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enry.mcmahon\Documents\GRAID\Project_XXX\Inputs\"/>
    </mc:Choice>
  </mc:AlternateContent>
  <xr:revisionPtr revIDLastSave="0" documentId="13_ncr:1_{172400F2-8C36-4F98-9613-8DE0CA673DE2}" xr6:coauthVersionLast="47" xr6:coauthVersionMax="47" xr10:uidLastSave="{00000000-0000-0000-0000-000000000000}"/>
  <bookViews>
    <workbookView xWindow="-120" yWindow="-120" windowWidth="38640" windowHeight="21240" activeTab="3" xr2:uid="{EF4C9941-4676-470A-B405-6DA2D146D17D}"/>
  </bookViews>
  <sheets>
    <sheet name="Hybrid" sheetId="1" r:id="rId1"/>
    <sheet name="BESS-C" sheetId="6" r:id="rId2"/>
    <sheet name="BESS-D" sheetId="8" r:id="rId3"/>
    <sheet name="SF" sheetId="7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0" hidden="1">Hybrid!$A$1:$X$1031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04" i="7" l="1"/>
  <c r="J904" i="7"/>
  <c r="AC904" i="7" s="1"/>
  <c r="K903" i="7"/>
  <c r="J903" i="7"/>
  <c r="AC903" i="7" s="1"/>
  <c r="K902" i="7"/>
  <c r="S902" i="7" s="1"/>
  <c r="Q902" i="7" s="1"/>
  <c r="J902" i="7"/>
  <c r="AC902" i="7" s="1"/>
  <c r="K901" i="7"/>
  <c r="J901" i="7"/>
  <c r="K900" i="7"/>
  <c r="J900" i="7"/>
  <c r="AC900" i="7" s="1"/>
  <c r="AC899" i="7"/>
  <c r="X899" i="7"/>
  <c r="W899" i="7"/>
  <c r="K899" i="7"/>
  <c r="J899" i="7"/>
  <c r="S899" i="7" s="1"/>
  <c r="Q899" i="7" s="1"/>
  <c r="AC898" i="7"/>
  <c r="K898" i="7"/>
  <c r="J898" i="7"/>
  <c r="X898" i="7" s="1"/>
  <c r="S897" i="7"/>
  <c r="T897" i="7" s="1"/>
  <c r="R897" i="7" s="1"/>
  <c r="K897" i="7"/>
  <c r="J897" i="7"/>
  <c r="AC897" i="7" s="1"/>
  <c r="W896" i="7"/>
  <c r="K896" i="7"/>
  <c r="J896" i="7"/>
  <c r="AC896" i="7" s="1"/>
  <c r="K895" i="7"/>
  <c r="W895" i="7" s="1"/>
  <c r="J895" i="7"/>
  <c r="AC894" i="7"/>
  <c r="X894" i="7"/>
  <c r="W894" i="7"/>
  <c r="S894" i="7"/>
  <c r="Q894" i="7" s="1"/>
  <c r="K894" i="7"/>
  <c r="J894" i="7"/>
  <c r="S893" i="7"/>
  <c r="T893" i="7" s="1"/>
  <c r="R893" i="7" s="1"/>
  <c r="K893" i="7"/>
  <c r="J893" i="7"/>
  <c r="AC893" i="7" s="1"/>
  <c r="K892" i="7"/>
  <c r="J892" i="7"/>
  <c r="K891" i="7"/>
  <c r="J891" i="7"/>
  <c r="AC891" i="7" s="1"/>
  <c r="K890" i="7"/>
  <c r="J890" i="7"/>
  <c r="K889" i="7"/>
  <c r="J889" i="7"/>
  <c r="S889" i="7" s="1"/>
  <c r="T889" i="7" s="1"/>
  <c r="R889" i="7" s="1"/>
  <c r="K888" i="7"/>
  <c r="J888" i="7"/>
  <c r="AC888" i="7" s="1"/>
  <c r="K887" i="7"/>
  <c r="J887" i="7"/>
  <c r="AC887" i="7" s="1"/>
  <c r="K886" i="7"/>
  <c r="AC886" i="7" s="1"/>
  <c r="J886" i="7"/>
  <c r="X886" i="7" s="1"/>
  <c r="K885" i="7"/>
  <c r="J885" i="7"/>
  <c r="K884" i="7"/>
  <c r="J884" i="7"/>
  <c r="AC884" i="7" s="1"/>
  <c r="AC883" i="7"/>
  <c r="X883" i="7"/>
  <c r="W883" i="7"/>
  <c r="K883" i="7"/>
  <c r="J883" i="7"/>
  <c r="S883" i="7" s="1"/>
  <c r="Q883" i="7" s="1"/>
  <c r="AC882" i="7"/>
  <c r="K882" i="7"/>
  <c r="J882" i="7"/>
  <c r="X882" i="7" s="1"/>
  <c r="S881" i="7"/>
  <c r="T881" i="7" s="1"/>
  <c r="R881" i="7" s="1"/>
  <c r="K881" i="7"/>
  <c r="J881" i="7"/>
  <c r="AC881" i="7" s="1"/>
  <c r="W880" i="7"/>
  <c r="K880" i="7"/>
  <c r="J880" i="7"/>
  <c r="AC880" i="7" s="1"/>
  <c r="AC879" i="7"/>
  <c r="X879" i="7"/>
  <c r="N879" i="7" s="1"/>
  <c r="W879" i="7"/>
  <c r="S879" i="7"/>
  <c r="T879" i="7" s="1"/>
  <c r="R879" i="7" s="1"/>
  <c r="Q879" i="7"/>
  <c r="K879" i="7"/>
  <c r="J879" i="7"/>
  <c r="AC878" i="7"/>
  <c r="X878" i="7"/>
  <c r="N878" i="7" s="1"/>
  <c r="W878" i="7"/>
  <c r="S878" i="7"/>
  <c r="T878" i="7" s="1"/>
  <c r="R878" i="7" s="1"/>
  <c r="Q878" i="7"/>
  <c r="K878" i="7"/>
  <c r="J878" i="7"/>
  <c r="S877" i="7"/>
  <c r="T877" i="7" s="1"/>
  <c r="R877" i="7" s="1"/>
  <c r="K877" i="7"/>
  <c r="J877" i="7"/>
  <c r="AC877" i="7" s="1"/>
  <c r="K876" i="7"/>
  <c r="J876" i="7"/>
  <c r="K875" i="7"/>
  <c r="J875" i="7"/>
  <c r="AC875" i="7" s="1"/>
  <c r="K874" i="7"/>
  <c r="J874" i="7"/>
  <c r="K873" i="7"/>
  <c r="J873" i="7"/>
  <c r="S873" i="7" s="1"/>
  <c r="T873" i="7" s="1"/>
  <c r="R873" i="7" s="1"/>
  <c r="K872" i="7"/>
  <c r="J872" i="7"/>
  <c r="AC872" i="7" s="1"/>
  <c r="K871" i="7"/>
  <c r="J871" i="7"/>
  <c r="AC871" i="7" s="1"/>
  <c r="K870" i="7"/>
  <c r="AC870" i="7" s="1"/>
  <c r="J870" i="7"/>
  <c r="X870" i="7" s="1"/>
  <c r="K869" i="7"/>
  <c r="J869" i="7"/>
  <c r="AC868" i="7"/>
  <c r="X868" i="7"/>
  <c r="W868" i="7"/>
  <c r="K868" i="7"/>
  <c r="J868" i="7"/>
  <c r="S868" i="7" s="1"/>
  <c r="Q868" i="7" s="1"/>
  <c r="AC867" i="7"/>
  <c r="X867" i="7"/>
  <c r="W867" i="7"/>
  <c r="K867" i="7"/>
  <c r="J867" i="7"/>
  <c r="S867" i="7" s="1"/>
  <c r="Q867" i="7" s="1"/>
  <c r="AC866" i="7"/>
  <c r="K866" i="7"/>
  <c r="J866" i="7"/>
  <c r="X866" i="7" s="1"/>
  <c r="S865" i="7"/>
  <c r="T865" i="7" s="1"/>
  <c r="R865" i="7" s="1"/>
  <c r="K865" i="7"/>
  <c r="J865" i="7"/>
  <c r="AC865" i="7" s="1"/>
  <c r="W864" i="7"/>
  <c r="K864" i="7"/>
  <c r="J864" i="7"/>
  <c r="AC864" i="7" s="1"/>
  <c r="K863" i="7"/>
  <c r="AC863" i="7" s="1"/>
  <c r="J863" i="7"/>
  <c r="AC862" i="7"/>
  <c r="X862" i="7"/>
  <c r="N862" i="7" s="1"/>
  <c r="W862" i="7"/>
  <c r="T862" i="7"/>
  <c r="R862" i="7" s="1"/>
  <c r="S862" i="7"/>
  <c r="Q862" i="7" s="1"/>
  <c r="K862" i="7"/>
  <c r="J862" i="7"/>
  <c r="S861" i="7"/>
  <c r="T861" i="7" s="1"/>
  <c r="R861" i="7" s="1"/>
  <c r="K861" i="7"/>
  <c r="J861" i="7"/>
  <c r="AC861" i="7" s="1"/>
  <c r="K860" i="7"/>
  <c r="J860" i="7"/>
  <c r="K859" i="7"/>
  <c r="J859" i="7"/>
  <c r="AC859" i="7" s="1"/>
  <c r="K858" i="7"/>
  <c r="J858" i="7"/>
  <c r="AC857" i="7"/>
  <c r="X857" i="7"/>
  <c r="W857" i="7"/>
  <c r="K857" i="7"/>
  <c r="J857" i="7"/>
  <c r="K856" i="7"/>
  <c r="J856" i="7"/>
  <c r="AC856" i="7" s="1"/>
  <c r="K855" i="7"/>
  <c r="J855" i="7"/>
  <c r="AC855" i="7" s="1"/>
  <c r="K854" i="7"/>
  <c r="AC854" i="7" s="1"/>
  <c r="J854" i="7"/>
  <c r="X854" i="7" s="1"/>
  <c r="K853" i="7"/>
  <c r="J853" i="7"/>
  <c r="AC852" i="7"/>
  <c r="K852" i="7"/>
  <c r="S852" i="7" s="1"/>
  <c r="J852" i="7"/>
  <c r="X852" i="7" s="1"/>
  <c r="AC851" i="7"/>
  <c r="X851" i="7"/>
  <c r="W851" i="7"/>
  <c r="K851" i="7"/>
  <c r="J851" i="7"/>
  <c r="S851" i="7" s="1"/>
  <c r="Q851" i="7" s="1"/>
  <c r="AC850" i="7"/>
  <c r="K850" i="7"/>
  <c r="J850" i="7"/>
  <c r="X850" i="7" s="1"/>
  <c r="X849" i="7"/>
  <c r="L849" i="7" s="1"/>
  <c r="S849" i="7"/>
  <c r="T849" i="7" s="1"/>
  <c r="R849" i="7" s="1"/>
  <c r="N849" i="7"/>
  <c r="M849" i="7"/>
  <c r="K849" i="7"/>
  <c r="J849" i="7"/>
  <c r="AC849" i="7" s="1"/>
  <c r="W848" i="7"/>
  <c r="K848" i="7"/>
  <c r="J848" i="7"/>
  <c r="AC848" i="7" s="1"/>
  <c r="W847" i="7"/>
  <c r="S847" i="7"/>
  <c r="T847" i="7" s="1"/>
  <c r="R847" i="7" s="1"/>
  <c r="K847" i="7"/>
  <c r="AC847" i="7" s="1"/>
  <c r="J847" i="7"/>
  <c r="X846" i="7"/>
  <c r="W846" i="7"/>
  <c r="T846" i="7"/>
  <c r="S846" i="7"/>
  <c r="N846" i="7"/>
  <c r="M846" i="7"/>
  <c r="L846" i="7"/>
  <c r="X845" i="7"/>
  <c r="W845" i="7"/>
  <c r="T845" i="7"/>
  <c r="S845" i="7"/>
  <c r="X844" i="7"/>
  <c r="M844" i="7" s="1"/>
  <c r="W844" i="7"/>
  <c r="T844" i="7"/>
  <c r="S844" i="7"/>
  <c r="N844" i="7"/>
  <c r="L844" i="7"/>
  <c r="X843" i="7"/>
  <c r="M843" i="7" s="1"/>
  <c r="W843" i="7"/>
  <c r="T843" i="7"/>
  <c r="S843" i="7"/>
  <c r="N843" i="7"/>
  <c r="L843" i="7"/>
  <c r="X842" i="7"/>
  <c r="M842" i="7" s="1"/>
  <c r="W842" i="7"/>
  <c r="T842" i="7"/>
  <c r="S842" i="7"/>
  <c r="N842" i="7"/>
  <c r="X841" i="7"/>
  <c r="W841" i="7"/>
  <c r="T841" i="7"/>
  <c r="S841" i="7"/>
  <c r="X840" i="7"/>
  <c r="N840" i="7" s="1"/>
  <c r="W840" i="7"/>
  <c r="T840" i="7"/>
  <c r="S840" i="7"/>
  <c r="M840" i="7"/>
  <c r="L840" i="7"/>
  <c r="X839" i="7"/>
  <c r="W839" i="7"/>
  <c r="T839" i="7"/>
  <c r="S839" i="7"/>
  <c r="N839" i="7"/>
  <c r="M839" i="7"/>
  <c r="L839" i="7"/>
  <c r="X838" i="7"/>
  <c r="N838" i="7" s="1"/>
  <c r="W838" i="7"/>
  <c r="T838" i="7"/>
  <c r="S838" i="7"/>
  <c r="X837" i="7"/>
  <c r="W837" i="7"/>
  <c r="T837" i="7"/>
  <c r="S837" i="7"/>
  <c r="N837" i="7"/>
  <c r="M837" i="7"/>
  <c r="L837" i="7"/>
  <c r="X836" i="7"/>
  <c r="W836" i="7"/>
  <c r="T836" i="7"/>
  <c r="S836" i="7"/>
  <c r="X835" i="7"/>
  <c r="N835" i="7" s="1"/>
  <c r="W835" i="7"/>
  <c r="T835" i="7"/>
  <c r="S835" i="7"/>
  <c r="M835" i="7"/>
  <c r="X834" i="7"/>
  <c r="L834" i="7" s="1"/>
  <c r="W834" i="7"/>
  <c r="T834" i="7"/>
  <c r="S834" i="7"/>
  <c r="N834" i="7"/>
  <c r="M834" i="7"/>
  <c r="X833" i="7"/>
  <c r="N833" i="7" s="1"/>
  <c r="W833" i="7"/>
  <c r="T833" i="7"/>
  <c r="S833" i="7"/>
  <c r="M833" i="7"/>
  <c r="X832" i="7"/>
  <c r="N832" i="7" s="1"/>
  <c r="W832" i="7"/>
  <c r="T832" i="7"/>
  <c r="S832" i="7"/>
  <c r="X831" i="7"/>
  <c r="W831" i="7"/>
  <c r="T831" i="7"/>
  <c r="S831" i="7"/>
  <c r="N831" i="7"/>
  <c r="M831" i="7"/>
  <c r="L831" i="7"/>
  <c r="X830" i="7"/>
  <c r="N830" i="7" s="1"/>
  <c r="W830" i="7"/>
  <c r="T830" i="7"/>
  <c r="S830" i="7"/>
  <c r="M830" i="7"/>
  <c r="L830" i="7"/>
  <c r="X829" i="7"/>
  <c r="W829" i="7"/>
  <c r="T829" i="7"/>
  <c r="S829" i="7"/>
  <c r="N829" i="7"/>
  <c r="M829" i="7"/>
  <c r="L829" i="7"/>
  <c r="X828" i="7"/>
  <c r="L828" i="7" s="1"/>
  <c r="W828" i="7"/>
  <c r="T828" i="7"/>
  <c r="S828" i="7"/>
  <c r="N828" i="7"/>
  <c r="M828" i="7"/>
  <c r="X827" i="7"/>
  <c r="W827" i="7"/>
  <c r="T827" i="7"/>
  <c r="S827" i="7"/>
  <c r="X826" i="7"/>
  <c r="M826" i="7" s="1"/>
  <c r="W826" i="7"/>
  <c r="T826" i="7"/>
  <c r="S826" i="7"/>
  <c r="N826" i="7"/>
  <c r="L826" i="7"/>
  <c r="X825" i="7"/>
  <c r="W825" i="7"/>
  <c r="T825" i="7"/>
  <c r="S825" i="7"/>
  <c r="N825" i="7"/>
  <c r="M825" i="7"/>
  <c r="L825" i="7"/>
  <c r="X824" i="7"/>
  <c r="W824" i="7"/>
  <c r="T824" i="7"/>
  <c r="S824" i="7"/>
  <c r="N824" i="7"/>
  <c r="M824" i="7"/>
  <c r="L824" i="7"/>
  <c r="X823" i="7"/>
  <c r="N823" i="7" s="1"/>
  <c r="W823" i="7"/>
  <c r="T823" i="7"/>
  <c r="S823" i="7"/>
  <c r="X822" i="7"/>
  <c r="W822" i="7"/>
  <c r="T822" i="7"/>
  <c r="S822" i="7"/>
  <c r="N822" i="7"/>
  <c r="M822" i="7"/>
  <c r="L822" i="7"/>
  <c r="X821" i="7"/>
  <c r="N821" i="7" s="1"/>
  <c r="W821" i="7"/>
  <c r="T821" i="7"/>
  <c r="S821" i="7"/>
  <c r="M821" i="7"/>
  <c r="L821" i="7"/>
  <c r="X820" i="7"/>
  <c r="N820" i="7" s="1"/>
  <c r="W820" i="7"/>
  <c r="T820" i="7"/>
  <c r="S820" i="7"/>
  <c r="X819" i="7"/>
  <c r="N819" i="7" s="1"/>
  <c r="W819" i="7"/>
  <c r="T819" i="7"/>
  <c r="S819" i="7"/>
  <c r="M819" i="7"/>
  <c r="L819" i="7"/>
  <c r="X818" i="7"/>
  <c r="W818" i="7"/>
  <c r="T818" i="7"/>
  <c r="S818" i="7"/>
  <c r="X817" i="7"/>
  <c r="W817" i="7"/>
  <c r="T817" i="7"/>
  <c r="S817" i="7"/>
  <c r="N817" i="7"/>
  <c r="M817" i="7"/>
  <c r="L817" i="7"/>
  <c r="X816" i="7"/>
  <c r="W816" i="7"/>
  <c r="T816" i="7"/>
  <c r="S816" i="7"/>
  <c r="N816" i="7"/>
  <c r="M816" i="7"/>
  <c r="L816" i="7"/>
  <c r="X815" i="7"/>
  <c r="N815" i="7" s="1"/>
  <c r="W815" i="7"/>
  <c r="T815" i="7"/>
  <c r="S815" i="7"/>
  <c r="X814" i="7"/>
  <c r="M814" i="7" s="1"/>
  <c r="W814" i="7"/>
  <c r="T814" i="7"/>
  <c r="S814" i="7"/>
  <c r="N814" i="7"/>
  <c r="X813" i="7"/>
  <c r="W813" i="7"/>
  <c r="T813" i="7"/>
  <c r="S813" i="7"/>
  <c r="N813" i="7"/>
  <c r="M813" i="7"/>
  <c r="L813" i="7"/>
  <c r="X812" i="7"/>
  <c r="W812" i="7"/>
  <c r="T812" i="7"/>
  <c r="S812" i="7"/>
  <c r="N812" i="7"/>
  <c r="M812" i="7"/>
  <c r="L812" i="7"/>
  <c r="X811" i="7"/>
  <c r="W811" i="7"/>
  <c r="T811" i="7"/>
  <c r="S811" i="7"/>
  <c r="X810" i="7"/>
  <c r="N810" i="7" s="1"/>
  <c r="W810" i="7"/>
  <c r="T810" i="7"/>
  <c r="S810" i="7"/>
  <c r="M810" i="7"/>
  <c r="L810" i="7"/>
  <c r="X809" i="7"/>
  <c r="W809" i="7"/>
  <c r="T809" i="7"/>
  <c r="S809" i="7"/>
  <c r="N809" i="7"/>
  <c r="X808" i="7"/>
  <c r="W808" i="7"/>
  <c r="T808" i="7"/>
  <c r="S808" i="7"/>
  <c r="N808" i="7"/>
  <c r="M808" i="7"/>
  <c r="L808" i="7"/>
  <c r="X807" i="7"/>
  <c r="W807" i="7"/>
  <c r="T807" i="7"/>
  <c r="S807" i="7"/>
  <c r="N807" i="7"/>
  <c r="M807" i="7"/>
  <c r="L807" i="7"/>
  <c r="X806" i="7"/>
  <c r="N806" i="7" s="1"/>
  <c r="W806" i="7"/>
  <c r="T806" i="7"/>
  <c r="S806" i="7"/>
  <c r="X805" i="7"/>
  <c r="L805" i="7" s="1"/>
  <c r="W805" i="7"/>
  <c r="T805" i="7"/>
  <c r="S805" i="7"/>
  <c r="N805" i="7"/>
  <c r="M805" i="7"/>
  <c r="X804" i="7"/>
  <c r="W804" i="7"/>
  <c r="T804" i="7"/>
  <c r="S804" i="7"/>
  <c r="N804" i="7"/>
  <c r="M804" i="7"/>
  <c r="L804" i="7"/>
  <c r="X803" i="7"/>
  <c r="N803" i="7" s="1"/>
  <c r="W803" i="7"/>
  <c r="T803" i="7"/>
  <c r="S803" i="7"/>
  <c r="X802" i="7"/>
  <c r="W802" i="7"/>
  <c r="T802" i="7"/>
  <c r="S802" i="7"/>
  <c r="X801" i="7"/>
  <c r="W801" i="7"/>
  <c r="T801" i="7"/>
  <c r="S801" i="7"/>
  <c r="L801" i="7"/>
  <c r="X800" i="7"/>
  <c r="W800" i="7"/>
  <c r="T800" i="7"/>
  <c r="S800" i="7"/>
  <c r="X799" i="7"/>
  <c r="W799" i="7"/>
  <c r="T799" i="7"/>
  <c r="S799" i="7"/>
  <c r="N799" i="7"/>
  <c r="M799" i="7"/>
  <c r="L799" i="7"/>
  <c r="X798" i="7"/>
  <c r="N798" i="7" s="1"/>
  <c r="W798" i="7"/>
  <c r="T798" i="7"/>
  <c r="S798" i="7"/>
  <c r="X797" i="7"/>
  <c r="W797" i="7"/>
  <c r="T797" i="7"/>
  <c r="S797" i="7"/>
  <c r="N797" i="7"/>
  <c r="M797" i="7"/>
  <c r="L797" i="7"/>
  <c r="X796" i="7"/>
  <c r="N796" i="7" s="1"/>
  <c r="W796" i="7"/>
  <c r="T796" i="7"/>
  <c r="S796" i="7"/>
  <c r="M796" i="7"/>
  <c r="L796" i="7"/>
  <c r="X795" i="7"/>
  <c r="W795" i="7"/>
  <c r="T795" i="7"/>
  <c r="S795" i="7"/>
  <c r="N795" i="7"/>
  <c r="M795" i="7"/>
  <c r="L795" i="7"/>
  <c r="X794" i="7"/>
  <c r="M794" i="7" s="1"/>
  <c r="W794" i="7"/>
  <c r="T794" i="7"/>
  <c r="S794" i="7"/>
  <c r="N794" i="7"/>
  <c r="X793" i="7"/>
  <c r="W793" i="7"/>
  <c r="T793" i="7"/>
  <c r="S793" i="7"/>
  <c r="N793" i="7"/>
  <c r="M793" i="7"/>
  <c r="L793" i="7"/>
  <c r="X792" i="7"/>
  <c r="W792" i="7"/>
  <c r="T792" i="7"/>
  <c r="S792" i="7"/>
  <c r="N792" i="7"/>
  <c r="X791" i="7"/>
  <c r="W791" i="7"/>
  <c r="T791" i="7"/>
  <c r="S791" i="7"/>
  <c r="X790" i="7"/>
  <c r="W790" i="7"/>
  <c r="T790" i="7"/>
  <c r="S790" i="7"/>
  <c r="N790" i="7"/>
  <c r="M790" i="7"/>
  <c r="L790" i="7"/>
  <c r="X789" i="7"/>
  <c r="N789" i="7" s="1"/>
  <c r="W789" i="7"/>
  <c r="T789" i="7"/>
  <c r="S789" i="7"/>
  <c r="X788" i="7"/>
  <c r="N788" i="7" s="1"/>
  <c r="W788" i="7"/>
  <c r="T788" i="7"/>
  <c r="S788" i="7"/>
  <c r="M788" i="7"/>
  <c r="L788" i="7"/>
  <c r="X787" i="7"/>
  <c r="N787" i="7" s="1"/>
  <c r="W787" i="7"/>
  <c r="T787" i="7"/>
  <c r="S787" i="7"/>
  <c r="L787" i="7"/>
  <c r="X786" i="7"/>
  <c r="N786" i="7" s="1"/>
  <c r="W786" i="7"/>
  <c r="T786" i="7"/>
  <c r="S786" i="7"/>
  <c r="X785" i="7"/>
  <c r="L785" i="7" s="1"/>
  <c r="W785" i="7"/>
  <c r="T785" i="7"/>
  <c r="S785" i="7"/>
  <c r="N785" i="7"/>
  <c r="M785" i="7"/>
  <c r="X784" i="7"/>
  <c r="W784" i="7"/>
  <c r="T784" i="7"/>
  <c r="S784" i="7"/>
  <c r="N784" i="7"/>
  <c r="M784" i="7"/>
  <c r="L784" i="7"/>
  <c r="X783" i="7"/>
  <c r="L783" i="7" s="1"/>
  <c r="W783" i="7"/>
  <c r="T783" i="7"/>
  <c r="S783" i="7"/>
  <c r="N783" i="7"/>
  <c r="M783" i="7"/>
  <c r="X782" i="7"/>
  <c r="W782" i="7"/>
  <c r="T782" i="7"/>
  <c r="S782" i="7"/>
  <c r="N782" i="7"/>
  <c r="M782" i="7"/>
  <c r="L782" i="7"/>
  <c r="X781" i="7"/>
  <c r="W781" i="7"/>
  <c r="T781" i="7"/>
  <c r="S781" i="7"/>
  <c r="X780" i="7"/>
  <c r="M780" i="7" s="1"/>
  <c r="W780" i="7"/>
  <c r="T780" i="7"/>
  <c r="S780" i="7"/>
  <c r="N780" i="7"/>
  <c r="L780" i="7"/>
  <c r="X779" i="7"/>
  <c r="M779" i="7" s="1"/>
  <c r="W779" i="7"/>
  <c r="T779" i="7"/>
  <c r="S779" i="7"/>
  <c r="N779" i="7"/>
  <c r="L779" i="7"/>
  <c r="X778" i="7"/>
  <c r="M778" i="7" s="1"/>
  <c r="W778" i="7"/>
  <c r="T778" i="7"/>
  <c r="S778" i="7"/>
  <c r="N778" i="7"/>
  <c r="X777" i="7"/>
  <c r="W777" i="7"/>
  <c r="T777" i="7"/>
  <c r="S777" i="7"/>
  <c r="X776" i="7"/>
  <c r="N776" i="7" s="1"/>
  <c r="W776" i="7"/>
  <c r="T776" i="7"/>
  <c r="S776" i="7"/>
  <c r="M776" i="7"/>
  <c r="L776" i="7"/>
  <c r="X775" i="7"/>
  <c r="W775" i="7"/>
  <c r="T775" i="7"/>
  <c r="S775" i="7"/>
  <c r="N775" i="7"/>
  <c r="M775" i="7"/>
  <c r="L775" i="7"/>
  <c r="X774" i="7"/>
  <c r="W774" i="7"/>
  <c r="T774" i="7"/>
  <c r="S774" i="7"/>
  <c r="N774" i="7"/>
  <c r="M774" i="7"/>
  <c r="L774" i="7"/>
  <c r="X773" i="7"/>
  <c r="W773" i="7"/>
  <c r="T773" i="7"/>
  <c r="S773" i="7"/>
  <c r="N773" i="7"/>
  <c r="M773" i="7"/>
  <c r="L773" i="7"/>
  <c r="X772" i="7"/>
  <c r="W772" i="7"/>
  <c r="T772" i="7"/>
  <c r="S772" i="7"/>
  <c r="X771" i="7"/>
  <c r="N771" i="7" s="1"/>
  <c r="W771" i="7"/>
  <c r="T771" i="7"/>
  <c r="S771" i="7"/>
  <c r="M771" i="7"/>
  <c r="X770" i="7"/>
  <c r="L770" i="7" s="1"/>
  <c r="W770" i="7"/>
  <c r="T770" i="7"/>
  <c r="S770" i="7"/>
  <c r="N770" i="7"/>
  <c r="M770" i="7"/>
  <c r="X769" i="7"/>
  <c r="L769" i="7" s="1"/>
  <c r="W769" i="7"/>
  <c r="T769" i="7"/>
  <c r="S769" i="7"/>
  <c r="N769" i="7"/>
  <c r="M769" i="7"/>
  <c r="X768" i="7"/>
  <c r="N768" i="7" s="1"/>
  <c r="W768" i="7"/>
  <c r="T768" i="7"/>
  <c r="S768" i="7"/>
  <c r="X767" i="7"/>
  <c r="M767" i="7" s="1"/>
  <c r="W767" i="7"/>
  <c r="T767" i="7"/>
  <c r="S767" i="7"/>
  <c r="N767" i="7"/>
  <c r="L767" i="7"/>
  <c r="X766" i="7"/>
  <c r="M766" i="7" s="1"/>
  <c r="W766" i="7"/>
  <c r="T766" i="7"/>
  <c r="S766" i="7"/>
  <c r="N766" i="7"/>
  <c r="X765" i="7"/>
  <c r="L765" i="7" s="1"/>
  <c r="W765" i="7"/>
  <c r="T765" i="7"/>
  <c r="S765" i="7"/>
  <c r="N765" i="7"/>
  <c r="M765" i="7"/>
  <c r="X764" i="7"/>
  <c r="W764" i="7"/>
  <c r="T764" i="7"/>
  <c r="S764" i="7"/>
  <c r="N764" i="7"/>
  <c r="M764" i="7"/>
  <c r="L764" i="7"/>
  <c r="X763" i="7"/>
  <c r="W763" i="7"/>
  <c r="T763" i="7"/>
  <c r="S763" i="7"/>
  <c r="X762" i="7"/>
  <c r="M762" i="7" s="1"/>
  <c r="W762" i="7"/>
  <c r="T762" i="7"/>
  <c r="S762" i="7"/>
  <c r="N762" i="7"/>
  <c r="L762" i="7"/>
  <c r="X761" i="7"/>
  <c r="W761" i="7"/>
  <c r="T761" i="7"/>
  <c r="S761" i="7"/>
  <c r="N761" i="7"/>
  <c r="M761" i="7"/>
  <c r="L761" i="7"/>
  <c r="X760" i="7"/>
  <c r="W760" i="7"/>
  <c r="T760" i="7"/>
  <c r="S760" i="7"/>
  <c r="N760" i="7"/>
  <c r="M760" i="7"/>
  <c r="L760" i="7"/>
  <c r="X759" i="7"/>
  <c r="N759" i="7" s="1"/>
  <c r="W759" i="7"/>
  <c r="T759" i="7"/>
  <c r="S759" i="7"/>
  <c r="X758" i="7"/>
  <c r="W758" i="7"/>
  <c r="T758" i="7"/>
  <c r="S758" i="7"/>
  <c r="N758" i="7"/>
  <c r="M758" i="7"/>
  <c r="L758" i="7"/>
  <c r="X757" i="7"/>
  <c r="N757" i="7" s="1"/>
  <c r="W757" i="7"/>
  <c r="T757" i="7"/>
  <c r="S757" i="7"/>
  <c r="M757" i="7"/>
  <c r="L757" i="7"/>
  <c r="X756" i="7"/>
  <c r="N756" i="7" s="1"/>
  <c r="W756" i="7"/>
  <c r="T756" i="7"/>
  <c r="S756" i="7"/>
  <c r="X755" i="7"/>
  <c r="W755" i="7"/>
  <c r="T755" i="7"/>
  <c r="S755" i="7"/>
  <c r="N755" i="7"/>
  <c r="M755" i="7"/>
  <c r="L755" i="7"/>
  <c r="X754" i="7"/>
  <c r="W754" i="7"/>
  <c r="T754" i="7"/>
  <c r="S754" i="7"/>
  <c r="X753" i="7"/>
  <c r="W753" i="7"/>
  <c r="T753" i="7"/>
  <c r="S753" i="7"/>
  <c r="N753" i="7"/>
  <c r="M753" i="7"/>
  <c r="L753" i="7"/>
  <c r="X752" i="7"/>
  <c r="W752" i="7"/>
  <c r="T752" i="7"/>
  <c r="S752" i="7"/>
  <c r="N752" i="7"/>
  <c r="M752" i="7"/>
  <c r="L752" i="7"/>
  <c r="X751" i="7"/>
  <c r="M751" i="7" s="1"/>
  <c r="W751" i="7"/>
  <c r="T751" i="7"/>
  <c r="S751" i="7"/>
  <c r="N751" i="7"/>
  <c r="X750" i="7"/>
  <c r="M750" i="7" s="1"/>
  <c r="W750" i="7"/>
  <c r="T750" i="7"/>
  <c r="S750" i="7"/>
  <c r="N750" i="7"/>
  <c r="X749" i="7"/>
  <c r="W749" i="7"/>
  <c r="T749" i="7"/>
  <c r="S749" i="7"/>
  <c r="N749" i="7"/>
  <c r="M749" i="7"/>
  <c r="L749" i="7"/>
  <c r="X748" i="7"/>
  <c r="W748" i="7"/>
  <c r="T748" i="7"/>
  <c r="S748" i="7"/>
  <c r="N748" i="7"/>
  <c r="M748" i="7"/>
  <c r="L748" i="7"/>
  <c r="X747" i="7"/>
  <c r="W747" i="7"/>
  <c r="T747" i="7"/>
  <c r="S747" i="7"/>
  <c r="N747" i="7"/>
  <c r="M747" i="7"/>
  <c r="L747" i="7"/>
  <c r="X746" i="7"/>
  <c r="N746" i="7" s="1"/>
  <c r="W746" i="7"/>
  <c r="T746" i="7"/>
  <c r="S746" i="7"/>
  <c r="L746" i="7"/>
  <c r="X745" i="7"/>
  <c r="N745" i="7" s="1"/>
  <c r="W745" i="7"/>
  <c r="T745" i="7"/>
  <c r="S745" i="7"/>
  <c r="X744" i="7"/>
  <c r="W744" i="7"/>
  <c r="T744" i="7"/>
  <c r="S744" i="7"/>
  <c r="N744" i="7"/>
  <c r="M744" i="7"/>
  <c r="L744" i="7"/>
  <c r="X743" i="7"/>
  <c r="W743" i="7"/>
  <c r="T743" i="7"/>
  <c r="S743" i="7"/>
  <c r="N743" i="7"/>
  <c r="M743" i="7"/>
  <c r="L743" i="7"/>
  <c r="X742" i="7"/>
  <c r="N742" i="7" s="1"/>
  <c r="W742" i="7"/>
  <c r="T742" i="7"/>
  <c r="S742" i="7"/>
  <c r="M742" i="7"/>
  <c r="X741" i="7"/>
  <c r="L741" i="7" s="1"/>
  <c r="W741" i="7"/>
  <c r="T741" i="7"/>
  <c r="S741" i="7"/>
  <c r="N741" i="7"/>
  <c r="M741" i="7"/>
  <c r="X740" i="7"/>
  <c r="W740" i="7"/>
  <c r="T740" i="7"/>
  <c r="S740" i="7"/>
  <c r="N740" i="7"/>
  <c r="M740" i="7"/>
  <c r="L740" i="7"/>
  <c r="X739" i="7"/>
  <c r="N739" i="7" s="1"/>
  <c r="W739" i="7"/>
  <c r="T739" i="7"/>
  <c r="S739" i="7"/>
  <c r="X738" i="7"/>
  <c r="W738" i="7"/>
  <c r="T738" i="7"/>
  <c r="S738" i="7"/>
  <c r="N738" i="7"/>
  <c r="M738" i="7"/>
  <c r="L738" i="7"/>
  <c r="X737" i="7"/>
  <c r="N737" i="7" s="1"/>
  <c r="W737" i="7"/>
  <c r="T737" i="7"/>
  <c r="S737" i="7"/>
  <c r="X736" i="7"/>
  <c r="L736" i="7" s="1"/>
  <c r="W736" i="7"/>
  <c r="T736" i="7"/>
  <c r="S736" i="7"/>
  <c r="X735" i="7"/>
  <c r="W735" i="7"/>
  <c r="T735" i="7"/>
  <c r="S735" i="7"/>
  <c r="N735" i="7"/>
  <c r="M735" i="7"/>
  <c r="L735" i="7"/>
  <c r="X734" i="7"/>
  <c r="N734" i="7" s="1"/>
  <c r="W734" i="7"/>
  <c r="T734" i="7"/>
  <c r="S734" i="7"/>
  <c r="X733" i="7"/>
  <c r="W733" i="7"/>
  <c r="T733" i="7"/>
  <c r="S733" i="7"/>
  <c r="N733" i="7"/>
  <c r="M733" i="7"/>
  <c r="L733" i="7"/>
  <c r="X732" i="7"/>
  <c r="N732" i="7" s="1"/>
  <c r="W732" i="7"/>
  <c r="T732" i="7"/>
  <c r="S732" i="7"/>
  <c r="M732" i="7"/>
  <c r="L732" i="7"/>
  <c r="X731" i="7"/>
  <c r="W731" i="7"/>
  <c r="T731" i="7"/>
  <c r="S731" i="7"/>
  <c r="N731" i="7"/>
  <c r="M731" i="7"/>
  <c r="L731" i="7"/>
  <c r="X730" i="7"/>
  <c r="M730" i="7" s="1"/>
  <c r="W730" i="7"/>
  <c r="T730" i="7"/>
  <c r="S730" i="7"/>
  <c r="N730" i="7"/>
  <c r="X729" i="7"/>
  <c r="W729" i="7"/>
  <c r="T729" i="7"/>
  <c r="S729" i="7"/>
  <c r="N729" i="7"/>
  <c r="M729" i="7"/>
  <c r="L729" i="7"/>
  <c r="X728" i="7"/>
  <c r="M728" i="7" s="1"/>
  <c r="W728" i="7"/>
  <c r="T728" i="7"/>
  <c r="S728" i="7"/>
  <c r="N728" i="7"/>
  <c r="L728" i="7"/>
  <c r="X727" i="7"/>
  <c r="W727" i="7"/>
  <c r="T727" i="7"/>
  <c r="S727" i="7"/>
  <c r="X726" i="7"/>
  <c r="W726" i="7"/>
  <c r="T726" i="7"/>
  <c r="S726" i="7"/>
  <c r="N726" i="7"/>
  <c r="M726" i="7"/>
  <c r="L726" i="7"/>
  <c r="X725" i="7"/>
  <c r="N725" i="7" s="1"/>
  <c r="W725" i="7"/>
  <c r="T725" i="7"/>
  <c r="S725" i="7"/>
  <c r="X724" i="7"/>
  <c r="N724" i="7" s="1"/>
  <c r="W724" i="7"/>
  <c r="T724" i="7"/>
  <c r="S724" i="7"/>
  <c r="M724" i="7"/>
  <c r="L724" i="7"/>
  <c r="X723" i="7"/>
  <c r="L723" i="7" s="1"/>
  <c r="W723" i="7"/>
  <c r="T723" i="7"/>
  <c r="S723" i="7"/>
  <c r="X722" i="7"/>
  <c r="W722" i="7"/>
  <c r="T722" i="7"/>
  <c r="S722" i="7"/>
  <c r="X721" i="7"/>
  <c r="L721" i="7" s="1"/>
  <c r="W721" i="7"/>
  <c r="T721" i="7"/>
  <c r="S721" i="7"/>
  <c r="N721" i="7"/>
  <c r="M721" i="7"/>
  <c r="X720" i="7"/>
  <c r="W720" i="7"/>
  <c r="T720" i="7"/>
  <c r="S720" i="7"/>
  <c r="N720" i="7"/>
  <c r="M720" i="7"/>
  <c r="L720" i="7"/>
  <c r="X719" i="7"/>
  <c r="L719" i="7" s="1"/>
  <c r="W719" i="7"/>
  <c r="T719" i="7"/>
  <c r="S719" i="7"/>
  <c r="N719" i="7"/>
  <c r="M719" i="7"/>
  <c r="X718" i="7"/>
  <c r="W718" i="7"/>
  <c r="T718" i="7"/>
  <c r="S718" i="7"/>
  <c r="N718" i="7"/>
  <c r="M718" i="7"/>
  <c r="L718" i="7"/>
  <c r="X717" i="7"/>
  <c r="W717" i="7"/>
  <c r="T717" i="7"/>
  <c r="S717" i="7"/>
  <c r="X716" i="7"/>
  <c r="M716" i="7" s="1"/>
  <c r="W716" i="7"/>
  <c r="T716" i="7"/>
  <c r="S716" i="7"/>
  <c r="N716" i="7"/>
  <c r="L716" i="7"/>
  <c r="X715" i="7"/>
  <c r="M715" i="7" s="1"/>
  <c r="W715" i="7"/>
  <c r="T715" i="7"/>
  <c r="S715" i="7"/>
  <c r="N715" i="7"/>
  <c r="L715" i="7"/>
  <c r="X714" i="7"/>
  <c r="M714" i="7" s="1"/>
  <c r="W714" i="7"/>
  <c r="T714" i="7"/>
  <c r="S714" i="7"/>
  <c r="N714" i="7"/>
  <c r="X713" i="7"/>
  <c r="W713" i="7"/>
  <c r="T713" i="7"/>
  <c r="S713" i="7"/>
  <c r="X712" i="7"/>
  <c r="N712" i="7" s="1"/>
  <c r="W712" i="7"/>
  <c r="T712" i="7"/>
  <c r="S712" i="7"/>
  <c r="M712" i="7"/>
  <c r="L712" i="7"/>
  <c r="X711" i="7"/>
  <c r="W711" i="7"/>
  <c r="T711" i="7"/>
  <c r="S711" i="7"/>
  <c r="N711" i="7"/>
  <c r="M711" i="7"/>
  <c r="L711" i="7"/>
  <c r="X710" i="7"/>
  <c r="N710" i="7" s="1"/>
  <c r="W710" i="7"/>
  <c r="T710" i="7"/>
  <c r="S710" i="7"/>
  <c r="X709" i="7"/>
  <c r="W709" i="7"/>
  <c r="T709" i="7"/>
  <c r="S709" i="7"/>
  <c r="N709" i="7"/>
  <c r="M709" i="7"/>
  <c r="L709" i="7"/>
  <c r="X708" i="7"/>
  <c r="W708" i="7"/>
  <c r="T708" i="7"/>
  <c r="S708" i="7"/>
  <c r="X707" i="7"/>
  <c r="N707" i="7" s="1"/>
  <c r="W707" i="7"/>
  <c r="T707" i="7"/>
  <c r="S707" i="7"/>
  <c r="M707" i="7"/>
  <c r="X706" i="7"/>
  <c r="L706" i="7" s="1"/>
  <c r="W706" i="7"/>
  <c r="T706" i="7"/>
  <c r="S706" i="7"/>
  <c r="N706" i="7"/>
  <c r="M706" i="7"/>
  <c r="X705" i="7"/>
  <c r="L705" i="7" s="1"/>
  <c r="W705" i="7"/>
  <c r="T705" i="7"/>
  <c r="S705" i="7"/>
  <c r="N705" i="7"/>
  <c r="M705" i="7"/>
  <c r="X704" i="7"/>
  <c r="N704" i="7" s="1"/>
  <c r="W704" i="7"/>
  <c r="T704" i="7"/>
  <c r="S704" i="7"/>
  <c r="X703" i="7"/>
  <c r="M703" i="7" s="1"/>
  <c r="W703" i="7"/>
  <c r="T703" i="7"/>
  <c r="S703" i="7"/>
  <c r="N703" i="7"/>
  <c r="L703" i="7"/>
  <c r="X702" i="7"/>
  <c r="W702" i="7"/>
  <c r="T702" i="7"/>
  <c r="S702" i="7"/>
  <c r="N702" i="7"/>
  <c r="M702" i="7"/>
  <c r="L702" i="7"/>
  <c r="X701" i="7"/>
  <c r="W701" i="7"/>
  <c r="T701" i="7"/>
  <c r="S701" i="7"/>
  <c r="N701" i="7"/>
  <c r="M701" i="7"/>
  <c r="L701" i="7"/>
  <c r="X700" i="7"/>
  <c r="W700" i="7"/>
  <c r="T700" i="7"/>
  <c r="S700" i="7"/>
  <c r="N700" i="7"/>
  <c r="M700" i="7"/>
  <c r="L700" i="7"/>
  <c r="X699" i="7"/>
  <c r="W699" i="7"/>
  <c r="T699" i="7"/>
  <c r="S699" i="7"/>
  <c r="X698" i="7"/>
  <c r="M698" i="7" s="1"/>
  <c r="W698" i="7"/>
  <c r="T698" i="7"/>
  <c r="S698" i="7"/>
  <c r="N698" i="7"/>
  <c r="L698" i="7"/>
  <c r="X697" i="7"/>
  <c r="W697" i="7"/>
  <c r="T697" i="7"/>
  <c r="S697" i="7"/>
  <c r="N697" i="7"/>
  <c r="M697" i="7"/>
  <c r="L697" i="7"/>
  <c r="X696" i="7"/>
  <c r="W696" i="7"/>
  <c r="T696" i="7"/>
  <c r="S696" i="7"/>
  <c r="N696" i="7"/>
  <c r="M696" i="7"/>
  <c r="L696" i="7"/>
  <c r="X695" i="7"/>
  <c r="N695" i="7" s="1"/>
  <c r="W695" i="7"/>
  <c r="T695" i="7"/>
  <c r="S695" i="7"/>
  <c r="X694" i="7"/>
  <c r="W694" i="7"/>
  <c r="T694" i="7"/>
  <c r="S694" i="7"/>
  <c r="N694" i="7"/>
  <c r="M694" i="7"/>
  <c r="L694" i="7"/>
  <c r="X693" i="7"/>
  <c r="N693" i="7" s="1"/>
  <c r="W693" i="7"/>
  <c r="T693" i="7"/>
  <c r="S693" i="7"/>
  <c r="M693" i="7"/>
  <c r="L693" i="7"/>
  <c r="X692" i="7"/>
  <c r="N692" i="7" s="1"/>
  <c r="W692" i="7"/>
  <c r="T692" i="7"/>
  <c r="S692" i="7"/>
  <c r="L692" i="7"/>
  <c r="X691" i="7"/>
  <c r="N691" i="7" s="1"/>
  <c r="W691" i="7"/>
  <c r="T691" i="7"/>
  <c r="S691" i="7"/>
  <c r="X690" i="7"/>
  <c r="W690" i="7"/>
  <c r="T690" i="7"/>
  <c r="S690" i="7"/>
  <c r="X689" i="7"/>
  <c r="W689" i="7"/>
  <c r="T689" i="7"/>
  <c r="S689" i="7"/>
  <c r="N689" i="7"/>
  <c r="M689" i="7"/>
  <c r="L689" i="7"/>
  <c r="X688" i="7"/>
  <c r="W688" i="7"/>
  <c r="T688" i="7"/>
  <c r="S688" i="7"/>
  <c r="N688" i="7"/>
  <c r="M688" i="7"/>
  <c r="L688" i="7"/>
  <c r="X687" i="7"/>
  <c r="M687" i="7" s="1"/>
  <c r="W687" i="7"/>
  <c r="T687" i="7"/>
  <c r="S687" i="7"/>
  <c r="N687" i="7"/>
  <c r="X686" i="7"/>
  <c r="M686" i="7" s="1"/>
  <c r="W686" i="7"/>
  <c r="T686" i="7"/>
  <c r="S686" i="7"/>
  <c r="N686" i="7"/>
  <c r="X685" i="7"/>
  <c r="W685" i="7"/>
  <c r="T685" i="7"/>
  <c r="S685" i="7"/>
  <c r="N685" i="7"/>
  <c r="M685" i="7"/>
  <c r="L685" i="7"/>
  <c r="X684" i="7"/>
  <c r="W684" i="7"/>
  <c r="T684" i="7"/>
  <c r="S684" i="7"/>
  <c r="N684" i="7"/>
  <c r="M684" i="7"/>
  <c r="L684" i="7"/>
  <c r="X683" i="7"/>
  <c r="N683" i="7" s="1"/>
  <c r="W683" i="7"/>
  <c r="T683" i="7"/>
  <c r="S683" i="7"/>
  <c r="M683" i="7"/>
  <c r="L683" i="7"/>
  <c r="X682" i="7"/>
  <c r="W682" i="7"/>
  <c r="T682" i="7"/>
  <c r="S682" i="7"/>
  <c r="X681" i="7"/>
  <c r="N681" i="7" s="1"/>
  <c r="W681" i="7"/>
  <c r="T681" i="7"/>
  <c r="S681" i="7"/>
  <c r="X680" i="7"/>
  <c r="W680" i="7"/>
  <c r="T680" i="7"/>
  <c r="S680" i="7"/>
  <c r="N680" i="7"/>
  <c r="M680" i="7"/>
  <c r="L680" i="7"/>
  <c r="X679" i="7"/>
  <c r="W679" i="7"/>
  <c r="T679" i="7"/>
  <c r="S679" i="7"/>
  <c r="N679" i="7"/>
  <c r="M679" i="7"/>
  <c r="L679" i="7"/>
  <c r="X678" i="7"/>
  <c r="N678" i="7" s="1"/>
  <c r="W678" i="7"/>
  <c r="T678" i="7"/>
  <c r="S678" i="7"/>
  <c r="M678" i="7"/>
  <c r="X677" i="7"/>
  <c r="L677" i="7" s="1"/>
  <c r="W677" i="7"/>
  <c r="T677" i="7"/>
  <c r="S677" i="7"/>
  <c r="N677" i="7"/>
  <c r="M677" i="7"/>
  <c r="X676" i="7"/>
  <c r="W676" i="7"/>
  <c r="T676" i="7"/>
  <c r="S676" i="7"/>
  <c r="N676" i="7"/>
  <c r="M676" i="7"/>
  <c r="L676" i="7"/>
  <c r="X675" i="7"/>
  <c r="N675" i="7" s="1"/>
  <c r="W675" i="7"/>
  <c r="T675" i="7"/>
  <c r="S675" i="7"/>
  <c r="X674" i="7"/>
  <c r="W674" i="7"/>
  <c r="T674" i="7"/>
  <c r="S674" i="7"/>
  <c r="N674" i="7"/>
  <c r="M674" i="7"/>
  <c r="L674" i="7"/>
  <c r="X673" i="7"/>
  <c r="W673" i="7"/>
  <c r="T673" i="7"/>
  <c r="S673" i="7"/>
  <c r="X672" i="7"/>
  <c r="L672" i="7" s="1"/>
  <c r="W672" i="7"/>
  <c r="T672" i="7"/>
  <c r="S672" i="7"/>
  <c r="M672" i="7"/>
  <c r="X671" i="7"/>
  <c r="W671" i="7"/>
  <c r="T671" i="7"/>
  <c r="S671" i="7"/>
  <c r="N671" i="7"/>
  <c r="M671" i="7"/>
  <c r="L671" i="7"/>
  <c r="X670" i="7"/>
  <c r="W670" i="7"/>
  <c r="T670" i="7"/>
  <c r="S670" i="7"/>
  <c r="X669" i="7"/>
  <c r="W669" i="7"/>
  <c r="T669" i="7"/>
  <c r="S669" i="7"/>
  <c r="N669" i="7"/>
  <c r="M669" i="7"/>
  <c r="L669" i="7"/>
  <c r="X668" i="7"/>
  <c r="N668" i="7" s="1"/>
  <c r="W668" i="7"/>
  <c r="T668" i="7"/>
  <c r="S668" i="7"/>
  <c r="M668" i="7"/>
  <c r="L668" i="7"/>
  <c r="X667" i="7"/>
  <c r="W667" i="7"/>
  <c r="T667" i="7"/>
  <c r="S667" i="7"/>
  <c r="N667" i="7"/>
  <c r="M667" i="7"/>
  <c r="L667" i="7"/>
  <c r="X666" i="7"/>
  <c r="M666" i="7" s="1"/>
  <c r="W666" i="7"/>
  <c r="T666" i="7"/>
  <c r="S666" i="7"/>
  <c r="N666" i="7"/>
  <c r="X665" i="7"/>
  <c r="W665" i="7"/>
  <c r="T665" i="7"/>
  <c r="S665" i="7"/>
  <c r="N665" i="7"/>
  <c r="M665" i="7"/>
  <c r="L665" i="7"/>
  <c r="X664" i="7"/>
  <c r="M664" i="7" s="1"/>
  <c r="W664" i="7"/>
  <c r="T664" i="7"/>
  <c r="S664" i="7"/>
  <c r="N664" i="7"/>
  <c r="L664" i="7"/>
  <c r="X663" i="7"/>
  <c r="W663" i="7"/>
  <c r="T663" i="7"/>
  <c r="S663" i="7"/>
  <c r="X662" i="7"/>
  <c r="W662" i="7"/>
  <c r="T662" i="7"/>
  <c r="S662" i="7"/>
  <c r="N662" i="7"/>
  <c r="M662" i="7"/>
  <c r="L662" i="7"/>
  <c r="X661" i="7"/>
  <c r="W661" i="7"/>
  <c r="T661" i="7"/>
  <c r="S661" i="7"/>
  <c r="X660" i="7"/>
  <c r="N660" i="7" s="1"/>
  <c r="W660" i="7"/>
  <c r="T660" i="7"/>
  <c r="S660" i="7"/>
  <c r="M660" i="7"/>
  <c r="L660" i="7"/>
  <c r="X659" i="7"/>
  <c r="W659" i="7"/>
  <c r="T659" i="7"/>
  <c r="S659" i="7"/>
  <c r="L659" i="7"/>
  <c r="X658" i="7"/>
  <c r="W658" i="7"/>
  <c r="T658" i="7"/>
  <c r="S658" i="7"/>
  <c r="X657" i="7"/>
  <c r="L657" i="7" s="1"/>
  <c r="W657" i="7"/>
  <c r="T657" i="7"/>
  <c r="S657" i="7"/>
  <c r="N657" i="7"/>
  <c r="M657" i="7"/>
  <c r="X656" i="7"/>
  <c r="W656" i="7"/>
  <c r="T656" i="7"/>
  <c r="S656" i="7"/>
  <c r="N656" i="7"/>
  <c r="M656" i="7"/>
  <c r="L656" i="7"/>
  <c r="X655" i="7"/>
  <c r="L655" i="7" s="1"/>
  <c r="W655" i="7"/>
  <c r="T655" i="7"/>
  <c r="S655" i="7"/>
  <c r="N655" i="7"/>
  <c r="M655" i="7"/>
  <c r="X654" i="7"/>
  <c r="L654" i="7" s="1"/>
  <c r="W654" i="7"/>
  <c r="T654" i="7"/>
  <c r="S654" i="7"/>
  <c r="X653" i="7"/>
  <c r="W653" i="7"/>
  <c r="T653" i="7"/>
  <c r="S653" i="7"/>
  <c r="X652" i="7"/>
  <c r="M652" i="7" s="1"/>
  <c r="W652" i="7"/>
  <c r="T652" i="7"/>
  <c r="S652" i="7"/>
  <c r="N652" i="7"/>
  <c r="L652" i="7"/>
  <c r="X651" i="7"/>
  <c r="M651" i="7" s="1"/>
  <c r="W651" i="7"/>
  <c r="T651" i="7"/>
  <c r="S651" i="7"/>
  <c r="N651" i="7"/>
  <c r="L651" i="7"/>
  <c r="X650" i="7"/>
  <c r="M650" i="7" s="1"/>
  <c r="W650" i="7"/>
  <c r="T650" i="7"/>
  <c r="S650" i="7"/>
  <c r="N650" i="7"/>
  <c r="X649" i="7"/>
  <c r="W649" i="7"/>
  <c r="T649" i="7"/>
  <c r="S649" i="7"/>
  <c r="X648" i="7"/>
  <c r="N648" i="7" s="1"/>
  <c r="W648" i="7"/>
  <c r="T648" i="7"/>
  <c r="S648" i="7"/>
  <c r="M648" i="7"/>
  <c r="L648" i="7"/>
  <c r="X647" i="7"/>
  <c r="W647" i="7"/>
  <c r="T647" i="7"/>
  <c r="S647" i="7"/>
  <c r="N647" i="7"/>
  <c r="M647" i="7"/>
  <c r="L647" i="7"/>
  <c r="X646" i="7"/>
  <c r="N646" i="7" s="1"/>
  <c r="W646" i="7"/>
  <c r="T646" i="7"/>
  <c r="S646" i="7"/>
  <c r="X645" i="7"/>
  <c r="W645" i="7"/>
  <c r="T645" i="7"/>
  <c r="S645" i="7"/>
  <c r="N645" i="7"/>
  <c r="M645" i="7"/>
  <c r="L645" i="7"/>
  <c r="X644" i="7"/>
  <c r="W644" i="7"/>
  <c r="T644" i="7"/>
  <c r="S644" i="7"/>
  <c r="X643" i="7"/>
  <c r="N643" i="7" s="1"/>
  <c r="W643" i="7"/>
  <c r="T643" i="7"/>
  <c r="S643" i="7"/>
  <c r="M643" i="7"/>
  <c r="X642" i="7"/>
  <c r="L642" i="7" s="1"/>
  <c r="W642" i="7"/>
  <c r="T642" i="7"/>
  <c r="S642" i="7"/>
  <c r="N642" i="7"/>
  <c r="M642" i="7"/>
  <c r="X641" i="7"/>
  <c r="L641" i="7" s="1"/>
  <c r="W641" i="7"/>
  <c r="T641" i="7"/>
  <c r="S641" i="7"/>
  <c r="N641" i="7"/>
  <c r="M641" i="7"/>
  <c r="X640" i="7"/>
  <c r="N640" i="7" s="1"/>
  <c r="W640" i="7"/>
  <c r="T640" i="7"/>
  <c r="S640" i="7"/>
  <c r="X639" i="7"/>
  <c r="M639" i="7" s="1"/>
  <c r="W639" i="7"/>
  <c r="T639" i="7"/>
  <c r="S639" i="7"/>
  <c r="N639" i="7"/>
  <c r="L639" i="7"/>
  <c r="X638" i="7"/>
  <c r="N638" i="7" s="1"/>
  <c r="W638" i="7"/>
  <c r="T638" i="7"/>
  <c r="S638" i="7"/>
  <c r="X637" i="7"/>
  <c r="W637" i="7"/>
  <c r="T637" i="7"/>
  <c r="S637" i="7"/>
  <c r="N637" i="7"/>
  <c r="M637" i="7"/>
  <c r="L637" i="7"/>
  <c r="X636" i="7"/>
  <c r="W636" i="7"/>
  <c r="T636" i="7"/>
  <c r="S636" i="7"/>
  <c r="N636" i="7"/>
  <c r="M636" i="7"/>
  <c r="L636" i="7"/>
  <c r="X635" i="7"/>
  <c r="W635" i="7"/>
  <c r="T635" i="7"/>
  <c r="S635" i="7"/>
  <c r="X634" i="7"/>
  <c r="M634" i="7" s="1"/>
  <c r="W634" i="7"/>
  <c r="T634" i="7"/>
  <c r="S634" i="7"/>
  <c r="N634" i="7"/>
  <c r="L634" i="7"/>
  <c r="X633" i="7"/>
  <c r="W633" i="7"/>
  <c r="T633" i="7"/>
  <c r="S633" i="7"/>
  <c r="N633" i="7"/>
  <c r="M633" i="7"/>
  <c r="L633" i="7"/>
  <c r="X632" i="7"/>
  <c r="W632" i="7"/>
  <c r="T632" i="7"/>
  <c r="S632" i="7"/>
  <c r="N632" i="7"/>
  <c r="M632" i="7"/>
  <c r="L632" i="7"/>
  <c r="X631" i="7"/>
  <c r="N631" i="7" s="1"/>
  <c r="W631" i="7"/>
  <c r="T631" i="7"/>
  <c r="S631" i="7"/>
  <c r="X630" i="7"/>
  <c r="W630" i="7"/>
  <c r="T630" i="7"/>
  <c r="S630" i="7"/>
  <c r="N630" i="7"/>
  <c r="M630" i="7"/>
  <c r="L630" i="7"/>
  <c r="X629" i="7"/>
  <c r="N629" i="7" s="1"/>
  <c r="W629" i="7"/>
  <c r="T629" i="7"/>
  <c r="S629" i="7"/>
  <c r="M629" i="7"/>
  <c r="L629" i="7"/>
  <c r="X628" i="7"/>
  <c r="W628" i="7"/>
  <c r="T628" i="7"/>
  <c r="S628" i="7"/>
  <c r="X627" i="7"/>
  <c r="N627" i="7" s="1"/>
  <c r="W627" i="7"/>
  <c r="T627" i="7"/>
  <c r="S627" i="7"/>
  <c r="X626" i="7"/>
  <c r="W626" i="7"/>
  <c r="T626" i="7"/>
  <c r="S626" i="7"/>
  <c r="X625" i="7"/>
  <c r="W625" i="7"/>
  <c r="T625" i="7"/>
  <c r="S625" i="7"/>
  <c r="N625" i="7"/>
  <c r="M625" i="7"/>
  <c r="L625" i="7"/>
  <c r="X624" i="7"/>
  <c r="W624" i="7"/>
  <c r="T624" i="7"/>
  <c r="S624" i="7"/>
  <c r="N624" i="7"/>
  <c r="M624" i="7"/>
  <c r="L624" i="7"/>
  <c r="X623" i="7"/>
  <c r="M623" i="7" s="1"/>
  <c r="W623" i="7"/>
  <c r="T623" i="7"/>
  <c r="S623" i="7"/>
  <c r="N623" i="7"/>
  <c r="X622" i="7"/>
  <c r="M622" i="7" s="1"/>
  <c r="W622" i="7"/>
  <c r="T622" i="7"/>
  <c r="S622" i="7"/>
  <c r="N622" i="7"/>
  <c r="X621" i="7"/>
  <c r="W621" i="7"/>
  <c r="T621" i="7"/>
  <c r="S621" i="7"/>
  <c r="N621" i="7"/>
  <c r="M621" i="7"/>
  <c r="L621" i="7"/>
  <c r="X620" i="7"/>
  <c r="W620" i="7"/>
  <c r="T620" i="7"/>
  <c r="S620" i="7"/>
  <c r="N620" i="7"/>
  <c r="M620" i="7"/>
  <c r="L620" i="7"/>
  <c r="X619" i="7"/>
  <c r="N619" i="7" s="1"/>
  <c r="W619" i="7"/>
  <c r="T619" i="7"/>
  <c r="S619" i="7"/>
  <c r="L619" i="7"/>
  <c r="X618" i="7"/>
  <c r="W618" i="7"/>
  <c r="T618" i="7"/>
  <c r="S618" i="7"/>
  <c r="X617" i="7"/>
  <c r="W617" i="7"/>
  <c r="T617" i="7"/>
  <c r="S617" i="7"/>
  <c r="N617" i="7"/>
  <c r="X616" i="7"/>
  <c r="W616" i="7"/>
  <c r="T616" i="7"/>
  <c r="S616" i="7"/>
  <c r="N616" i="7"/>
  <c r="M616" i="7"/>
  <c r="L616" i="7"/>
  <c r="X615" i="7"/>
  <c r="W615" i="7"/>
  <c r="T615" i="7"/>
  <c r="S615" i="7"/>
  <c r="N615" i="7"/>
  <c r="M615" i="7"/>
  <c r="L615" i="7"/>
  <c r="X614" i="7"/>
  <c r="N614" i="7" s="1"/>
  <c r="W614" i="7"/>
  <c r="T614" i="7"/>
  <c r="S614" i="7"/>
  <c r="M614" i="7"/>
  <c r="X613" i="7"/>
  <c r="L613" i="7" s="1"/>
  <c r="W613" i="7"/>
  <c r="T613" i="7"/>
  <c r="S613" i="7"/>
  <c r="N613" i="7"/>
  <c r="M613" i="7"/>
  <c r="X612" i="7"/>
  <c r="W612" i="7"/>
  <c r="T612" i="7"/>
  <c r="S612" i="7"/>
  <c r="N612" i="7"/>
  <c r="M612" i="7"/>
  <c r="L612" i="7"/>
  <c r="X611" i="7"/>
  <c r="N611" i="7" s="1"/>
  <c r="W611" i="7"/>
  <c r="T611" i="7"/>
  <c r="S611" i="7"/>
  <c r="X610" i="7"/>
  <c r="W610" i="7"/>
  <c r="T610" i="7"/>
  <c r="S610" i="7"/>
  <c r="N610" i="7"/>
  <c r="M610" i="7"/>
  <c r="L610" i="7"/>
  <c r="X609" i="7"/>
  <c r="W609" i="7"/>
  <c r="T609" i="7"/>
  <c r="S609" i="7"/>
  <c r="X608" i="7"/>
  <c r="L608" i="7" s="1"/>
  <c r="W608" i="7"/>
  <c r="T608" i="7"/>
  <c r="S608" i="7"/>
  <c r="N608" i="7"/>
  <c r="X607" i="7"/>
  <c r="W607" i="7"/>
  <c r="T607" i="7"/>
  <c r="S607" i="7"/>
  <c r="N607" i="7"/>
  <c r="M607" i="7"/>
  <c r="L607" i="7"/>
  <c r="X606" i="7"/>
  <c r="W606" i="7"/>
  <c r="T606" i="7"/>
  <c r="S606" i="7"/>
  <c r="X605" i="7"/>
  <c r="W605" i="7"/>
  <c r="T605" i="7"/>
  <c r="S605" i="7"/>
  <c r="N605" i="7"/>
  <c r="M605" i="7"/>
  <c r="L605" i="7"/>
  <c r="X604" i="7"/>
  <c r="N604" i="7" s="1"/>
  <c r="W604" i="7"/>
  <c r="T604" i="7"/>
  <c r="S604" i="7"/>
  <c r="M604" i="7"/>
  <c r="L604" i="7"/>
  <c r="K603" i="7"/>
  <c r="S603" i="7" s="1"/>
  <c r="J603" i="7"/>
  <c r="AC603" i="7" s="1"/>
  <c r="AC602" i="7"/>
  <c r="X602" i="7"/>
  <c r="N602" i="7" s="1"/>
  <c r="K602" i="7"/>
  <c r="J602" i="7"/>
  <c r="AC601" i="7"/>
  <c r="W601" i="7"/>
  <c r="T601" i="7"/>
  <c r="S601" i="7"/>
  <c r="K601" i="7"/>
  <c r="J601" i="7"/>
  <c r="X601" i="7" s="1"/>
  <c r="AC600" i="7"/>
  <c r="X600" i="7"/>
  <c r="W600" i="7"/>
  <c r="T600" i="7"/>
  <c r="S600" i="7"/>
  <c r="K600" i="7"/>
  <c r="J600" i="7"/>
  <c r="W599" i="7"/>
  <c r="T599" i="7"/>
  <c r="K599" i="7"/>
  <c r="J599" i="7"/>
  <c r="AC599" i="7" s="1"/>
  <c r="K598" i="7"/>
  <c r="J598" i="7"/>
  <c r="W597" i="7"/>
  <c r="T597" i="7"/>
  <c r="K597" i="7"/>
  <c r="J597" i="7"/>
  <c r="AC597" i="7" s="1"/>
  <c r="S596" i="7"/>
  <c r="K596" i="7"/>
  <c r="J596" i="7"/>
  <c r="AC595" i="7"/>
  <c r="W595" i="7"/>
  <c r="K595" i="7"/>
  <c r="J595" i="7"/>
  <c r="X595" i="7" s="1"/>
  <c r="K594" i="7"/>
  <c r="AC594" i="7" s="1"/>
  <c r="J594" i="7"/>
  <c r="K593" i="7"/>
  <c r="J593" i="7"/>
  <c r="AC593" i="7" s="1"/>
  <c r="K592" i="7"/>
  <c r="J592" i="7"/>
  <c r="AC592" i="7" s="1"/>
  <c r="AC591" i="7"/>
  <c r="X591" i="7"/>
  <c r="N591" i="7" s="1"/>
  <c r="W591" i="7"/>
  <c r="T591" i="7"/>
  <c r="S591" i="7"/>
  <c r="M591" i="7"/>
  <c r="L591" i="7"/>
  <c r="K591" i="7"/>
  <c r="J591" i="7"/>
  <c r="K590" i="7"/>
  <c r="J590" i="7"/>
  <c r="T589" i="7"/>
  <c r="S589" i="7"/>
  <c r="K589" i="7"/>
  <c r="J589" i="7"/>
  <c r="K588" i="7"/>
  <c r="J588" i="7"/>
  <c r="K587" i="7"/>
  <c r="AC587" i="7" s="1"/>
  <c r="J587" i="7"/>
  <c r="K586" i="7"/>
  <c r="J586" i="7"/>
  <c r="AC586" i="7" s="1"/>
  <c r="AC585" i="7"/>
  <c r="X585" i="7"/>
  <c r="M585" i="7" s="1"/>
  <c r="W585" i="7"/>
  <c r="T585" i="7"/>
  <c r="S585" i="7"/>
  <c r="Q585" i="7"/>
  <c r="R585" i="7" s="1"/>
  <c r="N585" i="7"/>
  <c r="K585" i="7"/>
  <c r="J585" i="7"/>
  <c r="K584" i="7"/>
  <c r="J584" i="7"/>
  <c r="W583" i="7"/>
  <c r="K583" i="7"/>
  <c r="J583" i="7"/>
  <c r="AC583" i="7" s="1"/>
  <c r="AC582" i="7"/>
  <c r="X582" i="7"/>
  <c r="W582" i="7"/>
  <c r="T582" i="7"/>
  <c r="S582" i="7"/>
  <c r="Q582" i="7"/>
  <c r="R582" i="7" s="1"/>
  <c r="K582" i="7"/>
  <c r="J582" i="7"/>
  <c r="W581" i="7"/>
  <c r="T581" i="7"/>
  <c r="K581" i="7"/>
  <c r="J581" i="7"/>
  <c r="AC581" i="7" s="1"/>
  <c r="AC580" i="7"/>
  <c r="S580" i="7"/>
  <c r="Q580" i="7"/>
  <c r="K580" i="7"/>
  <c r="J580" i="7"/>
  <c r="K579" i="7"/>
  <c r="J579" i="7"/>
  <c r="K578" i="7"/>
  <c r="J578" i="7"/>
  <c r="AC577" i="7"/>
  <c r="X577" i="7"/>
  <c r="W577" i="7"/>
  <c r="T577" i="7"/>
  <c r="S577" i="7"/>
  <c r="Q577" i="7"/>
  <c r="R577" i="7" s="1"/>
  <c r="N577" i="7"/>
  <c r="M577" i="7"/>
  <c r="L577" i="7"/>
  <c r="K577" i="7"/>
  <c r="J577" i="7"/>
  <c r="Q576" i="7"/>
  <c r="K576" i="7"/>
  <c r="J576" i="7"/>
  <c r="AC576" i="7" s="1"/>
  <c r="S575" i="7"/>
  <c r="K575" i="7"/>
  <c r="J575" i="7"/>
  <c r="W574" i="7"/>
  <c r="T574" i="7"/>
  <c r="K574" i="7"/>
  <c r="J574" i="7"/>
  <c r="AC574" i="7" s="1"/>
  <c r="K573" i="7"/>
  <c r="J573" i="7"/>
  <c r="T573" i="7" s="1"/>
  <c r="AC572" i="7"/>
  <c r="X572" i="7"/>
  <c r="M572" i="7" s="1"/>
  <c r="W572" i="7"/>
  <c r="T572" i="7"/>
  <c r="S572" i="7"/>
  <c r="Q572" i="7"/>
  <c r="R572" i="7" s="1"/>
  <c r="N572" i="7"/>
  <c r="K572" i="7"/>
  <c r="J572" i="7"/>
  <c r="K571" i="7"/>
  <c r="J571" i="7"/>
  <c r="W571" i="7" s="1"/>
  <c r="K570" i="7"/>
  <c r="J570" i="7"/>
  <c r="AC570" i="7" s="1"/>
  <c r="AC569" i="7"/>
  <c r="X569" i="7"/>
  <c r="M569" i="7" s="1"/>
  <c r="W569" i="7"/>
  <c r="T569" i="7"/>
  <c r="S569" i="7"/>
  <c r="Q569" i="7"/>
  <c r="R569" i="7" s="1"/>
  <c r="N569" i="7"/>
  <c r="K569" i="7"/>
  <c r="J569" i="7"/>
  <c r="Q568" i="7"/>
  <c r="K568" i="7"/>
  <c r="J568" i="7"/>
  <c r="AC567" i="7"/>
  <c r="S567" i="7"/>
  <c r="K567" i="7"/>
  <c r="J567" i="7"/>
  <c r="X567" i="7" s="1"/>
  <c r="N567" i="7" s="1"/>
  <c r="AC566" i="7"/>
  <c r="X566" i="7"/>
  <c r="W566" i="7"/>
  <c r="T566" i="7"/>
  <c r="S566" i="7"/>
  <c r="R566" i="7"/>
  <c r="Q566" i="7"/>
  <c r="K566" i="7"/>
  <c r="J566" i="7"/>
  <c r="W565" i="7"/>
  <c r="T565" i="7"/>
  <c r="K565" i="7"/>
  <c r="J565" i="7"/>
  <c r="AC565" i="7" s="1"/>
  <c r="K564" i="7"/>
  <c r="J564" i="7"/>
  <c r="S564" i="7" s="1"/>
  <c r="K563" i="7"/>
  <c r="J563" i="7"/>
  <c r="T562" i="7"/>
  <c r="S562" i="7"/>
  <c r="R562" i="7"/>
  <c r="Q562" i="7"/>
  <c r="K562" i="7"/>
  <c r="J562" i="7"/>
  <c r="X561" i="7"/>
  <c r="M561" i="7" s="1"/>
  <c r="W561" i="7"/>
  <c r="S561" i="7"/>
  <c r="Q561" i="7"/>
  <c r="R561" i="7" s="1"/>
  <c r="N561" i="7"/>
  <c r="K561" i="7"/>
  <c r="AC561" i="7" s="1"/>
  <c r="J561" i="7"/>
  <c r="Q560" i="7"/>
  <c r="K560" i="7"/>
  <c r="J560" i="7"/>
  <c r="AC560" i="7" s="1"/>
  <c r="K559" i="7"/>
  <c r="J559" i="7"/>
  <c r="W558" i="7"/>
  <c r="T558" i="7"/>
  <c r="K558" i="7"/>
  <c r="J558" i="7"/>
  <c r="AC558" i="7" s="1"/>
  <c r="K557" i="7"/>
  <c r="J557" i="7"/>
  <c r="AC556" i="7"/>
  <c r="W556" i="7"/>
  <c r="S556" i="7"/>
  <c r="K556" i="7"/>
  <c r="J556" i="7"/>
  <c r="X556" i="7" s="1"/>
  <c r="K555" i="7"/>
  <c r="J555" i="7"/>
  <c r="K554" i="7"/>
  <c r="J554" i="7"/>
  <c r="AC554" i="7" s="1"/>
  <c r="AC553" i="7"/>
  <c r="X553" i="7"/>
  <c r="M553" i="7" s="1"/>
  <c r="W553" i="7"/>
  <c r="T553" i="7"/>
  <c r="S553" i="7"/>
  <c r="Q553" i="7"/>
  <c r="R553" i="7" s="1"/>
  <c r="N553" i="7"/>
  <c r="K553" i="7"/>
  <c r="J553" i="7"/>
  <c r="Q552" i="7"/>
  <c r="K552" i="7"/>
  <c r="J552" i="7"/>
  <c r="X551" i="7"/>
  <c r="M551" i="7" s="1"/>
  <c r="W551" i="7"/>
  <c r="S551" i="7"/>
  <c r="Q551" i="7"/>
  <c r="R551" i="7" s="1"/>
  <c r="N551" i="7"/>
  <c r="K551" i="7"/>
  <c r="J551" i="7"/>
  <c r="AC551" i="7" s="1"/>
  <c r="AC550" i="7"/>
  <c r="X550" i="7"/>
  <c r="W550" i="7"/>
  <c r="T550" i="7"/>
  <c r="S550" i="7"/>
  <c r="Q550" i="7"/>
  <c r="R550" i="7" s="1"/>
  <c r="K550" i="7"/>
  <c r="J550" i="7"/>
  <c r="W549" i="7"/>
  <c r="T549" i="7"/>
  <c r="K549" i="7"/>
  <c r="J549" i="7"/>
  <c r="AC549" i="7" s="1"/>
  <c r="K548" i="7"/>
  <c r="J548" i="7"/>
  <c r="K547" i="7"/>
  <c r="J547" i="7"/>
  <c r="T546" i="7"/>
  <c r="K546" i="7"/>
  <c r="S546" i="7" s="1"/>
  <c r="J546" i="7"/>
  <c r="K545" i="7"/>
  <c r="S545" i="7" s="1"/>
  <c r="J545" i="7"/>
  <c r="Q544" i="7"/>
  <c r="K544" i="7"/>
  <c r="J544" i="7"/>
  <c r="AC544" i="7" s="1"/>
  <c r="K543" i="7"/>
  <c r="S543" i="7" s="1"/>
  <c r="J543" i="7"/>
  <c r="W542" i="7"/>
  <c r="T542" i="7"/>
  <c r="K542" i="7"/>
  <c r="J542" i="7"/>
  <c r="AC542" i="7" s="1"/>
  <c r="K541" i="7"/>
  <c r="W541" i="7" s="1"/>
  <c r="J541" i="7"/>
  <c r="K540" i="7"/>
  <c r="J540" i="7"/>
  <c r="AC539" i="7"/>
  <c r="X539" i="7"/>
  <c r="W539" i="7"/>
  <c r="K539" i="7"/>
  <c r="J539" i="7"/>
  <c r="K538" i="7"/>
  <c r="J538" i="7"/>
  <c r="AC538" i="7" s="1"/>
  <c r="AC537" i="7"/>
  <c r="X537" i="7"/>
  <c r="M537" i="7" s="1"/>
  <c r="W537" i="7"/>
  <c r="T537" i="7"/>
  <c r="S537" i="7"/>
  <c r="Q537" i="7"/>
  <c r="R537" i="7" s="1"/>
  <c r="N537" i="7"/>
  <c r="K537" i="7"/>
  <c r="J537" i="7"/>
  <c r="Q536" i="7"/>
  <c r="K536" i="7"/>
  <c r="J536" i="7"/>
  <c r="K535" i="7"/>
  <c r="J535" i="7"/>
  <c r="S535" i="7" s="1"/>
  <c r="AC534" i="7"/>
  <c r="X534" i="7"/>
  <c r="W534" i="7"/>
  <c r="T534" i="7"/>
  <c r="S534" i="7"/>
  <c r="Q534" i="7"/>
  <c r="R534" i="7" s="1"/>
  <c r="K534" i="7"/>
  <c r="J534" i="7"/>
  <c r="W533" i="7"/>
  <c r="T533" i="7"/>
  <c r="K533" i="7"/>
  <c r="J533" i="7"/>
  <c r="AC533" i="7" s="1"/>
  <c r="K532" i="7"/>
  <c r="Q532" i="7" s="1"/>
  <c r="J532" i="7"/>
  <c r="K531" i="7"/>
  <c r="J531" i="7"/>
  <c r="K530" i="7"/>
  <c r="J530" i="7"/>
  <c r="X529" i="7"/>
  <c r="W529" i="7"/>
  <c r="T529" i="7"/>
  <c r="S529" i="7"/>
  <c r="X528" i="7"/>
  <c r="W528" i="7"/>
  <c r="T528" i="7"/>
  <c r="S528" i="7"/>
  <c r="X527" i="7"/>
  <c r="W527" i="7"/>
  <c r="T527" i="7"/>
  <c r="S527" i="7"/>
  <c r="N527" i="7"/>
  <c r="M527" i="7"/>
  <c r="L527" i="7"/>
  <c r="X526" i="7"/>
  <c r="W526" i="7"/>
  <c r="T526" i="7"/>
  <c r="S526" i="7"/>
  <c r="N526" i="7"/>
  <c r="M526" i="7"/>
  <c r="L526" i="7"/>
  <c r="X525" i="7"/>
  <c r="M525" i="7" s="1"/>
  <c r="W525" i="7"/>
  <c r="T525" i="7"/>
  <c r="S525" i="7"/>
  <c r="N525" i="7"/>
  <c r="X524" i="7"/>
  <c r="N524" i="7" s="1"/>
  <c r="W524" i="7"/>
  <c r="T524" i="7"/>
  <c r="S524" i="7"/>
  <c r="X523" i="7"/>
  <c r="W523" i="7"/>
  <c r="T523" i="7"/>
  <c r="S523" i="7"/>
  <c r="N523" i="7"/>
  <c r="M523" i="7"/>
  <c r="L523" i="7"/>
  <c r="X522" i="7"/>
  <c r="N522" i="7" s="1"/>
  <c r="W522" i="7"/>
  <c r="T522" i="7"/>
  <c r="S522" i="7"/>
  <c r="M522" i="7"/>
  <c r="L522" i="7"/>
  <c r="X521" i="7"/>
  <c r="N521" i="7" s="1"/>
  <c r="W521" i="7"/>
  <c r="T521" i="7"/>
  <c r="S521" i="7"/>
  <c r="X520" i="7"/>
  <c r="W520" i="7"/>
  <c r="T520" i="7"/>
  <c r="S520" i="7"/>
  <c r="N520" i="7"/>
  <c r="M520" i="7"/>
  <c r="L520" i="7"/>
  <c r="X519" i="7"/>
  <c r="W519" i="7"/>
  <c r="T519" i="7"/>
  <c r="S519" i="7"/>
  <c r="X518" i="7"/>
  <c r="W518" i="7"/>
  <c r="T518" i="7"/>
  <c r="S518" i="7"/>
  <c r="N518" i="7"/>
  <c r="M518" i="7"/>
  <c r="L518" i="7"/>
  <c r="X517" i="7"/>
  <c r="W517" i="7"/>
  <c r="T517" i="7"/>
  <c r="S517" i="7"/>
  <c r="N517" i="7"/>
  <c r="M517" i="7"/>
  <c r="L517" i="7"/>
  <c r="X516" i="7"/>
  <c r="N516" i="7" s="1"/>
  <c r="W516" i="7"/>
  <c r="T516" i="7"/>
  <c r="S516" i="7"/>
  <c r="M516" i="7"/>
  <c r="X515" i="7"/>
  <c r="L515" i="7" s="1"/>
  <c r="W515" i="7"/>
  <c r="T515" i="7"/>
  <c r="S515" i="7"/>
  <c r="N515" i="7"/>
  <c r="X514" i="7"/>
  <c r="W514" i="7"/>
  <c r="T514" i="7"/>
  <c r="S514" i="7"/>
  <c r="N514" i="7"/>
  <c r="M514" i="7"/>
  <c r="L514" i="7"/>
  <c r="X513" i="7"/>
  <c r="N513" i="7" s="1"/>
  <c r="W513" i="7"/>
  <c r="T513" i="7"/>
  <c r="S513" i="7"/>
  <c r="X512" i="7"/>
  <c r="M512" i="7" s="1"/>
  <c r="W512" i="7"/>
  <c r="T512" i="7"/>
  <c r="S512" i="7"/>
  <c r="X511" i="7"/>
  <c r="L511" i="7" s="1"/>
  <c r="W511" i="7"/>
  <c r="T511" i="7"/>
  <c r="S511" i="7"/>
  <c r="N511" i="7"/>
  <c r="M511" i="7"/>
  <c r="X510" i="7"/>
  <c r="L510" i="7" s="1"/>
  <c r="W510" i="7"/>
  <c r="T510" i="7"/>
  <c r="S510" i="7"/>
  <c r="N510" i="7"/>
  <c r="M510" i="7"/>
  <c r="X509" i="7"/>
  <c r="W509" i="7"/>
  <c r="T509" i="7"/>
  <c r="S509" i="7"/>
  <c r="N509" i="7"/>
  <c r="M509" i="7"/>
  <c r="L509" i="7"/>
  <c r="X508" i="7"/>
  <c r="W508" i="7"/>
  <c r="T508" i="7"/>
  <c r="S508" i="7"/>
  <c r="X507" i="7"/>
  <c r="W507" i="7"/>
  <c r="T507" i="7"/>
  <c r="S507" i="7"/>
  <c r="N507" i="7"/>
  <c r="M507" i="7"/>
  <c r="L507" i="7"/>
  <c r="X506" i="7"/>
  <c r="N506" i="7" s="1"/>
  <c r="W506" i="7"/>
  <c r="T506" i="7"/>
  <c r="S506" i="7"/>
  <c r="M506" i="7"/>
  <c r="L506" i="7"/>
  <c r="X505" i="7"/>
  <c r="W505" i="7"/>
  <c r="T505" i="7"/>
  <c r="S505" i="7"/>
  <c r="N505" i="7"/>
  <c r="M505" i="7"/>
  <c r="L505" i="7"/>
  <c r="X504" i="7"/>
  <c r="M504" i="7" s="1"/>
  <c r="W504" i="7"/>
  <c r="T504" i="7"/>
  <c r="S504" i="7"/>
  <c r="N504" i="7"/>
  <c r="X503" i="7"/>
  <c r="W503" i="7"/>
  <c r="T503" i="7"/>
  <c r="S503" i="7"/>
  <c r="N503" i="7"/>
  <c r="M503" i="7"/>
  <c r="L503" i="7"/>
  <c r="X502" i="7"/>
  <c r="N502" i="7" s="1"/>
  <c r="W502" i="7"/>
  <c r="T502" i="7"/>
  <c r="S502" i="7"/>
  <c r="X501" i="7"/>
  <c r="L501" i="7" s="1"/>
  <c r="W501" i="7"/>
  <c r="T501" i="7"/>
  <c r="S501" i="7"/>
  <c r="N501" i="7"/>
  <c r="M501" i="7"/>
  <c r="X500" i="7"/>
  <c r="W500" i="7"/>
  <c r="T500" i="7"/>
  <c r="S500" i="7"/>
  <c r="N500" i="7"/>
  <c r="M500" i="7"/>
  <c r="L500" i="7"/>
  <c r="X499" i="7"/>
  <c r="W499" i="7"/>
  <c r="T499" i="7"/>
  <c r="S499" i="7"/>
  <c r="X498" i="7"/>
  <c r="N498" i="7" s="1"/>
  <c r="W498" i="7"/>
  <c r="T498" i="7"/>
  <c r="S498" i="7"/>
  <c r="M498" i="7"/>
  <c r="L498" i="7"/>
  <c r="X497" i="7"/>
  <c r="W497" i="7"/>
  <c r="T497" i="7"/>
  <c r="S497" i="7"/>
  <c r="L497" i="7"/>
  <c r="X496" i="7"/>
  <c r="W496" i="7"/>
  <c r="T496" i="7"/>
  <c r="S496" i="7"/>
  <c r="X495" i="7"/>
  <c r="L495" i="7" s="1"/>
  <c r="W495" i="7"/>
  <c r="T495" i="7"/>
  <c r="S495" i="7"/>
  <c r="N495" i="7"/>
  <c r="M495" i="7"/>
  <c r="X494" i="7"/>
  <c r="W494" i="7"/>
  <c r="T494" i="7"/>
  <c r="S494" i="7"/>
  <c r="N494" i="7"/>
  <c r="M494" i="7"/>
  <c r="L494" i="7"/>
  <c r="X493" i="7"/>
  <c r="W493" i="7"/>
  <c r="T493" i="7"/>
  <c r="S493" i="7"/>
  <c r="N493" i="7"/>
  <c r="M493" i="7"/>
  <c r="L493" i="7"/>
  <c r="X492" i="7"/>
  <c r="L492" i="7" s="1"/>
  <c r="W492" i="7"/>
  <c r="T492" i="7"/>
  <c r="S492" i="7"/>
  <c r="N492" i="7"/>
  <c r="M492" i="7"/>
  <c r="X491" i="7"/>
  <c r="W491" i="7"/>
  <c r="T491" i="7"/>
  <c r="S491" i="7"/>
  <c r="X490" i="7"/>
  <c r="M490" i="7" s="1"/>
  <c r="W490" i="7"/>
  <c r="T490" i="7"/>
  <c r="S490" i="7"/>
  <c r="N490" i="7"/>
  <c r="L490" i="7"/>
  <c r="X489" i="7"/>
  <c r="M489" i="7" s="1"/>
  <c r="W489" i="7"/>
  <c r="T489" i="7"/>
  <c r="S489" i="7"/>
  <c r="N489" i="7"/>
  <c r="L489" i="7"/>
  <c r="X488" i="7"/>
  <c r="M488" i="7" s="1"/>
  <c r="W488" i="7"/>
  <c r="T488" i="7"/>
  <c r="S488" i="7"/>
  <c r="N488" i="7"/>
  <c r="X487" i="7"/>
  <c r="W487" i="7"/>
  <c r="T487" i="7"/>
  <c r="S487" i="7"/>
  <c r="X486" i="7"/>
  <c r="N486" i="7" s="1"/>
  <c r="W486" i="7"/>
  <c r="T486" i="7"/>
  <c r="S486" i="7"/>
  <c r="M486" i="7"/>
  <c r="L486" i="7"/>
  <c r="X485" i="7"/>
  <c r="W485" i="7"/>
  <c r="T485" i="7"/>
  <c r="S485" i="7"/>
  <c r="N485" i="7"/>
  <c r="M485" i="7"/>
  <c r="L485" i="7"/>
  <c r="X484" i="7"/>
  <c r="M484" i="7" s="1"/>
  <c r="W484" i="7"/>
  <c r="T484" i="7"/>
  <c r="S484" i="7"/>
  <c r="N484" i="7"/>
  <c r="L484" i="7"/>
  <c r="X483" i="7"/>
  <c r="M483" i="7" s="1"/>
  <c r="W483" i="7"/>
  <c r="T483" i="7"/>
  <c r="S483" i="7"/>
  <c r="N483" i="7"/>
  <c r="L483" i="7"/>
  <c r="X482" i="7"/>
  <c r="W482" i="7"/>
  <c r="T482" i="7"/>
  <c r="S482" i="7"/>
  <c r="X481" i="7"/>
  <c r="N481" i="7" s="1"/>
  <c r="W481" i="7"/>
  <c r="T481" i="7"/>
  <c r="S481" i="7"/>
  <c r="X480" i="7"/>
  <c r="L480" i="7" s="1"/>
  <c r="W480" i="7"/>
  <c r="T480" i="7"/>
  <c r="S480" i="7"/>
  <c r="N480" i="7"/>
  <c r="M480" i="7"/>
  <c r="X479" i="7"/>
  <c r="L479" i="7" s="1"/>
  <c r="W479" i="7"/>
  <c r="T479" i="7"/>
  <c r="S479" i="7"/>
  <c r="N479" i="7"/>
  <c r="M479" i="7"/>
  <c r="X478" i="7"/>
  <c r="N478" i="7" s="1"/>
  <c r="W478" i="7"/>
  <c r="T478" i="7"/>
  <c r="S478" i="7"/>
  <c r="X477" i="7"/>
  <c r="M477" i="7" s="1"/>
  <c r="W477" i="7"/>
  <c r="T477" i="7"/>
  <c r="S477" i="7"/>
  <c r="N477" i="7"/>
  <c r="L477" i="7"/>
  <c r="X476" i="7"/>
  <c r="W476" i="7"/>
  <c r="T476" i="7"/>
  <c r="S476" i="7"/>
  <c r="N476" i="7"/>
  <c r="M476" i="7"/>
  <c r="L476" i="7"/>
  <c r="X475" i="7"/>
  <c r="N475" i="7" s="1"/>
  <c r="W475" i="7"/>
  <c r="T475" i="7"/>
  <c r="S475" i="7"/>
  <c r="L475" i="7"/>
  <c r="X474" i="7"/>
  <c r="W474" i="7"/>
  <c r="T474" i="7"/>
  <c r="S474" i="7"/>
  <c r="X473" i="7"/>
  <c r="W473" i="7"/>
  <c r="T473" i="7"/>
  <c r="S473" i="7"/>
  <c r="X472" i="7"/>
  <c r="M472" i="7" s="1"/>
  <c r="W472" i="7"/>
  <c r="T472" i="7"/>
  <c r="S472" i="7"/>
  <c r="N472" i="7"/>
  <c r="L472" i="7"/>
  <c r="M471" i="7"/>
  <c r="K471" i="7"/>
  <c r="J471" i="7"/>
  <c r="X471" i="7" s="1"/>
  <c r="N471" i="7" s="1"/>
  <c r="K470" i="7"/>
  <c r="J470" i="7"/>
  <c r="X470" i="7" s="1"/>
  <c r="N470" i="7" s="1"/>
  <c r="K469" i="7"/>
  <c r="J469" i="7"/>
  <c r="X469" i="7" s="1"/>
  <c r="W468" i="7"/>
  <c r="T468" i="7"/>
  <c r="K468" i="7"/>
  <c r="J468" i="7"/>
  <c r="K467" i="7"/>
  <c r="W467" i="7" s="1"/>
  <c r="J467" i="7"/>
  <c r="X467" i="7" s="1"/>
  <c r="K466" i="7"/>
  <c r="X466" i="7" s="1"/>
  <c r="J466" i="7"/>
  <c r="K465" i="7"/>
  <c r="S465" i="7" s="1"/>
  <c r="J465" i="7"/>
  <c r="X465" i="7" s="1"/>
  <c r="K464" i="7"/>
  <c r="J464" i="7"/>
  <c r="K463" i="7"/>
  <c r="J463" i="7"/>
  <c r="X462" i="7"/>
  <c r="K462" i="7"/>
  <c r="J462" i="7"/>
  <c r="W462" i="7" s="1"/>
  <c r="T461" i="7"/>
  <c r="K461" i="7"/>
  <c r="S461" i="7" s="1"/>
  <c r="J461" i="7"/>
  <c r="W460" i="7"/>
  <c r="T460" i="7"/>
  <c r="K460" i="7"/>
  <c r="J460" i="7"/>
  <c r="X460" i="7" s="1"/>
  <c r="K459" i="7"/>
  <c r="X459" i="7" s="1"/>
  <c r="J459" i="7"/>
  <c r="W459" i="7" s="1"/>
  <c r="K458" i="7"/>
  <c r="J458" i="7"/>
  <c r="K457" i="7"/>
  <c r="J457" i="7"/>
  <c r="W456" i="7"/>
  <c r="T456" i="7"/>
  <c r="S456" i="7"/>
  <c r="K456" i="7"/>
  <c r="J456" i="7"/>
  <c r="X456" i="7" s="1"/>
  <c r="N456" i="7" s="1"/>
  <c r="X455" i="7"/>
  <c r="W455" i="7"/>
  <c r="K455" i="7"/>
  <c r="J455" i="7"/>
  <c r="T455" i="7" s="1"/>
  <c r="W454" i="7"/>
  <c r="K454" i="7"/>
  <c r="J454" i="7"/>
  <c r="W453" i="7"/>
  <c r="T453" i="7"/>
  <c r="S453" i="7"/>
  <c r="Q453" i="7"/>
  <c r="R453" i="7" s="1"/>
  <c r="N453" i="7"/>
  <c r="M453" i="7"/>
  <c r="K453" i="7"/>
  <c r="J453" i="7"/>
  <c r="X453" i="7" s="1"/>
  <c r="L453" i="7" s="1"/>
  <c r="X452" i="7"/>
  <c r="W452" i="7"/>
  <c r="T452" i="7"/>
  <c r="S452" i="7"/>
  <c r="K452" i="7"/>
  <c r="J452" i="7"/>
  <c r="X451" i="7"/>
  <c r="K451" i="7"/>
  <c r="J451" i="7"/>
  <c r="T450" i="7"/>
  <c r="Q450" i="7"/>
  <c r="K450" i="7"/>
  <c r="S450" i="7" s="1"/>
  <c r="J450" i="7"/>
  <c r="K449" i="7"/>
  <c r="J449" i="7"/>
  <c r="K448" i="7"/>
  <c r="J448" i="7"/>
  <c r="X448" i="7" s="1"/>
  <c r="X447" i="7"/>
  <c r="N447" i="7" s="1"/>
  <c r="W447" i="7"/>
  <c r="T447" i="7"/>
  <c r="S447" i="7"/>
  <c r="R447" i="7"/>
  <c r="Q447" i="7"/>
  <c r="K447" i="7"/>
  <c r="J447" i="7"/>
  <c r="K446" i="7"/>
  <c r="J446" i="7"/>
  <c r="K445" i="7"/>
  <c r="J445" i="7"/>
  <c r="X445" i="7" s="1"/>
  <c r="N445" i="7" s="1"/>
  <c r="X444" i="7"/>
  <c r="N444" i="7" s="1"/>
  <c r="W444" i="7"/>
  <c r="T444" i="7"/>
  <c r="S444" i="7"/>
  <c r="R444" i="7"/>
  <c r="Q444" i="7"/>
  <c r="K444" i="7"/>
  <c r="J444" i="7"/>
  <c r="K443" i="7"/>
  <c r="J443" i="7"/>
  <c r="T442" i="7"/>
  <c r="S442" i="7"/>
  <c r="R442" i="7"/>
  <c r="Q442" i="7"/>
  <c r="K442" i="7"/>
  <c r="J442" i="7"/>
  <c r="X441" i="7"/>
  <c r="W441" i="7"/>
  <c r="T441" i="7"/>
  <c r="K441" i="7"/>
  <c r="J441" i="7"/>
  <c r="S441" i="7" s="1"/>
  <c r="Q440" i="7"/>
  <c r="K440" i="7"/>
  <c r="J440" i="7"/>
  <c r="X440" i="7" s="1"/>
  <c r="N440" i="7" s="1"/>
  <c r="Q439" i="7"/>
  <c r="K439" i="7"/>
  <c r="J439" i="7"/>
  <c r="X438" i="7"/>
  <c r="N438" i="7" s="1"/>
  <c r="W438" i="7"/>
  <c r="T438" i="7"/>
  <c r="S438" i="7"/>
  <c r="Q438" i="7"/>
  <c r="R438" i="7" s="1"/>
  <c r="K438" i="7"/>
  <c r="J438" i="7"/>
  <c r="K437" i="7"/>
  <c r="J437" i="7"/>
  <c r="T436" i="7"/>
  <c r="K436" i="7"/>
  <c r="J436" i="7"/>
  <c r="W435" i="7"/>
  <c r="T435" i="7"/>
  <c r="S435" i="7"/>
  <c r="K435" i="7"/>
  <c r="J435" i="7"/>
  <c r="X435" i="7" s="1"/>
  <c r="K434" i="7"/>
  <c r="J434" i="7"/>
  <c r="M433" i="7"/>
  <c r="L433" i="7"/>
  <c r="K433" i="7"/>
  <c r="J433" i="7"/>
  <c r="X433" i="7" s="1"/>
  <c r="N433" i="7" s="1"/>
  <c r="X432" i="7"/>
  <c r="W432" i="7"/>
  <c r="T432" i="7"/>
  <c r="S432" i="7"/>
  <c r="R432" i="7"/>
  <c r="Q432" i="7"/>
  <c r="L432" i="7"/>
  <c r="K432" i="7"/>
  <c r="J432" i="7"/>
  <c r="K431" i="7"/>
  <c r="J431" i="7"/>
  <c r="T430" i="7"/>
  <c r="Q430" i="7"/>
  <c r="K430" i="7"/>
  <c r="J430" i="7"/>
  <c r="K429" i="7"/>
  <c r="Q429" i="7" s="1"/>
  <c r="J429" i="7"/>
  <c r="X429" i="7" s="1"/>
  <c r="Q428" i="7"/>
  <c r="M428" i="7"/>
  <c r="K428" i="7"/>
  <c r="J428" i="7"/>
  <c r="X428" i="7" s="1"/>
  <c r="N428" i="7" s="1"/>
  <c r="Q427" i="7"/>
  <c r="K427" i="7"/>
  <c r="J427" i="7"/>
  <c r="X426" i="7"/>
  <c r="W426" i="7"/>
  <c r="T426" i="7"/>
  <c r="S426" i="7"/>
  <c r="Q426" i="7"/>
  <c r="R426" i="7" s="1"/>
  <c r="N426" i="7"/>
  <c r="K426" i="7"/>
  <c r="J426" i="7"/>
  <c r="X425" i="7"/>
  <c r="L425" i="7" s="1"/>
  <c r="W425" i="7"/>
  <c r="T425" i="7"/>
  <c r="S425" i="7"/>
  <c r="N425" i="7"/>
  <c r="M425" i="7"/>
  <c r="K425" i="7"/>
  <c r="J425" i="7"/>
  <c r="Q425" i="7" s="1"/>
  <c r="R425" i="7" s="1"/>
  <c r="X424" i="7"/>
  <c r="M424" i="7" s="1"/>
  <c r="W424" i="7"/>
  <c r="T424" i="7"/>
  <c r="S424" i="7"/>
  <c r="R424" i="7"/>
  <c r="Q424" i="7"/>
  <c r="N424" i="7"/>
  <c r="K424" i="7"/>
  <c r="J424" i="7"/>
  <c r="X423" i="7"/>
  <c r="M423" i="7" s="1"/>
  <c r="W423" i="7"/>
  <c r="T423" i="7"/>
  <c r="S423" i="7"/>
  <c r="R423" i="7"/>
  <c r="Q423" i="7"/>
  <c r="N423" i="7"/>
  <c r="K423" i="7"/>
  <c r="J423" i="7"/>
  <c r="Q422" i="7"/>
  <c r="N422" i="7"/>
  <c r="K422" i="7"/>
  <c r="J422" i="7"/>
  <c r="X422" i="7" s="1"/>
  <c r="K421" i="7"/>
  <c r="J421" i="7"/>
  <c r="X420" i="7"/>
  <c r="S420" i="7"/>
  <c r="K420" i="7"/>
  <c r="J420" i="7"/>
  <c r="W420" i="7" s="1"/>
  <c r="K419" i="7"/>
  <c r="J419" i="7"/>
  <c r="S418" i="7"/>
  <c r="K418" i="7"/>
  <c r="X418" i="7" s="1"/>
  <c r="J418" i="7"/>
  <c r="W418" i="7" s="1"/>
  <c r="X417" i="7"/>
  <c r="N417" i="7" s="1"/>
  <c r="W417" i="7"/>
  <c r="T417" i="7"/>
  <c r="S417" i="7"/>
  <c r="K417" i="7"/>
  <c r="J417" i="7"/>
  <c r="S416" i="7"/>
  <c r="K416" i="7"/>
  <c r="J416" i="7"/>
  <c r="X416" i="7" s="1"/>
  <c r="X415" i="7"/>
  <c r="W415" i="7"/>
  <c r="T415" i="7"/>
  <c r="S415" i="7"/>
  <c r="N415" i="7"/>
  <c r="M415" i="7"/>
  <c r="L415" i="7"/>
  <c r="X414" i="7"/>
  <c r="W414" i="7"/>
  <c r="T414" i="7"/>
  <c r="S414" i="7"/>
  <c r="N414" i="7"/>
  <c r="M414" i="7"/>
  <c r="L414" i="7"/>
  <c r="X413" i="7"/>
  <c r="N413" i="7" s="1"/>
  <c r="W413" i="7"/>
  <c r="T413" i="7"/>
  <c r="S413" i="7"/>
  <c r="X412" i="7"/>
  <c r="W412" i="7"/>
  <c r="T412" i="7"/>
  <c r="S412" i="7"/>
  <c r="N412" i="7"/>
  <c r="M412" i="7"/>
  <c r="L412" i="7"/>
  <c r="X411" i="7"/>
  <c r="N411" i="7" s="1"/>
  <c r="W411" i="7"/>
  <c r="T411" i="7"/>
  <c r="S411" i="7"/>
  <c r="M411" i="7"/>
  <c r="X410" i="7"/>
  <c r="M410" i="7" s="1"/>
  <c r="W410" i="7"/>
  <c r="T410" i="7"/>
  <c r="S410" i="7"/>
  <c r="N410" i="7"/>
  <c r="X409" i="7"/>
  <c r="N409" i="7" s="1"/>
  <c r="W409" i="7"/>
  <c r="T409" i="7"/>
  <c r="S409" i="7"/>
  <c r="Q409" i="7" s="1"/>
  <c r="R409" i="7"/>
  <c r="X408" i="7"/>
  <c r="W408" i="7"/>
  <c r="T408" i="7"/>
  <c r="R408" i="7" s="1"/>
  <c r="S408" i="7"/>
  <c r="Q408" i="7"/>
  <c r="X407" i="7"/>
  <c r="W407" i="7"/>
  <c r="T407" i="7"/>
  <c r="R407" i="7" s="1"/>
  <c r="S407" i="7"/>
  <c r="Q407" i="7"/>
  <c r="X406" i="7"/>
  <c r="W406" i="7"/>
  <c r="T406" i="7"/>
  <c r="S406" i="7"/>
  <c r="R406" i="7"/>
  <c r="Q406" i="7"/>
  <c r="N406" i="7"/>
  <c r="M406" i="7"/>
  <c r="L406" i="7"/>
  <c r="X405" i="7"/>
  <c r="W405" i="7"/>
  <c r="T405" i="7"/>
  <c r="R405" i="7" s="1"/>
  <c r="S405" i="7"/>
  <c r="Q405" i="7" s="1"/>
  <c r="X404" i="7"/>
  <c r="M404" i="7" s="1"/>
  <c r="W404" i="7"/>
  <c r="T404" i="7"/>
  <c r="R404" i="7" s="1"/>
  <c r="S404" i="7"/>
  <c r="Q404" i="7"/>
  <c r="N404" i="7"/>
  <c r="X403" i="7"/>
  <c r="W403" i="7"/>
  <c r="T403" i="7"/>
  <c r="S403" i="7"/>
  <c r="N403" i="7"/>
  <c r="M403" i="7"/>
  <c r="L403" i="7"/>
  <c r="X402" i="7"/>
  <c r="W402" i="7"/>
  <c r="T402" i="7"/>
  <c r="S402" i="7"/>
  <c r="N402" i="7"/>
  <c r="M402" i="7"/>
  <c r="L402" i="7"/>
  <c r="X401" i="7"/>
  <c r="N401" i="7" s="1"/>
  <c r="W401" i="7"/>
  <c r="T401" i="7"/>
  <c r="S401" i="7"/>
  <c r="M401" i="7"/>
  <c r="K401" i="7"/>
  <c r="J401" i="7"/>
  <c r="S400" i="7"/>
  <c r="L400" i="7"/>
  <c r="K400" i="7"/>
  <c r="J400" i="7"/>
  <c r="X400" i="7" s="1"/>
  <c r="N400" i="7" s="1"/>
  <c r="M399" i="7"/>
  <c r="L399" i="7"/>
  <c r="K399" i="7"/>
  <c r="J399" i="7"/>
  <c r="X399" i="7" s="1"/>
  <c r="N399" i="7" s="1"/>
  <c r="K398" i="7"/>
  <c r="J398" i="7"/>
  <c r="X398" i="7" s="1"/>
  <c r="X397" i="7"/>
  <c r="W397" i="7"/>
  <c r="T397" i="7"/>
  <c r="S397" i="7"/>
  <c r="N397" i="7"/>
  <c r="M397" i="7"/>
  <c r="L397" i="7"/>
  <c r="X396" i="7"/>
  <c r="W396" i="7"/>
  <c r="T396" i="7"/>
  <c r="S396" i="7"/>
  <c r="N396" i="7"/>
  <c r="X395" i="7"/>
  <c r="W395" i="7"/>
  <c r="T395" i="7"/>
  <c r="S395" i="7"/>
  <c r="N395" i="7"/>
  <c r="M395" i="7"/>
  <c r="L395" i="7"/>
  <c r="X394" i="7"/>
  <c r="W394" i="7"/>
  <c r="T394" i="7"/>
  <c r="S394" i="7"/>
  <c r="N394" i="7"/>
  <c r="M394" i="7"/>
  <c r="L394" i="7"/>
  <c r="X393" i="7"/>
  <c r="M393" i="7" s="1"/>
  <c r="W393" i="7"/>
  <c r="T393" i="7"/>
  <c r="S393" i="7"/>
  <c r="N393" i="7"/>
  <c r="L393" i="7"/>
  <c r="X392" i="7"/>
  <c r="W392" i="7"/>
  <c r="T392" i="7"/>
  <c r="S392" i="7"/>
  <c r="N392" i="7"/>
  <c r="M392" i="7"/>
  <c r="L392" i="7"/>
  <c r="X391" i="7"/>
  <c r="W391" i="7"/>
  <c r="T391" i="7"/>
  <c r="S391" i="7"/>
  <c r="X390" i="7"/>
  <c r="N390" i="7" s="1"/>
  <c r="W390" i="7"/>
  <c r="T390" i="7"/>
  <c r="S390" i="7"/>
  <c r="M390" i="7"/>
  <c r="L390" i="7"/>
  <c r="X389" i="7"/>
  <c r="M389" i="7" s="1"/>
  <c r="W389" i="7"/>
  <c r="T389" i="7"/>
  <c r="S389" i="7"/>
  <c r="K389" i="7"/>
  <c r="J389" i="7"/>
  <c r="L388" i="7"/>
  <c r="K388" i="7"/>
  <c r="S388" i="7" s="1"/>
  <c r="J388" i="7"/>
  <c r="X388" i="7" s="1"/>
  <c r="M388" i="7" s="1"/>
  <c r="X387" i="7"/>
  <c r="N387" i="7" s="1"/>
  <c r="W387" i="7"/>
  <c r="M387" i="7"/>
  <c r="L387" i="7"/>
  <c r="K387" i="7"/>
  <c r="J387" i="7"/>
  <c r="K386" i="7"/>
  <c r="J386" i="7"/>
  <c r="X385" i="7"/>
  <c r="W385" i="7"/>
  <c r="T385" i="7"/>
  <c r="S385" i="7"/>
  <c r="K385" i="7"/>
  <c r="J385" i="7"/>
  <c r="S384" i="7"/>
  <c r="M384" i="7"/>
  <c r="L384" i="7"/>
  <c r="K384" i="7"/>
  <c r="J384" i="7"/>
  <c r="X384" i="7" s="1"/>
  <c r="N384" i="7" s="1"/>
  <c r="M383" i="7"/>
  <c r="K383" i="7"/>
  <c r="J383" i="7"/>
  <c r="X383" i="7" s="1"/>
  <c r="N383" i="7" s="1"/>
  <c r="W382" i="7"/>
  <c r="T382" i="7"/>
  <c r="K382" i="7"/>
  <c r="J382" i="7"/>
  <c r="X382" i="7" s="1"/>
  <c r="K381" i="7"/>
  <c r="J381" i="7"/>
  <c r="K380" i="7"/>
  <c r="J380" i="7"/>
  <c r="W380" i="7" s="1"/>
  <c r="S379" i="7"/>
  <c r="K379" i="7"/>
  <c r="X379" i="7" s="1"/>
  <c r="J379" i="7"/>
  <c r="K378" i="7"/>
  <c r="X378" i="7" s="1"/>
  <c r="J378" i="7"/>
  <c r="X377" i="7"/>
  <c r="W377" i="7"/>
  <c r="T377" i="7"/>
  <c r="S377" i="7"/>
  <c r="N377" i="7"/>
  <c r="M377" i="7"/>
  <c r="L377" i="7"/>
  <c r="X376" i="7"/>
  <c r="W376" i="7"/>
  <c r="T376" i="7"/>
  <c r="S376" i="7"/>
  <c r="X375" i="7"/>
  <c r="W375" i="7"/>
  <c r="T375" i="7"/>
  <c r="S375" i="7"/>
  <c r="N375" i="7"/>
  <c r="M375" i="7"/>
  <c r="L375" i="7"/>
  <c r="X374" i="7"/>
  <c r="N374" i="7" s="1"/>
  <c r="W374" i="7"/>
  <c r="T374" i="7"/>
  <c r="S374" i="7"/>
  <c r="M374" i="7"/>
  <c r="L374" i="7"/>
  <c r="X373" i="7"/>
  <c r="W373" i="7"/>
  <c r="T373" i="7"/>
  <c r="S373" i="7"/>
  <c r="N373" i="7"/>
  <c r="M373" i="7"/>
  <c r="L373" i="7"/>
  <c r="X372" i="7"/>
  <c r="N372" i="7" s="1"/>
  <c r="W372" i="7"/>
  <c r="T372" i="7"/>
  <c r="S372" i="7"/>
  <c r="X371" i="7"/>
  <c r="W371" i="7"/>
  <c r="T371" i="7"/>
  <c r="S371" i="7"/>
  <c r="N371" i="7"/>
  <c r="M371" i="7"/>
  <c r="L371" i="7"/>
  <c r="X370" i="7"/>
  <c r="W370" i="7"/>
  <c r="T370" i="7"/>
  <c r="S370" i="7"/>
  <c r="N370" i="7"/>
  <c r="M370" i="7"/>
  <c r="L370" i="7"/>
  <c r="X369" i="7"/>
  <c r="N369" i="7" s="1"/>
  <c r="W369" i="7"/>
  <c r="T369" i="7"/>
  <c r="S369" i="7"/>
  <c r="X368" i="7"/>
  <c r="W368" i="7"/>
  <c r="T368" i="7"/>
  <c r="S368" i="7"/>
  <c r="N368" i="7"/>
  <c r="M368" i="7"/>
  <c r="L368" i="7"/>
  <c r="X367" i="7"/>
  <c r="W367" i="7"/>
  <c r="T367" i="7"/>
  <c r="S367" i="7"/>
  <c r="X366" i="7"/>
  <c r="N366" i="7" s="1"/>
  <c r="W366" i="7"/>
  <c r="T366" i="7"/>
  <c r="S366" i="7"/>
  <c r="M366" i="7"/>
  <c r="L366" i="7"/>
  <c r="X365" i="7"/>
  <c r="M365" i="7" s="1"/>
  <c r="W365" i="7"/>
  <c r="T365" i="7"/>
  <c r="S365" i="7"/>
  <c r="N365" i="7"/>
  <c r="L365" i="7"/>
  <c r="K365" i="7"/>
  <c r="J365" i="7"/>
  <c r="K364" i="7"/>
  <c r="S364" i="7" s="1"/>
  <c r="J364" i="7"/>
  <c r="X364" i="7" s="1"/>
  <c r="X363" i="7"/>
  <c r="W363" i="7"/>
  <c r="K363" i="7"/>
  <c r="J363" i="7"/>
  <c r="X362" i="7"/>
  <c r="T362" i="7"/>
  <c r="S362" i="7"/>
  <c r="K362" i="7"/>
  <c r="J362" i="7"/>
  <c r="W362" i="7" s="1"/>
  <c r="X361" i="7"/>
  <c r="M361" i="7" s="1"/>
  <c r="W361" i="7"/>
  <c r="T361" i="7"/>
  <c r="S361" i="7"/>
  <c r="N361" i="7"/>
  <c r="L361" i="7"/>
  <c r="X360" i="7"/>
  <c r="W360" i="7"/>
  <c r="T360" i="7"/>
  <c r="S360" i="7"/>
  <c r="N360" i="7"/>
  <c r="M360" i="7"/>
  <c r="L360" i="7"/>
  <c r="X359" i="7"/>
  <c r="W359" i="7"/>
  <c r="T359" i="7"/>
  <c r="S359" i="7"/>
  <c r="X358" i="7"/>
  <c r="N358" i="7" s="1"/>
  <c r="W358" i="7"/>
  <c r="T358" i="7"/>
  <c r="S358" i="7"/>
  <c r="M358" i="7"/>
  <c r="L358" i="7"/>
  <c r="X357" i="7"/>
  <c r="M357" i="7" s="1"/>
  <c r="W357" i="7"/>
  <c r="T357" i="7"/>
  <c r="S357" i="7"/>
  <c r="K357" i="7"/>
  <c r="J357" i="7"/>
  <c r="K356" i="7"/>
  <c r="S356" i="7" s="1"/>
  <c r="J356" i="7"/>
  <c r="X356" i="7" s="1"/>
  <c r="W355" i="7"/>
  <c r="K355" i="7"/>
  <c r="X355" i="7" s="1"/>
  <c r="J355" i="7"/>
  <c r="K354" i="7"/>
  <c r="J354" i="7"/>
  <c r="X353" i="7"/>
  <c r="N353" i="7" s="1"/>
  <c r="W353" i="7"/>
  <c r="T353" i="7"/>
  <c r="S353" i="7"/>
  <c r="X352" i="7"/>
  <c r="W352" i="7"/>
  <c r="T352" i="7"/>
  <c r="S352" i="7"/>
  <c r="N352" i="7"/>
  <c r="M352" i="7"/>
  <c r="L352" i="7"/>
  <c r="X351" i="7"/>
  <c r="W351" i="7"/>
  <c r="T351" i="7"/>
  <c r="S351" i="7"/>
  <c r="X350" i="7"/>
  <c r="N350" i="7" s="1"/>
  <c r="W350" i="7"/>
  <c r="T350" i="7"/>
  <c r="S350" i="7"/>
  <c r="M350" i="7"/>
  <c r="L350" i="7"/>
  <c r="X349" i="7"/>
  <c r="M349" i="7" s="1"/>
  <c r="W349" i="7"/>
  <c r="T349" i="7"/>
  <c r="S349" i="7"/>
  <c r="K349" i="7"/>
  <c r="J349" i="7"/>
  <c r="K348" i="7"/>
  <c r="S348" i="7" s="1"/>
  <c r="J348" i="7"/>
  <c r="X348" i="7" s="1"/>
  <c r="N348" i="7" s="1"/>
  <c r="X347" i="7"/>
  <c r="N347" i="7" s="1"/>
  <c r="W347" i="7"/>
  <c r="K347" i="7"/>
  <c r="J347" i="7"/>
  <c r="K346" i="7"/>
  <c r="J346" i="7"/>
  <c r="X345" i="7"/>
  <c r="W345" i="7"/>
  <c r="T345" i="7"/>
  <c r="S345" i="7"/>
  <c r="K345" i="7"/>
  <c r="J345" i="7"/>
  <c r="S344" i="7"/>
  <c r="M344" i="7"/>
  <c r="K344" i="7"/>
  <c r="J344" i="7"/>
  <c r="X344" i="7" s="1"/>
  <c r="N344" i="7" s="1"/>
  <c r="K343" i="7"/>
  <c r="J343" i="7"/>
  <c r="K342" i="7"/>
  <c r="J342" i="7"/>
  <c r="X342" i="7" s="1"/>
  <c r="K341" i="7"/>
  <c r="J341" i="7"/>
  <c r="K340" i="7"/>
  <c r="J340" i="7"/>
  <c r="T340" i="7" s="1"/>
  <c r="T339" i="7"/>
  <c r="S339" i="7"/>
  <c r="K339" i="7"/>
  <c r="J339" i="7"/>
  <c r="X339" i="7" s="1"/>
  <c r="X338" i="7"/>
  <c r="L338" i="7" s="1"/>
  <c r="W338" i="7"/>
  <c r="T338" i="7"/>
  <c r="S338" i="7"/>
  <c r="N338" i="7"/>
  <c r="M338" i="7"/>
  <c r="K338" i="7"/>
  <c r="J338" i="7"/>
  <c r="K337" i="7"/>
  <c r="S337" i="7" s="1"/>
  <c r="J337" i="7"/>
  <c r="X337" i="7" s="1"/>
  <c r="L337" i="7" s="1"/>
  <c r="K336" i="7"/>
  <c r="J336" i="7"/>
  <c r="W336" i="7" s="1"/>
  <c r="X335" i="7"/>
  <c r="L335" i="7" s="1"/>
  <c r="W335" i="7"/>
  <c r="T335" i="7"/>
  <c r="S335" i="7"/>
  <c r="K335" i="7"/>
  <c r="J335" i="7"/>
  <c r="K334" i="7"/>
  <c r="J334" i="7"/>
  <c r="X333" i="7"/>
  <c r="T333" i="7"/>
  <c r="K333" i="7"/>
  <c r="J333" i="7"/>
  <c r="X332" i="7"/>
  <c r="M332" i="7" s="1"/>
  <c r="W332" i="7"/>
  <c r="S332" i="7"/>
  <c r="N332" i="7"/>
  <c r="K332" i="7"/>
  <c r="J332" i="7"/>
  <c r="T332" i="7" s="1"/>
  <c r="K331" i="7"/>
  <c r="J331" i="7"/>
  <c r="W331" i="7" s="1"/>
  <c r="K330" i="7"/>
  <c r="J330" i="7"/>
  <c r="K329" i="7"/>
  <c r="J329" i="7"/>
  <c r="W328" i="7"/>
  <c r="T328" i="7"/>
  <c r="S328" i="7"/>
  <c r="K328" i="7"/>
  <c r="J328" i="7"/>
  <c r="X328" i="7" s="1"/>
  <c r="N328" i="7" s="1"/>
  <c r="K327" i="7"/>
  <c r="J327" i="7"/>
  <c r="W327" i="7" s="1"/>
  <c r="X326" i="7"/>
  <c r="N326" i="7" s="1"/>
  <c r="W326" i="7"/>
  <c r="S326" i="7"/>
  <c r="K326" i="7"/>
  <c r="J326" i="7"/>
  <c r="T326" i="7" s="1"/>
  <c r="K325" i="7"/>
  <c r="J325" i="7"/>
  <c r="K324" i="7"/>
  <c r="J324" i="7"/>
  <c r="X324" i="7" s="1"/>
  <c r="X323" i="7"/>
  <c r="K323" i="7"/>
  <c r="J323" i="7"/>
  <c r="X322" i="7"/>
  <c r="K322" i="7"/>
  <c r="J322" i="7"/>
  <c r="X321" i="7"/>
  <c r="S321" i="7"/>
  <c r="K321" i="7"/>
  <c r="J321" i="7"/>
  <c r="W321" i="7" s="1"/>
  <c r="T320" i="7"/>
  <c r="K320" i="7"/>
  <c r="J320" i="7"/>
  <c r="X319" i="7"/>
  <c r="L319" i="7" s="1"/>
  <c r="W319" i="7"/>
  <c r="T319" i="7"/>
  <c r="N319" i="7"/>
  <c r="M319" i="7"/>
  <c r="K319" i="7"/>
  <c r="J319" i="7"/>
  <c r="S319" i="7" s="1"/>
  <c r="X318" i="7"/>
  <c r="N318" i="7" s="1"/>
  <c r="W318" i="7"/>
  <c r="T318" i="7"/>
  <c r="S318" i="7"/>
  <c r="M318" i="7"/>
  <c r="K318" i="7"/>
  <c r="J318" i="7"/>
  <c r="K317" i="7"/>
  <c r="W317" i="7" s="1"/>
  <c r="J317" i="7"/>
  <c r="X317" i="7" s="1"/>
  <c r="X316" i="7"/>
  <c r="W316" i="7"/>
  <c r="K316" i="7"/>
  <c r="J316" i="7"/>
  <c r="T316" i="7" s="1"/>
  <c r="X315" i="7"/>
  <c r="W315" i="7"/>
  <c r="T315" i="7"/>
  <c r="S315" i="7"/>
  <c r="X314" i="7"/>
  <c r="N314" i="7" s="1"/>
  <c r="W314" i="7"/>
  <c r="T314" i="7"/>
  <c r="S314" i="7"/>
  <c r="M314" i="7"/>
  <c r="L314" i="7"/>
  <c r="K313" i="7"/>
  <c r="J313" i="7"/>
  <c r="N312" i="7"/>
  <c r="L312" i="7"/>
  <c r="K312" i="7"/>
  <c r="S312" i="7" s="1"/>
  <c r="J312" i="7"/>
  <c r="X312" i="7" s="1"/>
  <c r="M312" i="7" s="1"/>
  <c r="X311" i="7"/>
  <c r="K311" i="7"/>
  <c r="J311" i="7"/>
  <c r="K310" i="7"/>
  <c r="S310" i="7" s="1"/>
  <c r="J310" i="7"/>
  <c r="X310" i="7" s="1"/>
  <c r="X309" i="7"/>
  <c r="N309" i="7" s="1"/>
  <c r="W309" i="7"/>
  <c r="T309" i="7"/>
  <c r="S309" i="7"/>
  <c r="M309" i="7"/>
  <c r="X308" i="7"/>
  <c r="W308" i="7"/>
  <c r="T308" i="7"/>
  <c r="S308" i="7"/>
  <c r="N308" i="7"/>
  <c r="M308" i="7"/>
  <c r="L308" i="7"/>
  <c r="X307" i="7"/>
  <c r="W307" i="7"/>
  <c r="T307" i="7"/>
  <c r="S307" i="7"/>
  <c r="X306" i="7"/>
  <c r="N306" i="7" s="1"/>
  <c r="W306" i="7"/>
  <c r="T306" i="7"/>
  <c r="S306" i="7"/>
  <c r="X305" i="7"/>
  <c r="M305" i="7" s="1"/>
  <c r="W305" i="7"/>
  <c r="T305" i="7"/>
  <c r="S305" i="7"/>
  <c r="N305" i="7"/>
  <c r="L305" i="7"/>
  <c r="X304" i="7"/>
  <c r="W304" i="7"/>
  <c r="T304" i="7"/>
  <c r="S304" i="7"/>
  <c r="L304" i="7"/>
  <c r="X303" i="7"/>
  <c r="W303" i="7"/>
  <c r="T303" i="7"/>
  <c r="S303" i="7"/>
  <c r="X302" i="7"/>
  <c r="W302" i="7"/>
  <c r="T302" i="7"/>
  <c r="S302" i="7"/>
  <c r="N302" i="7"/>
  <c r="M302" i="7"/>
  <c r="L302" i="7"/>
  <c r="X301" i="7"/>
  <c r="M301" i="7" s="1"/>
  <c r="W301" i="7"/>
  <c r="S301" i="7"/>
  <c r="N301" i="7"/>
  <c r="K301" i="7"/>
  <c r="J301" i="7"/>
  <c r="T301" i="7" s="1"/>
  <c r="X300" i="7"/>
  <c r="L300" i="7" s="1"/>
  <c r="W300" i="7"/>
  <c r="T300" i="7"/>
  <c r="S300" i="7"/>
  <c r="N300" i="7"/>
  <c r="M300" i="7"/>
  <c r="K300" i="7"/>
  <c r="J300" i="7"/>
  <c r="T299" i="7"/>
  <c r="S299" i="7"/>
  <c r="M299" i="7"/>
  <c r="K299" i="7"/>
  <c r="W299" i="7" s="1"/>
  <c r="J299" i="7"/>
  <c r="X299" i="7" s="1"/>
  <c r="L299" i="7" s="1"/>
  <c r="T298" i="7"/>
  <c r="K298" i="7"/>
  <c r="J298" i="7"/>
  <c r="X297" i="7"/>
  <c r="W297" i="7"/>
  <c r="T297" i="7"/>
  <c r="S297" i="7"/>
  <c r="N297" i="7"/>
  <c r="M297" i="7"/>
  <c r="L297" i="7"/>
  <c r="X296" i="7"/>
  <c r="L296" i="7" s="1"/>
  <c r="W296" i="7"/>
  <c r="T296" i="7"/>
  <c r="S296" i="7"/>
  <c r="X295" i="7"/>
  <c r="L295" i="7" s="1"/>
  <c r="W295" i="7"/>
  <c r="T295" i="7"/>
  <c r="S295" i="7"/>
  <c r="N295" i="7"/>
  <c r="M295" i="7"/>
  <c r="X294" i="7"/>
  <c r="W294" i="7"/>
  <c r="T294" i="7"/>
  <c r="S294" i="7"/>
  <c r="N294" i="7"/>
  <c r="M294" i="7"/>
  <c r="L294" i="7"/>
  <c r="X293" i="7"/>
  <c r="N293" i="7" s="1"/>
  <c r="W293" i="7"/>
  <c r="T293" i="7"/>
  <c r="S293" i="7"/>
  <c r="M293" i="7"/>
  <c r="L293" i="7"/>
  <c r="X292" i="7"/>
  <c r="W292" i="7"/>
  <c r="T292" i="7"/>
  <c r="S292" i="7"/>
  <c r="M292" i="7"/>
  <c r="X291" i="7"/>
  <c r="W291" i="7"/>
  <c r="T291" i="7"/>
  <c r="S291" i="7"/>
  <c r="X290" i="7"/>
  <c r="N290" i="7" s="1"/>
  <c r="W290" i="7"/>
  <c r="T290" i="7"/>
  <c r="S290" i="7"/>
  <c r="K289" i="7"/>
  <c r="J289" i="7"/>
  <c r="X288" i="7"/>
  <c r="M288" i="7" s="1"/>
  <c r="W288" i="7"/>
  <c r="T288" i="7"/>
  <c r="S288" i="7"/>
  <c r="N288" i="7"/>
  <c r="K288" i="7"/>
  <c r="J288" i="7"/>
  <c r="K287" i="7"/>
  <c r="J287" i="7"/>
  <c r="K286" i="7"/>
  <c r="J286" i="7"/>
  <c r="X285" i="7"/>
  <c r="W285" i="7"/>
  <c r="T285" i="7"/>
  <c r="S285" i="7"/>
  <c r="N285" i="7"/>
  <c r="M285" i="7"/>
  <c r="L285" i="7"/>
  <c r="X284" i="7"/>
  <c r="W284" i="7"/>
  <c r="T284" i="7"/>
  <c r="S284" i="7"/>
  <c r="N284" i="7"/>
  <c r="M284" i="7"/>
  <c r="L284" i="7"/>
  <c r="X283" i="7"/>
  <c r="W283" i="7"/>
  <c r="T283" i="7"/>
  <c r="S283" i="7"/>
  <c r="X282" i="7"/>
  <c r="N282" i="7" s="1"/>
  <c r="W282" i="7"/>
  <c r="T282" i="7"/>
  <c r="S282" i="7"/>
  <c r="X281" i="7"/>
  <c r="M281" i="7" s="1"/>
  <c r="W281" i="7"/>
  <c r="T281" i="7"/>
  <c r="S281" i="7"/>
  <c r="N281" i="7"/>
  <c r="L281" i="7"/>
  <c r="X280" i="7"/>
  <c r="N280" i="7" s="1"/>
  <c r="W280" i="7"/>
  <c r="T280" i="7"/>
  <c r="S280" i="7"/>
  <c r="M280" i="7"/>
  <c r="L280" i="7"/>
  <c r="X279" i="7"/>
  <c r="W279" i="7"/>
  <c r="T279" i="7"/>
  <c r="S279" i="7"/>
  <c r="X278" i="7"/>
  <c r="N278" i="7" s="1"/>
  <c r="W278" i="7"/>
  <c r="T278" i="7"/>
  <c r="S278" i="7"/>
  <c r="M278" i="7"/>
  <c r="L278" i="7"/>
  <c r="K277" i="7"/>
  <c r="J277" i="7"/>
  <c r="X276" i="7"/>
  <c r="M276" i="7" s="1"/>
  <c r="K276" i="7"/>
  <c r="J276" i="7"/>
  <c r="W276" i="7" s="1"/>
  <c r="X275" i="7"/>
  <c r="N275" i="7" s="1"/>
  <c r="W275" i="7"/>
  <c r="T275" i="7"/>
  <c r="S275" i="7"/>
  <c r="K275" i="7"/>
  <c r="J275" i="7"/>
  <c r="W274" i="7"/>
  <c r="T274" i="7"/>
  <c r="S274" i="7"/>
  <c r="K274" i="7"/>
  <c r="J274" i="7"/>
  <c r="X274" i="7" s="1"/>
  <c r="X273" i="7"/>
  <c r="M273" i="7" s="1"/>
  <c r="W273" i="7"/>
  <c r="T273" i="7"/>
  <c r="S273" i="7"/>
  <c r="N273" i="7"/>
  <c r="L273" i="7"/>
  <c r="X272" i="7"/>
  <c r="N272" i="7" s="1"/>
  <c r="W272" i="7"/>
  <c r="T272" i="7"/>
  <c r="S272" i="7"/>
  <c r="M272" i="7"/>
  <c r="L272" i="7"/>
  <c r="X271" i="7"/>
  <c r="W271" i="7"/>
  <c r="T271" i="7"/>
  <c r="S271" i="7"/>
  <c r="X270" i="7"/>
  <c r="N270" i="7" s="1"/>
  <c r="W270" i="7"/>
  <c r="T270" i="7"/>
  <c r="S270" i="7"/>
  <c r="M270" i="7"/>
  <c r="X269" i="7"/>
  <c r="W269" i="7"/>
  <c r="T269" i="7"/>
  <c r="S269" i="7"/>
  <c r="N269" i="7"/>
  <c r="M269" i="7"/>
  <c r="L269" i="7"/>
  <c r="X268" i="7"/>
  <c r="L268" i="7" s="1"/>
  <c r="W268" i="7"/>
  <c r="T268" i="7"/>
  <c r="S268" i="7"/>
  <c r="N268" i="7"/>
  <c r="M268" i="7"/>
  <c r="X267" i="7"/>
  <c r="N267" i="7" s="1"/>
  <c r="W267" i="7"/>
  <c r="T267" i="7"/>
  <c r="S267" i="7"/>
  <c r="X266" i="7"/>
  <c r="W266" i="7"/>
  <c r="T266" i="7"/>
  <c r="S266" i="7"/>
  <c r="X265" i="7"/>
  <c r="N265" i="7" s="1"/>
  <c r="W265" i="7"/>
  <c r="T265" i="7"/>
  <c r="S265" i="7"/>
  <c r="K265" i="7"/>
  <c r="J265" i="7"/>
  <c r="K264" i="7"/>
  <c r="J264" i="7"/>
  <c r="W264" i="7" s="1"/>
  <c r="X263" i="7"/>
  <c r="L263" i="7" s="1"/>
  <c r="W263" i="7"/>
  <c r="T263" i="7"/>
  <c r="S263" i="7"/>
  <c r="N263" i="7"/>
  <c r="M263" i="7"/>
  <c r="K263" i="7"/>
  <c r="J263" i="7"/>
  <c r="T262" i="7"/>
  <c r="S262" i="7"/>
  <c r="K262" i="7"/>
  <c r="J262" i="7"/>
  <c r="S261" i="7"/>
  <c r="K261" i="7"/>
  <c r="J261" i="7"/>
  <c r="X260" i="7"/>
  <c r="M260" i="7" s="1"/>
  <c r="W260" i="7"/>
  <c r="S260" i="7"/>
  <c r="N260" i="7"/>
  <c r="K260" i="7"/>
  <c r="J260" i="7"/>
  <c r="T260" i="7" s="1"/>
  <c r="X259" i="7"/>
  <c r="W259" i="7"/>
  <c r="T259" i="7"/>
  <c r="S259" i="7"/>
  <c r="N259" i="7"/>
  <c r="X258" i="7"/>
  <c r="W258" i="7"/>
  <c r="T258" i="7"/>
  <c r="S258" i="7"/>
  <c r="N258" i="7"/>
  <c r="M258" i="7"/>
  <c r="L258" i="7"/>
  <c r="X257" i="7"/>
  <c r="W257" i="7"/>
  <c r="T257" i="7"/>
  <c r="S257" i="7"/>
  <c r="N257" i="7"/>
  <c r="M257" i="7"/>
  <c r="L257" i="7"/>
  <c r="X256" i="7"/>
  <c r="W256" i="7"/>
  <c r="T256" i="7"/>
  <c r="S256" i="7"/>
  <c r="N256" i="7"/>
  <c r="M256" i="7"/>
  <c r="L256" i="7"/>
  <c r="X255" i="7"/>
  <c r="L255" i="7" s="1"/>
  <c r="W255" i="7"/>
  <c r="T255" i="7"/>
  <c r="S255" i="7"/>
  <c r="X254" i="7"/>
  <c r="W254" i="7"/>
  <c r="T254" i="7"/>
  <c r="S254" i="7"/>
  <c r="N254" i="7"/>
  <c r="M254" i="7"/>
  <c r="L254" i="7"/>
  <c r="K253" i="7"/>
  <c r="S253" i="7" s="1"/>
  <c r="J253" i="7"/>
  <c r="K252" i="7"/>
  <c r="J252" i="7"/>
  <c r="X251" i="7"/>
  <c r="N251" i="7" s="1"/>
  <c r="W251" i="7"/>
  <c r="T251" i="7"/>
  <c r="S251" i="7"/>
  <c r="K251" i="7"/>
  <c r="J251" i="7"/>
  <c r="K250" i="7"/>
  <c r="J250" i="7"/>
  <c r="K249" i="7"/>
  <c r="J249" i="7"/>
  <c r="K248" i="7"/>
  <c r="J248" i="7"/>
  <c r="X248" i="7" s="1"/>
  <c r="M248" i="7" s="1"/>
  <c r="X247" i="7"/>
  <c r="W247" i="7"/>
  <c r="T247" i="7"/>
  <c r="S247" i="7"/>
  <c r="X246" i="7"/>
  <c r="N246" i="7" s="1"/>
  <c r="W246" i="7"/>
  <c r="T246" i="7"/>
  <c r="S246" i="7"/>
  <c r="X245" i="7"/>
  <c r="W245" i="7"/>
  <c r="T245" i="7"/>
  <c r="S245" i="7"/>
  <c r="N245" i="7"/>
  <c r="M245" i="7"/>
  <c r="L245" i="7"/>
  <c r="X244" i="7"/>
  <c r="W244" i="7"/>
  <c r="T244" i="7"/>
  <c r="S244" i="7"/>
  <c r="N244" i="7"/>
  <c r="M244" i="7"/>
  <c r="L244" i="7"/>
  <c r="X243" i="7"/>
  <c r="W243" i="7"/>
  <c r="T243" i="7"/>
  <c r="S243" i="7"/>
  <c r="N243" i="7"/>
  <c r="M243" i="7"/>
  <c r="L243" i="7"/>
  <c r="X242" i="7"/>
  <c r="W242" i="7"/>
  <c r="T242" i="7"/>
  <c r="S242" i="7"/>
  <c r="K241" i="7"/>
  <c r="J241" i="7"/>
  <c r="X240" i="7"/>
  <c r="S240" i="7"/>
  <c r="N240" i="7"/>
  <c r="K240" i="7"/>
  <c r="Q240" i="7" s="1"/>
  <c r="R240" i="7" s="1"/>
  <c r="J240" i="7"/>
  <c r="K239" i="7"/>
  <c r="J239" i="7"/>
  <c r="X238" i="7"/>
  <c r="W238" i="7"/>
  <c r="S238" i="7"/>
  <c r="N238" i="7"/>
  <c r="K238" i="7"/>
  <c r="J238" i="7"/>
  <c r="T238" i="7" s="1"/>
  <c r="W237" i="7"/>
  <c r="Q237" i="7"/>
  <c r="R237" i="7" s="1"/>
  <c r="K237" i="7"/>
  <c r="X237" i="7" s="1"/>
  <c r="J237" i="7"/>
  <c r="X236" i="7"/>
  <c r="L236" i="7" s="1"/>
  <c r="W236" i="7"/>
  <c r="T236" i="7"/>
  <c r="S236" i="7"/>
  <c r="R236" i="7"/>
  <c r="Q236" i="7"/>
  <c r="N236" i="7"/>
  <c r="M236" i="7"/>
  <c r="K236" i="7"/>
  <c r="J236" i="7"/>
  <c r="T235" i="7"/>
  <c r="S235" i="7"/>
  <c r="Q235" i="7"/>
  <c r="R235" i="7" s="1"/>
  <c r="K235" i="7"/>
  <c r="J235" i="7"/>
  <c r="X235" i="7" s="1"/>
  <c r="K234" i="7"/>
  <c r="Q234" i="7" s="1"/>
  <c r="J234" i="7"/>
  <c r="K233" i="7"/>
  <c r="J233" i="7"/>
  <c r="X232" i="7"/>
  <c r="W232" i="7"/>
  <c r="K232" i="7"/>
  <c r="J232" i="7"/>
  <c r="W231" i="7"/>
  <c r="T231" i="7"/>
  <c r="K231" i="7"/>
  <c r="J231" i="7"/>
  <c r="X231" i="7" s="1"/>
  <c r="X230" i="7"/>
  <c r="W230" i="7"/>
  <c r="T230" i="7"/>
  <c r="S230" i="7"/>
  <c r="R230" i="7"/>
  <c r="Q230" i="7"/>
  <c r="K230" i="7"/>
  <c r="J230" i="7"/>
  <c r="T229" i="7"/>
  <c r="K229" i="7"/>
  <c r="J229" i="7"/>
  <c r="K228" i="7"/>
  <c r="J228" i="7"/>
  <c r="T228" i="7" s="1"/>
  <c r="X227" i="7"/>
  <c r="W227" i="7"/>
  <c r="T227" i="7"/>
  <c r="S227" i="7"/>
  <c r="X226" i="7"/>
  <c r="N226" i="7" s="1"/>
  <c r="W226" i="7"/>
  <c r="T226" i="7"/>
  <c r="S226" i="7"/>
  <c r="M226" i="7"/>
  <c r="L226" i="7"/>
  <c r="X225" i="7"/>
  <c r="W225" i="7"/>
  <c r="T225" i="7"/>
  <c r="S225" i="7"/>
  <c r="N225" i="7"/>
  <c r="M225" i="7"/>
  <c r="L225" i="7"/>
  <c r="X224" i="7"/>
  <c r="N224" i="7" s="1"/>
  <c r="W224" i="7"/>
  <c r="T224" i="7"/>
  <c r="S224" i="7"/>
  <c r="L224" i="7"/>
  <c r="X223" i="7"/>
  <c r="L223" i="7" s="1"/>
  <c r="W223" i="7"/>
  <c r="T223" i="7"/>
  <c r="S223" i="7"/>
  <c r="X222" i="7"/>
  <c r="W222" i="7"/>
  <c r="T222" i="7"/>
  <c r="S222" i="7"/>
  <c r="X221" i="7"/>
  <c r="N221" i="7" s="1"/>
  <c r="W221" i="7"/>
  <c r="T221" i="7"/>
  <c r="S221" i="7"/>
  <c r="X220" i="7"/>
  <c r="L220" i="7" s="1"/>
  <c r="W220" i="7"/>
  <c r="T220" i="7"/>
  <c r="S220" i="7"/>
  <c r="N220" i="7"/>
  <c r="M220" i="7"/>
  <c r="X219" i="7"/>
  <c r="L219" i="7" s="1"/>
  <c r="W219" i="7"/>
  <c r="T219" i="7"/>
  <c r="S219" i="7"/>
  <c r="N219" i="7"/>
  <c r="M219" i="7"/>
  <c r="X218" i="7"/>
  <c r="W218" i="7"/>
  <c r="T218" i="7"/>
  <c r="S218" i="7"/>
  <c r="X217" i="7"/>
  <c r="M217" i="7" s="1"/>
  <c r="W217" i="7"/>
  <c r="T217" i="7"/>
  <c r="S217" i="7"/>
  <c r="N217" i="7"/>
  <c r="L217" i="7"/>
  <c r="X216" i="7"/>
  <c r="N216" i="7" s="1"/>
  <c r="W216" i="7"/>
  <c r="T216" i="7"/>
  <c r="S216" i="7"/>
  <c r="X215" i="7"/>
  <c r="W215" i="7"/>
  <c r="T215" i="7"/>
  <c r="S215" i="7"/>
  <c r="N215" i="7"/>
  <c r="M215" i="7"/>
  <c r="L215" i="7"/>
  <c r="X214" i="7"/>
  <c r="N214" i="7" s="1"/>
  <c r="W214" i="7"/>
  <c r="T214" i="7"/>
  <c r="S214" i="7"/>
  <c r="X213" i="7"/>
  <c r="W213" i="7"/>
  <c r="T213" i="7"/>
  <c r="S213" i="7"/>
  <c r="T212" i="7"/>
  <c r="S212" i="7"/>
  <c r="N212" i="7"/>
  <c r="K212" i="7"/>
  <c r="J212" i="7"/>
  <c r="X212" i="7" s="1"/>
  <c r="S211" i="7"/>
  <c r="K211" i="7"/>
  <c r="W211" i="7" s="1"/>
  <c r="J211" i="7"/>
  <c r="X210" i="7"/>
  <c r="W210" i="7"/>
  <c r="T210" i="7"/>
  <c r="S210" i="7"/>
  <c r="N210" i="7"/>
  <c r="M210" i="7"/>
  <c r="L210" i="7"/>
  <c r="K210" i="7"/>
  <c r="J210" i="7"/>
  <c r="K209" i="7"/>
  <c r="J209" i="7"/>
  <c r="S209" i="7" s="1"/>
  <c r="X208" i="7"/>
  <c r="N208" i="7" s="1"/>
  <c r="K208" i="7"/>
  <c r="J208" i="7"/>
  <c r="K207" i="7"/>
  <c r="J207" i="7"/>
  <c r="X207" i="7" s="1"/>
  <c r="X206" i="7"/>
  <c r="L206" i="7" s="1"/>
  <c r="W206" i="7"/>
  <c r="T206" i="7"/>
  <c r="S206" i="7"/>
  <c r="X205" i="7"/>
  <c r="W205" i="7"/>
  <c r="T205" i="7"/>
  <c r="S205" i="7"/>
  <c r="N205" i="7"/>
  <c r="M205" i="7"/>
  <c r="L205" i="7"/>
  <c r="X204" i="7"/>
  <c r="W204" i="7"/>
  <c r="T204" i="7"/>
  <c r="S204" i="7"/>
  <c r="X203" i="7"/>
  <c r="W203" i="7"/>
  <c r="T203" i="7"/>
  <c r="S203" i="7"/>
  <c r="N203" i="7"/>
  <c r="M203" i="7"/>
  <c r="L203" i="7"/>
  <c r="X202" i="7"/>
  <c r="M202" i="7" s="1"/>
  <c r="W202" i="7"/>
  <c r="T202" i="7"/>
  <c r="S202" i="7"/>
  <c r="N202" i="7"/>
  <c r="L202" i="7"/>
  <c r="X201" i="7"/>
  <c r="W201" i="7"/>
  <c r="T201" i="7"/>
  <c r="S201" i="7"/>
  <c r="N201" i="7"/>
  <c r="M201" i="7"/>
  <c r="L201" i="7"/>
  <c r="X200" i="7"/>
  <c r="N200" i="7" s="1"/>
  <c r="W200" i="7"/>
  <c r="T200" i="7"/>
  <c r="S200" i="7"/>
  <c r="X199" i="7"/>
  <c r="W199" i="7"/>
  <c r="T199" i="7"/>
  <c r="S199" i="7"/>
  <c r="N199" i="7"/>
  <c r="M199" i="7"/>
  <c r="L199" i="7"/>
  <c r="X198" i="7"/>
  <c r="N198" i="7" s="1"/>
  <c r="W198" i="7"/>
  <c r="T198" i="7"/>
  <c r="S198" i="7"/>
  <c r="X197" i="7"/>
  <c r="W197" i="7"/>
  <c r="T197" i="7"/>
  <c r="S197" i="7"/>
  <c r="N197" i="7"/>
  <c r="M197" i="7"/>
  <c r="L197" i="7"/>
  <c r="X196" i="7"/>
  <c r="W196" i="7"/>
  <c r="T196" i="7"/>
  <c r="S196" i="7"/>
  <c r="N196" i="7"/>
  <c r="M196" i="7"/>
  <c r="L196" i="7"/>
  <c r="X195" i="7"/>
  <c r="W195" i="7"/>
  <c r="T195" i="7"/>
  <c r="S195" i="7"/>
  <c r="X194" i="7"/>
  <c r="W194" i="7"/>
  <c r="T194" i="7"/>
  <c r="S194" i="7"/>
  <c r="X193" i="7"/>
  <c r="W193" i="7"/>
  <c r="T193" i="7"/>
  <c r="S193" i="7"/>
  <c r="N193" i="7"/>
  <c r="M193" i="7"/>
  <c r="L193" i="7"/>
  <c r="X192" i="7"/>
  <c r="W192" i="7"/>
  <c r="T192" i="7"/>
  <c r="S192" i="7"/>
  <c r="L192" i="7"/>
  <c r="X191" i="7"/>
  <c r="L191" i="7" s="1"/>
  <c r="W191" i="7"/>
  <c r="T191" i="7"/>
  <c r="S191" i="7"/>
  <c r="N191" i="7"/>
  <c r="M191" i="7"/>
  <c r="X190" i="7"/>
  <c r="W190" i="7"/>
  <c r="T190" i="7"/>
  <c r="S190" i="7"/>
  <c r="N190" i="7"/>
  <c r="M190" i="7"/>
  <c r="L190" i="7"/>
  <c r="X189" i="7"/>
  <c r="W189" i="7"/>
  <c r="T189" i="7"/>
  <c r="S189" i="7"/>
  <c r="N189" i="7"/>
  <c r="M189" i="7"/>
  <c r="L189" i="7"/>
  <c r="X188" i="7"/>
  <c r="N188" i="7" s="1"/>
  <c r="W188" i="7"/>
  <c r="T188" i="7"/>
  <c r="S188" i="7"/>
  <c r="K188" i="7"/>
  <c r="J188" i="7"/>
  <c r="K187" i="7"/>
  <c r="S187" i="7" s="1"/>
  <c r="J187" i="7"/>
  <c r="X187" i="7" s="1"/>
  <c r="K186" i="7"/>
  <c r="J186" i="7"/>
  <c r="K185" i="7"/>
  <c r="J185" i="7"/>
  <c r="K184" i="7"/>
  <c r="X184" i="7" s="1"/>
  <c r="J184" i="7"/>
  <c r="K183" i="7"/>
  <c r="J183" i="7"/>
  <c r="X182" i="7"/>
  <c r="W182" i="7"/>
  <c r="T182" i="7"/>
  <c r="S182" i="7"/>
  <c r="L182" i="7"/>
  <c r="X181" i="7"/>
  <c r="N181" i="7" s="1"/>
  <c r="W181" i="7"/>
  <c r="T181" i="7"/>
  <c r="S181" i="7"/>
  <c r="M181" i="7"/>
  <c r="L181" i="7"/>
  <c r="X180" i="7"/>
  <c r="W180" i="7"/>
  <c r="T180" i="7"/>
  <c r="S180" i="7"/>
  <c r="X179" i="7"/>
  <c r="W179" i="7"/>
  <c r="T179" i="7"/>
  <c r="S179" i="7"/>
  <c r="N179" i="7"/>
  <c r="M179" i="7"/>
  <c r="L179" i="7"/>
  <c r="X178" i="7"/>
  <c r="W178" i="7"/>
  <c r="T178" i="7"/>
  <c r="S178" i="7"/>
  <c r="N178" i="7"/>
  <c r="M178" i="7"/>
  <c r="L178" i="7"/>
  <c r="X177" i="7"/>
  <c r="W177" i="7"/>
  <c r="T177" i="7"/>
  <c r="S177" i="7"/>
  <c r="N177" i="7"/>
  <c r="M177" i="7"/>
  <c r="L177" i="7"/>
  <c r="X176" i="7"/>
  <c r="M176" i="7" s="1"/>
  <c r="W176" i="7"/>
  <c r="T176" i="7"/>
  <c r="S176" i="7"/>
  <c r="X175" i="7"/>
  <c r="W175" i="7"/>
  <c r="T175" i="7"/>
  <c r="S175" i="7"/>
  <c r="N175" i="7"/>
  <c r="M175" i="7"/>
  <c r="L175" i="7"/>
  <c r="X174" i="7"/>
  <c r="W174" i="7"/>
  <c r="T174" i="7"/>
  <c r="S174" i="7"/>
  <c r="N174" i="7"/>
  <c r="M174" i="7"/>
  <c r="L174" i="7"/>
  <c r="X173" i="7"/>
  <c r="W173" i="7"/>
  <c r="T173" i="7"/>
  <c r="S173" i="7"/>
  <c r="N173" i="7"/>
  <c r="M173" i="7"/>
  <c r="L173" i="7"/>
  <c r="X172" i="7"/>
  <c r="M172" i="7" s="1"/>
  <c r="W172" i="7"/>
  <c r="T172" i="7"/>
  <c r="S172" i="7"/>
  <c r="N172" i="7"/>
  <c r="L172" i="7"/>
  <c r="X171" i="7"/>
  <c r="N171" i="7" s="1"/>
  <c r="W171" i="7"/>
  <c r="T171" i="7"/>
  <c r="S171" i="7"/>
  <c r="X170" i="7"/>
  <c r="W170" i="7"/>
  <c r="T170" i="7"/>
  <c r="S170" i="7"/>
  <c r="N170" i="7"/>
  <c r="M170" i="7"/>
  <c r="L170" i="7"/>
  <c r="X169" i="7"/>
  <c r="W169" i="7"/>
  <c r="T169" i="7"/>
  <c r="S169" i="7"/>
  <c r="N169" i="7"/>
  <c r="M169" i="7"/>
  <c r="L169" i="7"/>
  <c r="X168" i="7"/>
  <c r="N168" i="7" s="1"/>
  <c r="W168" i="7"/>
  <c r="T168" i="7"/>
  <c r="S168" i="7"/>
  <c r="X167" i="7"/>
  <c r="L167" i="7" s="1"/>
  <c r="W167" i="7"/>
  <c r="T167" i="7"/>
  <c r="S167" i="7"/>
  <c r="N167" i="7"/>
  <c r="M167" i="7"/>
  <c r="X166" i="7"/>
  <c r="L166" i="7" s="1"/>
  <c r="W166" i="7"/>
  <c r="T166" i="7"/>
  <c r="S166" i="7"/>
  <c r="X165" i="7"/>
  <c r="W165" i="7"/>
  <c r="T165" i="7"/>
  <c r="S165" i="7"/>
  <c r="L165" i="7"/>
  <c r="X164" i="7"/>
  <c r="W164" i="7"/>
  <c r="T164" i="7"/>
  <c r="S164" i="7"/>
  <c r="K164" i="7"/>
  <c r="J164" i="7"/>
  <c r="K163" i="7"/>
  <c r="J163" i="7"/>
  <c r="X163" i="7" s="1"/>
  <c r="X162" i="7"/>
  <c r="W162" i="7"/>
  <c r="K162" i="7"/>
  <c r="J162" i="7"/>
  <c r="T162" i="7" s="1"/>
  <c r="K161" i="7"/>
  <c r="J161" i="7"/>
  <c r="K160" i="7"/>
  <c r="J160" i="7"/>
  <c r="T160" i="7" s="1"/>
  <c r="X159" i="7"/>
  <c r="M159" i="7" s="1"/>
  <c r="W159" i="7"/>
  <c r="T159" i="7"/>
  <c r="S159" i="7"/>
  <c r="K159" i="7"/>
  <c r="J159" i="7"/>
  <c r="X158" i="7"/>
  <c r="N158" i="7" s="1"/>
  <c r="W158" i="7"/>
  <c r="T158" i="7"/>
  <c r="S158" i="7"/>
  <c r="X157" i="7"/>
  <c r="W157" i="7"/>
  <c r="T157" i="7"/>
  <c r="S157" i="7"/>
  <c r="N157" i="7"/>
  <c r="M157" i="7"/>
  <c r="L157" i="7"/>
  <c r="X156" i="7"/>
  <c r="W156" i="7"/>
  <c r="T156" i="7"/>
  <c r="S156" i="7"/>
  <c r="N156" i="7"/>
  <c r="M156" i="7"/>
  <c r="L156" i="7"/>
  <c r="X155" i="7"/>
  <c r="W155" i="7"/>
  <c r="T155" i="7"/>
  <c r="S155" i="7"/>
  <c r="N155" i="7"/>
  <c r="M155" i="7"/>
  <c r="L155" i="7"/>
  <c r="X154" i="7"/>
  <c r="W154" i="7"/>
  <c r="T154" i="7"/>
  <c r="S154" i="7"/>
  <c r="X153" i="7"/>
  <c r="N153" i="7" s="1"/>
  <c r="W153" i="7"/>
  <c r="T153" i="7"/>
  <c r="S153" i="7"/>
  <c r="M153" i="7"/>
  <c r="X152" i="7"/>
  <c r="L152" i="7" s="1"/>
  <c r="W152" i="7"/>
  <c r="T152" i="7"/>
  <c r="S152" i="7"/>
  <c r="N152" i="7"/>
  <c r="M152" i="7"/>
  <c r="X151" i="7"/>
  <c r="N151" i="7" s="1"/>
  <c r="W151" i="7"/>
  <c r="T151" i="7"/>
  <c r="S151" i="7"/>
  <c r="X150" i="7"/>
  <c r="W150" i="7"/>
  <c r="T150" i="7"/>
  <c r="S150" i="7"/>
  <c r="N150" i="7"/>
  <c r="X149" i="7"/>
  <c r="M149" i="7" s="1"/>
  <c r="W149" i="7"/>
  <c r="T149" i="7"/>
  <c r="S149" i="7"/>
  <c r="N149" i="7"/>
  <c r="L149" i="7"/>
  <c r="X148" i="7"/>
  <c r="N148" i="7" s="1"/>
  <c r="W148" i="7"/>
  <c r="T148" i="7"/>
  <c r="S148" i="7"/>
  <c r="X147" i="7"/>
  <c r="W147" i="7"/>
  <c r="T147" i="7"/>
  <c r="S147" i="7"/>
  <c r="N147" i="7"/>
  <c r="M147" i="7"/>
  <c r="L147" i="7"/>
  <c r="X146" i="7"/>
  <c r="N146" i="7" s="1"/>
  <c r="W146" i="7"/>
  <c r="T146" i="7"/>
  <c r="S146" i="7"/>
  <c r="X145" i="7"/>
  <c r="W145" i="7"/>
  <c r="T145" i="7"/>
  <c r="S145" i="7"/>
  <c r="X144" i="7"/>
  <c r="M144" i="7" s="1"/>
  <c r="W144" i="7"/>
  <c r="T144" i="7"/>
  <c r="S144" i="7"/>
  <c r="N144" i="7"/>
  <c r="L144" i="7"/>
  <c r="X143" i="7"/>
  <c r="W143" i="7"/>
  <c r="T143" i="7"/>
  <c r="S143" i="7"/>
  <c r="N143" i="7"/>
  <c r="M143" i="7"/>
  <c r="L143" i="7"/>
  <c r="X142" i="7"/>
  <c r="W142" i="7"/>
  <c r="T142" i="7"/>
  <c r="S142" i="7"/>
  <c r="N142" i="7"/>
  <c r="M142" i="7"/>
  <c r="L142" i="7"/>
  <c r="X141" i="7"/>
  <c r="M141" i="7" s="1"/>
  <c r="W141" i="7"/>
  <c r="T141" i="7"/>
  <c r="S141" i="7"/>
  <c r="M140" i="7"/>
  <c r="K140" i="7"/>
  <c r="J140" i="7"/>
  <c r="X140" i="7" s="1"/>
  <c r="L140" i="7" s="1"/>
  <c r="K139" i="7"/>
  <c r="J139" i="7"/>
  <c r="S139" i="7" s="1"/>
  <c r="X138" i="7"/>
  <c r="N138" i="7" s="1"/>
  <c r="W138" i="7"/>
  <c r="T138" i="7"/>
  <c r="S138" i="7"/>
  <c r="K138" i="7"/>
  <c r="J138" i="7"/>
  <c r="X137" i="7"/>
  <c r="W137" i="7"/>
  <c r="T137" i="7"/>
  <c r="S137" i="7"/>
  <c r="N137" i="7"/>
  <c r="K137" i="7"/>
  <c r="J137" i="7"/>
  <c r="T136" i="7"/>
  <c r="S136" i="7"/>
  <c r="K136" i="7"/>
  <c r="J136" i="7"/>
  <c r="W136" i="7" s="1"/>
  <c r="K135" i="7"/>
  <c r="J135" i="7"/>
  <c r="X134" i="7"/>
  <c r="W134" i="7"/>
  <c r="T134" i="7"/>
  <c r="S134" i="7"/>
  <c r="X133" i="7"/>
  <c r="W133" i="7"/>
  <c r="T133" i="7"/>
  <c r="S133" i="7"/>
  <c r="N133" i="7"/>
  <c r="M133" i="7"/>
  <c r="L133" i="7"/>
  <c r="X132" i="7"/>
  <c r="W132" i="7"/>
  <c r="T132" i="7"/>
  <c r="S132" i="7"/>
  <c r="N132" i="7"/>
  <c r="X131" i="7"/>
  <c r="N131" i="7" s="1"/>
  <c r="W131" i="7"/>
  <c r="T131" i="7"/>
  <c r="S131" i="7"/>
  <c r="X130" i="7"/>
  <c r="N130" i="7" s="1"/>
  <c r="W130" i="7"/>
  <c r="T130" i="7"/>
  <c r="S130" i="7"/>
  <c r="M130" i="7"/>
  <c r="L130" i="7"/>
  <c r="X129" i="7"/>
  <c r="N129" i="7" s="1"/>
  <c r="W129" i="7"/>
  <c r="T129" i="7"/>
  <c r="S129" i="7"/>
  <c r="X128" i="7"/>
  <c r="W128" i="7"/>
  <c r="T128" i="7"/>
  <c r="S128" i="7"/>
  <c r="N128" i="7"/>
  <c r="M128" i="7"/>
  <c r="L128" i="7"/>
  <c r="X127" i="7"/>
  <c r="W127" i="7"/>
  <c r="T127" i="7"/>
  <c r="S127" i="7"/>
  <c r="K126" i="7"/>
  <c r="J126" i="7"/>
  <c r="X126" i="7" s="1"/>
  <c r="K125" i="7"/>
  <c r="X125" i="7" s="1"/>
  <c r="L125" i="7" s="1"/>
  <c r="J125" i="7"/>
  <c r="X124" i="7"/>
  <c r="W124" i="7"/>
  <c r="T124" i="7"/>
  <c r="S124" i="7"/>
  <c r="N124" i="7"/>
  <c r="M124" i="7"/>
  <c r="L124" i="7"/>
  <c r="X123" i="7"/>
  <c r="L123" i="7" s="1"/>
  <c r="W123" i="7"/>
  <c r="T123" i="7"/>
  <c r="S123" i="7"/>
  <c r="X122" i="7"/>
  <c r="N122" i="7" s="1"/>
  <c r="W122" i="7"/>
  <c r="T122" i="7"/>
  <c r="S122" i="7"/>
  <c r="M122" i="7"/>
  <c r="L122" i="7"/>
  <c r="X121" i="7"/>
  <c r="L121" i="7" s="1"/>
  <c r="W121" i="7"/>
  <c r="T121" i="7"/>
  <c r="S121" i="7"/>
  <c r="N121" i="7"/>
  <c r="M121" i="7"/>
  <c r="X120" i="7"/>
  <c r="W120" i="7"/>
  <c r="T120" i="7"/>
  <c r="S120" i="7"/>
  <c r="X119" i="7"/>
  <c r="W119" i="7"/>
  <c r="T119" i="7"/>
  <c r="S119" i="7"/>
  <c r="N119" i="7"/>
  <c r="M119" i="7"/>
  <c r="L119" i="7"/>
  <c r="K118" i="7"/>
  <c r="J118" i="7"/>
  <c r="W118" i="7" s="1"/>
  <c r="X117" i="7"/>
  <c r="L117" i="7" s="1"/>
  <c r="W117" i="7"/>
  <c r="T117" i="7"/>
  <c r="S117" i="7"/>
  <c r="N117" i="7"/>
  <c r="M117" i="7"/>
  <c r="K117" i="7"/>
  <c r="J117" i="7"/>
  <c r="X116" i="7"/>
  <c r="N116" i="7" s="1"/>
  <c r="W116" i="7"/>
  <c r="T116" i="7"/>
  <c r="S116" i="7"/>
  <c r="M116" i="7"/>
  <c r="L116" i="7"/>
  <c r="X115" i="7"/>
  <c r="W115" i="7"/>
  <c r="T115" i="7"/>
  <c r="S115" i="7"/>
  <c r="R115" i="7"/>
  <c r="Q115" i="7"/>
  <c r="X114" i="7"/>
  <c r="L114" i="7" s="1"/>
  <c r="W114" i="7"/>
  <c r="T114" i="7"/>
  <c r="S114" i="7"/>
  <c r="Q114" i="7"/>
  <c r="R114" i="7" s="1"/>
  <c r="N114" i="7"/>
  <c r="M114" i="7"/>
  <c r="X113" i="7"/>
  <c r="N113" i="7" s="1"/>
  <c r="W113" i="7"/>
  <c r="T113" i="7"/>
  <c r="S113" i="7"/>
  <c r="R113" i="7"/>
  <c r="Q113" i="7"/>
  <c r="X112" i="7"/>
  <c r="W112" i="7"/>
  <c r="T112" i="7"/>
  <c r="S112" i="7"/>
  <c r="Q112" i="7"/>
  <c r="R112" i="7" s="1"/>
  <c r="X111" i="7"/>
  <c r="N111" i="7" s="1"/>
  <c r="W111" i="7"/>
  <c r="T111" i="7"/>
  <c r="S111" i="7"/>
  <c r="Q111" i="7"/>
  <c r="R111" i="7" s="1"/>
  <c r="L111" i="7"/>
  <c r="X110" i="7"/>
  <c r="N110" i="7" s="1"/>
  <c r="W110" i="7"/>
  <c r="Q110" i="7"/>
  <c r="R110" i="7" s="1"/>
  <c r="K110" i="7"/>
  <c r="J110" i="7"/>
  <c r="T110" i="7" s="1"/>
  <c r="X109" i="7"/>
  <c r="S109" i="7"/>
  <c r="N109" i="7"/>
  <c r="M109" i="7"/>
  <c r="L109" i="7"/>
  <c r="K109" i="7"/>
  <c r="W109" i="7" s="1"/>
  <c r="J109" i="7"/>
  <c r="X108" i="7"/>
  <c r="W108" i="7"/>
  <c r="T108" i="7"/>
  <c r="S108" i="7"/>
  <c r="Q108" i="7"/>
  <c r="R108" i="7" s="1"/>
  <c r="N108" i="7"/>
  <c r="M108" i="7"/>
  <c r="L108" i="7"/>
  <c r="X107" i="7"/>
  <c r="W107" i="7"/>
  <c r="T107" i="7"/>
  <c r="S107" i="7"/>
  <c r="R107" i="7"/>
  <c r="Q107" i="7"/>
  <c r="X106" i="7"/>
  <c r="L106" i="7" s="1"/>
  <c r="W106" i="7"/>
  <c r="T106" i="7"/>
  <c r="S106" i="7"/>
  <c r="R106" i="7"/>
  <c r="Q106" i="7"/>
  <c r="X105" i="7"/>
  <c r="W105" i="7"/>
  <c r="T105" i="7"/>
  <c r="S105" i="7"/>
  <c r="Q105" i="7"/>
  <c r="R105" i="7" s="1"/>
  <c r="N105" i="7"/>
  <c r="M105" i="7"/>
  <c r="L105" i="7"/>
  <c r="X104" i="7"/>
  <c r="L104" i="7" s="1"/>
  <c r="W104" i="7"/>
  <c r="T104" i="7"/>
  <c r="S104" i="7"/>
  <c r="Q104" i="7"/>
  <c r="R104" i="7" s="1"/>
  <c r="N104" i="7"/>
  <c r="M104" i="7"/>
  <c r="X103" i="7"/>
  <c r="L103" i="7" s="1"/>
  <c r="W103" i="7"/>
  <c r="T103" i="7"/>
  <c r="S103" i="7"/>
  <c r="R103" i="7"/>
  <c r="Q103" i="7"/>
  <c r="K102" i="7"/>
  <c r="X102" i="7" s="1"/>
  <c r="J102" i="7"/>
  <c r="W102" i="7" s="1"/>
  <c r="K101" i="7"/>
  <c r="J101" i="7"/>
  <c r="T101" i="7" s="1"/>
  <c r="X100" i="7"/>
  <c r="W100" i="7"/>
  <c r="T100" i="7"/>
  <c r="S100" i="7"/>
  <c r="R100" i="7"/>
  <c r="Q100" i="7"/>
  <c r="N100" i="7"/>
  <c r="M100" i="7"/>
  <c r="L100" i="7"/>
  <c r="X99" i="7"/>
  <c r="N99" i="7" s="1"/>
  <c r="W99" i="7"/>
  <c r="T99" i="7"/>
  <c r="S99" i="7"/>
  <c r="X98" i="7"/>
  <c r="W98" i="7"/>
  <c r="T98" i="7"/>
  <c r="S98" i="7"/>
  <c r="N98" i="7"/>
  <c r="M98" i="7"/>
  <c r="L98" i="7"/>
  <c r="X97" i="7"/>
  <c r="W97" i="7"/>
  <c r="T97" i="7"/>
  <c r="S97" i="7"/>
  <c r="N97" i="7"/>
  <c r="M97" i="7"/>
  <c r="L97" i="7"/>
  <c r="X96" i="7"/>
  <c r="W96" i="7"/>
  <c r="T96" i="7"/>
  <c r="S96" i="7"/>
  <c r="N96" i="7"/>
  <c r="M96" i="7"/>
  <c r="L96" i="7"/>
  <c r="X95" i="7"/>
  <c r="L95" i="7" s="1"/>
  <c r="W95" i="7"/>
  <c r="T95" i="7"/>
  <c r="S95" i="7"/>
  <c r="N95" i="7"/>
  <c r="M95" i="7"/>
  <c r="X94" i="7"/>
  <c r="L94" i="7" s="1"/>
  <c r="S94" i="7"/>
  <c r="K94" i="7"/>
  <c r="J94" i="7"/>
  <c r="W94" i="7" s="1"/>
  <c r="K93" i="7"/>
  <c r="J93" i="7"/>
  <c r="T93" i="7" s="1"/>
  <c r="X92" i="7"/>
  <c r="N92" i="7" s="1"/>
  <c r="W92" i="7"/>
  <c r="T92" i="7"/>
  <c r="S92" i="7"/>
  <c r="X91" i="7"/>
  <c r="W91" i="7"/>
  <c r="T91" i="7"/>
  <c r="S91" i="7"/>
  <c r="N91" i="7"/>
  <c r="M91" i="7"/>
  <c r="L91" i="7"/>
  <c r="X90" i="7"/>
  <c r="W90" i="7"/>
  <c r="T90" i="7"/>
  <c r="S90" i="7"/>
  <c r="X89" i="7"/>
  <c r="N89" i="7" s="1"/>
  <c r="W89" i="7"/>
  <c r="T89" i="7"/>
  <c r="S89" i="7"/>
  <c r="M89" i="7"/>
  <c r="X88" i="7"/>
  <c r="L88" i="7" s="1"/>
  <c r="W88" i="7"/>
  <c r="T88" i="7"/>
  <c r="S88" i="7"/>
  <c r="N88" i="7"/>
  <c r="M88" i="7"/>
  <c r="X87" i="7"/>
  <c r="W87" i="7"/>
  <c r="T87" i="7"/>
  <c r="S87" i="7"/>
  <c r="K86" i="7"/>
  <c r="J86" i="7"/>
  <c r="S86" i="7" s="1"/>
  <c r="K85" i="7"/>
  <c r="J85" i="7"/>
  <c r="S85" i="7" s="1"/>
  <c r="X84" i="7"/>
  <c r="N84" i="7" s="1"/>
  <c r="W84" i="7"/>
  <c r="T84" i="7"/>
  <c r="S84" i="7"/>
  <c r="X83" i="7"/>
  <c r="W83" i="7"/>
  <c r="T83" i="7"/>
  <c r="S83" i="7"/>
  <c r="Q83" i="7"/>
  <c r="R83" i="7" s="1"/>
  <c r="N83" i="7"/>
  <c r="M83" i="7"/>
  <c r="L83" i="7"/>
  <c r="X82" i="7"/>
  <c r="W82" i="7"/>
  <c r="T82" i="7"/>
  <c r="S82" i="7"/>
  <c r="R82" i="7"/>
  <c r="Q82" i="7"/>
  <c r="X81" i="7"/>
  <c r="N81" i="7" s="1"/>
  <c r="W81" i="7"/>
  <c r="T81" i="7"/>
  <c r="S81" i="7"/>
  <c r="Q81" i="7"/>
  <c r="R81" i="7" s="1"/>
  <c r="M81" i="7"/>
  <c r="L81" i="7"/>
  <c r="X80" i="7"/>
  <c r="W80" i="7"/>
  <c r="T80" i="7"/>
  <c r="S80" i="7"/>
  <c r="Q80" i="7"/>
  <c r="R80" i="7" s="1"/>
  <c r="X79" i="7"/>
  <c r="W79" i="7"/>
  <c r="T79" i="7"/>
  <c r="S79" i="7"/>
  <c r="R79" i="7"/>
  <c r="Q79" i="7"/>
  <c r="W78" i="7"/>
  <c r="S78" i="7"/>
  <c r="K78" i="7"/>
  <c r="J78" i="7"/>
  <c r="X78" i="7" s="1"/>
  <c r="N78" i="7" s="1"/>
  <c r="K77" i="7"/>
  <c r="J77" i="7"/>
  <c r="X76" i="7"/>
  <c r="N76" i="7" s="1"/>
  <c r="W76" i="7"/>
  <c r="T76" i="7"/>
  <c r="S76" i="7"/>
  <c r="R76" i="7"/>
  <c r="Q76" i="7"/>
  <c r="X75" i="7"/>
  <c r="W75" i="7"/>
  <c r="T75" i="7"/>
  <c r="S75" i="7"/>
  <c r="Q75" i="7"/>
  <c r="R75" i="7" s="1"/>
  <c r="L75" i="7"/>
  <c r="X74" i="7"/>
  <c r="N74" i="7" s="1"/>
  <c r="W74" i="7"/>
  <c r="T74" i="7"/>
  <c r="S74" i="7"/>
  <c r="Q74" i="7"/>
  <c r="R74" i="7" s="1"/>
  <c r="L74" i="7"/>
  <c r="X73" i="7"/>
  <c r="W73" i="7"/>
  <c r="T73" i="7"/>
  <c r="S73" i="7"/>
  <c r="Q73" i="7"/>
  <c r="R73" i="7" s="1"/>
  <c r="N73" i="7"/>
  <c r="M73" i="7"/>
  <c r="L73" i="7"/>
  <c r="X72" i="7"/>
  <c r="N72" i="7" s="1"/>
  <c r="W72" i="7"/>
  <c r="T72" i="7"/>
  <c r="S72" i="7"/>
  <c r="R72" i="7"/>
  <c r="Q72" i="7"/>
  <c r="M72" i="7"/>
  <c r="L72" i="7"/>
  <c r="X71" i="7"/>
  <c r="W71" i="7"/>
  <c r="T71" i="7"/>
  <c r="S71" i="7"/>
  <c r="R71" i="7"/>
  <c r="Q71" i="7"/>
  <c r="K70" i="7"/>
  <c r="Q70" i="7" s="1"/>
  <c r="J70" i="7"/>
  <c r="X70" i="7" s="1"/>
  <c r="X69" i="7"/>
  <c r="N69" i="7" s="1"/>
  <c r="W69" i="7"/>
  <c r="T69" i="7"/>
  <c r="S69" i="7"/>
  <c r="Q69" i="7"/>
  <c r="R69" i="7" s="1"/>
  <c r="K69" i="7"/>
  <c r="J69" i="7"/>
  <c r="X68" i="7"/>
  <c r="W68" i="7"/>
  <c r="T68" i="7"/>
  <c r="S68" i="7"/>
  <c r="Q68" i="7"/>
  <c r="R68" i="7" s="1"/>
  <c r="N68" i="7"/>
  <c r="M68" i="7"/>
  <c r="L68" i="7"/>
  <c r="X67" i="7"/>
  <c r="W67" i="7"/>
  <c r="T67" i="7"/>
  <c r="S67" i="7"/>
  <c r="N67" i="7"/>
  <c r="M67" i="7"/>
  <c r="L67" i="7"/>
  <c r="X66" i="7"/>
  <c r="W66" i="7"/>
  <c r="T66" i="7"/>
  <c r="S66" i="7"/>
  <c r="N66" i="7"/>
  <c r="M66" i="7"/>
  <c r="L66" i="7"/>
  <c r="X65" i="7"/>
  <c r="W65" i="7"/>
  <c r="T65" i="7"/>
  <c r="S65" i="7"/>
  <c r="X64" i="7"/>
  <c r="W64" i="7"/>
  <c r="T64" i="7"/>
  <c r="S64" i="7"/>
  <c r="N64" i="7"/>
  <c r="M64" i="7"/>
  <c r="L64" i="7"/>
  <c r="X63" i="7"/>
  <c r="W63" i="7"/>
  <c r="T63" i="7"/>
  <c r="S63" i="7"/>
  <c r="N63" i="7"/>
  <c r="X62" i="7"/>
  <c r="M62" i="7" s="1"/>
  <c r="K62" i="7"/>
  <c r="J62" i="7"/>
  <c r="W62" i="7" s="1"/>
  <c r="K61" i="7"/>
  <c r="J61" i="7"/>
  <c r="S61" i="7" s="1"/>
  <c r="X60" i="7"/>
  <c r="W60" i="7"/>
  <c r="T60" i="7"/>
  <c r="S60" i="7"/>
  <c r="N60" i="7"/>
  <c r="M60" i="7"/>
  <c r="L60" i="7"/>
  <c r="X59" i="7"/>
  <c r="W59" i="7"/>
  <c r="T59" i="7"/>
  <c r="S59" i="7"/>
  <c r="X58" i="7"/>
  <c r="N58" i="7" s="1"/>
  <c r="W58" i="7"/>
  <c r="T58" i="7"/>
  <c r="S58" i="7"/>
  <c r="X57" i="7"/>
  <c r="W57" i="7"/>
  <c r="T57" i="7"/>
  <c r="S57" i="7"/>
  <c r="N57" i="7"/>
  <c r="M57" i="7"/>
  <c r="L57" i="7"/>
  <c r="X56" i="7"/>
  <c r="N56" i="7" s="1"/>
  <c r="W56" i="7"/>
  <c r="T56" i="7"/>
  <c r="S56" i="7"/>
  <c r="M56" i="7"/>
  <c r="L56" i="7"/>
  <c r="X55" i="7"/>
  <c r="L55" i="7" s="1"/>
  <c r="W55" i="7"/>
  <c r="T55" i="7"/>
  <c r="S55" i="7"/>
  <c r="X54" i="7"/>
  <c r="W54" i="7"/>
  <c r="T54" i="7"/>
  <c r="K54" i="7"/>
  <c r="S54" i="7" s="1"/>
  <c r="J54" i="7"/>
  <c r="X53" i="7"/>
  <c r="N53" i="7" s="1"/>
  <c r="W53" i="7"/>
  <c r="K53" i="7"/>
  <c r="J53" i="7"/>
  <c r="T53" i="7" s="1"/>
  <c r="X52" i="7"/>
  <c r="W52" i="7"/>
  <c r="T52" i="7"/>
  <c r="S52" i="7"/>
  <c r="X51" i="7"/>
  <c r="W51" i="7"/>
  <c r="T51" i="7"/>
  <c r="S51" i="7"/>
  <c r="R51" i="7"/>
  <c r="Q51" i="7"/>
  <c r="N51" i="7"/>
  <c r="M51" i="7"/>
  <c r="L51" i="7"/>
  <c r="X50" i="7"/>
  <c r="N50" i="7" s="1"/>
  <c r="W50" i="7"/>
  <c r="T50" i="7"/>
  <c r="S50" i="7"/>
  <c r="Q50" i="7"/>
  <c r="R50" i="7" s="1"/>
  <c r="M50" i="7"/>
  <c r="L50" i="7"/>
  <c r="X49" i="7"/>
  <c r="N49" i="7" s="1"/>
  <c r="W49" i="7"/>
  <c r="T49" i="7"/>
  <c r="R49" i="7" s="1"/>
  <c r="S49" i="7"/>
  <c r="X48" i="7"/>
  <c r="W48" i="7"/>
  <c r="T48" i="7"/>
  <c r="S48" i="7"/>
  <c r="R48" i="7"/>
  <c r="Q48" i="7"/>
  <c r="N48" i="7"/>
  <c r="M48" i="7"/>
  <c r="L48" i="7"/>
  <c r="X47" i="7"/>
  <c r="L47" i="7" s="1"/>
  <c r="W47" i="7"/>
  <c r="T47" i="7"/>
  <c r="R47" i="7" s="1"/>
  <c r="S47" i="7"/>
  <c r="Q47" i="7"/>
  <c r="X46" i="7"/>
  <c r="W46" i="7"/>
  <c r="T46" i="7"/>
  <c r="R46" i="7" s="1"/>
  <c r="S46" i="7"/>
  <c r="Q46" i="7"/>
  <c r="N46" i="7"/>
  <c r="X45" i="7"/>
  <c r="L45" i="7" s="1"/>
  <c r="W45" i="7"/>
  <c r="T45" i="7"/>
  <c r="S45" i="7"/>
  <c r="R45" i="7"/>
  <c r="Q45" i="7"/>
  <c r="X44" i="7"/>
  <c r="W44" i="7"/>
  <c r="T44" i="7"/>
  <c r="S44" i="7"/>
  <c r="R44" i="7"/>
  <c r="Q44" i="7"/>
  <c r="N44" i="7"/>
  <c r="M44" i="7"/>
  <c r="L44" i="7"/>
  <c r="X43" i="7"/>
  <c r="L43" i="7" s="1"/>
  <c r="W43" i="7"/>
  <c r="T43" i="7"/>
  <c r="S43" i="7"/>
  <c r="R43" i="7"/>
  <c r="Q43" i="7"/>
  <c r="N43" i="7"/>
  <c r="M43" i="7"/>
  <c r="X42" i="7"/>
  <c r="W42" i="7"/>
  <c r="T42" i="7"/>
  <c r="S42" i="7"/>
  <c r="R42" i="7"/>
  <c r="Q42" i="7"/>
  <c r="N42" i="7"/>
  <c r="M42" i="7"/>
  <c r="L42" i="7"/>
  <c r="X41" i="7"/>
  <c r="W41" i="7"/>
  <c r="T41" i="7"/>
  <c r="R41" i="7" s="1"/>
  <c r="S41" i="7"/>
  <c r="Q41" i="7"/>
  <c r="N41" i="7"/>
  <c r="M41" i="7"/>
  <c r="L41" i="7"/>
  <c r="X40" i="7"/>
  <c r="L40" i="7" s="1"/>
  <c r="W40" i="7"/>
  <c r="T40" i="7"/>
  <c r="R40" i="7" s="1"/>
  <c r="S40" i="7"/>
  <c r="Q40" i="7"/>
  <c r="M40" i="7"/>
  <c r="X39" i="7"/>
  <c r="W39" i="7"/>
  <c r="T39" i="7"/>
  <c r="S39" i="7"/>
  <c r="R39" i="7"/>
  <c r="Q39" i="7"/>
  <c r="N39" i="7"/>
  <c r="M39" i="7"/>
  <c r="L39" i="7"/>
  <c r="X38" i="7"/>
  <c r="N38" i="7" s="1"/>
  <c r="W38" i="7"/>
  <c r="T38" i="7"/>
  <c r="R38" i="7" s="1"/>
  <c r="S38" i="7"/>
  <c r="Q38" i="7"/>
  <c r="X37" i="7"/>
  <c r="W37" i="7"/>
  <c r="T37" i="7"/>
  <c r="S37" i="7"/>
  <c r="R37" i="7"/>
  <c r="Q37" i="7"/>
  <c r="N37" i="7"/>
  <c r="M37" i="7"/>
  <c r="L37" i="7"/>
  <c r="X36" i="7"/>
  <c r="W36" i="7"/>
  <c r="T36" i="7"/>
  <c r="S36" i="7"/>
  <c r="Q36" i="7"/>
  <c r="R36" i="7" s="1"/>
  <c r="N36" i="7"/>
  <c r="M36" i="7"/>
  <c r="L36" i="7"/>
  <c r="X35" i="7"/>
  <c r="W35" i="7"/>
  <c r="T35" i="7"/>
  <c r="S35" i="7"/>
  <c r="Q35" i="7"/>
  <c r="R35" i="7" s="1"/>
  <c r="N35" i="7"/>
  <c r="M35" i="7"/>
  <c r="L35" i="7"/>
  <c r="X34" i="7"/>
  <c r="L34" i="7" s="1"/>
  <c r="W34" i="7"/>
  <c r="T34" i="7"/>
  <c r="S34" i="7"/>
  <c r="Q34" i="7"/>
  <c r="R34" i="7" s="1"/>
  <c r="X33" i="7"/>
  <c r="W33" i="7"/>
  <c r="T33" i="7"/>
  <c r="S33" i="7"/>
  <c r="R33" i="7"/>
  <c r="Q33" i="7"/>
  <c r="N33" i="7"/>
  <c r="M33" i="7"/>
  <c r="L33" i="7"/>
  <c r="X32" i="7"/>
  <c r="N32" i="7" s="1"/>
  <c r="W32" i="7"/>
  <c r="T32" i="7"/>
  <c r="S32" i="7"/>
  <c r="R32" i="7"/>
  <c r="Q32" i="7"/>
  <c r="M32" i="7"/>
  <c r="L32" i="7"/>
  <c r="X31" i="7"/>
  <c r="W31" i="7"/>
  <c r="T31" i="7"/>
  <c r="S31" i="7"/>
  <c r="Q31" i="7"/>
  <c r="R31" i="7" s="1"/>
  <c r="X30" i="7"/>
  <c r="W30" i="7"/>
  <c r="T30" i="7"/>
  <c r="S30" i="7"/>
  <c r="Q30" i="7"/>
  <c r="R30" i="7" s="1"/>
  <c r="L30" i="7"/>
  <c r="X29" i="7"/>
  <c r="W29" i="7"/>
  <c r="T29" i="7"/>
  <c r="S29" i="7"/>
  <c r="Q29" i="7"/>
  <c r="R29" i="7" s="1"/>
  <c r="N29" i="7"/>
  <c r="M29" i="7"/>
  <c r="L29" i="7"/>
  <c r="X28" i="7"/>
  <c r="N28" i="7" s="1"/>
  <c r="W28" i="7"/>
  <c r="T28" i="7"/>
  <c r="S28" i="7"/>
  <c r="Q28" i="7"/>
  <c r="R28" i="7" s="1"/>
  <c r="X27" i="7"/>
  <c r="N27" i="7" s="1"/>
  <c r="W27" i="7"/>
  <c r="T27" i="7"/>
  <c r="S27" i="7"/>
  <c r="R27" i="7"/>
  <c r="Q27" i="7"/>
  <c r="M27" i="7"/>
  <c r="L27" i="7"/>
  <c r="X26" i="7"/>
  <c r="N26" i="7" s="1"/>
  <c r="W26" i="7"/>
  <c r="T26" i="7"/>
  <c r="S26" i="7"/>
  <c r="Q26" i="7"/>
  <c r="R26" i="7" s="1"/>
  <c r="L26" i="7"/>
  <c r="X25" i="7"/>
  <c r="W25" i="7"/>
  <c r="T25" i="7"/>
  <c r="S25" i="7"/>
  <c r="R25" i="7"/>
  <c r="Q25" i="7"/>
  <c r="N25" i="7"/>
  <c r="M25" i="7"/>
  <c r="L25" i="7"/>
  <c r="X24" i="7"/>
  <c r="W24" i="7"/>
  <c r="T24" i="7"/>
  <c r="R24" i="7" s="1"/>
  <c r="S24" i="7"/>
  <c r="N24" i="7"/>
  <c r="M24" i="7"/>
  <c r="L24" i="7"/>
  <c r="X23" i="7"/>
  <c r="W23" i="7"/>
  <c r="T23" i="7"/>
  <c r="R23" i="7" s="1"/>
  <c r="S23" i="7"/>
  <c r="X22" i="7"/>
  <c r="M22" i="7" s="1"/>
  <c r="W22" i="7"/>
  <c r="T22" i="7"/>
  <c r="R22" i="7" s="1"/>
  <c r="S22" i="7"/>
  <c r="N22" i="7"/>
  <c r="L22" i="7"/>
  <c r="X21" i="7"/>
  <c r="N21" i="7" s="1"/>
  <c r="W21" i="7"/>
  <c r="T21" i="7"/>
  <c r="S21" i="7"/>
  <c r="R21" i="7"/>
  <c r="M21" i="7"/>
  <c r="L21" i="7"/>
  <c r="X20" i="7"/>
  <c r="W20" i="7"/>
  <c r="T20" i="7"/>
  <c r="S20" i="7"/>
  <c r="R20" i="7"/>
  <c r="N20" i="7"/>
  <c r="M20" i="7"/>
  <c r="L20" i="7"/>
  <c r="X19" i="7"/>
  <c r="W19" i="7"/>
  <c r="T19" i="7"/>
  <c r="S19" i="7"/>
  <c r="R19" i="7"/>
  <c r="N19" i="7"/>
  <c r="M19" i="7"/>
  <c r="L19" i="7"/>
  <c r="X18" i="7"/>
  <c r="W18" i="7"/>
  <c r="T18" i="7"/>
  <c r="R18" i="7" s="1"/>
  <c r="S18" i="7"/>
  <c r="N18" i="7"/>
  <c r="M18" i="7"/>
  <c r="L18" i="7"/>
  <c r="X17" i="7"/>
  <c r="W17" i="7"/>
  <c r="T17" i="7"/>
  <c r="S17" i="7"/>
  <c r="R17" i="7"/>
  <c r="N17" i="7"/>
  <c r="M17" i="7"/>
  <c r="L17" i="7"/>
  <c r="X16" i="7"/>
  <c r="N16" i="7" s="1"/>
  <c r="W16" i="7"/>
  <c r="T16" i="7"/>
  <c r="R16" i="7" s="1"/>
  <c r="S16" i="7"/>
  <c r="X15" i="7"/>
  <c r="W15" i="7"/>
  <c r="T15" i="7"/>
  <c r="R15" i="7" s="1"/>
  <c r="S15" i="7"/>
  <c r="X14" i="7"/>
  <c r="M14" i="7" s="1"/>
  <c r="W14" i="7"/>
  <c r="T14" i="7"/>
  <c r="R14" i="7" s="1"/>
  <c r="S14" i="7"/>
  <c r="N14" i="7"/>
  <c r="L14" i="7"/>
  <c r="X13" i="7"/>
  <c r="N13" i="7" s="1"/>
  <c r="W13" i="7"/>
  <c r="T13" i="7"/>
  <c r="R13" i="7" s="1"/>
  <c r="S13" i="7"/>
  <c r="M13" i="7"/>
  <c r="L13" i="7"/>
  <c r="K12" i="7"/>
  <c r="X12" i="7" s="1"/>
  <c r="J12" i="7"/>
  <c r="K11" i="7"/>
  <c r="J11" i="7"/>
  <c r="S11" i="7" s="1"/>
  <c r="X10" i="7"/>
  <c r="N10" i="7" s="1"/>
  <c r="W10" i="7"/>
  <c r="T10" i="7"/>
  <c r="S10" i="7"/>
  <c r="K9" i="7"/>
  <c r="T9" i="7" s="1"/>
  <c r="J9" i="7"/>
  <c r="W9" i="7" s="1"/>
  <c r="K8" i="7"/>
  <c r="J8" i="7"/>
  <c r="X7" i="7"/>
  <c r="W7" i="7"/>
  <c r="T7" i="7"/>
  <c r="S7" i="7"/>
  <c r="N7" i="7"/>
  <c r="M7" i="7"/>
  <c r="L7" i="7"/>
  <c r="K6" i="7"/>
  <c r="J6" i="7"/>
  <c r="K5" i="7"/>
  <c r="X5" i="7" s="1"/>
  <c r="J5" i="7"/>
  <c r="X4" i="7"/>
  <c r="M4" i="7" s="1"/>
  <c r="W4" i="7"/>
  <c r="T4" i="7"/>
  <c r="S4" i="7"/>
  <c r="K3" i="7"/>
  <c r="S3" i="7" s="1"/>
  <c r="J3" i="7"/>
  <c r="W2" i="7"/>
  <c r="T2" i="7"/>
  <c r="S2" i="7"/>
  <c r="K2" i="7"/>
  <c r="J2" i="7"/>
  <c r="M5" i="7" l="1"/>
  <c r="L5" i="7"/>
  <c r="N5" i="7"/>
  <c r="N324" i="7"/>
  <c r="M324" i="7"/>
  <c r="L324" i="7"/>
  <c r="N184" i="7"/>
  <c r="M184" i="7"/>
  <c r="L184" i="7"/>
  <c r="N355" i="7"/>
  <c r="M355" i="7"/>
  <c r="L355" i="7"/>
  <c r="X253" i="7"/>
  <c r="N363" i="7"/>
  <c r="M363" i="7"/>
  <c r="L363" i="7"/>
  <c r="L800" i="7"/>
  <c r="N800" i="7"/>
  <c r="M800" i="7"/>
  <c r="S5" i="7"/>
  <c r="T125" i="7"/>
  <c r="M335" i="7"/>
  <c r="N364" i="7"/>
  <c r="M364" i="7"/>
  <c r="L364" i="7"/>
  <c r="N595" i="7"/>
  <c r="M595" i="7"/>
  <c r="L595" i="7"/>
  <c r="W5" i="7"/>
  <c r="N79" i="7"/>
  <c r="L79" i="7"/>
  <c r="M79" i="7"/>
  <c r="W125" i="7"/>
  <c r="N164" i="7"/>
  <c r="M164" i="7"/>
  <c r="L164" i="7"/>
  <c r="N335" i="7"/>
  <c r="N845" i="7"/>
  <c r="M845" i="7"/>
  <c r="L845" i="7"/>
  <c r="M214" i="7"/>
  <c r="L214" i="7"/>
  <c r="N80" i="7"/>
  <c r="M80" i="7"/>
  <c r="L80" i="7"/>
  <c r="N867" i="7"/>
  <c r="M867" i="7"/>
  <c r="L867" i="7"/>
  <c r="M240" i="7"/>
  <c r="L240" i="7"/>
  <c r="AC568" i="7"/>
  <c r="X568" i="7"/>
  <c r="W568" i="7"/>
  <c r="T568" i="7"/>
  <c r="S568" i="7"/>
  <c r="R568" i="7"/>
  <c r="N70" i="7"/>
  <c r="L70" i="7"/>
  <c r="M70" i="7"/>
  <c r="X443" i="7"/>
  <c r="N791" i="7"/>
  <c r="M791" i="7"/>
  <c r="L791" i="7"/>
  <c r="T253" i="7"/>
  <c r="L567" i="7"/>
  <c r="N609" i="7"/>
  <c r="M609" i="7"/>
  <c r="L609" i="7"/>
  <c r="M46" i="7"/>
  <c r="L46" i="7"/>
  <c r="N115" i="7"/>
  <c r="M115" i="7"/>
  <c r="L115" i="7"/>
  <c r="N304" i="7"/>
  <c r="M304" i="7"/>
  <c r="M567" i="7"/>
  <c r="W241" i="7"/>
  <c r="X241" i="7"/>
  <c r="Q241" i="7"/>
  <c r="R241" i="7" s="1"/>
  <c r="T241" i="7"/>
  <c r="S241" i="7"/>
  <c r="N802" i="7"/>
  <c r="M802" i="7"/>
  <c r="L802" i="7"/>
  <c r="T868" i="7"/>
  <c r="R868" i="7" s="1"/>
  <c r="X8" i="7"/>
  <c r="W8" i="7"/>
  <c r="T8" i="7"/>
  <c r="S8" i="7"/>
  <c r="W443" i="7"/>
  <c r="T443" i="7"/>
  <c r="S443" i="7"/>
  <c r="Q443" i="7"/>
  <c r="R443" i="7" s="1"/>
  <c r="N868" i="7"/>
  <c r="M868" i="7"/>
  <c r="L868" i="7"/>
  <c r="L459" i="7"/>
  <c r="M459" i="7"/>
  <c r="N459" i="7"/>
  <c r="AC869" i="7"/>
  <c r="X869" i="7"/>
  <c r="W869" i="7"/>
  <c r="S869" i="7"/>
  <c r="T163" i="7"/>
  <c r="L317" i="7"/>
  <c r="N317" i="7"/>
  <c r="M317" i="7"/>
  <c r="X354" i="7"/>
  <c r="W354" i="7"/>
  <c r="T354" i="7"/>
  <c r="S354" i="7"/>
  <c r="N460" i="7"/>
  <c r="M460" i="7"/>
  <c r="L460" i="7"/>
  <c r="AC892" i="7"/>
  <c r="X892" i="7"/>
  <c r="W892" i="7"/>
  <c r="S892" i="7"/>
  <c r="N126" i="7"/>
  <c r="L126" i="7"/>
  <c r="M126" i="7"/>
  <c r="N379" i="7"/>
  <c r="M379" i="7"/>
  <c r="L379" i="7"/>
  <c r="N40" i="7"/>
  <c r="M107" i="7"/>
  <c r="N107" i="7"/>
  <c r="L107" i="7"/>
  <c r="AC578" i="7"/>
  <c r="X578" i="7"/>
  <c r="W578" i="7"/>
  <c r="Q578" i="7"/>
  <c r="R578" i="7"/>
  <c r="S578" i="7"/>
  <c r="T578" i="7"/>
  <c r="T894" i="7"/>
  <c r="R894" i="7" s="1"/>
  <c r="X463" i="7"/>
  <c r="W463" i="7"/>
  <c r="T463" i="7"/>
  <c r="S463" i="7"/>
  <c r="Q540" i="7"/>
  <c r="AC540" i="7"/>
  <c r="T540" i="7"/>
  <c r="R540" i="7"/>
  <c r="X540" i="7"/>
  <c r="S540" i="7"/>
  <c r="W540" i="7"/>
  <c r="N125" i="7"/>
  <c r="N47" i="7"/>
  <c r="M47" i="7"/>
  <c r="W324" i="7"/>
  <c r="L342" i="7"/>
  <c r="M342" i="7"/>
  <c r="N342" i="7"/>
  <c r="AC557" i="7"/>
  <c r="X557" i="7"/>
  <c r="S557" i="7"/>
  <c r="R557" i="7"/>
  <c r="Q557" i="7"/>
  <c r="W557" i="7"/>
  <c r="T557" i="7"/>
  <c r="M601" i="7"/>
  <c r="N601" i="7"/>
  <c r="L601" i="7"/>
  <c r="M894" i="7"/>
  <c r="L894" i="7"/>
  <c r="N894" i="7"/>
  <c r="T232" i="7"/>
  <c r="Q232" i="7"/>
  <c r="S232" i="7"/>
  <c r="R232" i="7"/>
  <c r="N418" i="7"/>
  <c r="L418" i="7"/>
  <c r="M418" i="7"/>
  <c r="N90" i="7"/>
  <c r="L90" i="7"/>
  <c r="M90" i="7"/>
  <c r="N487" i="7"/>
  <c r="M487" i="7"/>
  <c r="L487" i="7"/>
  <c r="X464" i="7"/>
  <c r="T464" i="7"/>
  <c r="S464" i="7"/>
  <c r="N727" i="7"/>
  <c r="M727" i="7"/>
  <c r="L727" i="7"/>
  <c r="S125" i="7"/>
  <c r="R419" i="7"/>
  <c r="X252" i="7"/>
  <c r="W252" i="7"/>
  <c r="T252" i="7"/>
  <c r="S252" i="7"/>
  <c r="N618" i="7"/>
  <c r="M618" i="7"/>
  <c r="L618" i="7"/>
  <c r="N682" i="7"/>
  <c r="M682" i="7"/>
  <c r="L682" i="7"/>
  <c r="N231" i="7"/>
  <c r="L231" i="7"/>
  <c r="M231" i="7"/>
  <c r="N232" i="7"/>
  <c r="M232" i="7"/>
  <c r="L232" i="7"/>
  <c r="N465" i="7"/>
  <c r="M465" i="7"/>
  <c r="L23" i="7"/>
  <c r="N23" i="7"/>
  <c r="M23" i="7"/>
  <c r="Q233" i="7"/>
  <c r="R233" i="7" s="1"/>
  <c r="X233" i="7"/>
  <c r="W233" i="7"/>
  <c r="T233" i="7"/>
  <c r="S233" i="7"/>
  <c r="R77" i="7"/>
  <c r="N882" i="7"/>
  <c r="M882" i="7"/>
  <c r="L882" i="7"/>
  <c r="N539" i="7"/>
  <c r="M539" i="7"/>
  <c r="L539" i="7"/>
  <c r="N194" i="7"/>
  <c r="M194" i="7"/>
  <c r="L194" i="7"/>
  <c r="L465" i="7"/>
  <c r="AC559" i="7"/>
  <c r="X559" i="7"/>
  <c r="W559" i="7"/>
  <c r="T559" i="7"/>
  <c r="R559" i="7"/>
  <c r="Q559" i="7"/>
  <c r="S559" i="7"/>
  <c r="N432" i="7"/>
  <c r="M432" i="7"/>
  <c r="L467" i="7"/>
  <c r="N467" i="7"/>
  <c r="M467" i="7"/>
  <c r="M429" i="7"/>
  <c r="L429" i="7"/>
  <c r="N429" i="7"/>
  <c r="L382" i="7"/>
  <c r="N382" i="7"/>
  <c r="M382" i="7"/>
  <c r="N54" i="7"/>
  <c r="M54" i="7"/>
  <c r="L54" i="7"/>
  <c r="M519" i="7"/>
  <c r="L519" i="7"/>
  <c r="N519" i="7"/>
  <c r="N31" i="7"/>
  <c r="M31" i="7"/>
  <c r="L31" i="7"/>
  <c r="N207" i="7"/>
  <c r="L207" i="7"/>
  <c r="M207" i="7"/>
  <c r="W588" i="7"/>
  <c r="T588" i="7"/>
  <c r="X588" i="7"/>
  <c r="AC588" i="7"/>
  <c r="W334" i="7"/>
  <c r="T334" i="7"/>
  <c r="S334" i="7"/>
  <c r="X334" i="7"/>
  <c r="N416" i="7"/>
  <c r="L416" i="7"/>
  <c r="M416" i="7"/>
  <c r="N556" i="7"/>
  <c r="M556" i="7"/>
  <c r="L556" i="7"/>
  <c r="N311" i="7"/>
  <c r="M311" i="7"/>
  <c r="L311" i="7"/>
  <c r="N857" i="7"/>
  <c r="M857" i="7"/>
  <c r="L857" i="7"/>
  <c r="M125" i="7"/>
  <c r="N441" i="7"/>
  <c r="M441" i="7"/>
  <c r="L441" i="7"/>
  <c r="N321" i="7"/>
  <c r="M321" i="7"/>
  <c r="L321" i="7"/>
  <c r="N71" i="7"/>
  <c r="M71" i="7"/>
  <c r="L71" i="7"/>
  <c r="N405" i="7"/>
  <c r="M405" i="7"/>
  <c r="L405" i="7"/>
  <c r="N12" i="7"/>
  <c r="M12" i="7"/>
  <c r="L12" i="7"/>
  <c r="L466" i="7"/>
  <c r="N466" i="7"/>
  <c r="M466" i="7"/>
  <c r="T434" i="7"/>
  <c r="S434" i="7"/>
  <c r="Q434" i="7"/>
  <c r="R434" i="7" s="1"/>
  <c r="W434" i="7"/>
  <c r="X434" i="7"/>
  <c r="L16" i="7"/>
  <c r="N345" i="7"/>
  <c r="M345" i="7"/>
  <c r="L345" i="7"/>
  <c r="AC858" i="7"/>
  <c r="X858" i="7"/>
  <c r="W858" i="7"/>
  <c r="S858" i="7"/>
  <c r="N163" i="7"/>
  <c r="M163" i="7"/>
  <c r="L163" i="7"/>
  <c r="W163" i="7"/>
  <c r="N378" i="7"/>
  <c r="L378" i="7"/>
  <c r="M378" i="7"/>
  <c r="T852" i="7"/>
  <c r="R852" i="7" s="1"/>
  <c r="Q852" i="7"/>
  <c r="T324" i="7"/>
  <c r="S324" i="7"/>
  <c r="N87" i="7"/>
  <c r="M87" i="7"/>
  <c r="L87" i="7"/>
  <c r="S346" i="7"/>
  <c r="X346" i="7"/>
  <c r="W346" i="7"/>
  <c r="T346" i="7"/>
  <c r="N435" i="7"/>
  <c r="M435" i="7"/>
  <c r="L435" i="7"/>
  <c r="N496" i="7"/>
  <c r="M496" i="7"/>
  <c r="L496" i="7"/>
  <c r="N462" i="7"/>
  <c r="M462" i="7"/>
  <c r="L462" i="7"/>
  <c r="S325" i="7"/>
  <c r="W325" i="7"/>
  <c r="X325" i="7"/>
  <c r="T325" i="7"/>
  <c r="N448" i="7"/>
  <c r="L448" i="7"/>
  <c r="M448" i="7"/>
  <c r="M16" i="7"/>
  <c r="N182" i="7"/>
  <c r="M182" i="7"/>
  <c r="W183" i="7"/>
  <c r="X183" i="7"/>
  <c r="T183" i="7"/>
  <c r="S183" i="7"/>
  <c r="N385" i="7"/>
  <c r="M385" i="7"/>
  <c r="L385" i="7"/>
  <c r="S588" i="7"/>
  <c r="N333" i="7"/>
  <c r="M333" i="7"/>
  <c r="L333" i="7"/>
  <c r="L356" i="7"/>
  <c r="N356" i="7"/>
  <c r="M356" i="7"/>
  <c r="N310" i="7"/>
  <c r="M310" i="7"/>
  <c r="L310" i="7"/>
  <c r="T386" i="7"/>
  <c r="S386" i="7"/>
  <c r="X386" i="7"/>
  <c r="W386" i="7"/>
  <c r="N673" i="7"/>
  <c r="M673" i="7"/>
  <c r="L673" i="7"/>
  <c r="N237" i="7"/>
  <c r="M237" i="7"/>
  <c r="L237" i="7"/>
  <c r="M63" i="7"/>
  <c r="L63" i="7"/>
  <c r="T234" i="7"/>
  <c r="W234" i="7"/>
  <c r="N134" i="7"/>
  <c r="M134" i="7"/>
  <c r="L134" i="7"/>
  <c r="X313" i="7"/>
  <c r="W313" i="7"/>
  <c r="T313" i="7"/>
  <c r="S313" i="7"/>
  <c r="N451" i="7"/>
  <c r="M451" i="7"/>
  <c r="L451" i="7"/>
  <c r="N474" i="7"/>
  <c r="M474" i="7"/>
  <c r="L474" i="7"/>
  <c r="N292" i="7"/>
  <c r="L292" i="7"/>
  <c r="S234" i="7"/>
  <c r="X135" i="7"/>
  <c r="T135" i="7"/>
  <c r="S135" i="7"/>
  <c r="W135" i="7"/>
  <c r="L398" i="7"/>
  <c r="N398" i="7"/>
  <c r="M398" i="7"/>
  <c r="M274" i="7"/>
  <c r="L274" i="7"/>
  <c r="N274" i="7"/>
  <c r="N65" i="7"/>
  <c r="L65" i="7"/>
  <c r="M65" i="7"/>
  <c r="T184" i="7"/>
  <c r="X548" i="7"/>
  <c r="W548" i="7"/>
  <c r="T548" i="7"/>
  <c r="AC548" i="7"/>
  <c r="S548" i="7"/>
  <c r="Q548" i="7"/>
  <c r="R548" i="7" s="1"/>
  <c r="N529" i="7"/>
  <c r="M529" i="7"/>
  <c r="L529" i="7"/>
  <c r="N362" i="7"/>
  <c r="M362" i="7"/>
  <c r="L362" i="7"/>
  <c r="S185" i="7"/>
  <c r="X185" i="7"/>
  <c r="W185" i="7"/>
  <c r="T185" i="7"/>
  <c r="AC530" i="7"/>
  <c r="X530" i="7"/>
  <c r="W530" i="7"/>
  <c r="Q530" i="7"/>
  <c r="S530" i="7"/>
  <c r="R530" i="7"/>
  <c r="T530" i="7"/>
  <c r="N628" i="7"/>
  <c r="M628" i="7"/>
  <c r="L628" i="7"/>
  <c r="N663" i="7"/>
  <c r="M663" i="7"/>
  <c r="L663" i="7"/>
  <c r="L303" i="7"/>
  <c r="N303" i="7"/>
  <c r="M303" i="7"/>
  <c r="T6" i="7"/>
  <c r="W6" i="7"/>
  <c r="X6" i="7"/>
  <c r="S6" i="7"/>
  <c r="N323" i="7"/>
  <c r="M323" i="7"/>
  <c r="L323" i="7"/>
  <c r="N204" i="7"/>
  <c r="M204" i="7"/>
  <c r="L204" i="7"/>
  <c r="N271" i="7"/>
  <c r="M271" i="7"/>
  <c r="L271" i="7"/>
  <c r="N123" i="7"/>
  <c r="M123" i="7"/>
  <c r="N223" i="7"/>
  <c r="M223" i="7"/>
  <c r="S163" i="7"/>
  <c r="N811" i="7"/>
  <c r="M811" i="7"/>
  <c r="L811" i="7"/>
  <c r="N339" i="7"/>
  <c r="M339" i="7"/>
  <c r="L339" i="7"/>
  <c r="N852" i="7"/>
  <c r="M852" i="7"/>
  <c r="L852" i="7"/>
  <c r="N102" i="7"/>
  <c r="M102" i="7"/>
  <c r="L102" i="7"/>
  <c r="M55" i="7"/>
  <c r="M224" i="7"/>
  <c r="X262" i="7"/>
  <c r="W262" i="7"/>
  <c r="X442" i="7"/>
  <c r="W442" i="7"/>
  <c r="M475" i="7"/>
  <c r="Q567" i="7"/>
  <c r="M619" i="7"/>
  <c r="L737" i="7"/>
  <c r="N55" i="7"/>
  <c r="N528" i="7"/>
  <c r="M528" i="7"/>
  <c r="L528" i="7"/>
  <c r="R567" i="7"/>
  <c r="T587" i="7"/>
  <c r="S587" i="7"/>
  <c r="Q587" i="7"/>
  <c r="R587" i="7" s="1"/>
  <c r="M737" i="7"/>
  <c r="S857" i="7"/>
  <c r="N497" i="7"/>
  <c r="M497" i="7"/>
  <c r="N801" i="7"/>
  <c r="M801" i="7"/>
  <c r="N213" i="7"/>
  <c r="M213" i="7"/>
  <c r="L213" i="7"/>
  <c r="N452" i="7"/>
  <c r="M452" i="7"/>
  <c r="L452" i="7"/>
  <c r="T539" i="7"/>
  <c r="S539" i="7"/>
  <c r="Q539" i="7"/>
  <c r="R539" i="7" s="1"/>
  <c r="T567" i="7"/>
  <c r="W587" i="7"/>
  <c r="M15" i="7"/>
  <c r="N15" i="7"/>
  <c r="L15" i="7"/>
  <c r="M99" i="7"/>
  <c r="L99" i="7"/>
  <c r="L424" i="7"/>
  <c r="W567" i="7"/>
  <c r="X587" i="7"/>
  <c r="AC598" i="7"/>
  <c r="N154" i="7"/>
  <c r="M154" i="7"/>
  <c r="L154" i="7"/>
  <c r="W184" i="7"/>
  <c r="S184" i="7"/>
  <c r="R234" i="7"/>
  <c r="N242" i="7"/>
  <c r="M242" i="7"/>
  <c r="L242" i="7"/>
  <c r="W253" i="7"/>
  <c r="L283" i="7"/>
  <c r="N283" i="7"/>
  <c r="M283" i="7"/>
  <c r="T355" i="7"/>
  <c r="S355" i="7"/>
  <c r="W464" i="7"/>
  <c r="N508" i="7"/>
  <c r="M508" i="7"/>
  <c r="L508" i="7"/>
  <c r="N165" i="7"/>
  <c r="M165" i="7"/>
  <c r="X234" i="7"/>
  <c r="N376" i="7"/>
  <c r="M376" i="7"/>
  <c r="L376" i="7"/>
  <c r="L444" i="7"/>
  <c r="AC579" i="7"/>
  <c r="X579" i="7"/>
  <c r="W579" i="7"/>
  <c r="T579" i="7"/>
  <c r="S579" i="7"/>
  <c r="Q579" i="7"/>
  <c r="R579" i="7" s="1"/>
  <c r="AC589" i="7"/>
  <c r="X589" i="7"/>
  <c r="W589" i="7"/>
  <c r="N600" i="7"/>
  <c r="M600" i="7"/>
  <c r="L600" i="7"/>
  <c r="M654" i="7"/>
  <c r="T883" i="7"/>
  <c r="R883" i="7" s="1"/>
  <c r="M92" i="7"/>
  <c r="L146" i="7"/>
  <c r="M166" i="7"/>
  <c r="M206" i="7"/>
  <c r="M146" i="7"/>
  <c r="N166" i="7"/>
  <c r="N206" i="7"/>
  <c r="M255" i="7"/>
  <c r="T347" i="7"/>
  <c r="S347" i="7"/>
  <c r="T466" i="7"/>
  <c r="L521" i="7"/>
  <c r="N654" i="7"/>
  <c r="N315" i="7"/>
  <c r="M315" i="7"/>
  <c r="L315" i="7"/>
  <c r="M444" i="7"/>
  <c r="M34" i="7"/>
  <c r="L49" i="7"/>
  <c r="N34" i="7"/>
  <c r="L216" i="7"/>
  <c r="N255" i="7"/>
  <c r="S264" i="7"/>
  <c r="L306" i="7"/>
  <c r="L357" i="7"/>
  <c r="L417" i="7"/>
  <c r="W466" i="7"/>
  <c r="M521" i="7"/>
  <c r="AC531" i="7"/>
  <c r="X531" i="7"/>
  <c r="W531" i="7"/>
  <c r="T531" i="7"/>
  <c r="S531" i="7"/>
  <c r="Q531" i="7"/>
  <c r="R531" i="7" s="1"/>
  <c r="X580" i="7"/>
  <c r="W580" i="7"/>
  <c r="T580" i="7"/>
  <c r="R580" i="7"/>
  <c r="N836" i="7"/>
  <c r="M836" i="7"/>
  <c r="L836" i="7"/>
  <c r="N883" i="7"/>
  <c r="M883" i="7"/>
  <c r="L883" i="7"/>
  <c r="N653" i="7"/>
  <c r="M653" i="7"/>
  <c r="L653" i="7"/>
  <c r="N870" i="7"/>
  <c r="M870" i="7"/>
  <c r="L870" i="7"/>
  <c r="M26" i="7"/>
  <c r="M74" i="7"/>
  <c r="L92" i="7"/>
  <c r="N235" i="7"/>
  <c r="M235" i="7"/>
  <c r="L235" i="7"/>
  <c r="N337" i="7"/>
  <c r="M337" i="7"/>
  <c r="S466" i="7"/>
  <c r="M49" i="7"/>
  <c r="S126" i="7"/>
  <c r="L176" i="7"/>
  <c r="L58" i="7"/>
  <c r="Q101" i="7"/>
  <c r="R101" i="7" s="1"/>
  <c r="T109" i="7"/>
  <c r="R109" i="7"/>
  <c r="Q109" i="7"/>
  <c r="T126" i="7"/>
  <c r="N176" i="7"/>
  <c r="W186" i="7"/>
  <c r="M216" i="7"/>
  <c r="T264" i="7"/>
  <c r="M306" i="7"/>
  <c r="N316" i="7"/>
  <c r="M316" i="7"/>
  <c r="L316" i="7"/>
  <c r="L347" i="7"/>
  <c r="N357" i="7"/>
  <c r="T387" i="7"/>
  <c r="S387" i="7"/>
  <c r="M417" i="7"/>
  <c r="L551" i="7"/>
  <c r="L561" i="7"/>
  <c r="Q847" i="7"/>
  <c r="S895" i="7"/>
  <c r="N145" i="7"/>
  <c r="M145" i="7"/>
  <c r="L145" i="7"/>
  <c r="M396" i="7"/>
  <c r="L396" i="7"/>
  <c r="X454" i="7"/>
  <c r="S454" i="7"/>
  <c r="R454" i="7"/>
  <c r="Q454" i="7"/>
  <c r="N550" i="7"/>
  <c r="M550" i="7"/>
  <c r="L550" i="7"/>
  <c r="M58" i="7"/>
  <c r="M82" i="7"/>
  <c r="N82" i="7"/>
  <c r="L82" i="7"/>
  <c r="W126" i="7"/>
  <c r="X186" i="7"/>
  <c r="T186" i="7"/>
  <c r="S186" i="7"/>
  <c r="X264" i="7"/>
  <c r="W286" i="7"/>
  <c r="T286" i="7"/>
  <c r="S286" i="7"/>
  <c r="M347" i="7"/>
  <c r="Q435" i="7"/>
  <c r="R435" i="7" s="1"/>
  <c r="T454" i="7"/>
  <c r="X532" i="7"/>
  <c r="W532" i="7"/>
  <c r="T532" i="7"/>
  <c r="R532" i="7"/>
  <c r="AC541" i="7"/>
  <c r="X541" i="7"/>
  <c r="S541" i="7"/>
  <c r="Q541" i="7"/>
  <c r="R541" i="7" s="1"/>
  <c r="M792" i="7"/>
  <c r="L792" i="7"/>
  <c r="X336" i="7"/>
  <c r="T336" i="7"/>
  <c r="S336" i="7"/>
  <c r="S101" i="7"/>
  <c r="N227" i="7"/>
  <c r="M227" i="7"/>
  <c r="L227" i="7"/>
  <c r="M326" i="7"/>
  <c r="L326" i="7"/>
  <c r="X895" i="7"/>
  <c r="AC590" i="7"/>
  <c r="X590" i="7"/>
  <c r="W590" i="7"/>
  <c r="T590" i="7"/>
  <c r="S590" i="7"/>
  <c r="S532" i="7"/>
  <c r="N772" i="7"/>
  <c r="M772" i="7"/>
  <c r="L772" i="7"/>
  <c r="X847" i="7"/>
  <c r="S9" i="7"/>
  <c r="N127" i="7"/>
  <c r="M127" i="7"/>
  <c r="L127" i="7"/>
  <c r="X286" i="7"/>
  <c r="S317" i="7"/>
  <c r="L348" i="7"/>
  <c r="M445" i="7"/>
  <c r="N455" i="7"/>
  <c r="M455" i="7"/>
  <c r="L455" i="7"/>
  <c r="S467" i="7"/>
  <c r="AC532" i="7"/>
  <c r="T541" i="7"/>
  <c r="T551" i="7"/>
  <c r="T561" i="7"/>
  <c r="N708" i="7"/>
  <c r="M708" i="7"/>
  <c r="L708" i="7"/>
  <c r="S884" i="7"/>
  <c r="L838" i="7"/>
  <c r="Q873" i="7"/>
  <c r="M838" i="7"/>
  <c r="W884" i="7"/>
  <c r="M275" i="7"/>
  <c r="L275" i="7"/>
  <c r="T327" i="7"/>
  <c r="S327" i="7"/>
  <c r="T571" i="7"/>
  <c r="S571" i="7"/>
  <c r="Q571" i="7"/>
  <c r="R571" i="7" s="1"/>
  <c r="T317" i="7"/>
  <c r="M348" i="7"/>
  <c r="T446" i="7"/>
  <c r="S446" i="7"/>
  <c r="Q446" i="7"/>
  <c r="R446" i="7" s="1"/>
  <c r="T467" i="7"/>
  <c r="X118" i="7"/>
  <c r="T118" i="7"/>
  <c r="S118" i="7"/>
  <c r="S207" i="7"/>
  <c r="L246" i="7"/>
  <c r="S398" i="7"/>
  <c r="X9" i="7"/>
  <c r="N59" i="7"/>
  <c r="M59" i="7"/>
  <c r="L59" i="7"/>
  <c r="Q228" i="7"/>
  <c r="R228" i="7" s="1"/>
  <c r="N276" i="7"/>
  <c r="T378" i="7"/>
  <c r="N388" i="7"/>
  <c r="T398" i="7"/>
  <c r="L409" i="7"/>
  <c r="M426" i="7"/>
  <c r="L426" i="7"/>
  <c r="W446" i="7"/>
  <c r="L456" i="7"/>
  <c r="M502" i="7"/>
  <c r="N512" i="7"/>
  <c r="W873" i="7"/>
  <c r="X884" i="7"/>
  <c r="N408" i="7"/>
  <c r="M408" i="7"/>
  <c r="L408" i="7"/>
  <c r="L502" i="7"/>
  <c r="W602" i="7"/>
  <c r="T602" i="7"/>
  <c r="S602" i="7"/>
  <c r="L76" i="7"/>
  <c r="W93" i="7"/>
  <c r="M158" i="7"/>
  <c r="L168" i="7"/>
  <c r="L198" i="7"/>
  <c r="T207" i="7"/>
  <c r="M246" i="7"/>
  <c r="L10" i="7"/>
  <c r="M76" i="7"/>
  <c r="X93" i="7"/>
  <c r="Q102" i="7"/>
  <c r="L110" i="7"/>
  <c r="M168" i="7"/>
  <c r="L188" i="7"/>
  <c r="M198" i="7"/>
  <c r="W207" i="7"/>
  <c r="S276" i="7"/>
  <c r="L328" i="7"/>
  <c r="L369" i="7"/>
  <c r="W378" i="7"/>
  <c r="W398" i="7"/>
  <c r="M409" i="7"/>
  <c r="X427" i="7"/>
  <c r="W427" i="7"/>
  <c r="T427" i="7"/>
  <c r="S427" i="7"/>
  <c r="R427" i="7"/>
  <c r="X446" i="7"/>
  <c r="M456" i="7"/>
  <c r="X468" i="7"/>
  <c r="S468" i="7"/>
  <c r="AC552" i="7"/>
  <c r="X552" i="7"/>
  <c r="W552" i="7"/>
  <c r="T552" i="7"/>
  <c r="S552" i="7"/>
  <c r="R552" i="7"/>
  <c r="AC562" i="7"/>
  <c r="X562" i="7"/>
  <c r="W562" i="7"/>
  <c r="L602" i="7"/>
  <c r="X873" i="7"/>
  <c r="AC895" i="7"/>
  <c r="L445" i="7"/>
  <c r="L276" i="7"/>
  <c r="X327" i="7"/>
  <c r="L512" i="7"/>
  <c r="M137" i="7"/>
  <c r="L137" i="7"/>
  <c r="L158" i="7"/>
  <c r="N307" i="7"/>
  <c r="M307" i="7"/>
  <c r="L307" i="7"/>
  <c r="S378" i="7"/>
  <c r="T102" i="7"/>
  <c r="L138" i="7"/>
  <c r="L148" i="7"/>
  <c r="M188" i="7"/>
  <c r="S228" i="7"/>
  <c r="N266" i="7"/>
  <c r="M266" i="7"/>
  <c r="L266" i="7"/>
  <c r="T276" i="7"/>
  <c r="X298" i="7"/>
  <c r="W298" i="7"/>
  <c r="S298" i="7"/>
  <c r="M328" i="7"/>
  <c r="L349" i="7"/>
  <c r="M369" i="7"/>
  <c r="Q418" i="7"/>
  <c r="N491" i="7"/>
  <c r="M491" i="7"/>
  <c r="L491" i="7"/>
  <c r="L572" i="7"/>
  <c r="M602" i="7"/>
  <c r="N827" i="7"/>
  <c r="M827" i="7"/>
  <c r="L827" i="7"/>
  <c r="AC873" i="7"/>
  <c r="AC885" i="7"/>
  <c r="X885" i="7"/>
  <c r="W885" i="7"/>
  <c r="S885" i="7"/>
  <c r="N187" i="7"/>
  <c r="M187" i="7"/>
  <c r="L187" i="7"/>
  <c r="X287" i="7"/>
  <c r="W287" i="7"/>
  <c r="T287" i="7"/>
  <c r="X436" i="7"/>
  <c r="W436" i="7"/>
  <c r="X571" i="7"/>
  <c r="N644" i="7"/>
  <c r="M644" i="7"/>
  <c r="L644" i="7"/>
  <c r="N75" i="7"/>
  <c r="M75" i="7"/>
  <c r="S93" i="7"/>
  <c r="AC571" i="7"/>
  <c r="M10" i="7"/>
  <c r="L28" i="7"/>
  <c r="L84" i="7"/>
  <c r="M110" i="7"/>
  <c r="M28" i="7"/>
  <c r="M84" i="7"/>
  <c r="M138" i="7"/>
  <c r="M148" i="7"/>
  <c r="W208" i="7"/>
  <c r="T208" i="7"/>
  <c r="S208" i="7"/>
  <c r="W228" i="7"/>
  <c r="L267" i="7"/>
  <c r="S287" i="7"/>
  <c r="L318" i="7"/>
  <c r="N349" i="7"/>
  <c r="L389" i="7"/>
  <c r="R418" i="7"/>
  <c r="S436" i="7"/>
  <c r="AC543" i="7"/>
  <c r="X543" i="7"/>
  <c r="W543" i="7"/>
  <c r="T543" i="7"/>
  <c r="Q543" i="7"/>
  <c r="R543" i="7" s="1"/>
  <c r="AC874" i="7"/>
  <c r="X874" i="7"/>
  <c r="W874" i="7"/>
  <c r="N898" i="7"/>
  <c r="M898" i="7"/>
  <c r="L898" i="7"/>
  <c r="N389" i="7"/>
  <c r="L447" i="7"/>
  <c r="N407" i="7"/>
  <c r="M407" i="7"/>
  <c r="L407" i="7"/>
  <c r="X101" i="7"/>
  <c r="X228" i="7"/>
  <c r="M267" i="7"/>
  <c r="L69" i="7"/>
  <c r="L710" i="7"/>
  <c r="M94" i="7"/>
  <c r="M103" i="7"/>
  <c r="L129" i="7"/>
  <c r="L208" i="7"/>
  <c r="X229" i="7"/>
  <c r="W229" i="7"/>
  <c r="R229" i="7"/>
  <c r="Q229" i="7"/>
  <c r="X277" i="7"/>
  <c r="W277" i="7"/>
  <c r="T277" i="7"/>
  <c r="N359" i="7"/>
  <c r="M359" i="7"/>
  <c r="L359" i="7"/>
  <c r="T418" i="7"/>
  <c r="M447" i="7"/>
  <c r="X2" i="7"/>
  <c r="M69" i="7"/>
  <c r="N94" i="7"/>
  <c r="N103" i="7"/>
  <c r="S110" i="7"/>
  <c r="M129" i="7"/>
  <c r="M208" i="7"/>
  <c r="N218" i="7"/>
  <c r="M218" i="7"/>
  <c r="L218" i="7"/>
  <c r="L288" i="7"/>
  <c r="W339" i="7"/>
  <c r="X437" i="7"/>
  <c r="W437" i="7"/>
  <c r="T437" i="7"/>
  <c r="S437" i="7"/>
  <c r="X457" i="7"/>
  <c r="W457" i="7"/>
  <c r="T457" i="7"/>
  <c r="S457" i="7"/>
  <c r="N469" i="7"/>
  <c r="M469" i="7"/>
  <c r="L469" i="7"/>
  <c r="L646" i="7"/>
  <c r="M710" i="7"/>
  <c r="M862" i="7"/>
  <c r="L862" i="7"/>
  <c r="N886" i="7"/>
  <c r="M886" i="7"/>
  <c r="L886" i="7"/>
  <c r="S229" i="7"/>
  <c r="L309" i="7"/>
  <c r="X329" i="7"/>
  <c r="W329" i="7"/>
  <c r="T329" i="7"/>
  <c r="S329" i="7"/>
  <c r="L428" i="7"/>
  <c r="N582" i="7"/>
  <c r="M582" i="7"/>
  <c r="L582" i="7"/>
  <c r="M646" i="7"/>
  <c r="N850" i="7"/>
  <c r="M850" i="7"/>
  <c r="L850" i="7"/>
  <c r="N763" i="7"/>
  <c r="M763" i="7"/>
  <c r="L763" i="7"/>
  <c r="T899" i="7"/>
  <c r="R899" i="7" s="1"/>
  <c r="T379" i="7"/>
  <c r="L410" i="7"/>
  <c r="N534" i="7"/>
  <c r="M534" i="7"/>
  <c r="L534" i="7"/>
  <c r="N699" i="7"/>
  <c r="M699" i="7"/>
  <c r="L699" i="7"/>
  <c r="M111" i="7"/>
  <c r="S237" i="7"/>
  <c r="S277" i="7"/>
  <c r="N299" i="7"/>
  <c r="X330" i="7"/>
  <c r="W330" i="7"/>
  <c r="T330" i="7"/>
  <c r="S330" i="7"/>
  <c r="W379" i="7"/>
  <c r="M400" i="7"/>
  <c r="Q419" i="7"/>
  <c r="AC563" i="7"/>
  <c r="X563" i="7"/>
  <c r="W563" i="7"/>
  <c r="T563" i="7"/>
  <c r="S563" i="7"/>
  <c r="Q563" i="7"/>
  <c r="R563" i="7" s="1"/>
  <c r="N635" i="7"/>
  <c r="M635" i="7"/>
  <c r="L635" i="7"/>
  <c r="S874" i="7"/>
  <c r="N899" i="7"/>
  <c r="M899" i="7"/>
  <c r="L899" i="7"/>
  <c r="N159" i="7"/>
  <c r="L159" i="7"/>
  <c r="T237" i="7"/>
  <c r="L248" i="7"/>
  <c r="S470" i="7"/>
  <c r="N818" i="7"/>
  <c r="M818" i="7"/>
  <c r="L818" i="7"/>
  <c r="T851" i="7"/>
  <c r="R851" i="7" s="1"/>
  <c r="AC876" i="7"/>
  <c r="X876" i="7"/>
  <c r="W876" i="7"/>
  <c r="S876" i="7"/>
  <c r="X3" i="7"/>
  <c r="X11" i="7"/>
  <c r="T61" i="7"/>
  <c r="Q77" i="7"/>
  <c r="W85" i="7"/>
  <c r="S248" i="7"/>
  <c r="L401" i="7"/>
  <c r="N482" i="7"/>
  <c r="M482" i="7"/>
  <c r="L482" i="7"/>
  <c r="L525" i="7"/>
  <c r="Q583" i="7"/>
  <c r="R583" i="7" s="1"/>
  <c r="N851" i="7"/>
  <c r="M851" i="7"/>
  <c r="L851" i="7"/>
  <c r="Q564" i="7"/>
  <c r="N722" i="7"/>
  <c r="M722" i="7"/>
  <c r="L722" i="7"/>
  <c r="S863" i="7"/>
  <c r="L411" i="7"/>
  <c r="N420" i="7"/>
  <c r="M420" i="7"/>
  <c r="L420" i="7"/>
  <c r="R429" i="7"/>
  <c r="X439" i="7"/>
  <c r="W439" i="7"/>
  <c r="T439" i="7"/>
  <c r="S439" i="7"/>
  <c r="R439" i="7"/>
  <c r="T459" i="7"/>
  <c r="L471" i="7"/>
  <c r="M515" i="7"/>
  <c r="Q535" i="7"/>
  <c r="Q545" i="7"/>
  <c r="R545" i="7" s="1"/>
  <c r="S583" i="7"/>
  <c r="N658" i="7"/>
  <c r="M658" i="7"/>
  <c r="L658" i="7"/>
  <c r="N296" i="7"/>
  <c r="M296" i="7"/>
  <c r="N247" i="7"/>
  <c r="M247" i="7"/>
  <c r="L247" i="7"/>
  <c r="X340" i="7"/>
  <c r="S340" i="7"/>
  <c r="X419" i="7"/>
  <c r="W419" i="7"/>
  <c r="T419" i="7"/>
  <c r="S419" i="7"/>
  <c r="X458" i="7"/>
  <c r="W458" i="7"/>
  <c r="T458" i="7"/>
  <c r="S458" i="7"/>
  <c r="X139" i="7"/>
  <c r="W139" i="7"/>
  <c r="X380" i="7"/>
  <c r="S380" i="7"/>
  <c r="X564" i="7"/>
  <c r="W564" i="7"/>
  <c r="T564" i="7"/>
  <c r="R564" i="7"/>
  <c r="X289" i="7"/>
  <c r="T289" i="7"/>
  <c r="W470" i="7"/>
  <c r="X61" i="7"/>
  <c r="S77" i="7"/>
  <c r="N230" i="7"/>
  <c r="M230" i="7"/>
  <c r="L230" i="7"/>
  <c r="W248" i="7"/>
  <c r="N52" i="7"/>
  <c r="M52" i="7"/>
  <c r="L52" i="7"/>
  <c r="T77" i="7"/>
  <c r="S160" i="7"/>
  <c r="X249" i="7"/>
  <c r="W249" i="7"/>
  <c r="T249" i="7"/>
  <c r="S249" i="7"/>
  <c r="S289" i="7"/>
  <c r="X320" i="7"/>
  <c r="S320" i="7"/>
  <c r="S331" i="7"/>
  <c r="N351" i="7"/>
  <c r="M351" i="7"/>
  <c r="L351" i="7"/>
  <c r="X381" i="7"/>
  <c r="X421" i="7"/>
  <c r="W421" i="7"/>
  <c r="T421" i="7"/>
  <c r="Q421" i="7"/>
  <c r="S429" i="7"/>
  <c r="R535" i="7"/>
  <c r="T555" i="7"/>
  <c r="S555" i="7"/>
  <c r="R555" i="7"/>
  <c r="Q555" i="7"/>
  <c r="AC564" i="7"/>
  <c r="T583" i="7"/>
  <c r="S594" i="7"/>
  <c r="N754" i="7"/>
  <c r="M754" i="7"/>
  <c r="L754" i="7"/>
  <c r="W863" i="7"/>
  <c r="S900" i="7"/>
  <c r="N690" i="7"/>
  <c r="M690" i="7"/>
  <c r="L690" i="7"/>
  <c r="X863" i="7"/>
  <c r="Q889" i="7"/>
  <c r="T535" i="7"/>
  <c r="T545" i="7"/>
  <c r="W555" i="7"/>
  <c r="X583" i="7"/>
  <c r="W594" i="7"/>
  <c r="N626" i="7"/>
  <c r="M626" i="7"/>
  <c r="L626" i="7"/>
  <c r="L691" i="7"/>
  <c r="L820" i="7"/>
  <c r="W900" i="7"/>
  <c r="M112" i="7"/>
  <c r="N112" i="7"/>
  <c r="L112" i="7"/>
  <c r="M131" i="7"/>
  <c r="S140" i="7"/>
  <c r="L151" i="7"/>
  <c r="T161" i="7"/>
  <c r="S161" i="7"/>
  <c r="N180" i="7"/>
  <c r="M180" i="7"/>
  <c r="L180" i="7"/>
  <c r="T239" i="7"/>
  <c r="S239" i="7"/>
  <c r="M259" i="7"/>
  <c r="L259" i="7"/>
  <c r="N279" i="7"/>
  <c r="M279" i="7"/>
  <c r="L279" i="7"/>
  <c r="T310" i="7"/>
  <c r="W320" i="7"/>
  <c r="X331" i="7"/>
  <c r="W535" i="7"/>
  <c r="W545" i="7"/>
  <c r="X555" i="7"/>
  <c r="X594" i="7"/>
  <c r="L627" i="7"/>
  <c r="M691" i="7"/>
  <c r="N723" i="7"/>
  <c r="M723" i="7"/>
  <c r="M820" i="7"/>
  <c r="W889" i="7"/>
  <c r="X900" i="7"/>
  <c r="T85" i="7"/>
  <c r="N248" i="7"/>
  <c r="M524" i="7"/>
  <c r="L524" i="7"/>
  <c r="W61" i="7"/>
  <c r="X85" i="7"/>
  <c r="T380" i="7"/>
  <c r="S459" i="7"/>
  <c r="T331" i="7"/>
  <c r="T429" i="7"/>
  <c r="T594" i="7"/>
  <c r="L62" i="7"/>
  <c r="L113" i="7"/>
  <c r="X250" i="7"/>
  <c r="W250" i="7"/>
  <c r="T250" i="7"/>
  <c r="S250" i="7"/>
  <c r="W310" i="7"/>
  <c r="S342" i="7"/>
  <c r="R421" i="7"/>
  <c r="X430" i="7"/>
  <c r="W430" i="7"/>
  <c r="X449" i="7"/>
  <c r="W449" i="7"/>
  <c r="T449" i="7"/>
  <c r="S449" i="7"/>
  <c r="Q449" i="7"/>
  <c r="R449" i="7" s="1"/>
  <c r="X535" i="7"/>
  <c r="X545" i="7"/>
  <c r="AC555" i="7"/>
  <c r="AC584" i="7"/>
  <c r="X584" i="7"/>
  <c r="W584" i="7"/>
  <c r="T584" i="7"/>
  <c r="S584" i="7"/>
  <c r="M627" i="7"/>
  <c r="N659" i="7"/>
  <c r="M659" i="7"/>
  <c r="M809" i="7"/>
  <c r="L809" i="7"/>
  <c r="N841" i="7"/>
  <c r="M841" i="7"/>
  <c r="L841" i="7"/>
  <c r="X889" i="7"/>
  <c r="N195" i="7"/>
  <c r="M195" i="7"/>
  <c r="L195" i="7"/>
  <c r="W101" i="7"/>
  <c r="T470" i="7"/>
  <c r="AC573" i="7"/>
  <c r="X573" i="7"/>
  <c r="S573" i="7"/>
  <c r="Q573" i="7"/>
  <c r="R573" i="7" s="1"/>
  <c r="N120" i="7"/>
  <c r="M120" i="7"/>
  <c r="L120" i="7"/>
  <c r="W448" i="7"/>
  <c r="T448" i="7"/>
  <c r="S448" i="7"/>
  <c r="M438" i="7"/>
  <c r="L438" i="7"/>
  <c r="M45" i="7"/>
  <c r="W77" i="7"/>
  <c r="N391" i="7"/>
  <c r="M391" i="7"/>
  <c r="L391" i="7"/>
  <c r="Q448" i="7"/>
  <c r="N45" i="7"/>
  <c r="X77" i="7"/>
  <c r="M150" i="7"/>
  <c r="L150" i="7"/>
  <c r="M238" i="7"/>
  <c r="L238" i="7"/>
  <c r="W429" i="7"/>
  <c r="R448" i="7"/>
  <c r="S12" i="7"/>
  <c r="N62" i="7"/>
  <c r="X86" i="7"/>
  <c r="M113" i="7"/>
  <c r="W161" i="7"/>
  <c r="Q231" i="7"/>
  <c r="R231" i="7" s="1"/>
  <c r="W239" i="7"/>
  <c r="T342" i="7"/>
  <c r="S421" i="7"/>
  <c r="L440" i="7"/>
  <c r="AC535" i="7"/>
  <c r="AC545" i="7"/>
  <c r="AC889" i="7"/>
  <c r="AC901" i="7"/>
  <c r="X901" i="7"/>
  <c r="W901" i="7"/>
  <c r="S901" i="7"/>
  <c r="N717" i="7"/>
  <c r="M717" i="7"/>
  <c r="L717" i="7"/>
  <c r="N367" i="7"/>
  <c r="M367" i="7"/>
  <c r="L367" i="7"/>
  <c r="AC860" i="7"/>
  <c r="X860" i="7"/>
  <c r="W860" i="7"/>
  <c r="S860" i="7"/>
  <c r="M470" i="7"/>
  <c r="L470" i="7"/>
  <c r="X209" i="7"/>
  <c r="W209" i="7"/>
  <c r="T209" i="7"/>
  <c r="W340" i="7"/>
  <c r="X341" i="7"/>
  <c r="W341" i="7"/>
  <c r="T341" i="7"/>
  <c r="S341" i="7"/>
  <c r="T248" i="7"/>
  <c r="T86" i="7"/>
  <c r="L131" i="7"/>
  <c r="X160" i="7"/>
  <c r="T3" i="7"/>
  <c r="L53" i="7"/>
  <c r="R70" i="7"/>
  <c r="W86" i="7"/>
  <c r="W3" i="7"/>
  <c r="T12" i="7"/>
  <c r="M53" i="7"/>
  <c r="S70" i="7"/>
  <c r="M151" i="7"/>
  <c r="W12" i="7"/>
  <c r="L38" i="7"/>
  <c r="S62" i="7"/>
  <c r="T70" i="7"/>
  <c r="L78" i="7"/>
  <c r="W140" i="7"/>
  <c r="M38" i="7"/>
  <c r="S53" i="7"/>
  <c r="T62" i="7"/>
  <c r="W70" i="7"/>
  <c r="M78" i="7"/>
  <c r="X161" i="7"/>
  <c r="X239" i="7"/>
  <c r="L260" i="7"/>
  <c r="L301" i="7"/>
  <c r="T311" i="7"/>
  <c r="S311" i="7"/>
  <c r="L332" i="7"/>
  <c r="W342" i="7"/>
  <c r="M422" i="7"/>
  <c r="L422" i="7"/>
  <c r="M440" i="7"/>
  <c r="X450" i="7"/>
  <c r="W450" i="7"/>
  <c r="AC536" i="7"/>
  <c r="X536" i="7"/>
  <c r="W536" i="7"/>
  <c r="T536" i="7"/>
  <c r="S536" i="7"/>
  <c r="R536" i="7"/>
  <c r="AC546" i="7"/>
  <c r="X546" i="7"/>
  <c r="W546" i="7"/>
  <c r="AC575" i="7"/>
  <c r="X575" i="7"/>
  <c r="W575" i="7"/>
  <c r="T575" i="7"/>
  <c r="Q575" i="7"/>
  <c r="R575" i="7" s="1"/>
  <c r="N670" i="7"/>
  <c r="M670" i="7"/>
  <c r="L670" i="7"/>
  <c r="L766" i="7"/>
  <c r="W852" i="7"/>
  <c r="AC890" i="7"/>
  <c r="X890" i="7"/>
  <c r="W890" i="7"/>
  <c r="T139" i="7"/>
  <c r="W160" i="7"/>
  <c r="M200" i="7"/>
  <c r="L200" i="7"/>
  <c r="W289" i="7"/>
  <c r="W573" i="7"/>
  <c r="N140" i="7"/>
  <c r="T140" i="7"/>
  <c r="N30" i="7"/>
  <c r="M30" i="7"/>
  <c r="Q78" i="7"/>
  <c r="R78" i="7" s="1"/>
  <c r="X211" i="7"/>
  <c r="S231" i="7"/>
  <c r="T240" i="7"/>
  <c r="L270" i="7"/>
  <c r="S382" i="7"/>
  <c r="S460" i="7"/>
  <c r="Q584" i="7"/>
  <c r="R584" i="7" s="1"/>
  <c r="N606" i="7"/>
  <c r="M606" i="7"/>
  <c r="L606" i="7"/>
  <c r="N499" i="7"/>
  <c r="M499" i="7"/>
  <c r="L499" i="7"/>
  <c r="N781" i="7"/>
  <c r="M781" i="7"/>
  <c r="L781" i="7"/>
  <c r="W11" i="7"/>
  <c r="T11" i="7"/>
  <c r="M171" i="7"/>
  <c r="L171" i="7"/>
  <c r="L251" i="7"/>
  <c r="X343" i="7"/>
  <c r="W343" i="7"/>
  <c r="T343" i="7"/>
  <c r="L353" i="7"/>
  <c r="L638" i="7"/>
  <c r="M745" i="7"/>
  <c r="L745" i="7"/>
  <c r="L756" i="7"/>
  <c r="N4" i="7"/>
  <c r="L4" i="7"/>
  <c r="M251" i="7"/>
  <c r="M291" i="7"/>
  <c r="L291" i="7"/>
  <c r="N291" i="7"/>
  <c r="M353" i="7"/>
  <c r="M372" i="7"/>
  <c r="L372" i="7"/>
  <c r="M638" i="7"/>
  <c r="M681" i="7"/>
  <c r="L681" i="7"/>
  <c r="M756" i="7"/>
  <c r="AC853" i="7"/>
  <c r="X853" i="7"/>
  <c r="W853" i="7"/>
  <c r="S853" i="7"/>
  <c r="M878" i="7"/>
  <c r="L878" i="7"/>
  <c r="T5" i="7"/>
  <c r="T78" i="7"/>
  <c r="N141" i="7"/>
  <c r="L141" i="7"/>
  <c r="N162" i="7"/>
  <c r="L162" i="7"/>
  <c r="M162" i="7"/>
  <c r="N222" i="7"/>
  <c r="L222" i="7"/>
  <c r="M222" i="7"/>
  <c r="W311" i="7"/>
  <c r="T321" i="7"/>
  <c r="R430" i="7"/>
  <c r="R450" i="7"/>
  <c r="N473" i="7"/>
  <c r="M473" i="7"/>
  <c r="L473" i="7"/>
  <c r="Q556" i="7"/>
  <c r="S595" i="7"/>
  <c r="M617" i="7"/>
  <c r="L617" i="7"/>
  <c r="M692" i="7"/>
  <c r="M746" i="7"/>
  <c r="N777" i="7"/>
  <c r="M777" i="7"/>
  <c r="L777" i="7"/>
  <c r="N866" i="7"/>
  <c r="M866" i="7"/>
  <c r="L866" i="7"/>
  <c r="S430" i="7"/>
  <c r="X461" i="7"/>
  <c r="W461" i="7"/>
  <c r="Q546" i="7"/>
  <c r="R546" i="7" s="1"/>
  <c r="R556" i="7"/>
  <c r="T595" i="7"/>
  <c r="N713" i="7"/>
  <c r="M713" i="7"/>
  <c r="L713" i="7"/>
  <c r="T902" i="7"/>
  <c r="R902" i="7" s="1"/>
  <c r="M106" i="7"/>
  <c r="W322" i="7"/>
  <c r="T322" i="7"/>
  <c r="S322" i="7"/>
  <c r="S343" i="7"/>
  <c r="T363" i="7"/>
  <c r="S363" i="7"/>
  <c r="L423" i="7"/>
  <c r="N566" i="7"/>
  <c r="M566" i="7"/>
  <c r="L566" i="7"/>
  <c r="N649" i="7"/>
  <c r="M649" i="7"/>
  <c r="L649" i="7"/>
  <c r="T211" i="7"/>
  <c r="N106" i="7"/>
  <c r="M132" i="7"/>
  <c r="L132" i="7"/>
  <c r="X261" i="7"/>
  <c r="W261" i="7"/>
  <c r="T261" i="7"/>
  <c r="W333" i="7"/>
  <c r="L383" i="7"/>
  <c r="X431" i="7"/>
  <c r="Q441" i="7"/>
  <c r="R441" i="7" s="1"/>
  <c r="T451" i="7"/>
  <c r="S451" i="7"/>
  <c r="Q451" i="7"/>
  <c r="R451" i="7" s="1"/>
  <c r="T556" i="7"/>
  <c r="M736" i="7"/>
  <c r="N854" i="7"/>
  <c r="M854" i="7"/>
  <c r="L854" i="7"/>
  <c r="L879" i="7"/>
  <c r="S890" i="7"/>
  <c r="M212" i="7"/>
  <c r="L212" i="7"/>
  <c r="N322" i="7"/>
  <c r="M322" i="7"/>
  <c r="L322" i="7"/>
  <c r="W431" i="7"/>
  <c r="T431" i="7"/>
  <c r="S431" i="7"/>
  <c r="Q431" i="7"/>
  <c r="R431" i="7" s="1"/>
  <c r="N661" i="7"/>
  <c r="M661" i="7"/>
  <c r="L661" i="7"/>
  <c r="N736" i="7"/>
  <c r="M879" i="7"/>
  <c r="N192" i="7"/>
  <c r="M192" i="7"/>
  <c r="W240" i="7"/>
  <c r="W323" i="7"/>
  <c r="T323" i="7"/>
  <c r="S323" i="7"/>
  <c r="S333" i="7"/>
  <c r="L344" i="7"/>
  <c r="W451" i="7"/>
  <c r="AC547" i="7"/>
  <c r="X547" i="7"/>
  <c r="W547" i="7"/>
  <c r="T547" i="7"/>
  <c r="S547" i="7"/>
  <c r="Q547" i="7"/>
  <c r="R547" i="7" s="1"/>
  <c r="AC596" i="7"/>
  <c r="X596" i="7"/>
  <c r="W596" i="7"/>
  <c r="T596" i="7"/>
  <c r="M608" i="7"/>
  <c r="N672" i="7"/>
  <c r="T867" i="7"/>
  <c r="R867" i="7" s="1"/>
  <c r="L513" i="7"/>
  <c r="L611" i="7"/>
  <c r="L675" i="7"/>
  <c r="L739" i="7"/>
  <c r="L803" i="7"/>
  <c r="L404" i="7"/>
  <c r="L504" i="7"/>
  <c r="M513" i="7"/>
  <c r="M611" i="7"/>
  <c r="L666" i="7"/>
  <c r="M675" i="7"/>
  <c r="L730" i="7"/>
  <c r="M739" i="7"/>
  <c r="L794" i="7"/>
  <c r="M803" i="7"/>
  <c r="S848" i="7"/>
  <c r="S864" i="7"/>
  <c r="S880" i="7"/>
  <c r="S896" i="7"/>
  <c r="L786" i="7"/>
  <c r="M786" i="7"/>
  <c r="X848" i="7"/>
  <c r="X864" i="7"/>
  <c r="X880" i="7"/>
  <c r="X896" i="7"/>
  <c r="T312" i="7"/>
  <c r="T348" i="7"/>
  <c r="T356" i="7"/>
  <c r="T364" i="7"/>
  <c r="S381" i="7"/>
  <c r="T388" i="7"/>
  <c r="Q455" i="7"/>
  <c r="S469" i="7"/>
  <c r="L478" i="7"/>
  <c r="T603" i="7"/>
  <c r="L640" i="7"/>
  <c r="L704" i="7"/>
  <c r="L768" i="7"/>
  <c r="L832" i="7"/>
  <c r="S859" i="7"/>
  <c r="S875" i="7"/>
  <c r="S891" i="7"/>
  <c r="T94" i="7"/>
  <c r="R102" i="7"/>
  <c r="S102" i="7"/>
  <c r="W312" i="7"/>
  <c r="W348" i="7"/>
  <c r="W356" i="7"/>
  <c r="W364" i="7"/>
  <c r="T381" i="7"/>
  <c r="W388" i="7"/>
  <c r="L413" i="7"/>
  <c r="R455" i="7"/>
  <c r="S462" i="7"/>
  <c r="T469" i="7"/>
  <c r="M478" i="7"/>
  <c r="Q542" i="7"/>
  <c r="R542" i="7" s="1"/>
  <c r="Q558" i="7"/>
  <c r="R558" i="7" s="1"/>
  <c r="Q574" i="7"/>
  <c r="R574" i="7" s="1"/>
  <c r="W603" i="7"/>
  <c r="L631" i="7"/>
  <c r="M640" i="7"/>
  <c r="L695" i="7"/>
  <c r="M704" i="7"/>
  <c r="L759" i="7"/>
  <c r="M768" i="7"/>
  <c r="L823" i="7"/>
  <c r="M832" i="7"/>
  <c r="W381" i="7"/>
  <c r="M413" i="7"/>
  <c r="S455" i="7"/>
  <c r="T462" i="7"/>
  <c r="W469" i="7"/>
  <c r="L537" i="7"/>
  <c r="L553" i="7"/>
  <c r="L569" i="7"/>
  <c r="L585" i="7"/>
  <c r="X603" i="7"/>
  <c r="L622" i="7"/>
  <c r="M631" i="7"/>
  <c r="L686" i="7"/>
  <c r="M695" i="7"/>
  <c r="L750" i="7"/>
  <c r="M759" i="7"/>
  <c r="L814" i="7"/>
  <c r="M823" i="7"/>
  <c r="W859" i="7"/>
  <c r="W875" i="7"/>
  <c r="W891" i="7"/>
  <c r="Q420" i="7"/>
  <c r="R420" i="7" s="1"/>
  <c r="S542" i="7"/>
  <c r="S558" i="7"/>
  <c r="S574" i="7"/>
  <c r="S597" i="7"/>
  <c r="X859" i="7"/>
  <c r="X875" i="7"/>
  <c r="X891" i="7"/>
  <c r="S854" i="7"/>
  <c r="S870" i="7"/>
  <c r="S886" i="7"/>
  <c r="T420" i="7"/>
  <c r="L488" i="7"/>
  <c r="X542" i="7"/>
  <c r="X558" i="7"/>
  <c r="X574" i="7"/>
  <c r="X597" i="7"/>
  <c r="L650" i="7"/>
  <c r="L714" i="7"/>
  <c r="L778" i="7"/>
  <c r="M787" i="7"/>
  <c r="L842" i="7"/>
  <c r="Q849" i="7"/>
  <c r="W854" i="7"/>
  <c r="Q865" i="7"/>
  <c r="W870" i="7"/>
  <c r="Q881" i="7"/>
  <c r="W886" i="7"/>
  <c r="Q897" i="7"/>
  <c r="W902" i="7"/>
  <c r="L833" i="7"/>
  <c r="X902" i="7"/>
  <c r="L623" i="7"/>
  <c r="L687" i="7"/>
  <c r="L751" i="7"/>
  <c r="L815" i="7"/>
  <c r="L516" i="7"/>
  <c r="L614" i="7"/>
  <c r="L678" i="7"/>
  <c r="L742" i="7"/>
  <c r="L806" i="7"/>
  <c r="M815" i="7"/>
  <c r="W849" i="7"/>
  <c r="W865" i="7"/>
  <c r="W881" i="7"/>
  <c r="W897" i="7"/>
  <c r="M806" i="7"/>
  <c r="X865" i="7"/>
  <c r="X881" i="7"/>
  <c r="X897" i="7"/>
  <c r="S598" i="7"/>
  <c r="T598" i="7"/>
  <c r="W598" i="7"/>
  <c r="X598" i="7"/>
  <c r="S855" i="7"/>
  <c r="S871" i="7"/>
  <c r="S887" i="7"/>
  <c r="S903" i="7"/>
  <c r="Q538" i="7"/>
  <c r="Q554" i="7"/>
  <c r="Q570" i="7"/>
  <c r="Q586" i="7"/>
  <c r="S592" i="7"/>
  <c r="S383" i="7"/>
  <c r="S399" i="7"/>
  <c r="Q433" i="7"/>
  <c r="Q445" i="7"/>
  <c r="S471" i="7"/>
  <c r="R538" i="7"/>
  <c r="R554" i="7"/>
  <c r="R570" i="7"/>
  <c r="R586" i="7"/>
  <c r="T592" i="7"/>
  <c r="L734" i="7"/>
  <c r="L798" i="7"/>
  <c r="W855" i="7"/>
  <c r="W871" i="7"/>
  <c r="W887" i="7"/>
  <c r="W903" i="7"/>
  <c r="T383" i="7"/>
  <c r="T399" i="7"/>
  <c r="R433" i="7"/>
  <c r="R445" i="7"/>
  <c r="T471" i="7"/>
  <c r="S538" i="7"/>
  <c r="S554" i="7"/>
  <c r="S570" i="7"/>
  <c r="S586" i="7"/>
  <c r="W592" i="7"/>
  <c r="L725" i="7"/>
  <c r="M734" i="7"/>
  <c r="L789" i="7"/>
  <c r="M798" i="7"/>
  <c r="X855" i="7"/>
  <c r="X871" i="7"/>
  <c r="X887" i="7"/>
  <c r="X903" i="7"/>
  <c r="L282" i="7"/>
  <c r="L290" i="7"/>
  <c r="W383" i="7"/>
  <c r="W399" i="7"/>
  <c r="S433" i="7"/>
  <c r="S445" i="7"/>
  <c r="W471" i="7"/>
  <c r="T538" i="7"/>
  <c r="T554" i="7"/>
  <c r="T570" i="7"/>
  <c r="T586" i="7"/>
  <c r="X592" i="7"/>
  <c r="M725" i="7"/>
  <c r="M789" i="7"/>
  <c r="S850" i="7"/>
  <c r="S866" i="7"/>
  <c r="S882" i="7"/>
  <c r="S898" i="7"/>
  <c r="L89" i="7"/>
  <c r="L153" i="7"/>
  <c r="L221" i="7"/>
  <c r="L265" i="7"/>
  <c r="M282" i="7"/>
  <c r="M290" i="7"/>
  <c r="T433" i="7"/>
  <c r="T445" i="7"/>
  <c r="L481" i="7"/>
  <c r="Q533" i="7"/>
  <c r="W538" i="7"/>
  <c r="Q549" i="7"/>
  <c r="W554" i="7"/>
  <c r="Q565" i="7"/>
  <c r="W570" i="7"/>
  <c r="Q581" i="7"/>
  <c r="W586" i="7"/>
  <c r="L643" i="7"/>
  <c r="L707" i="7"/>
  <c r="L771" i="7"/>
  <c r="L835" i="7"/>
  <c r="M221" i="7"/>
  <c r="M265" i="7"/>
  <c r="W433" i="7"/>
  <c r="W445" i="7"/>
  <c r="M481" i="7"/>
  <c r="R533" i="7"/>
  <c r="X538" i="7"/>
  <c r="R549" i="7"/>
  <c r="X554" i="7"/>
  <c r="R565" i="7"/>
  <c r="X570" i="7"/>
  <c r="R581" i="7"/>
  <c r="X586" i="7"/>
  <c r="W850" i="7"/>
  <c r="Q861" i="7"/>
  <c r="W866" i="7"/>
  <c r="Q877" i="7"/>
  <c r="W882" i="7"/>
  <c r="Q893" i="7"/>
  <c r="W898" i="7"/>
  <c r="S533" i="7"/>
  <c r="S549" i="7"/>
  <c r="S565" i="7"/>
  <c r="S581" i="7"/>
  <c r="S599" i="7"/>
  <c r="R422" i="7"/>
  <c r="X533" i="7"/>
  <c r="R544" i="7"/>
  <c r="X549" i="7"/>
  <c r="R560" i="7"/>
  <c r="X565" i="7"/>
  <c r="R576" i="7"/>
  <c r="X581" i="7"/>
  <c r="X599" i="7"/>
  <c r="W861" i="7"/>
  <c r="W877" i="7"/>
  <c r="W893" i="7"/>
  <c r="S422" i="7"/>
  <c r="S544" i="7"/>
  <c r="S560" i="7"/>
  <c r="S576" i="7"/>
  <c r="S593" i="7"/>
  <c r="X861" i="7"/>
  <c r="X877" i="7"/>
  <c r="X893" i="7"/>
  <c r="W235" i="7"/>
  <c r="T344" i="7"/>
  <c r="T384" i="7"/>
  <c r="T400" i="7"/>
  <c r="T416" i="7"/>
  <c r="T422" i="7"/>
  <c r="R428" i="7"/>
  <c r="R440" i="7"/>
  <c r="T544" i="7"/>
  <c r="T560" i="7"/>
  <c r="T576" i="7"/>
  <c r="T593" i="7"/>
  <c r="S856" i="7"/>
  <c r="S872" i="7"/>
  <c r="S888" i="7"/>
  <c r="S904" i="7"/>
  <c r="X136" i="7"/>
  <c r="T187" i="7"/>
  <c r="T337" i="7"/>
  <c r="W344" i="7"/>
  <c r="W384" i="7"/>
  <c r="W400" i="7"/>
  <c r="W416" i="7"/>
  <c r="W422" i="7"/>
  <c r="S428" i="7"/>
  <c r="S440" i="7"/>
  <c r="T465" i="7"/>
  <c r="W544" i="7"/>
  <c r="W560" i="7"/>
  <c r="W576" i="7"/>
  <c r="W593" i="7"/>
  <c r="W212" i="7"/>
  <c r="W187" i="7"/>
  <c r="W337" i="7"/>
  <c r="T428" i="7"/>
  <c r="T440" i="7"/>
  <c r="W465" i="7"/>
  <c r="X544" i="7"/>
  <c r="X560" i="7"/>
  <c r="X576" i="7"/>
  <c r="X593" i="7"/>
  <c r="W856" i="7"/>
  <c r="W872" i="7"/>
  <c r="W888" i="7"/>
  <c r="W904" i="7"/>
  <c r="S162" i="7"/>
  <c r="S316" i="7"/>
  <c r="W428" i="7"/>
  <c r="W440" i="7"/>
  <c r="Q452" i="7"/>
  <c r="R452" i="7" s="1"/>
  <c r="X856" i="7"/>
  <c r="X872" i="7"/>
  <c r="X888" i="7"/>
  <c r="X904" i="7"/>
  <c r="N904" i="7" l="1"/>
  <c r="M904" i="7"/>
  <c r="L904" i="7"/>
  <c r="M313" i="7"/>
  <c r="N313" i="7"/>
  <c r="L313" i="7"/>
  <c r="N252" i="7"/>
  <c r="M252" i="7"/>
  <c r="L252" i="7"/>
  <c r="M564" i="7"/>
  <c r="L564" i="7"/>
  <c r="N564" i="7"/>
  <c r="L545" i="7"/>
  <c r="N545" i="7"/>
  <c r="M545" i="7"/>
  <c r="M568" i="7"/>
  <c r="L568" i="7"/>
  <c r="N568" i="7"/>
  <c r="M576" i="7"/>
  <c r="L576" i="7"/>
  <c r="N576" i="7"/>
  <c r="N354" i="7"/>
  <c r="M354" i="7"/>
  <c r="L354" i="7"/>
  <c r="N547" i="7"/>
  <c r="M547" i="7"/>
  <c r="L547" i="7"/>
  <c r="M386" i="7"/>
  <c r="L386" i="7"/>
  <c r="N386" i="7"/>
  <c r="N343" i="7"/>
  <c r="L343" i="7"/>
  <c r="M343" i="7"/>
  <c r="N530" i="7"/>
  <c r="M530" i="7"/>
  <c r="L530" i="7"/>
  <c r="N239" i="7"/>
  <c r="M239" i="7"/>
  <c r="L239" i="7"/>
  <c r="M250" i="7"/>
  <c r="N250" i="7"/>
  <c r="L250" i="7"/>
  <c r="M584" i="7"/>
  <c r="L584" i="7"/>
  <c r="N584" i="7"/>
  <c r="M596" i="7"/>
  <c r="L596" i="7"/>
  <c r="N596" i="7"/>
  <c r="T900" i="7"/>
  <c r="R900" i="7" s="1"/>
  <c r="Q900" i="7"/>
  <c r="N589" i="7"/>
  <c r="M589" i="7"/>
  <c r="L589" i="7"/>
  <c r="N549" i="7"/>
  <c r="M549" i="7"/>
  <c r="L549" i="7"/>
  <c r="N586" i="7"/>
  <c r="L586" i="7"/>
  <c r="M586" i="7"/>
  <c r="N161" i="7"/>
  <c r="M161" i="7"/>
  <c r="L161" i="7"/>
  <c r="N563" i="7"/>
  <c r="M563" i="7"/>
  <c r="L563" i="7"/>
  <c r="M552" i="7"/>
  <c r="L552" i="7"/>
  <c r="N552" i="7"/>
  <c r="N118" i="7"/>
  <c r="M118" i="7"/>
  <c r="L118" i="7"/>
  <c r="L185" i="7"/>
  <c r="M185" i="7"/>
  <c r="N185" i="7"/>
  <c r="T869" i="7"/>
  <c r="R869" i="7" s="1"/>
  <c r="Q869" i="7"/>
  <c r="N847" i="7"/>
  <c r="M847" i="7"/>
  <c r="L847" i="7"/>
  <c r="N6" i="7"/>
  <c r="M6" i="7"/>
  <c r="L6" i="7"/>
  <c r="N457" i="7"/>
  <c r="M457" i="7"/>
  <c r="L457" i="7"/>
  <c r="N902" i="7"/>
  <c r="M902" i="7"/>
  <c r="L902" i="7"/>
  <c r="M544" i="7"/>
  <c r="L544" i="7"/>
  <c r="N544" i="7"/>
  <c r="N559" i="7"/>
  <c r="L559" i="7"/>
  <c r="M559" i="7"/>
  <c r="N554" i="7"/>
  <c r="L554" i="7"/>
  <c r="M554" i="7"/>
  <c r="N597" i="7"/>
  <c r="M597" i="7"/>
  <c r="L597" i="7"/>
  <c r="N77" i="7"/>
  <c r="M77" i="7"/>
  <c r="L77" i="7"/>
  <c r="M2" i="7"/>
  <c r="L2" i="7"/>
  <c r="N2" i="7"/>
  <c r="N464" i="7"/>
  <c r="M464" i="7"/>
  <c r="L464" i="7"/>
  <c r="N446" i="7"/>
  <c r="M446" i="7"/>
  <c r="L446" i="7"/>
  <c r="N538" i="7"/>
  <c r="L538" i="7"/>
  <c r="M538" i="7"/>
  <c r="N558" i="7"/>
  <c r="M558" i="7"/>
  <c r="L558" i="7"/>
  <c r="L85" i="7"/>
  <c r="N85" i="7"/>
  <c r="M85" i="7"/>
  <c r="M532" i="7"/>
  <c r="L532" i="7"/>
  <c r="N532" i="7"/>
  <c r="N579" i="7"/>
  <c r="M579" i="7"/>
  <c r="L579" i="7"/>
  <c r="N340" i="7"/>
  <c r="M340" i="7"/>
  <c r="L340" i="7"/>
  <c r="N461" i="7"/>
  <c r="M461" i="7"/>
  <c r="L461" i="7"/>
  <c r="T875" i="7"/>
  <c r="R875" i="7" s="1"/>
  <c r="Q875" i="7"/>
  <c r="Q886" i="7"/>
  <c r="T886" i="7"/>
  <c r="R886" i="7" s="1"/>
  <c r="N287" i="7"/>
  <c r="M287" i="7"/>
  <c r="L287" i="7"/>
  <c r="M427" i="7"/>
  <c r="L427" i="7"/>
  <c r="N427" i="7"/>
  <c r="N443" i="7"/>
  <c r="M443" i="7"/>
  <c r="L443" i="7"/>
  <c r="N557" i="7"/>
  <c r="M557" i="7"/>
  <c r="L557" i="7"/>
  <c r="L535" i="7"/>
  <c r="N535" i="7"/>
  <c r="M535" i="7"/>
  <c r="N590" i="7"/>
  <c r="M590" i="7"/>
  <c r="L590" i="7"/>
  <c r="N234" i="7"/>
  <c r="M234" i="7"/>
  <c r="L234" i="7"/>
  <c r="N869" i="7"/>
  <c r="L869" i="7"/>
  <c r="M869" i="7"/>
  <c r="N542" i="7"/>
  <c r="M542" i="7"/>
  <c r="L542" i="7"/>
  <c r="N421" i="7"/>
  <c r="L421" i="7"/>
  <c r="M421" i="7"/>
  <c r="N264" i="7"/>
  <c r="L264" i="7"/>
  <c r="M264" i="7"/>
  <c r="L262" i="7"/>
  <c r="N262" i="7"/>
  <c r="M262" i="7"/>
  <c r="N543" i="7"/>
  <c r="L543" i="7"/>
  <c r="M543" i="7"/>
  <c r="N887" i="7"/>
  <c r="M887" i="7"/>
  <c r="L887" i="7"/>
  <c r="M211" i="7"/>
  <c r="N211" i="7"/>
  <c r="L211" i="7"/>
  <c r="N229" i="7"/>
  <c r="M229" i="7"/>
  <c r="L229" i="7"/>
  <c r="N885" i="7"/>
  <c r="M885" i="7"/>
  <c r="L885" i="7"/>
  <c r="M186" i="7"/>
  <c r="N186" i="7"/>
  <c r="L186" i="7"/>
  <c r="Q854" i="7"/>
  <c r="T854" i="7"/>
  <c r="R854" i="7" s="1"/>
  <c r="L8" i="7"/>
  <c r="M8" i="7"/>
  <c r="N8" i="7"/>
  <c r="N872" i="7"/>
  <c r="M872" i="7"/>
  <c r="L872" i="7"/>
  <c r="T892" i="7"/>
  <c r="R892" i="7" s="1"/>
  <c r="Q892" i="7"/>
  <c r="N892" i="7"/>
  <c r="M892" i="7"/>
  <c r="L892" i="7"/>
  <c r="N562" i="7"/>
  <c r="M562" i="7"/>
  <c r="L562" i="7"/>
  <c r="T863" i="7"/>
  <c r="R863" i="7" s="1"/>
  <c r="Q863" i="7"/>
  <c r="M450" i="7"/>
  <c r="L450" i="7"/>
  <c r="N450" i="7"/>
  <c r="M86" i="7"/>
  <c r="L86" i="7"/>
  <c r="N86" i="7"/>
  <c r="T891" i="7"/>
  <c r="R891" i="7" s="1"/>
  <c r="Q891" i="7"/>
  <c r="T859" i="7"/>
  <c r="R859" i="7" s="1"/>
  <c r="Q859" i="7"/>
  <c r="N594" i="7"/>
  <c r="M594" i="7"/>
  <c r="L594" i="7"/>
  <c r="N233" i="7"/>
  <c r="M233" i="7"/>
  <c r="L233" i="7"/>
  <c r="N468" i="7"/>
  <c r="M468" i="7"/>
  <c r="L468" i="7"/>
  <c r="Q870" i="7"/>
  <c r="T870" i="7"/>
  <c r="R870" i="7" s="1"/>
  <c r="M439" i="7"/>
  <c r="L439" i="7"/>
  <c r="N439" i="7"/>
  <c r="N555" i="7"/>
  <c r="M555" i="7"/>
  <c r="L555" i="7"/>
  <c r="N320" i="7"/>
  <c r="M320" i="7"/>
  <c r="L320" i="7"/>
  <c r="Q884" i="7"/>
  <c r="T884" i="7"/>
  <c r="R884" i="7" s="1"/>
  <c r="N325" i="7"/>
  <c r="L325" i="7"/>
  <c r="M325" i="7"/>
  <c r="N876" i="7"/>
  <c r="M876" i="7"/>
  <c r="L876" i="7"/>
  <c r="N436" i="7"/>
  <c r="M436" i="7"/>
  <c r="L436" i="7"/>
  <c r="M160" i="7"/>
  <c r="N160" i="7"/>
  <c r="L160" i="7"/>
  <c r="M580" i="7"/>
  <c r="L580" i="7"/>
  <c r="N580" i="7"/>
  <c r="L858" i="7"/>
  <c r="N858" i="7"/>
  <c r="M858" i="7"/>
  <c r="N871" i="7"/>
  <c r="M871" i="7"/>
  <c r="L871" i="7"/>
  <c r="N863" i="7"/>
  <c r="M863" i="7"/>
  <c r="L863" i="7"/>
  <c r="T890" i="7"/>
  <c r="R890" i="7" s="1"/>
  <c r="Q890" i="7"/>
  <c r="N540" i="7"/>
  <c r="M540" i="7"/>
  <c r="L540" i="7"/>
  <c r="N599" i="7"/>
  <c r="M599" i="7"/>
  <c r="L599" i="7"/>
  <c r="T901" i="7"/>
  <c r="R901" i="7" s="1"/>
  <c r="Q901" i="7"/>
  <c r="M536" i="7"/>
  <c r="L536" i="7"/>
  <c r="N536" i="7"/>
  <c r="T858" i="7"/>
  <c r="R858" i="7" s="1"/>
  <c r="Q858" i="7"/>
  <c r="M277" i="7"/>
  <c r="N277" i="7"/>
  <c r="L277" i="7"/>
  <c r="N573" i="7"/>
  <c r="M573" i="7"/>
  <c r="L573" i="7"/>
  <c r="M331" i="7"/>
  <c r="N331" i="7"/>
  <c r="L331" i="7"/>
  <c r="N856" i="7"/>
  <c r="M856" i="7"/>
  <c r="L856" i="7"/>
  <c r="N855" i="7"/>
  <c r="M855" i="7"/>
  <c r="L855" i="7"/>
  <c r="N896" i="7"/>
  <c r="M896" i="7"/>
  <c r="L896" i="7"/>
  <c r="N228" i="7"/>
  <c r="M228" i="7"/>
  <c r="L228" i="7"/>
  <c r="N93" i="7"/>
  <c r="M93" i="7"/>
  <c r="L93" i="7"/>
  <c r="N581" i="7"/>
  <c r="M581" i="7"/>
  <c r="L581" i="7"/>
  <c r="N434" i="7"/>
  <c r="M434" i="7"/>
  <c r="L434" i="7"/>
  <c r="M136" i="7"/>
  <c r="L136" i="7"/>
  <c r="N136" i="7"/>
  <c r="N249" i="7"/>
  <c r="L249" i="7"/>
  <c r="M249" i="7"/>
  <c r="N101" i="7"/>
  <c r="L101" i="7"/>
  <c r="M101" i="7"/>
  <c r="N458" i="7"/>
  <c r="M458" i="7"/>
  <c r="L458" i="7"/>
  <c r="N381" i="7"/>
  <c r="L381" i="7"/>
  <c r="M381" i="7"/>
  <c r="T904" i="7"/>
  <c r="R904" i="7" s="1"/>
  <c r="Q904" i="7"/>
  <c r="N864" i="7"/>
  <c r="M864" i="7"/>
  <c r="L864" i="7"/>
  <c r="N241" i="7"/>
  <c r="M241" i="7"/>
  <c r="L241" i="7"/>
  <c r="N430" i="7"/>
  <c r="M430" i="7"/>
  <c r="L430" i="7"/>
  <c r="L9" i="7"/>
  <c r="N9" i="7"/>
  <c r="M9" i="7"/>
  <c r="N570" i="7"/>
  <c r="L570" i="7"/>
  <c r="M570" i="7"/>
  <c r="N531" i="7"/>
  <c r="M531" i="7"/>
  <c r="L531" i="7"/>
  <c r="N253" i="7"/>
  <c r="M253" i="7"/>
  <c r="L253" i="7"/>
  <c r="N575" i="7"/>
  <c r="L575" i="7"/>
  <c r="M575" i="7"/>
  <c r="N139" i="7"/>
  <c r="M139" i="7"/>
  <c r="L139" i="7"/>
  <c r="N419" i="7"/>
  <c r="M419" i="7"/>
  <c r="L419" i="7"/>
  <c r="M560" i="7"/>
  <c r="L560" i="7"/>
  <c r="N560" i="7"/>
  <c r="T888" i="7"/>
  <c r="R888" i="7" s="1"/>
  <c r="Q888" i="7"/>
  <c r="T887" i="7"/>
  <c r="R887" i="7" s="1"/>
  <c r="Q887" i="7"/>
  <c r="N341" i="7"/>
  <c r="L341" i="7"/>
  <c r="M341" i="7"/>
  <c r="N873" i="7"/>
  <c r="M873" i="7"/>
  <c r="L873" i="7"/>
  <c r="T857" i="7"/>
  <c r="R857" i="7" s="1"/>
  <c r="Q857" i="7"/>
  <c r="N848" i="7"/>
  <c r="M848" i="7"/>
  <c r="L848" i="7"/>
  <c r="T871" i="7"/>
  <c r="R871" i="7" s="1"/>
  <c r="Q871" i="7"/>
  <c r="N890" i="7"/>
  <c r="M890" i="7"/>
  <c r="L890" i="7"/>
  <c r="N454" i="7"/>
  <c r="M454" i="7"/>
  <c r="L454" i="7"/>
  <c r="M135" i="7"/>
  <c r="N135" i="7"/>
  <c r="L135" i="7"/>
  <c r="N437" i="7"/>
  <c r="M437" i="7"/>
  <c r="L437" i="7"/>
  <c r="N336" i="7"/>
  <c r="M336" i="7"/>
  <c r="L336" i="7"/>
  <c r="N574" i="7"/>
  <c r="M574" i="7"/>
  <c r="L574" i="7"/>
  <c r="N183" i="7"/>
  <c r="M183" i="7"/>
  <c r="L183" i="7"/>
  <c r="T855" i="7"/>
  <c r="R855" i="7" s="1"/>
  <c r="Q855" i="7"/>
  <c r="T896" i="7"/>
  <c r="R896" i="7" s="1"/>
  <c r="Q896" i="7"/>
  <c r="N889" i="7"/>
  <c r="M889" i="7"/>
  <c r="L889" i="7"/>
  <c r="L463" i="7"/>
  <c r="N463" i="7"/>
  <c r="M463" i="7"/>
  <c r="N546" i="7"/>
  <c r="M546" i="7"/>
  <c r="L546" i="7"/>
  <c r="N380" i="7"/>
  <c r="M380" i="7"/>
  <c r="L380" i="7"/>
  <c r="N903" i="7"/>
  <c r="M903" i="7"/>
  <c r="L903" i="7"/>
  <c r="T903" i="7"/>
  <c r="R903" i="7" s="1"/>
  <c r="Q903" i="7"/>
  <c r="N598" i="7"/>
  <c r="L598" i="7"/>
  <c r="M598" i="7"/>
  <c r="T880" i="7"/>
  <c r="R880" i="7" s="1"/>
  <c r="Q880" i="7"/>
  <c r="N334" i="7"/>
  <c r="M334" i="7"/>
  <c r="L334" i="7"/>
  <c r="N327" i="7"/>
  <c r="M327" i="7"/>
  <c r="L327" i="7"/>
  <c r="N571" i="7"/>
  <c r="M571" i="7"/>
  <c r="L571" i="7"/>
  <c r="N880" i="7"/>
  <c r="M880" i="7"/>
  <c r="L880" i="7"/>
  <c r="N893" i="7"/>
  <c r="M893" i="7"/>
  <c r="L893" i="7"/>
  <c r="N603" i="7"/>
  <c r="M603" i="7"/>
  <c r="L603" i="7"/>
  <c r="T864" i="7"/>
  <c r="R864" i="7" s="1"/>
  <c r="Q864" i="7"/>
  <c r="M209" i="7"/>
  <c r="N209" i="7"/>
  <c r="L209" i="7"/>
  <c r="N901" i="7"/>
  <c r="M901" i="7"/>
  <c r="L901" i="7"/>
  <c r="T874" i="7"/>
  <c r="R874" i="7" s="1"/>
  <c r="Q874" i="7"/>
  <c r="L298" i="7"/>
  <c r="N298" i="7"/>
  <c r="M298" i="7"/>
  <c r="N592" i="7"/>
  <c r="M592" i="7"/>
  <c r="L592" i="7"/>
  <c r="N884" i="7"/>
  <c r="M884" i="7"/>
  <c r="L884" i="7"/>
  <c r="N533" i="7"/>
  <c r="M533" i="7"/>
  <c r="L533" i="7"/>
  <c r="T856" i="7"/>
  <c r="R856" i="7" s="1"/>
  <c r="Q856" i="7"/>
  <c r="N431" i="7"/>
  <c r="M431" i="7"/>
  <c r="L431" i="7"/>
  <c r="N346" i="7"/>
  <c r="M346" i="7"/>
  <c r="L346" i="7"/>
  <c r="N900" i="7"/>
  <c r="M900" i="7"/>
  <c r="L900" i="7"/>
  <c r="N875" i="7"/>
  <c r="M875" i="7"/>
  <c r="L875" i="7"/>
  <c r="N877" i="7"/>
  <c r="M877" i="7"/>
  <c r="L877" i="7"/>
  <c r="T853" i="7"/>
  <c r="R853" i="7" s="1"/>
  <c r="Q853" i="7"/>
  <c r="T860" i="7"/>
  <c r="R860" i="7" s="1"/>
  <c r="Q860" i="7"/>
  <c r="N874" i="7"/>
  <c r="M874" i="7"/>
  <c r="L874" i="7"/>
  <c r="L286" i="7"/>
  <c r="N286" i="7"/>
  <c r="M286" i="7"/>
  <c r="T895" i="7"/>
  <c r="R895" i="7" s="1"/>
  <c r="Q895" i="7"/>
  <c r="N587" i="7"/>
  <c r="M587" i="7"/>
  <c r="L587" i="7"/>
  <c r="N449" i="7"/>
  <c r="M449" i="7"/>
  <c r="L449" i="7"/>
  <c r="N442" i="7"/>
  <c r="M442" i="7"/>
  <c r="L442" i="7"/>
  <c r="T885" i="7"/>
  <c r="R885" i="7" s="1"/>
  <c r="Q885" i="7"/>
  <c r="T866" i="7"/>
  <c r="R866" i="7" s="1"/>
  <c r="Q866" i="7"/>
  <c r="N588" i="7"/>
  <c r="M588" i="7"/>
  <c r="L588" i="7"/>
  <c r="N888" i="7"/>
  <c r="M888" i="7"/>
  <c r="L888" i="7"/>
  <c r="N565" i="7"/>
  <c r="M565" i="7"/>
  <c r="L565" i="7"/>
  <c r="N593" i="7"/>
  <c r="M593" i="7"/>
  <c r="L593" i="7"/>
  <c r="L541" i="7"/>
  <c r="M541" i="7"/>
  <c r="N541" i="7"/>
  <c r="N859" i="7"/>
  <c r="M859" i="7"/>
  <c r="L859" i="7"/>
  <c r="T882" i="7"/>
  <c r="R882" i="7" s="1"/>
  <c r="Q882" i="7"/>
  <c r="M881" i="7"/>
  <c r="L881" i="7"/>
  <c r="N881" i="7"/>
  <c r="N329" i="7"/>
  <c r="L329" i="7"/>
  <c r="M329" i="7"/>
  <c r="T850" i="7"/>
  <c r="R850" i="7" s="1"/>
  <c r="Q850" i="7"/>
  <c r="M865" i="7"/>
  <c r="L865" i="7"/>
  <c r="N865" i="7"/>
  <c r="N853" i="7"/>
  <c r="M853" i="7"/>
  <c r="L853" i="7"/>
  <c r="N860" i="7"/>
  <c r="M860" i="7"/>
  <c r="L860" i="7"/>
  <c r="N11" i="7"/>
  <c r="L11" i="7"/>
  <c r="M11" i="7"/>
  <c r="L578" i="7"/>
  <c r="M578" i="7"/>
  <c r="N578" i="7"/>
  <c r="M895" i="7"/>
  <c r="N895" i="7"/>
  <c r="L895" i="7"/>
  <c r="N583" i="7"/>
  <c r="M583" i="7"/>
  <c r="L583" i="7"/>
  <c r="M548" i="7"/>
  <c r="L548" i="7"/>
  <c r="N548" i="7"/>
  <c r="T872" i="7"/>
  <c r="R872" i="7" s="1"/>
  <c r="Q872" i="7"/>
  <c r="T898" i="7"/>
  <c r="R898" i="7" s="1"/>
  <c r="Q898" i="7"/>
  <c r="N61" i="7"/>
  <c r="L61" i="7"/>
  <c r="M61" i="7"/>
  <c r="L3" i="7"/>
  <c r="N3" i="7"/>
  <c r="M3" i="7"/>
  <c r="M330" i="7"/>
  <c r="N330" i="7"/>
  <c r="L330" i="7"/>
  <c r="N891" i="7"/>
  <c r="M891" i="7"/>
  <c r="L891" i="7"/>
  <c r="T848" i="7"/>
  <c r="R848" i="7" s="1"/>
  <c r="Q848" i="7"/>
  <c r="N861" i="7"/>
  <c r="M861" i="7"/>
  <c r="L861" i="7"/>
  <c r="M897" i="7"/>
  <c r="L897" i="7"/>
  <c r="N897" i="7"/>
  <c r="L261" i="7"/>
  <c r="N261" i="7"/>
  <c r="M261" i="7"/>
  <c r="M289" i="7"/>
  <c r="L289" i="7"/>
  <c r="N289" i="7"/>
  <c r="T876" i="7"/>
  <c r="R876" i="7" s="1"/>
  <c r="Q876" i="7"/>
  <c r="X883" i="8" l="1"/>
  <c r="N883" i="8" s="1"/>
  <c r="W883" i="8"/>
  <c r="T883" i="8"/>
  <c r="S883" i="8"/>
  <c r="L883" i="8"/>
  <c r="X882" i="8"/>
  <c r="N882" i="8" s="1"/>
  <c r="W882" i="8"/>
  <c r="T882" i="8"/>
  <c r="S882" i="8"/>
  <c r="M882" i="8"/>
  <c r="X881" i="8"/>
  <c r="W881" i="8"/>
  <c r="T881" i="8"/>
  <c r="S881" i="8"/>
  <c r="N881" i="8"/>
  <c r="M881" i="8"/>
  <c r="L881" i="8"/>
  <c r="X880" i="8"/>
  <c r="N880" i="8" s="1"/>
  <c r="W880" i="8"/>
  <c r="T880" i="8"/>
  <c r="S880" i="8"/>
  <c r="X879" i="8"/>
  <c r="W879" i="8"/>
  <c r="T879" i="8"/>
  <c r="S879" i="8"/>
  <c r="N879" i="8"/>
  <c r="M879" i="8"/>
  <c r="L879" i="8"/>
  <c r="X878" i="8"/>
  <c r="N878" i="8" s="1"/>
  <c r="W878" i="8"/>
  <c r="T878" i="8"/>
  <c r="S878" i="8"/>
  <c r="X877" i="8"/>
  <c r="W877" i="8"/>
  <c r="T877" i="8"/>
  <c r="S877" i="8"/>
  <c r="N877" i="8"/>
  <c r="M877" i="8"/>
  <c r="L877" i="8"/>
  <c r="X876" i="8"/>
  <c r="L876" i="8" s="1"/>
  <c r="W876" i="8"/>
  <c r="T876" i="8"/>
  <c r="S876" i="8"/>
  <c r="N876" i="8"/>
  <c r="M876" i="8"/>
  <c r="X875" i="8"/>
  <c r="W875" i="8"/>
  <c r="T875" i="8"/>
  <c r="S875" i="8"/>
  <c r="N875" i="8"/>
  <c r="M875" i="8"/>
  <c r="L875" i="8"/>
  <c r="X874" i="8"/>
  <c r="W874" i="8"/>
  <c r="T874" i="8"/>
  <c r="S874" i="8"/>
  <c r="X873" i="8"/>
  <c r="N873" i="8" s="1"/>
  <c r="W873" i="8"/>
  <c r="T873" i="8"/>
  <c r="S873" i="8"/>
  <c r="L873" i="8"/>
  <c r="X872" i="8"/>
  <c r="W872" i="8"/>
  <c r="T872" i="8"/>
  <c r="S872" i="8"/>
  <c r="N872" i="8"/>
  <c r="M872" i="8"/>
  <c r="L872" i="8"/>
  <c r="X871" i="8"/>
  <c r="N871" i="8" s="1"/>
  <c r="W871" i="8"/>
  <c r="T871" i="8"/>
  <c r="S871" i="8"/>
  <c r="X870" i="8"/>
  <c r="N870" i="8" s="1"/>
  <c r="W870" i="8"/>
  <c r="T870" i="8"/>
  <c r="S870" i="8"/>
  <c r="X869" i="8"/>
  <c r="M869" i="8" s="1"/>
  <c r="W869" i="8"/>
  <c r="T869" i="8"/>
  <c r="S869" i="8"/>
  <c r="N869" i="8"/>
  <c r="X868" i="8"/>
  <c r="W868" i="8"/>
  <c r="T868" i="8"/>
  <c r="S868" i="8"/>
  <c r="N868" i="8"/>
  <c r="M868" i="8"/>
  <c r="L868" i="8"/>
  <c r="X867" i="8"/>
  <c r="W867" i="8"/>
  <c r="T867" i="8"/>
  <c r="S867" i="8"/>
  <c r="N867" i="8"/>
  <c r="M867" i="8"/>
  <c r="L867" i="8"/>
  <c r="X866" i="8"/>
  <c r="W866" i="8"/>
  <c r="T866" i="8"/>
  <c r="S866" i="8"/>
  <c r="N866" i="8"/>
  <c r="M866" i="8"/>
  <c r="L866" i="8"/>
  <c r="X865" i="8"/>
  <c r="W865" i="8"/>
  <c r="T865" i="8"/>
  <c r="S865" i="8"/>
  <c r="X864" i="8"/>
  <c r="W864" i="8"/>
  <c r="T864" i="8"/>
  <c r="S864" i="8"/>
  <c r="N864" i="8"/>
  <c r="M864" i="8"/>
  <c r="L864" i="8"/>
  <c r="X863" i="8"/>
  <c r="N863" i="8" s="1"/>
  <c r="W863" i="8"/>
  <c r="T863" i="8"/>
  <c r="S863" i="8"/>
  <c r="M863" i="8"/>
  <c r="L863" i="8"/>
  <c r="X862" i="8"/>
  <c r="L862" i="8" s="1"/>
  <c r="W862" i="8"/>
  <c r="T862" i="8"/>
  <c r="S862" i="8"/>
  <c r="N862" i="8"/>
  <c r="M862" i="8"/>
  <c r="X861" i="8"/>
  <c r="N861" i="8" s="1"/>
  <c r="W861" i="8"/>
  <c r="T861" i="8"/>
  <c r="S861" i="8"/>
  <c r="X860" i="8"/>
  <c r="L860" i="8" s="1"/>
  <c r="W860" i="8"/>
  <c r="T860" i="8"/>
  <c r="S860" i="8"/>
  <c r="N860" i="8"/>
  <c r="M860" i="8"/>
  <c r="X859" i="8"/>
  <c r="W859" i="8"/>
  <c r="T859" i="8"/>
  <c r="S859" i="8"/>
  <c r="N859" i="8"/>
  <c r="M859" i="8"/>
  <c r="L859" i="8"/>
  <c r="X858" i="8"/>
  <c r="W858" i="8"/>
  <c r="T858" i="8"/>
  <c r="S858" i="8"/>
  <c r="N858" i="8"/>
  <c r="M858" i="8"/>
  <c r="L858" i="8"/>
  <c r="X857" i="8"/>
  <c r="N857" i="8" s="1"/>
  <c r="W857" i="8"/>
  <c r="T857" i="8"/>
  <c r="S857" i="8"/>
  <c r="M857" i="8"/>
  <c r="L857" i="8"/>
  <c r="X856" i="8"/>
  <c r="W856" i="8"/>
  <c r="T856" i="8"/>
  <c r="S856" i="8"/>
  <c r="X855" i="8"/>
  <c r="W855" i="8"/>
  <c r="T855" i="8"/>
  <c r="S855" i="8"/>
  <c r="N855" i="8"/>
  <c r="M855" i="8"/>
  <c r="L855" i="8"/>
  <c r="X854" i="8"/>
  <c r="N854" i="8" s="1"/>
  <c r="W854" i="8"/>
  <c r="T854" i="8"/>
  <c r="S854" i="8"/>
  <c r="M854" i="8"/>
  <c r="L854" i="8"/>
  <c r="X853" i="8"/>
  <c r="N853" i="8" s="1"/>
  <c r="W853" i="8"/>
  <c r="T853" i="8"/>
  <c r="S853" i="8"/>
  <c r="X852" i="8"/>
  <c r="M852" i="8" s="1"/>
  <c r="W852" i="8"/>
  <c r="T852" i="8"/>
  <c r="S852" i="8"/>
  <c r="N852" i="8"/>
  <c r="X851" i="8"/>
  <c r="W851" i="8"/>
  <c r="T851" i="8"/>
  <c r="S851" i="8"/>
  <c r="N851" i="8"/>
  <c r="M851" i="8"/>
  <c r="L851" i="8"/>
  <c r="X850" i="8"/>
  <c r="W850" i="8"/>
  <c r="T850" i="8"/>
  <c r="S850" i="8"/>
  <c r="N850" i="8"/>
  <c r="M850" i="8"/>
  <c r="L850" i="8"/>
  <c r="X849" i="8"/>
  <c r="N849" i="8" s="1"/>
  <c r="W849" i="8"/>
  <c r="T849" i="8"/>
  <c r="S849" i="8"/>
  <c r="X848" i="8"/>
  <c r="W848" i="8"/>
  <c r="T848" i="8"/>
  <c r="S848" i="8"/>
  <c r="L848" i="8"/>
  <c r="X847" i="8"/>
  <c r="W847" i="8"/>
  <c r="T847" i="8"/>
  <c r="S847" i="8"/>
  <c r="X846" i="8"/>
  <c r="W846" i="8"/>
  <c r="T846" i="8"/>
  <c r="S846" i="8"/>
  <c r="N846" i="8"/>
  <c r="M846" i="8"/>
  <c r="L846" i="8"/>
  <c r="X845" i="8"/>
  <c r="N845" i="8" s="1"/>
  <c r="W845" i="8"/>
  <c r="T845" i="8"/>
  <c r="S845" i="8"/>
  <c r="L845" i="8"/>
  <c r="X844" i="8"/>
  <c r="N844" i="8" s="1"/>
  <c r="W844" i="8"/>
  <c r="T844" i="8"/>
  <c r="S844" i="8"/>
  <c r="X843" i="8"/>
  <c r="N843" i="8" s="1"/>
  <c r="W843" i="8"/>
  <c r="T843" i="8"/>
  <c r="S843" i="8"/>
  <c r="X842" i="8"/>
  <c r="W842" i="8"/>
  <c r="T842" i="8"/>
  <c r="S842" i="8"/>
  <c r="N842" i="8"/>
  <c r="M842" i="8"/>
  <c r="L842" i="8"/>
  <c r="X841" i="8"/>
  <c r="W841" i="8"/>
  <c r="T841" i="8"/>
  <c r="S841" i="8"/>
  <c r="X840" i="8"/>
  <c r="W840" i="8"/>
  <c r="T840" i="8"/>
  <c r="S840" i="8"/>
  <c r="N840" i="8"/>
  <c r="M840" i="8"/>
  <c r="L840" i="8"/>
  <c r="X839" i="8"/>
  <c r="W839" i="8"/>
  <c r="T839" i="8"/>
  <c r="S839" i="8"/>
  <c r="N839" i="8"/>
  <c r="X838" i="8"/>
  <c r="W838" i="8"/>
  <c r="T838" i="8"/>
  <c r="S838" i="8"/>
  <c r="X837" i="8"/>
  <c r="W837" i="8"/>
  <c r="T837" i="8"/>
  <c r="S837" i="8"/>
  <c r="N837" i="8"/>
  <c r="M837" i="8"/>
  <c r="L837" i="8"/>
  <c r="X836" i="8"/>
  <c r="N836" i="8" s="1"/>
  <c r="W836" i="8"/>
  <c r="T836" i="8"/>
  <c r="S836" i="8"/>
  <c r="X835" i="8"/>
  <c r="W835" i="8"/>
  <c r="T835" i="8"/>
  <c r="S835" i="8"/>
  <c r="N835" i="8"/>
  <c r="M835" i="8"/>
  <c r="L835" i="8"/>
  <c r="X834" i="8"/>
  <c r="N834" i="8" s="1"/>
  <c r="W834" i="8"/>
  <c r="T834" i="8"/>
  <c r="S834" i="8"/>
  <c r="X833" i="8"/>
  <c r="W833" i="8"/>
  <c r="T833" i="8"/>
  <c r="S833" i="8"/>
  <c r="N833" i="8"/>
  <c r="M833" i="8"/>
  <c r="L833" i="8"/>
  <c r="X832" i="8"/>
  <c r="W832" i="8"/>
  <c r="T832" i="8"/>
  <c r="S832" i="8"/>
  <c r="X831" i="8"/>
  <c r="W831" i="8"/>
  <c r="T831" i="8"/>
  <c r="S831" i="8"/>
  <c r="N831" i="8"/>
  <c r="M831" i="8"/>
  <c r="L831" i="8"/>
  <c r="X830" i="8"/>
  <c r="W830" i="8"/>
  <c r="T830" i="8"/>
  <c r="S830" i="8"/>
  <c r="M830" i="8"/>
  <c r="X829" i="8"/>
  <c r="L829" i="8" s="1"/>
  <c r="W829" i="8"/>
  <c r="T829" i="8"/>
  <c r="S829" i="8"/>
  <c r="N829" i="8"/>
  <c r="M829" i="8"/>
  <c r="X828" i="8"/>
  <c r="W828" i="8"/>
  <c r="T828" i="8"/>
  <c r="S828" i="8"/>
  <c r="N828" i="8"/>
  <c r="M828" i="8"/>
  <c r="L828" i="8"/>
  <c r="X827" i="8"/>
  <c r="M827" i="8" s="1"/>
  <c r="W827" i="8"/>
  <c r="T827" i="8"/>
  <c r="S827" i="8"/>
  <c r="N827" i="8"/>
  <c r="L827" i="8"/>
  <c r="X826" i="8"/>
  <c r="W826" i="8"/>
  <c r="T826" i="8"/>
  <c r="S826" i="8"/>
  <c r="N826" i="8"/>
  <c r="M826" i="8"/>
  <c r="L826" i="8"/>
  <c r="X825" i="8"/>
  <c r="L825" i="8" s="1"/>
  <c r="W825" i="8"/>
  <c r="T825" i="8"/>
  <c r="S825" i="8"/>
  <c r="N825" i="8"/>
  <c r="M825" i="8"/>
  <c r="X824" i="8"/>
  <c r="N824" i="8" s="1"/>
  <c r="W824" i="8"/>
  <c r="T824" i="8"/>
  <c r="S824" i="8"/>
  <c r="M824" i="8"/>
  <c r="L824" i="8"/>
  <c r="X823" i="8"/>
  <c r="N823" i="8" s="1"/>
  <c r="W823" i="8"/>
  <c r="T823" i="8"/>
  <c r="S823" i="8"/>
  <c r="X822" i="8"/>
  <c r="W822" i="8"/>
  <c r="T822" i="8"/>
  <c r="S822" i="8"/>
  <c r="N822" i="8"/>
  <c r="M822" i="8"/>
  <c r="L822" i="8"/>
  <c r="X821" i="8"/>
  <c r="M821" i="8" s="1"/>
  <c r="W821" i="8"/>
  <c r="T821" i="8"/>
  <c r="S821" i="8"/>
  <c r="N821" i="8"/>
  <c r="L821" i="8"/>
  <c r="X820" i="8"/>
  <c r="W820" i="8"/>
  <c r="T820" i="8"/>
  <c r="S820" i="8"/>
  <c r="N820" i="8"/>
  <c r="M820" i="8"/>
  <c r="L820" i="8"/>
  <c r="X819" i="8"/>
  <c r="W819" i="8"/>
  <c r="T819" i="8"/>
  <c r="S819" i="8"/>
  <c r="N819" i="8"/>
  <c r="M819" i="8"/>
  <c r="L819" i="8"/>
  <c r="X818" i="8"/>
  <c r="N818" i="8" s="1"/>
  <c r="W818" i="8"/>
  <c r="T818" i="8"/>
  <c r="S818" i="8"/>
  <c r="M818" i="8"/>
  <c r="X817" i="8"/>
  <c r="M817" i="8" s="1"/>
  <c r="W817" i="8"/>
  <c r="T817" i="8"/>
  <c r="S817" i="8"/>
  <c r="N817" i="8"/>
  <c r="L817" i="8"/>
  <c r="X816" i="8"/>
  <c r="N816" i="8" s="1"/>
  <c r="W816" i="8"/>
  <c r="T816" i="8"/>
  <c r="S816" i="8"/>
  <c r="L816" i="8"/>
  <c r="X815" i="8"/>
  <c r="W815" i="8"/>
  <c r="T815" i="8"/>
  <c r="S815" i="8"/>
  <c r="N815" i="8"/>
  <c r="M815" i="8"/>
  <c r="L815" i="8"/>
  <c r="X814" i="8"/>
  <c r="N814" i="8" s="1"/>
  <c r="W814" i="8"/>
  <c r="T814" i="8"/>
  <c r="S814" i="8"/>
  <c r="X813" i="8"/>
  <c r="W813" i="8"/>
  <c r="T813" i="8"/>
  <c r="S813" i="8"/>
  <c r="N813" i="8"/>
  <c r="M813" i="8"/>
  <c r="L813" i="8"/>
  <c r="X812" i="8"/>
  <c r="L812" i="8" s="1"/>
  <c r="W812" i="8"/>
  <c r="T812" i="8"/>
  <c r="S812" i="8"/>
  <c r="N812" i="8"/>
  <c r="M812" i="8"/>
  <c r="X811" i="8"/>
  <c r="N811" i="8" s="1"/>
  <c r="W811" i="8"/>
  <c r="T811" i="8"/>
  <c r="S811" i="8"/>
  <c r="X810" i="8"/>
  <c r="W810" i="8"/>
  <c r="T810" i="8"/>
  <c r="S810" i="8"/>
  <c r="X809" i="8"/>
  <c r="M809" i="8" s="1"/>
  <c r="W809" i="8"/>
  <c r="T809" i="8"/>
  <c r="S809" i="8"/>
  <c r="N809" i="8"/>
  <c r="L809" i="8"/>
  <c r="X808" i="8"/>
  <c r="W808" i="8"/>
  <c r="T808" i="8"/>
  <c r="S808" i="8"/>
  <c r="N808" i="8"/>
  <c r="M808" i="8"/>
  <c r="L808" i="8"/>
  <c r="X807" i="8"/>
  <c r="M807" i="8" s="1"/>
  <c r="W807" i="8"/>
  <c r="T807" i="8"/>
  <c r="S807" i="8"/>
  <c r="N807" i="8"/>
  <c r="L807" i="8"/>
  <c r="X806" i="8"/>
  <c r="N806" i="8" s="1"/>
  <c r="W806" i="8"/>
  <c r="T806" i="8"/>
  <c r="S806" i="8"/>
  <c r="X805" i="8"/>
  <c r="M805" i="8" s="1"/>
  <c r="W805" i="8"/>
  <c r="T805" i="8"/>
  <c r="S805" i="8"/>
  <c r="N805" i="8"/>
  <c r="X804" i="8"/>
  <c r="W804" i="8"/>
  <c r="T804" i="8"/>
  <c r="S804" i="8"/>
  <c r="N804" i="8"/>
  <c r="M804" i="8"/>
  <c r="L804" i="8"/>
  <c r="X803" i="8"/>
  <c r="W803" i="8"/>
  <c r="T803" i="8"/>
  <c r="S803" i="8"/>
  <c r="N803" i="8"/>
  <c r="M803" i="8"/>
  <c r="L803" i="8"/>
  <c r="X802" i="8"/>
  <c r="W802" i="8"/>
  <c r="T802" i="8"/>
  <c r="S802" i="8"/>
  <c r="N802" i="8"/>
  <c r="M802" i="8"/>
  <c r="L802" i="8"/>
  <c r="X801" i="8"/>
  <c r="W801" i="8"/>
  <c r="T801" i="8"/>
  <c r="S801" i="8"/>
  <c r="X800" i="8"/>
  <c r="W800" i="8"/>
  <c r="T800" i="8"/>
  <c r="S800" i="8"/>
  <c r="N800" i="8"/>
  <c r="M800" i="8"/>
  <c r="L800" i="8"/>
  <c r="X799" i="8"/>
  <c r="N799" i="8" s="1"/>
  <c r="W799" i="8"/>
  <c r="T799" i="8"/>
  <c r="S799" i="8"/>
  <c r="M799" i="8"/>
  <c r="L799" i="8"/>
  <c r="X798" i="8"/>
  <c r="W798" i="8"/>
  <c r="T798" i="8"/>
  <c r="S798" i="8"/>
  <c r="N798" i="8"/>
  <c r="M798" i="8"/>
  <c r="L798" i="8"/>
  <c r="X797" i="8"/>
  <c r="N797" i="8" s="1"/>
  <c r="W797" i="8"/>
  <c r="T797" i="8"/>
  <c r="S797" i="8"/>
  <c r="X796" i="8"/>
  <c r="L796" i="8" s="1"/>
  <c r="W796" i="8"/>
  <c r="T796" i="8"/>
  <c r="S796" i="8"/>
  <c r="N796" i="8"/>
  <c r="M796" i="8"/>
  <c r="X795" i="8"/>
  <c r="W795" i="8"/>
  <c r="T795" i="8"/>
  <c r="S795" i="8"/>
  <c r="N795" i="8"/>
  <c r="M795" i="8"/>
  <c r="L795" i="8"/>
  <c r="X794" i="8"/>
  <c r="N794" i="8" s="1"/>
  <c r="W794" i="8"/>
  <c r="T794" i="8"/>
  <c r="S794" i="8"/>
  <c r="X793" i="8"/>
  <c r="N793" i="8" s="1"/>
  <c r="W793" i="8"/>
  <c r="T793" i="8"/>
  <c r="S793" i="8"/>
  <c r="M793" i="8"/>
  <c r="L793" i="8"/>
  <c r="X792" i="8"/>
  <c r="W792" i="8"/>
  <c r="T792" i="8"/>
  <c r="S792" i="8"/>
  <c r="X791" i="8"/>
  <c r="W791" i="8"/>
  <c r="T791" i="8"/>
  <c r="S791" i="8"/>
  <c r="N791" i="8"/>
  <c r="M791" i="8"/>
  <c r="L791" i="8"/>
  <c r="X790" i="8"/>
  <c r="N790" i="8" s="1"/>
  <c r="W790" i="8"/>
  <c r="T790" i="8"/>
  <c r="S790" i="8"/>
  <c r="M790" i="8"/>
  <c r="L790" i="8"/>
  <c r="X789" i="8"/>
  <c r="N789" i="8" s="1"/>
  <c r="W789" i="8"/>
  <c r="T789" i="8"/>
  <c r="S789" i="8"/>
  <c r="X788" i="8"/>
  <c r="M788" i="8" s="1"/>
  <c r="W788" i="8"/>
  <c r="T788" i="8"/>
  <c r="S788" i="8"/>
  <c r="N788" i="8"/>
  <c r="X787" i="8"/>
  <c r="W787" i="8"/>
  <c r="T787" i="8"/>
  <c r="S787" i="8"/>
  <c r="N787" i="8"/>
  <c r="M787" i="8"/>
  <c r="L787" i="8"/>
  <c r="X786" i="8"/>
  <c r="W786" i="8"/>
  <c r="T786" i="8"/>
  <c r="S786" i="8"/>
  <c r="N786" i="8"/>
  <c r="M786" i="8"/>
  <c r="L786" i="8"/>
  <c r="X785" i="8"/>
  <c r="W785" i="8"/>
  <c r="T785" i="8"/>
  <c r="S785" i="8"/>
  <c r="N785" i="8"/>
  <c r="M785" i="8"/>
  <c r="L785" i="8"/>
  <c r="X784" i="8"/>
  <c r="W784" i="8"/>
  <c r="T784" i="8"/>
  <c r="S784" i="8"/>
  <c r="X783" i="8"/>
  <c r="W783" i="8"/>
  <c r="T783" i="8"/>
  <c r="S783" i="8"/>
  <c r="X782" i="8"/>
  <c r="W782" i="8"/>
  <c r="T782" i="8"/>
  <c r="S782" i="8"/>
  <c r="N782" i="8"/>
  <c r="M782" i="8"/>
  <c r="L782" i="8"/>
  <c r="X781" i="8"/>
  <c r="N781" i="8" s="1"/>
  <c r="W781" i="8"/>
  <c r="T781" i="8"/>
  <c r="S781" i="8"/>
  <c r="X780" i="8"/>
  <c r="N780" i="8" s="1"/>
  <c r="W780" i="8"/>
  <c r="T780" i="8"/>
  <c r="S780" i="8"/>
  <c r="X779" i="8"/>
  <c r="N779" i="8" s="1"/>
  <c r="W779" i="8"/>
  <c r="T779" i="8"/>
  <c r="S779" i="8"/>
  <c r="X778" i="8"/>
  <c r="W778" i="8"/>
  <c r="T778" i="8"/>
  <c r="S778" i="8"/>
  <c r="N778" i="8"/>
  <c r="M778" i="8"/>
  <c r="L778" i="8"/>
  <c r="X777" i="8"/>
  <c r="W777" i="8"/>
  <c r="T777" i="8"/>
  <c r="S777" i="8"/>
  <c r="X776" i="8"/>
  <c r="W776" i="8"/>
  <c r="T776" i="8"/>
  <c r="S776" i="8"/>
  <c r="N776" i="8"/>
  <c r="M776" i="8"/>
  <c r="L776" i="8"/>
  <c r="X775" i="8"/>
  <c r="W775" i="8"/>
  <c r="T775" i="8"/>
  <c r="S775" i="8"/>
  <c r="N775" i="8"/>
  <c r="X774" i="8"/>
  <c r="W774" i="8"/>
  <c r="T774" i="8"/>
  <c r="S774" i="8"/>
  <c r="N774" i="8"/>
  <c r="X773" i="8"/>
  <c r="W773" i="8"/>
  <c r="T773" i="8"/>
  <c r="S773" i="8"/>
  <c r="N773" i="8"/>
  <c r="M773" i="8"/>
  <c r="L773" i="8"/>
  <c r="X772" i="8"/>
  <c r="N772" i="8" s="1"/>
  <c r="W772" i="8"/>
  <c r="T772" i="8"/>
  <c r="S772" i="8"/>
  <c r="M772" i="8"/>
  <c r="X771" i="8"/>
  <c r="W771" i="8"/>
  <c r="T771" i="8"/>
  <c r="S771" i="8"/>
  <c r="N771" i="8"/>
  <c r="M771" i="8"/>
  <c r="L771" i="8"/>
  <c r="X770" i="8"/>
  <c r="M770" i="8" s="1"/>
  <c r="W770" i="8"/>
  <c r="T770" i="8"/>
  <c r="S770" i="8"/>
  <c r="N770" i="8"/>
  <c r="X769" i="8"/>
  <c r="W769" i="8"/>
  <c r="T769" i="8"/>
  <c r="S769" i="8"/>
  <c r="N769" i="8"/>
  <c r="M769" i="8"/>
  <c r="L769" i="8"/>
  <c r="X768" i="8"/>
  <c r="W768" i="8"/>
  <c r="T768" i="8"/>
  <c r="S768" i="8"/>
  <c r="X767" i="8"/>
  <c r="W767" i="8"/>
  <c r="T767" i="8"/>
  <c r="S767" i="8"/>
  <c r="N767" i="8"/>
  <c r="M767" i="8"/>
  <c r="L767" i="8"/>
  <c r="X766" i="8"/>
  <c r="W766" i="8"/>
  <c r="T766" i="8"/>
  <c r="S766" i="8"/>
  <c r="M766" i="8"/>
  <c r="X765" i="8"/>
  <c r="L765" i="8" s="1"/>
  <c r="W765" i="8"/>
  <c r="T765" i="8"/>
  <c r="S765" i="8"/>
  <c r="N765" i="8"/>
  <c r="M765" i="8"/>
  <c r="X764" i="8"/>
  <c r="W764" i="8"/>
  <c r="T764" i="8"/>
  <c r="S764" i="8"/>
  <c r="N764" i="8"/>
  <c r="M764" i="8"/>
  <c r="L764" i="8"/>
  <c r="X763" i="8"/>
  <c r="M763" i="8" s="1"/>
  <c r="W763" i="8"/>
  <c r="T763" i="8"/>
  <c r="S763" i="8"/>
  <c r="N763" i="8"/>
  <c r="L763" i="8"/>
  <c r="X762" i="8"/>
  <c r="W762" i="8"/>
  <c r="T762" i="8"/>
  <c r="S762" i="8"/>
  <c r="N762" i="8"/>
  <c r="M762" i="8"/>
  <c r="L762" i="8"/>
  <c r="X761" i="8"/>
  <c r="L761" i="8" s="1"/>
  <c r="W761" i="8"/>
  <c r="T761" i="8"/>
  <c r="S761" i="8"/>
  <c r="N761" i="8"/>
  <c r="M761" i="8"/>
  <c r="X760" i="8"/>
  <c r="N760" i="8" s="1"/>
  <c r="W760" i="8"/>
  <c r="T760" i="8"/>
  <c r="S760" i="8"/>
  <c r="M760" i="8"/>
  <c r="L760" i="8"/>
  <c r="X759" i="8"/>
  <c r="N759" i="8" s="1"/>
  <c r="W759" i="8"/>
  <c r="T759" i="8"/>
  <c r="S759" i="8"/>
  <c r="X758" i="8"/>
  <c r="W758" i="8"/>
  <c r="T758" i="8"/>
  <c r="S758" i="8"/>
  <c r="N758" i="8"/>
  <c r="M758" i="8"/>
  <c r="L758" i="8"/>
  <c r="X757" i="8"/>
  <c r="M757" i="8" s="1"/>
  <c r="W757" i="8"/>
  <c r="T757" i="8"/>
  <c r="S757" i="8"/>
  <c r="N757" i="8"/>
  <c r="L757" i="8"/>
  <c r="X756" i="8"/>
  <c r="W756" i="8"/>
  <c r="T756" i="8"/>
  <c r="S756" i="8"/>
  <c r="N756" i="8"/>
  <c r="M756" i="8"/>
  <c r="L756" i="8"/>
  <c r="X755" i="8"/>
  <c r="W755" i="8"/>
  <c r="T755" i="8"/>
  <c r="S755" i="8"/>
  <c r="N755" i="8"/>
  <c r="M755" i="8"/>
  <c r="L755" i="8"/>
  <c r="X754" i="8"/>
  <c r="N754" i="8" s="1"/>
  <c r="W754" i="8"/>
  <c r="T754" i="8"/>
  <c r="S754" i="8"/>
  <c r="M754" i="8"/>
  <c r="X753" i="8"/>
  <c r="M753" i="8" s="1"/>
  <c r="W753" i="8"/>
  <c r="T753" i="8"/>
  <c r="S753" i="8"/>
  <c r="N753" i="8"/>
  <c r="L753" i="8"/>
  <c r="X752" i="8"/>
  <c r="N752" i="8" s="1"/>
  <c r="W752" i="8"/>
  <c r="T752" i="8"/>
  <c r="S752" i="8"/>
  <c r="L752" i="8"/>
  <c r="X751" i="8"/>
  <c r="W751" i="8"/>
  <c r="T751" i="8"/>
  <c r="S751" i="8"/>
  <c r="N751" i="8"/>
  <c r="M751" i="8"/>
  <c r="L751" i="8"/>
  <c r="X750" i="8"/>
  <c r="N750" i="8" s="1"/>
  <c r="W750" i="8"/>
  <c r="T750" i="8"/>
  <c r="S750" i="8"/>
  <c r="X749" i="8"/>
  <c r="W749" i="8"/>
  <c r="T749" i="8"/>
  <c r="S749" i="8"/>
  <c r="N749" i="8"/>
  <c r="M749" i="8"/>
  <c r="L749" i="8"/>
  <c r="X748" i="8"/>
  <c r="L748" i="8" s="1"/>
  <c r="W748" i="8"/>
  <c r="T748" i="8"/>
  <c r="S748" i="8"/>
  <c r="X747" i="8"/>
  <c r="W747" i="8"/>
  <c r="T747" i="8"/>
  <c r="S747" i="8"/>
  <c r="N747" i="8"/>
  <c r="M747" i="8"/>
  <c r="L747" i="8"/>
  <c r="X746" i="8"/>
  <c r="W746" i="8"/>
  <c r="T746" i="8"/>
  <c r="S746" i="8"/>
  <c r="X745" i="8"/>
  <c r="M745" i="8" s="1"/>
  <c r="W745" i="8"/>
  <c r="T745" i="8"/>
  <c r="S745" i="8"/>
  <c r="N745" i="8"/>
  <c r="L745" i="8"/>
  <c r="X744" i="8"/>
  <c r="W744" i="8"/>
  <c r="T744" i="8"/>
  <c r="S744" i="8"/>
  <c r="N744" i="8"/>
  <c r="M744" i="8"/>
  <c r="L744" i="8"/>
  <c r="X743" i="8"/>
  <c r="M743" i="8" s="1"/>
  <c r="W743" i="8"/>
  <c r="T743" i="8"/>
  <c r="S743" i="8"/>
  <c r="N743" i="8"/>
  <c r="L743" i="8"/>
  <c r="X742" i="8"/>
  <c r="N742" i="8" s="1"/>
  <c r="W742" i="8"/>
  <c r="T742" i="8"/>
  <c r="S742" i="8"/>
  <c r="X741" i="8"/>
  <c r="M741" i="8" s="1"/>
  <c r="W741" i="8"/>
  <c r="T741" i="8"/>
  <c r="S741" i="8"/>
  <c r="N741" i="8"/>
  <c r="X740" i="8"/>
  <c r="W740" i="8"/>
  <c r="T740" i="8"/>
  <c r="S740" i="8"/>
  <c r="N740" i="8"/>
  <c r="M740" i="8"/>
  <c r="L740" i="8"/>
  <c r="X739" i="8"/>
  <c r="W739" i="8"/>
  <c r="T739" i="8"/>
  <c r="S739" i="8"/>
  <c r="N739" i="8"/>
  <c r="M739" i="8"/>
  <c r="L739" i="8"/>
  <c r="X738" i="8"/>
  <c r="W738" i="8"/>
  <c r="T738" i="8"/>
  <c r="S738" i="8"/>
  <c r="N738" i="8"/>
  <c r="M738" i="8"/>
  <c r="L738" i="8"/>
  <c r="X737" i="8"/>
  <c r="W737" i="8"/>
  <c r="T737" i="8"/>
  <c r="S737" i="8"/>
  <c r="X736" i="8"/>
  <c r="W736" i="8"/>
  <c r="T736" i="8"/>
  <c r="S736" i="8"/>
  <c r="N736" i="8"/>
  <c r="M736" i="8"/>
  <c r="L736" i="8"/>
  <c r="X735" i="8"/>
  <c r="N735" i="8" s="1"/>
  <c r="W735" i="8"/>
  <c r="T735" i="8"/>
  <c r="S735" i="8"/>
  <c r="M735" i="8"/>
  <c r="L735" i="8"/>
  <c r="X734" i="8"/>
  <c r="W734" i="8"/>
  <c r="T734" i="8"/>
  <c r="S734" i="8"/>
  <c r="N734" i="8"/>
  <c r="M734" i="8"/>
  <c r="L734" i="8"/>
  <c r="X733" i="8"/>
  <c r="N733" i="8" s="1"/>
  <c r="W733" i="8"/>
  <c r="T733" i="8"/>
  <c r="S733" i="8"/>
  <c r="X732" i="8"/>
  <c r="L732" i="8" s="1"/>
  <c r="W732" i="8"/>
  <c r="T732" i="8"/>
  <c r="S732" i="8"/>
  <c r="N732" i="8"/>
  <c r="M732" i="8"/>
  <c r="X731" i="8"/>
  <c r="W731" i="8"/>
  <c r="T731" i="8"/>
  <c r="S731" i="8"/>
  <c r="N731" i="8"/>
  <c r="M731" i="8"/>
  <c r="L731" i="8"/>
  <c r="X730" i="8"/>
  <c r="W730" i="8"/>
  <c r="T730" i="8"/>
  <c r="S730" i="8"/>
  <c r="N730" i="8"/>
  <c r="M730" i="8"/>
  <c r="L730" i="8"/>
  <c r="X729" i="8"/>
  <c r="N729" i="8" s="1"/>
  <c r="W729" i="8"/>
  <c r="T729" i="8"/>
  <c r="S729" i="8"/>
  <c r="X728" i="8"/>
  <c r="W728" i="8"/>
  <c r="T728" i="8"/>
  <c r="S728" i="8"/>
  <c r="X727" i="8"/>
  <c r="W727" i="8"/>
  <c r="T727" i="8"/>
  <c r="S727" i="8"/>
  <c r="N727" i="8"/>
  <c r="M727" i="8"/>
  <c r="L727" i="8"/>
  <c r="X726" i="8"/>
  <c r="N726" i="8" s="1"/>
  <c r="W726" i="8"/>
  <c r="T726" i="8"/>
  <c r="S726" i="8"/>
  <c r="M726" i="8"/>
  <c r="L726" i="8"/>
  <c r="X725" i="8"/>
  <c r="N725" i="8" s="1"/>
  <c r="W725" i="8"/>
  <c r="T725" i="8"/>
  <c r="S725" i="8"/>
  <c r="X724" i="8"/>
  <c r="N724" i="8" s="1"/>
  <c r="W724" i="8"/>
  <c r="T724" i="8"/>
  <c r="S724" i="8"/>
  <c r="X723" i="8"/>
  <c r="W723" i="8"/>
  <c r="T723" i="8"/>
  <c r="S723" i="8"/>
  <c r="N723" i="8"/>
  <c r="M723" i="8"/>
  <c r="L723" i="8"/>
  <c r="X722" i="8"/>
  <c r="W722" i="8"/>
  <c r="T722" i="8"/>
  <c r="S722" i="8"/>
  <c r="N722" i="8"/>
  <c r="M722" i="8"/>
  <c r="L722" i="8"/>
  <c r="X721" i="8"/>
  <c r="W721" i="8"/>
  <c r="T721" i="8"/>
  <c r="S721" i="8"/>
  <c r="N721" i="8"/>
  <c r="M721" i="8"/>
  <c r="L721" i="8"/>
  <c r="X720" i="8"/>
  <c r="W720" i="8"/>
  <c r="T720" i="8"/>
  <c r="S720" i="8"/>
  <c r="L720" i="8"/>
  <c r="X719" i="8"/>
  <c r="W719" i="8"/>
  <c r="T719" i="8"/>
  <c r="S719" i="8"/>
  <c r="X718" i="8"/>
  <c r="W718" i="8"/>
  <c r="T718" i="8"/>
  <c r="S718" i="8"/>
  <c r="N718" i="8"/>
  <c r="M718" i="8"/>
  <c r="L718" i="8"/>
  <c r="X717" i="8"/>
  <c r="N717" i="8" s="1"/>
  <c r="W717" i="8"/>
  <c r="T717" i="8"/>
  <c r="S717" i="8"/>
  <c r="X716" i="8"/>
  <c r="M716" i="8" s="1"/>
  <c r="W716" i="8"/>
  <c r="T716" i="8"/>
  <c r="S716" i="8"/>
  <c r="N716" i="8"/>
  <c r="X715" i="8"/>
  <c r="N715" i="8" s="1"/>
  <c r="W715" i="8"/>
  <c r="T715" i="8"/>
  <c r="S715" i="8"/>
  <c r="X714" i="8"/>
  <c r="W714" i="8"/>
  <c r="T714" i="8"/>
  <c r="S714" i="8"/>
  <c r="N714" i="8"/>
  <c r="M714" i="8"/>
  <c r="L714" i="8"/>
  <c r="X713" i="8"/>
  <c r="W713" i="8"/>
  <c r="T713" i="8"/>
  <c r="S713" i="8"/>
  <c r="X712" i="8"/>
  <c r="W712" i="8"/>
  <c r="T712" i="8"/>
  <c r="S712" i="8"/>
  <c r="N712" i="8"/>
  <c r="M712" i="8"/>
  <c r="L712" i="8"/>
  <c r="X711" i="8"/>
  <c r="W711" i="8"/>
  <c r="T711" i="8"/>
  <c r="S711" i="8"/>
  <c r="N711" i="8"/>
  <c r="X710" i="8"/>
  <c r="N710" i="8" s="1"/>
  <c r="W710" i="8"/>
  <c r="T710" i="8"/>
  <c r="S710" i="8"/>
  <c r="X709" i="8"/>
  <c r="W709" i="8"/>
  <c r="T709" i="8"/>
  <c r="S709" i="8"/>
  <c r="N709" i="8"/>
  <c r="M709" i="8"/>
  <c r="L709" i="8"/>
  <c r="X708" i="8"/>
  <c r="N708" i="8" s="1"/>
  <c r="W708" i="8"/>
  <c r="T708" i="8"/>
  <c r="S708" i="8"/>
  <c r="M708" i="8"/>
  <c r="X707" i="8"/>
  <c r="W707" i="8"/>
  <c r="T707" i="8"/>
  <c r="S707" i="8"/>
  <c r="N707" i="8"/>
  <c r="M707" i="8"/>
  <c r="L707" i="8"/>
  <c r="X706" i="8"/>
  <c r="M706" i="8" s="1"/>
  <c r="W706" i="8"/>
  <c r="T706" i="8"/>
  <c r="S706" i="8"/>
  <c r="N706" i="8"/>
  <c r="X705" i="8"/>
  <c r="W705" i="8"/>
  <c r="T705" i="8"/>
  <c r="S705" i="8"/>
  <c r="N705" i="8"/>
  <c r="M705" i="8"/>
  <c r="L705" i="8"/>
  <c r="X704" i="8"/>
  <c r="W704" i="8"/>
  <c r="T704" i="8"/>
  <c r="S704" i="8"/>
  <c r="X703" i="8"/>
  <c r="W703" i="8"/>
  <c r="T703" i="8"/>
  <c r="S703" i="8"/>
  <c r="N703" i="8"/>
  <c r="M703" i="8"/>
  <c r="L703" i="8"/>
  <c r="X702" i="8"/>
  <c r="M702" i="8" s="1"/>
  <c r="W702" i="8"/>
  <c r="T702" i="8"/>
  <c r="S702" i="8"/>
  <c r="X701" i="8"/>
  <c r="L701" i="8" s="1"/>
  <c r="W701" i="8"/>
  <c r="T701" i="8"/>
  <c r="S701" i="8"/>
  <c r="N701" i="8"/>
  <c r="M701" i="8"/>
  <c r="X700" i="8"/>
  <c r="W700" i="8"/>
  <c r="T700" i="8"/>
  <c r="S700" i="8"/>
  <c r="N700" i="8"/>
  <c r="M700" i="8"/>
  <c r="L700" i="8"/>
  <c r="X699" i="8"/>
  <c r="M699" i="8" s="1"/>
  <c r="W699" i="8"/>
  <c r="T699" i="8"/>
  <c r="S699" i="8"/>
  <c r="N699" i="8"/>
  <c r="L699" i="8"/>
  <c r="X698" i="8"/>
  <c r="W698" i="8"/>
  <c r="T698" i="8"/>
  <c r="S698" i="8"/>
  <c r="N698" i="8"/>
  <c r="M698" i="8"/>
  <c r="L698" i="8"/>
  <c r="X697" i="8"/>
  <c r="L697" i="8" s="1"/>
  <c r="W697" i="8"/>
  <c r="T697" i="8"/>
  <c r="S697" i="8"/>
  <c r="N697" i="8"/>
  <c r="M697" i="8"/>
  <c r="X696" i="8"/>
  <c r="N696" i="8" s="1"/>
  <c r="W696" i="8"/>
  <c r="T696" i="8"/>
  <c r="S696" i="8"/>
  <c r="M696" i="8"/>
  <c r="L696" i="8"/>
  <c r="X695" i="8"/>
  <c r="N695" i="8" s="1"/>
  <c r="W695" i="8"/>
  <c r="T695" i="8"/>
  <c r="S695" i="8"/>
  <c r="X694" i="8"/>
  <c r="W694" i="8"/>
  <c r="T694" i="8"/>
  <c r="S694" i="8"/>
  <c r="N694" i="8"/>
  <c r="M694" i="8"/>
  <c r="L694" i="8"/>
  <c r="X693" i="8"/>
  <c r="M693" i="8" s="1"/>
  <c r="W693" i="8"/>
  <c r="T693" i="8"/>
  <c r="S693" i="8"/>
  <c r="N693" i="8"/>
  <c r="L693" i="8"/>
  <c r="X692" i="8"/>
  <c r="W692" i="8"/>
  <c r="T692" i="8"/>
  <c r="S692" i="8"/>
  <c r="N692" i="8"/>
  <c r="M692" i="8"/>
  <c r="L692" i="8"/>
  <c r="X691" i="8"/>
  <c r="W691" i="8"/>
  <c r="T691" i="8"/>
  <c r="S691" i="8"/>
  <c r="N691" i="8"/>
  <c r="M691" i="8"/>
  <c r="L691" i="8"/>
  <c r="X690" i="8"/>
  <c r="N690" i="8" s="1"/>
  <c r="W690" i="8"/>
  <c r="T690" i="8"/>
  <c r="S690" i="8"/>
  <c r="M690" i="8"/>
  <c r="X689" i="8"/>
  <c r="M689" i="8" s="1"/>
  <c r="W689" i="8"/>
  <c r="T689" i="8"/>
  <c r="S689" i="8"/>
  <c r="N689" i="8"/>
  <c r="L689" i="8"/>
  <c r="X688" i="8"/>
  <c r="N688" i="8" s="1"/>
  <c r="W688" i="8"/>
  <c r="T688" i="8"/>
  <c r="S688" i="8"/>
  <c r="L688" i="8"/>
  <c r="K687" i="8"/>
  <c r="J687" i="8"/>
  <c r="X687" i="8" s="1"/>
  <c r="X686" i="8"/>
  <c r="W686" i="8"/>
  <c r="K686" i="8"/>
  <c r="J686" i="8"/>
  <c r="T686" i="8" s="1"/>
  <c r="K685" i="8"/>
  <c r="J685" i="8"/>
  <c r="X685" i="8" s="1"/>
  <c r="W684" i="8"/>
  <c r="K684" i="8"/>
  <c r="J684" i="8"/>
  <c r="K683" i="8"/>
  <c r="J683" i="8"/>
  <c r="X683" i="8" s="1"/>
  <c r="K682" i="8"/>
  <c r="J682" i="8"/>
  <c r="X682" i="8" s="1"/>
  <c r="X681" i="8"/>
  <c r="N681" i="8" s="1"/>
  <c r="S681" i="8"/>
  <c r="K681" i="8"/>
  <c r="J681" i="8"/>
  <c r="W681" i="8" s="1"/>
  <c r="X680" i="8"/>
  <c r="N680" i="8" s="1"/>
  <c r="K680" i="8"/>
  <c r="J680" i="8"/>
  <c r="W680" i="8" s="1"/>
  <c r="X679" i="8"/>
  <c r="N679" i="8" s="1"/>
  <c r="W679" i="8"/>
  <c r="T679" i="8"/>
  <c r="K679" i="8"/>
  <c r="J679" i="8"/>
  <c r="S679" i="8" s="1"/>
  <c r="T678" i="8"/>
  <c r="K678" i="8"/>
  <c r="J678" i="8"/>
  <c r="X677" i="8"/>
  <c r="N677" i="8" s="1"/>
  <c r="W677" i="8"/>
  <c r="T677" i="8"/>
  <c r="S677" i="8"/>
  <c r="X676" i="8"/>
  <c r="W676" i="8"/>
  <c r="T676" i="8"/>
  <c r="S676" i="8"/>
  <c r="K675" i="8"/>
  <c r="J675" i="8"/>
  <c r="X675" i="8" s="1"/>
  <c r="K674" i="8"/>
  <c r="J674" i="8"/>
  <c r="X674" i="8" s="1"/>
  <c r="X673" i="8"/>
  <c r="L673" i="8" s="1"/>
  <c r="W673" i="8"/>
  <c r="T673" i="8"/>
  <c r="S673" i="8"/>
  <c r="N673" i="8"/>
  <c r="M673" i="8"/>
  <c r="X672" i="8"/>
  <c r="N672" i="8" s="1"/>
  <c r="W672" i="8"/>
  <c r="T672" i="8"/>
  <c r="S672" i="8"/>
  <c r="M672" i="8"/>
  <c r="L672" i="8"/>
  <c r="X671" i="8"/>
  <c r="N671" i="8" s="1"/>
  <c r="W671" i="8"/>
  <c r="T671" i="8"/>
  <c r="K671" i="8"/>
  <c r="J671" i="8"/>
  <c r="S671" i="8" s="1"/>
  <c r="W670" i="8"/>
  <c r="T670" i="8"/>
  <c r="S670" i="8"/>
  <c r="N670" i="8"/>
  <c r="M670" i="8"/>
  <c r="K670" i="8"/>
  <c r="J670" i="8"/>
  <c r="X670" i="8" s="1"/>
  <c r="L670" i="8" s="1"/>
  <c r="X669" i="8"/>
  <c r="N669" i="8" s="1"/>
  <c r="T669" i="8"/>
  <c r="K669" i="8"/>
  <c r="J669" i="8"/>
  <c r="X668" i="8"/>
  <c r="K668" i="8"/>
  <c r="J668" i="8"/>
  <c r="W668" i="8" s="1"/>
  <c r="T667" i="8"/>
  <c r="K667" i="8"/>
  <c r="J667" i="8"/>
  <c r="X667" i="8" s="1"/>
  <c r="W666" i="8"/>
  <c r="K666" i="8"/>
  <c r="X666" i="8" s="1"/>
  <c r="J666" i="8"/>
  <c r="T666" i="8" s="1"/>
  <c r="X665" i="8"/>
  <c r="N665" i="8" s="1"/>
  <c r="W665" i="8"/>
  <c r="K665" i="8"/>
  <c r="J665" i="8"/>
  <c r="T665" i="8" s="1"/>
  <c r="X664" i="8"/>
  <c r="N664" i="8" s="1"/>
  <c r="W664" i="8"/>
  <c r="T664" i="8"/>
  <c r="S664" i="8"/>
  <c r="K664" i="8"/>
  <c r="J664" i="8"/>
  <c r="T663" i="8"/>
  <c r="S663" i="8"/>
  <c r="K663" i="8"/>
  <c r="J663" i="8"/>
  <c r="X662" i="8"/>
  <c r="W662" i="8"/>
  <c r="S662" i="8"/>
  <c r="L662" i="8"/>
  <c r="K662" i="8"/>
  <c r="J662" i="8"/>
  <c r="X661" i="8"/>
  <c r="W661" i="8"/>
  <c r="K661" i="8"/>
  <c r="J661" i="8"/>
  <c r="T661" i="8" s="1"/>
  <c r="K660" i="8"/>
  <c r="X660" i="8" s="1"/>
  <c r="J660" i="8"/>
  <c r="T659" i="8"/>
  <c r="K659" i="8"/>
  <c r="J659" i="8"/>
  <c r="X659" i="8" s="1"/>
  <c r="X658" i="8"/>
  <c r="N658" i="8" s="1"/>
  <c r="W658" i="8"/>
  <c r="T658" i="8"/>
  <c r="K658" i="8"/>
  <c r="J658" i="8"/>
  <c r="S658" i="8" s="1"/>
  <c r="X657" i="8"/>
  <c r="M657" i="8" s="1"/>
  <c r="W657" i="8"/>
  <c r="T657" i="8"/>
  <c r="S657" i="8"/>
  <c r="N657" i="8"/>
  <c r="K657" i="8"/>
  <c r="J657" i="8"/>
  <c r="S656" i="8"/>
  <c r="K656" i="8"/>
  <c r="J656" i="8"/>
  <c r="X655" i="8"/>
  <c r="N655" i="8" s="1"/>
  <c r="W655" i="8"/>
  <c r="T655" i="8"/>
  <c r="S655" i="8"/>
  <c r="X654" i="8"/>
  <c r="W654" i="8"/>
  <c r="T654" i="8"/>
  <c r="S654" i="8"/>
  <c r="N654" i="8"/>
  <c r="X653" i="8"/>
  <c r="W653" i="8"/>
  <c r="T653" i="8"/>
  <c r="S653" i="8"/>
  <c r="N653" i="8"/>
  <c r="M653" i="8"/>
  <c r="L653" i="8"/>
  <c r="X652" i="8"/>
  <c r="N652" i="8" s="1"/>
  <c r="W652" i="8"/>
  <c r="T652" i="8"/>
  <c r="S652" i="8"/>
  <c r="M652" i="8"/>
  <c r="X651" i="8"/>
  <c r="W651" i="8"/>
  <c r="T651" i="8"/>
  <c r="S651" i="8"/>
  <c r="N651" i="8"/>
  <c r="M651" i="8"/>
  <c r="L651" i="8"/>
  <c r="X650" i="8"/>
  <c r="M650" i="8" s="1"/>
  <c r="W650" i="8"/>
  <c r="T650" i="8"/>
  <c r="S650" i="8"/>
  <c r="N650" i="8"/>
  <c r="X649" i="8"/>
  <c r="W649" i="8"/>
  <c r="T649" i="8"/>
  <c r="S649" i="8"/>
  <c r="N649" i="8"/>
  <c r="M649" i="8"/>
  <c r="L649" i="8"/>
  <c r="X648" i="8"/>
  <c r="W648" i="8"/>
  <c r="T648" i="8"/>
  <c r="S648" i="8"/>
  <c r="AC647" i="8"/>
  <c r="X647" i="8"/>
  <c r="W647" i="8"/>
  <c r="T647" i="8"/>
  <c r="S647" i="8"/>
  <c r="N647" i="8"/>
  <c r="M647" i="8"/>
  <c r="L647" i="8"/>
  <c r="AC646" i="8"/>
  <c r="X646" i="8"/>
  <c r="W646" i="8"/>
  <c r="T646" i="8"/>
  <c r="S646" i="8"/>
  <c r="L646" i="8"/>
  <c r="AC645" i="8"/>
  <c r="X645" i="8"/>
  <c r="W645" i="8"/>
  <c r="T645" i="8"/>
  <c r="S645" i="8"/>
  <c r="AC644" i="8"/>
  <c r="X644" i="8"/>
  <c r="W644" i="8"/>
  <c r="T644" i="8"/>
  <c r="S644" i="8"/>
  <c r="N644" i="8"/>
  <c r="M644" i="8"/>
  <c r="L644" i="8"/>
  <c r="AC643" i="8"/>
  <c r="X643" i="8"/>
  <c r="W643" i="8"/>
  <c r="T643" i="8"/>
  <c r="S643" i="8"/>
  <c r="N643" i="8"/>
  <c r="M643" i="8"/>
  <c r="L643" i="8"/>
  <c r="AC642" i="8"/>
  <c r="X642" i="8"/>
  <c r="N642" i="8" s="1"/>
  <c r="W642" i="8"/>
  <c r="T642" i="8"/>
  <c r="S642" i="8"/>
  <c r="L642" i="8"/>
  <c r="AC641" i="8"/>
  <c r="X641" i="8"/>
  <c r="N641" i="8" s="1"/>
  <c r="W641" i="8"/>
  <c r="T641" i="8"/>
  <c r="S641" i="8"/>
  <c r="M641" i="8"/>
  <c r="L641" i="8"/>
  <c r="AC640" i="8"/>
  <c r="X640" i="8"/>
  <c r="W640" i="8"/>
  <c r="T640" i="8"/>
  <c r="S640" i="8"/>
  <c r="AC639" i="8"/>
  <c r="X639" i="8"/>
  <c r="W639" i="8"/>
  <c r="T639" i="8"/>
  <c r="S639" i="8"/>
  <c r="N639" i="8"/>
  <c r="M639" i="8"/>
  <c r="L639" i="8"/>
  <c r="AC638" i="8"/>
  <c r="X638" i="8"/>
  <c r="W638" i="8"/>
  <c r="T638" i="8"/>
  <c r="S638" i="8"/>
  <c r="L638" i="8"/>
  <c r="AC637" i="8"/>
  <c r="X637" i="8"/>
  <c r="W637" i="8"/>
  <c r="T637" i="8"/>
  <c r="S637" i="8"/>
  <c r="AC636" i="8"/>
  <c r="X636" i="8"/>
  <c r="W636" i="8"/>
  <c r="T636" i="8"/>
  <c r="S636" i="8"/>
  <c r="N636" i="8"/>
  <c r="M636" i="8"/>
  <c r="L636" i="8"/>
  <c r="AC635" i="8"/>
  <c r="X635" i="8"/>
  <c r="W635" i="8"/>
  <c r="T635" i="8"/>
  <c r="S635" i="8"/>
  <c r="N635" i="8"/>
  <c r="M635" i="8"/>
  <c r="L635" i="8"/>
  <c r="AC634" i="8"/>
  <c r="X634" i="8"/>
  <c r="N634" i="8" s="1"/>
  <c r="W634" i="8"/>
  <c r="T634" i="8"/>
  <c r="S634" i="8"/>
  <c r="L634" i="8"/>
  <c r="AC633" i="8"/>
  <c r="X633" i="8"/>
  <c r="N633" i="8" s="1"/>
  <c r="W633" i="8"/>
  <c r="T633" i="8"/>
  <c r="S633" i="8"/>
  <c r="M633" i="8"/>
  <c r="L633" i="8"/>
  <c r="AC632" i="8"/>
  <c r="X632" i="8"/>
  <c r="W632" i="8"/>
  <c r="T632" i="8"/>
  <c r="S632" i="8"/>
  <c r="S631" i="8"/>
  <c r="K631" i="8"/>
  <c r="AC631" i="8" s="1"/>
  <c r="J631" i="8"/>
  <c r="X631" i="8" s="1"/>
  <c r="N631" i="8" s="1"/>
  <c r="AC630" i="8"/>
  <c r="X630" i="8"/>
  <c r="M630" i="8" s="1"/>
  <c r="W630" i="8"/>
  <c r="T630" i="8"/>
  <c r="S630" i="8"/>
  <c r="R630" i="8"/>
  <c r="Q630" i="8"/>
  <c r="N630" i="8"/>
  <c r="K630" i="8"/>
  <c r="J630" i="8"/>
  <c r="K629" i="8"/>
  <c r="AC629" i="8" s="1"/>
  <c r="J629" i="8"/>
  <c r="K628" i="8"/>
  <c r="J628" i="8"/>
  <c r="W628" i="8" s="1"/>
  <c r="K627" i="8"/>
  <c r="J627" i="8"/>
  <c r="AC627" i="8" s="1"/>
  <c r="Q626" i="8"/>
  <c r="K626" i="8"/>
  <c r="J626" i="8"/>
  <c r="AC625" i="8"/>
  <c r="X625" i="8"/>
  <c r="N625" i="8" s="1"/>
  <c r="W625" i="8"/>
  <c r="S625" i="8"/>
  <c r="K625" i="8"/>
  <c r="J625" i="8"/>
  <c r="K624" i="8"/>
  <c r="Q624" i="8" s="1"/>
  <c r="J624" i="8"/>
  <c r="AC624" i="8" s="1"/>
  <c r="Q623" i="8"/>
  <c r="K623" i="8"/>
  <c r="J623" i="8"/>
  <c r="AC623" i="8" s="1"/>
  <c r="T622" i="8"/>
  <c r="K622" i="8"/>
  <c r="J622" i="8"/>
  <c r="AC622" i="8" s="1"/>
  <c r="K621" i="8"/>
  <c r="J621" i="8"/>
  <c r="S620" i="8"/>
  <c r="K620" i="8"/>
  <c r="J620" i="8"/>
  <c r="AC620" i="8" s="1"/>
  <c r="AC619" i="8"/>
  <c r="X619" i="8"/>
  <c r="W619" i="8"/>
  <c r="T619" i="8"/>
  <c r="K619" i="8"/>
  <c r="J619" i="8"/>
  <c r="S619" i="8" s="1"/>
  <c r="K618" i="8"/>
  <c r="W618" i="8" s="1"/>
  <c r="J618" i="8"/>
  <c r="AC618" i="8" s="1"/>
  <c r="AC617" i="8"/>
  <c r="X617" i="8"/>
  <c r="M617" i="8" s="1"/>
  <c r="W617" i="8"/>
  <c r="T617" i="8"/>
  <c r="S617" i="8"/>
  <c r="Q617" i="8"/>
  <c r="R617" i="8" s="1"/>
  <c r="N617" i="8"/>
  <c r="K617" i="8"/>
  <c r="J617" i="8"/>
  <c r="W616" i="8"/>
  <c r="T616" i="8"/>
  <c r="S616" i="8"/>
  <c r="Q616" i="8"/>
  <c r="R616" i="8" s="1"/>
  <c r="K616" i="8"/>
  <c r="J616" i="8"/>
  <c r="AC616" i="8" s="1"/>
  <c r="W615" i="8"/>
  <c r="T615" i="8"/>
  <c r="S615" i="8"/>
  <c r="K615" i="8"/>
  <c r="AC615" i="8" s="1"/>
  <c r="J615" i="8"/>
  <c r="X615" i="8" s="1"/>
  <c r="N615" i="8" s="1"/>
  <c r="AC614" i="8"/>
  <c r="X614" i="8"/>
  <c r="M614" i="8" s="1"/>
  <c r="W614" i="8"/>
  <c r="T614" i="8"/>
  <c r="S614" i="8"/>
  <c r="Q614" i="8"/>
  <c r="R614" i="8" s="1"/>
  <c r="N614" i="8"/>
  <c r="K614" i="8"/>
  <c r="J614" i="8"/>
  <c r="Q613" i="8"/>
  <c r="R613" i="8" s="1"/>
  <c r="K613" i="8"/>
  <c r="AC613" i="8" s="1"/>
  <c r="J613" i="8"/>
  <c r="K612" i="8"/>
  <c r="J612" i="8"/>
  <c r="W612" i="8" s="1"/>
  <c r="K611" i="8"/>
  <c r="J611" i="8"/>
  <c r="AC611" i="8" s="1"/>
  <c r="K610" i="8"/>
  <c r="J610" i="8"/>
  <c r="K609" i="8"/>
  <c r="J609" i="8"/>
  <c r="AC609" i="8" s="1"/>
  <c r="K608" i="8"/>
  <c r="Q608" i="8" s="1"/>
  <c r="J608" i="8"/>
  <c r="AC608" i="8" s="1"/>
  <c r="Q607" i="8"/>
  <c r="K607" i="8"/>
  <c r="J607" i="8"/>
  <c r="AC607" i="8" s="1"/>
  <c r="T606" i="8"/>
  <c r="K606" i="8"/>
  <c r="J606" i="8"/>
  <c r="AC606" i="8" s="1"/>
  <c r="X605" i="8"/>
  <c r="K605" i="8"/>
  <c r="J605" i="8"/>
  <c r="K604" i="8"/>
  <c r="J604" i="8"/>
  <c r="Q604" i="8" s="1"/>
  <c r="AC603" i="8"/>
  <c r="X603" i="8"/>
  <c r="W603" i="8"/>
  <c r="T603" i="8"/>
  <c r="K603" i="8"/>
  <c r="J603" i="8"/>
  <c r="S603" i="8" s="1"/>
  <c r="AC602" i="8"/>
  <c r="X602" i="8"/>
  <c r="N602" i="8" s="1"/>
  <c r="W602" i="8"/>
  <c r="T602" i="8"/>
  <c r="S602" i="8"/>
  <c r="Q602" i="8"/>
  <c r="R602" i="8" s="1"/>
  <c r="L602" i="8"/>
  <c r="AC601" i="8"/>
  <c r="X601" i="8"/>
  <c r="W601" i="8"/>
  <c r="T601" i="8"/>
  <c r="S601" i="8"/>
  <c r="Q601" i="8"/>
  <c r="R601" i="8" s="1"/>
  <c r="N601" i="8"/>
  <c r="M601" i="8"/>
  <c r="L601" i="8"/>
  <c r="AC600" i="8"/>
  <c r="X600" i="8"/>
  <c r="W600" i="8"/>
  <c r="T600" i="8"/>
  <c r="S600" i="8"/>
  <c r="Q600" i="8"/>
  <c r="R600" i="8" s="1"/>
  <c r="N600" i="8"/>
  <c r="M600" i="8"/>
  <c r="L600" i="8"/>
  <c r="AC599" i="8"/>
  <c r="X599" i="8"/>
  <c r="W599" i="8"/>
  <c r="T599" i="8"/>
  <c r="S599" i="8"/>
  <c r="Q599" i="8"/>
  <c r="R599" i="8" s="1"/>
  <c r="N599" i="8"/>
  <c r="M599" i="8"/>
  <c r="L599" i="8"/>
  <c r="AC598" i="8"/>
  <c r="X598" i="8"/>
  <c r="M598" i="8" s="1"/>
  <c r="W598" i="8"/>
  <c r="T598" i="8"/>
  <c r="S598" i="8"/>
  <c r="R598" i="8"/>
  <c r="Q598" i="8"/>
  <c r="AC597" i="8"/>
  <c r="X597" i="8"/>
  <c r="W597" i="8"/>
  <c r="T597" i="8"/>
  <c r="S597" i="8"/>
  <c r="R597" i="8"/>
  <c r="Q597" i="8"/>
  <c r="AC596" i="8"/>
  <c r="X596" i="8"/>
  <c r="L596" i="8" s="1"/>
  <c r="W596" i="8"/>
  <c r="T596" i="8"/>
  <c r="S596" i="8"/>
  <c r="Q596" i="8"/>
  <c r="R596" i="8" s="1"/>
  <c r="N596" i="8"/>
  <c r="M596" i="8"/>
  <c r="AC595" i="8"/>
  <c r="X595" i="8"/>
  <c r="W595" i="8"/>
  <c r="T595" i="8"/>
  <c r="S595" i="8"/>
  <c r="Q595" i="8"/>
  <c r="R595" i="8" s="1"/>
  <c r="N595" i="8"/>
  <c r="M595" i="8"/>
  <c r="L595" i="8"/>
  <c r="AC594" i="8"/>
  <c r="X594" i="8"/>
  <c r="N594" i="8" s="1"/>
  <c r="W594" i="8"/>
  <c r="T594" i="8"/>
  <c r="S594" i="8"/>
  <c r="R594" i="8"/>
  <c r="Q594" i="8"/>
  <c r="AC593" i="8"/>
  <c r="X593" i="8"/>
  <c r="N593" i="8" s="1"/>
  <c r="W593" i="8"/>
  <c r="T593" i="8"/>
  <c r="S593" i="8"/>
  <c r="R593" i="8"/>
  <c r="Q593" i="8"/>
  <c r="AC592" i="8"/>
  <c r="X592" i="8"/>
  <c r="W592" i="8"/>
  <c r="T592" i="8"/>
  <c r="S592" i="8"/>
  <c r="Q592" i="8"/>
  <c r="R592" i="8" s="1"/>
  <c r="N592" i="8"/>
  <c r="M592" i="8"/>
  <c r="L592" i="8"/>
  <c r="AC591" i="8"/>
  <c r="X591" i="8"/>
  <c r="W591" i="8"/>
  <c r="T591" i="8"/>
  <c r="S591" i="8"/>
  <c r="Q591" i="8"/>
  <c r="R591" i="8" s="1"/>
  <c r="N591" i="8"/>
  <c r="M591" i="8"/>
  <c r="L591" i="8"/>
  <c r="AC590" i="8"/>
  <c r="X590" i="8"/>
  <c r="W590" i="8"/>
  <c r="T590" i="8"/>
  <c r="S590" i="8"/>
  <c r="Q590" i="8"/>
  <c r="R590" i="8" s="1"/>
  <c r="N590" i="8"/>
  <c r="M590" i="8"/>
  <c r="L590" i="8"/>
  <c r="AC589" i="8"/>
  <c r="X589" i="8"/>
  <c r="W589" i="8"/>
  <c r="T589" i="8"/>
  <c r="S589" i="8"/>
  <c r="Q589" i="8"/>
  <c r="R589" i="8" s="1"/>
  <c r="N589" i="8"/>
  <c r="M589" i="8"/>
  <c r="L589" i="8"/>
  <c r="AC588" i="8"/>
  <c r="X588" i="8"/>
  <c r="M588" i="8" s="1"/>
  <c r="W588" i="8"/>
  <c r="T588" i="8"/>
  <c r="S588" i="8"/>
  <c r="Q588" i="8"/>
  <c r="R588" i="8" s="1"/>
  <c r="N588" i="8"/>
  <c r="AC587" i="8"/>
  <c r="X587" i="8"/>
  <c r="W587" i="8"/>
  <c r="T587" i="8"/>
  <c r="S587" i="8"/>
  <c r="Q587" i="8"/>
  <c r="R587" i="8" s="1"/>
  <c r="N587" i="8"/>
  <c r="M587" i="8"/>
  <c r="L587" i="8"/>
  <c r="AC586" i="8"/>
  <c r="X586" i="8"/>
  <c r="W586" i="8"/>
  <c r="T586" i="8"/>
  <c r="S586" i="8"/>
  <c r="Q586" i="8"/>
  <c r="R586" i="8" s="1"/>
  <c r="N586" i="8"/>
  <c r="M586" i="8"/>
  <c r="L586" i="8"/>
  <c r="AC585" i="8"/>
  <c r="X585" i="8"/>
  <c r="W585" i="8"/>
  <c r="T585" i="8"/>
  <c r="S585" i="8"/>
  <c r="Q585" i="8"/>
  <c r="R585" i="8" s="1"/>
  <c r="L585" i="8"/>
  <c r="AC584" i="8"/>
  <c r="X584" i="8"/>
  <c r="W584" i="8"/>
  <c r="T584" i="8"/>
  <c r="S584" i="8"/>
  <c r="Q584" i="8"/>
  <c r="R584" i="8" s="1"/>
  <c r="AC583" i="8"/>
  <c r="X583" i="8"/>
  <c r="N583" i="8" s="1"/>
  <c r="W583" i="8"/>
  <c r="T583" i="8"/>
  <c r="S583" i="8"/>
  <c r="Q583" i="8"/>
  <c r="R583" i="8" s="1"/>
  <c r="AC582" i="8"/>
  <c r="X582" i="8"/>
  <c r="L582" i="8" s="1"/>
  <c r="W582" i="8"/>
  <c r="T582" i="8"/>
  <c r="S582" i="8"/>
  <c r="R582" i="8"/>
  <c r="Q582" i="8"/>
  <c r="N582" i="8"/>
  <c r="M582" i="8"/>
  <c r="AC581" i="8"/>
  <c r="X581" i="8"/>
  <c r="N581" i="8" s="1"/>
  <c r="W581" i="8"/>
  <c r="T581" i="8"/>
  <c r="S581" i="8"/>
  <c r="Q581" i="8"/>
  <c r="R581" i="8" s="1"/>
  <c r="AC580" i="8"/>
  <c r="X580" i="8"/>
  <c r="W580" i="8"/>
  <c r="T580" i="8"/>
  <c r="S580" i="8"/>
  <c r="R580" i="8"/>
  <c r="Q580" i="8"/>
  <c r="AC579" i="8"/>
  <c r="X579" i="8"/>
  <c r="L579" i="8" s="1"/>
  <c r="W579" i="8"/>
  <c r="T579" i="8"/>
  <c r="S579" i="8"/>
  <c r="Q579" i="8"/>
  <c r="R579" i="8" s="1"/>
  <c r="AC578" i="8"/>
  <c r="X578" i="8"/>
  <c r="M578" i="8" s="1"/>
  <c r="W578" i="8"/>
  <c r="T578" i="8"/>
  <c r="S578" i="8"/>
  <c r="Q578" i="8"/>
  <c r="R578" i="8" s="1"/>
  <c r="N578" i="8"/>
  <c r="AC577" i="8"/>
  <c r="X577" i="8"/>
  <c r="W577" i="8"/>
  <c r="T577" i="8"/>
  <c r="S577" i="8"/>
  <c r="R577" i="8"/>
  <c r="Q577" i="8"/>
  <c r="N577" i="8"/>
  <c r="M577" i="8"/>
  <c r="L577" i="8"/>
  <c r="AC576" i="8"/>
  <c r="X576" i="8"/>
  <c r="W576" i="8"/>
  <c r="T576" i="8"/>
  <c r="S576" i="8"/>
  <c r="Q576" i="8"/>
  <c r="R576" i="8" s="1"/>
  <c r="N576" i="8"/>
  <c r="M576" i="8"/>
  <c r="L576" i="8"/>
  <c r="AC575" i="8"/>
  <c r="X575" i="8"/>
  <c r="N575" i="8" s="1"/>
  <c r="W575" i="8"/>
  <c r="T575" i="8"/>
  <c r="S575" i="8"/>
  <c r="R575" i="8"/>
  <c r="Q575" i="8"/>
  <c r="AC574" i="8"/>
  <c r="X574" i="8"/>
  <c r="W574" i="8"/>
  <c r="T574" i="8"/>
  <c r="S574" i="8"/>
  <c r="Q574" i="8"/>
  <c r="R574" i="8" s="1"/>
  <c r="N574" i="8"/>
  <c r="M574" i="8"/>
  <c r="L574" i="8"/>
  <c r="K573" i="8"/>
  <c r="J573" i="8"/>
  <c r="AC572" i="8"/>
  <c r="X572" i="8"/>
  <c r="W572" i="8"/>
  <c r="T572" i="8"/>
  <c r="S572" i="8"/>
  <c r="Q572" i="8"/>
  <c r="R572" i="8" s="1"/>
  <c r="N572" i="8"/>
  <c r="M572" i="8"/>
  <c r="L572" i="8"/>
  <c r="K572" i="8"/>
  <c r="J572" i="8"/>
  <c r="K571" i="8"/>
  <c r="W571" i="8" s="1"/>
  <c r="J571" i="8"/>
  <c r="AC571" i="8" s="1"/>
  <c r="S570" i="8"/>
  <c r="K570" i="8"/>
  <c r="T570" i="8" s="1"/>
  <c r="J570" i="8"/>
  <c r="AC570" i="8" s="1"/>
  <c r="K569" i="8"/>
  <c r="J569" i="8"/>
  <c r="AC568" i="8"/>
  <c r="K568" i="8"/>
  <c r="J568" i="8"/>
  <c r="S567" i="8"/>
  <c r="Q567" i="8"/>
  <c r="K567" i="8"/>
  <c r="J567" i="8"/>
  <c r="AC566" i="8"/>
  <c r="X566" i="8"/>
  <c r="K566" i="8"/>
  <c r="J566" i="8"/>
  <c r="W566" i="8" s="1"/>
  <c r="K565" i="8"/>
  <c r="J565" i="8"/>
  <c r="AC565" i="8" s="1"/>
  <c r="AC564" i="8"/>
  <c r="X564" i="8"/>
  <c r="N564" i="8" s="1"/>
  <c r="W564" i="8"/>
  <c r="T564" i="8"/>
  <c r="S564" i="8"/>
  <c r="K564" i="8"/>
  <c r="J564" i="8"/>
  <c r="Q564" i="8" s="1"/>
  <c r="R564" i="8" s="1"/>
  <c r="W563" i="8"/>
  <c r="T563" i="8"/>
  <c r="S563" i="8"/>
  <c r="K563" i="8"/>
  <c r="X563" i="8" s="1"/>
  <c r="J563" i="8"/>
  <c r="AC563" i="8" s="1"/>
  <c r="X562" i="8"/>
  <c r="L562" i="8" s="1"/>
  <c r="W562" i="8"/>
  <c r="T562" i="8"/>
  <c r="S562" i="8"/>
  <c r="K562" i="8"/>
  <c r="AC562" i="8" s="1"/>
  <c r="J562" i="8"/>
  <c r="AC561" i="8"/>
  <c r="X561" i="8"/>
  <c r="W561" i="8"/>
  <c r="T561" i="8"/>
  <c r="S561" i="8"/>
  <c r="K561" i="8"/>
  <c r="J561" i="8"/>
  <c r="Q561" i="8" s="1"/>
  <c r="R561" i="8" s="1"/>
  <c r="K560" i="8"/>
  <c r="J560" i="8"/>
  <c r="AC560" i="8" s="1"/>
  <c r="AC559" i="8"/>
  <c r="W559" i="8"/>
  <c r="T559" i="8"/>
  <c r="S559" i="8"/>
  <c r="Q559" i="8"/>
  <c r="R559" i="8" s="1"/>
  <c r="K559" i="8"/>
  <c r="J559" i="8"/>
  <c r="X559" i="8" s="1"/>
  <c r="W558" i="8"/>
  <c r="S558" i="8"/>
  <c r="Q558" i="8"/>
  <c r="R558" i="8" s="1"/>
  <c r="K558" i="8"/>
  <c r="J558" i="8"/>
  <c r="AC558" i="8" s="1"/>
  <c r="K557" i="8"/>
  <c r="J557" i="8"/>
  <c r="AC556" i="8"/>
  <c r="X556" i="8"/>
  <c r="W556" i="8"/>
  <c r="T556" i="8"/>
  <c r="S556" i="8"/>
  <c r="Q556" i="8"/>
  <c r="R556" i="8" s="1"/>
  <c r="N556" i="8"/>
  <c r="M556" i="8"/>
  <c r="L556" i="8"/>
  <c r="K556" i="8"/>
  <c r="J556" i="8"/>
  <c r="K555" i="8"/>
  <c r="W555" i="8" s="1"/>
  <c r="J555" i="8"/>
  <c r="AC555" i="8" s="1"/>
  <c r="S554" i="8"/>
  <c r="K554" i="8"/>
  <c r="T554" i="8" s="1"/>
  <c r="J554" i="8"/>
  <c r="AC554" i="8" s="1"/>
  <c r="K553" i="8"/>
  <c r="J553" i="8"/>
  <c r="K552" i="8"/>
  <c r="J552" i="8"/>
  <c r="AC552" i="8" s="1"/>
  <c r="AC551" i="8"/>
  <c r="X551" i="8"/>
  <c r="L551" i="8" s="1"/>
  <c r="K551" i="8"/>
  <c r="J551" i="8"/>
  <c r="AC550" i="8"/>
  <c r="X550" i="8"/>
  <c r="K550" i="8"/>
  <c r="J550" i="8"/>
  <c r="W550" i="8" s="1"/>
  <c r="K549" i="8"/>
  <c r="J549" i="8"/>
  <c r="AC549" i="8" s="1"/>
  <c r="AC548" i="8"/>
  <c r="X548" i="8"/>
  <c r="N548" i="8" s="1"/>
  <c r="W548" i="8"/>
  <c r="T548" i="8"/>
  <c r="S548" i="8"/>
  <c r="K548" i="8"/>
  <c r="J548" i="8"/>
  <c r="Q548" i="8" s="1"/>
  <c r="R548" i="8" s="1"/>
  <c r="W547" i="8"/>
  <c r="T547" i="8"/>
  <c r="S547" i="8"/>
  <c r="K547" i="8"/>
  <c r="X547" i="8" s="1"/>
  <c r="J547" i="8"/>
  <c r="AC547" i="8" s="1"/>
  <c r="W546" i="8"/>
  <c r="T546" i="8"/>
  <c r="S546" i="8"/>
  <c r="K546" i="8"/>
  <c r="AC546" i="8" s="1"/>
  <c r="J546" i="8"/>
  <c r="AC545" i="8"/>
  <c r="X545" i="8"/>
  <c r="W545" i="8"/>
  <c r="T545" i="8"/>
  <c r="S545" i="8"/>
  <c r="R545" i="8"/>
  <c r="K545" i="8"/>
  <c r="J545" i="8"/>
  <c r="Q545" i="8" s="1"/>
  <c r="AC544" i="8"/>
  <c r="X544" i="8"/>
  <c r="N544" i="8" s="1"/>
  <c r="W544" i="8"/>
  <c r="T544" i="8"/>
  <c r="S544" i="8"/>
  <c r="Q544" i="8"/>
  <c r="R544" i="8" s="1"/>
  <c r="AC543" i="8"/>
  <c r="X543" i="8"/>
  <c r="L543" i="8" s="1"/>
  <c r="W543" i="8"/>
  <c r="T543" i="8"/>
  <c r="S543" i="8"/>
  <c r="R543" i="8"/>
  <c r="Q543" i="8"/>
  <c r="N543" i="8"/>
  <c r="M543" i="8"/>
  <c r="AC542" i="8"/>
  <c r="X542" i="8"/>
  <c r="L542" i="8" s="1"/>
  <c r="W542" i="8"/>
  <c r="T542" i="8"/>
  <c r="S542" i="8"/>
  <c r="Q542" i="8"/>
  <c r="R542" i="8" s="1"/>
  <c r="AC541" i="8"/>
  <c r="X541" i="8"/>
  <c r="W541" i="8"/>
  <c r="T541" i="8"/>
  <c r="S541" i="8"/>
  <c r="R541" i="8"/>
  <c r="Q541" i="8"/>
  <c r="AC540" i="8"/>
  <c r="X540" i="8"/>
  <c r="L540" i="8" s="1"/>
  <c r="W540" i="8"/>
  <c r="T540" i="8"/>
  <c r="S540" i="8"/>
  <c r="Q540" i="8"/>
  <c r="R540" i="8" s="1"/>
  <c r="N540" i="8"/>
  <c r="AC539" i="8"/>
  <c r="X539" i="8"/>
  <c r="M539" i="8" s="1"/>
  <c r="W539" i="8"/>
  <c r="T539" i="8"/>
  <c r="S539" i="8"/>
  <c r="Q539" i="8"/>
  <c r="R539" i="8" s="1"/>
  <c r="N539" i="8"/>
  <c r="AC538" i="8"/>
  <c r="X538" i="8"/>
  <c r="W538" i="8"/>
  <c r="T538" i="8"/>
  <c r="S538" i="8"/>
  <c r="R538" i="8"/>
  <c r="Q538" i="8"/>
  <c r="N538" i="8"/>
  <c r="M538" i="8"/>
  <c r="L538" i="8"/>
  <c r="AC537" i="8"/>
  <c r="X537" i="8"/>
  <c r="W537" i="8"/>
  <c r="T537" i="8"/>
  <c r="S537" i="8"/>
  <c r="Q537" i="8"/>
  <c r="R537" i="8" s="1"/>
  <c r="N537" i="8"/>
  <c r="M537" i="8"/>
  <c r="L537" i="8"/>
  <c r="AC536" i="8"/>
  <c r="X536" i="8"/>
  <c r="N536" i="8" s="1"/>
  <c r="W536" i="8"/>
  <c r="T536" i="8"/>
  <c r="S536" i="8"/>
  <c r="R536" i="8"/>
  <c r="Q536" i="8"/>
  <c r="AC535" i="8"/>
  <c r="X535" i="8"/>
  <c r="W535" i="8"/>
  <c r="T535" i="8"/>
  <c r="S535" i="8"/>
  <c r="Q535" i="8"/>
  <c r="R535" i="8" s="1"/>
  <c r="N535" i="8"/>
  <c r="M535" i="8"/>
  <c r="L535" i="8"/>
  <c r="AC534" i="8"/>
  <c r="X534" i="8"/>
  <c r="W534" i="8"/>
  <c r="T534" i="8"/>
  <c r="S534" i="8"/>
  <c r="Q534" i="8"/>
  <c r="R534" i="8" s="1"/>
  <c r="N534" i="8"/>
  <c r="M534" i="8"/>
  <c r="L534" i="8"/>
  <c r="AC533" i="8"/>
  <c r="X533" i="8"/>
  <c r="W533" i="8"/>
  <c r="T533" i="8"/>
  <c r="S533" i="8"/>
  <c r="Q533" i="8"/>
  <c r="R533" i="8" s="1"/>
  <c r="N533" i="8"/>
  <c r="M533" i="8"/>
  <c r="L533" i="8"/>
  <c r="AC532" i="8"/>
  <c r="X532" i="8"/>
  <c r="W532" i="8"/>
  <c r="T532" i="8"/>
  <c r="S532" i="8"/>
  <c r="Q532" i="8"/>
  <c r="R532" i="8" s="1"/>
  <c r="AC531" i="8"/>
  <c r="X531" i="8"/>
  <c r="N531" i="8" s="1"/>
  <c r="W531" i="8"/>
  <c r="T531" i="8"/>
  <c r="S531" i="8"/>
  <c r="Q531" i="8"/>
  <c r="R531" i="8" s="1"/>
  <c r="L531" i="8"/>
  <c r="AC530" i="8"/>
  <c r="X530" i="8"/>
  <c r="W530" i="8"/>
  <c r="T530" i="8"/>
  <c r="S530" i="8"/>
  <c r="Q530" i="8"/>
  <c r="R530" i="8" s="1"/>
  <c r="N530" i="8"/>
  <c r="M530" i="8"/>
  <c r="L530" i="8"/>
  <c r="AC529" i="8"/>
  <c r="X529" i="8"/>
  <c r="W529" i="8"/>
  <c r="T529" i="8"/>
  <c r="S529" i="8"/>
  <c r="Q529" i="8"/>
  <c r="R529" i="8" s="1"/>
  <c r="N529" i="8"/>
  <c r="M529" i="8"/>
  <c r="L529" i="8"/>
  <c r="AC528" i="8"/>
  <c r="X528" i="8"/>
  <c r="W528" i="8"/>
  <c r="T528" i="8"/>
  <c r="S528" i="8"/>
  <c r="Q528" i="8"/>
  <c r="R528" i="8" s="1"/>
  <c r="N528" i="8"/>
  <c r="M528" i="8"/>
  <c r="L528" i="8"/>
  <c r="AC527" i="8"/>
  <c r="X527" i="8"/>
  <c r="W527" i="8"/>
  <c r="T527" i="8"/>
  <c r="S527" i="8"/>
  <c r="Q527" i="8"/>
  <c r="R527" i="8" s="1"/>
  <c r="M527" i="8"/>
  <c r="AC526" i="8"/>
  <c r="X526" i="8"/>
  <c r="W526" i="8"/>
  <c r="T526" i="8"/>
  <c r="S526" i="8"/>
  <c r="R526" i="8"/>
  <c r="Q526" i="8"/>
  <c r="AC525" i="8"/>
  <c r="X525" i="8"/>
  <c r="L525" i="8" s="1"/>
  <c r="W525" i="8"/>
  <c r="T525" i="8"/>
  <c r="S525" i="8"/>
  <c r="Q525" i="8"/>
  <c r="R525" i="8" s="1"/>
  <c r="N525" i="8"/>
  <c r="M525" i="8"/>
  <c r="AC524" i="8"/>
  <c r="X524" i="8"/>
  <c r="W524" i="8"/>
  <c r="T524" i="8"/>
  <c r="S524" i="8"/>
  <c r="Q524" i="8"/>
  <c r="R524" i="8" s="1"/>
  <c r="N524" i="8"/>
  <c r="M524" i="8"/>
  <c r="L524" i="8"/>
  <c r="AC523" i="8"/>
  <c r="X523" i="8"/>
  <c r="N523" i="8" s="1"/>
  <c r="W523" i="8"/>
  <c r="T523" i="8"/>
  <c r="S523" i="8"/>
  <c r="R523" i="8"/>
  <c r="Q523" i="8"/>
  <c r="AC522" i="8"/>
  <c r="X522" i="8"/>
  <c r="N522" i="8" s="1"/>
  <c r="W522" i="8"/>
  <c r="T522" i="8"/>
  <c r="S522" i="8"/>
  <c r="R522" i="8"/>
  <c r="Q522" i="8"/>
  <c r="AC521" i="8"/>
  <c r="X521" i="8"/>
  <c r="W521" i="8"/>
  <c r="T521" i="8"/>
  <c r="S521" i="8"/>
  <c r="Q521" i="8"/>
  <c r="R521" i="8" s="1"/>
  <c r="N521" i="8"/>
  <c r="M521" i="8"/>
  <c r="L521" i="8"/>
  <c r="AC520" i="8"/>
  <c r="X520" i="8"/>
  <c r="W520" i="8"/>
  <c r="T520" i="8"/>
  <c r="S520" i="8"/>
  <c r="Q520" i="8"/>
  <c r="R520" i="8" s="1"/>
  <c r="N520" i="8"/>
  <c r="M520" i="8"/>
  <c r="L520" i="8"/>
  <c r="AC519" i="8"/>
  <c r="X519" i="8"/>
  <c r="W519" i="8"/>
  <c r="T519" i="8"/>
  <c r="S519" i="8"/>
  <c r="Q519" i="8"/>
  <c r="R519" i="8" s="1"/>
  <c r="N519" i="8"/>
  <c r="M519" i="8"/>
  <c r="L519" i="8"/>
  <c r="AC518" i="8"/>
  <c r="X518" i="8"/>
  <c r="W518" i="8"/>
  <c r="T518" i="8"/>
  <c r="S518" i="8"/>
  <c r="Q518" i="8"/>
  <c r="R518" i="8" s="1"/>
  <c r="N518" i="8"/>
  <c r="M518" i="8"/>
  <c r="L518" i="8"/>
  <c r="AC517" i="8"/>
  <c r="X517" i="8"/>
  <c r="M517" i="8" s="1"/>
  <c r="W517" i="8"/>
  <c r="T517" i="8"/>
  <c r="S517" i="8"/>
  <c r="Q517" i="8"/>
  <c r="R517" i="8" s="1"/>
  <c r="N517" i="8"/>
  <c r="AC516" i="8"/>
  <c r="X516" i="8"/>
  <c r="W516" i="8"/>
  <c r="T516" i="8"/>
  <c r="S516" i="8"/>
  <c r="Q516" i="8"/>
  <c r="R516" i="8" s="1"/>
  <c r="N516" i="8"/>
  <c r="M516" i="8"/>
  <c r="L516" i="8"/>
  <c r="X515" i="8"/>
  <c r="W515" i="8"/>
  <c r="T515" i="8"/>
  <c r="S515" i="8"/>
  <c r="N515" i="8"/>
  <c r="M515" i="8"/>
  <c r="L515" i="8"/>
  <c r="X514" i="8"/>
  <c r="W514" i="8"/>
  <c r="T514" i="8"/>
  <c r="S514" i="8"/>
  <c r="N514" i="8"/>
  <c r="M514" i="8"/>
  <c r="L514" i="8"/>
  <c r="X513" i="8"/>
  <c r="N513" i="8" s="1"/>
  <c r="W513" i="8"/>
  <c r="T513" i="8"/>
  <c r="S513" i="8"/>
  <c r="M513" i="8"/>
  <c r="L513" i="8"/>
  <c r="X512" i="8"/>
  <c r="W512" i="8"/>
  <c r="T512" i="8"/>
  <c r="S512" i="8"/>
  <c r="X511" i="8"/>
  <c r="W511" i="8"/>
  <c r="T511" i="8"/>
  <c r="S511" i="8"/>
  <c r="N511" i="8"/>
  <c r="M511" i="8"/>
  <c r="L511" i="8"/>
  <c r="X510" i="8"/>
  <c r="N510" i="8" s="1"/>
  <c r="W510" i="8"/>
  <c r="T510" i="8"/>
  <c r="S510" i="8"/>
  <c r="M510" i="8"/>
  <c r="L510" i="8"/>
  <c r="X509" i="8"/>
  <c r="N509" i="8" s="1"/>
  <c r="W509" i="8"/>
  <c r="T509" i="8"/>
  <c r="S509" i="8"/>
  <c r="L509" i="8"/>
  <c r="X508" i="8"/>
  <c r="N508" i="8" s="1"/>
  <c r="W508" i="8"/>
  <c r="T508" i="8"/>
  <c r="S508" i="8"/>
  <c r="X507" i="8"/>
  <c r="W507" i="8"/>
  <c r="T507" i="8"/>
  <c r="S507" i="8"/>
  <c r="N507" i="8"/>
  <c r="M507" i="8"/>
  <c r="L507" i="8"/>
  <c r="X506" i="8"/>
  <c r="N506" i="8" s="1"/>
  <c r="W506" i="8"/>
  <c r="T506" i="8"/>
  <c r="S506" i="8"/>
  <c r="M506" i="8"/>
  <c r="L506" i="8"/>
  <c r="X505" i="8"/>
  <c r="N505" i="8" s="1"/>
  <c r="W505" i="8"/>
  <c r="T505" i="8"/>
  <c r="S505" i="8"/>
  <c r="X504" i="8"/>
  <c r="L504" i="8" s="1"/>
  <c r="W504" i="8"/>
  <c r="T504" i="8"/>
  <c r="S504" i="8"/>
  <c r="X503" i="8"/>
  <c r="W503" i="8"/>
  <c r="T503" i="8"/>
  <c r="S503" i="8"/>
  <c r="X502" i="8"/>
  <c r="W502" i="8"/>
  <c r="T502" i="8"/>
  <c r="S502" i="8"/>
  <c r="N502" i="8"/>
  <c r="M502" i="8"/>
  <c r="L502" i="8"/>
  <c r="X501" i="8"/>
  <c r="N501" i="8" s="1"/>
  <c r="W501" i="8"/>
  <c r="T501" i="8"/>
  <c r="S501" i="8"/>
  <c r="X500" i="8"/>
  <c r="M500" i="8" s="1"/>
  <c r="W500" i="8"/>
  <c r="T500" i="8"/>
  <c r="S500" i="8"/>
  <c r="N500" i="8"/>
  <c r="L500" i="8"/>
  <c r="X499" i="8"/>
  <c r="N499" i="8" s="1"/>
  <c r="W499" i="8"/>
  <c r="T499" i="8"/>
  <c r="S499" i="8"/>
  <c r="X498" i="8"/>
  <c r="W498" i="8"/>
  <c r="T498" i="8"/>
  <c r="S498" i="8"/>
  <c r="N498" i="8"/>
  <c r="M498" i="8"/>
  <c r="L498" i="8"/>
  <c r="X497" i="8"/>
  <c r="W497" i="8"/>
  <c r="T497" i="8"/>
  <c r="S497" i="8"/>
  <c r="X496" i="8"/>
  <c r="W496" i="8"/>
  <c r="T496" i="8"/>
  <c r="S496" i="8"/>
  <c r="N496" i="8"/>
  <c r="M496" i="8"/>
  <c r="L496" i="8"/>
  <c r="X495" i="8"/>
  <c r="N495" i="8" s="1"/>
  <c r="W495" i="8"/>
  <c r="T495" i="8"/>
  <c r="S495" i="8"/>
  <c r="X494" i="8"/>
  <c r="W494" i="8"/>
  <c r="T494" i="8"/>
  <c r="S494" i="8"/>
  <c r="N494" i="8"/>
  <c r="X493" i="8"/>
  <c r="W493" i="8"/>
  <c r="T493" i="8"/>
  <c r="S493" i="8"/>
  <c r="N493" i="8"/>
  <c r="M493" i="8"/>
  <c r="L493" i="8"/>
  <c r="X492" i="8"/>
  <c r="N492" i="8" s="1"/>
  <c r="W492" i="8"/>
  <c r="T492" i="8"/>
  <c r="S492" i="8"/>
  <c r="M492" i="8"/>
  <c r="X491" i="8"/>
  <c r="W491" i="8"/>
  <c r="T491" i="8"/>
  <c r="S491" i="8"/>
  <c r="N491" i="8"/>
  <c r="M491" i="8"/>
  <c r="L491" i="8"/>
  <c r="X490" i="8"/>
  <c r="M490" i="8" s="1"/>
  <c r="W490" i="8"/>
  <c r="T490" i="8"/>
  <c r="S490" i="8"/>
  <c r="N490" i="8"/>
  <c r="X489" i="8"/>
  <c r="W489" i="8"/>
  <c r="T489" i="8"/>
  <c r="S489" i="8"/>
  <c r="N489" i="8"/>
  <c r="M489" i="8"/>
  <c r="L489" i="8"/>
  <c r="X488" i="8"/>
  <c r="W488" i="8"/>
  <c r="T488" i="8"/>
  <c r="S488" i="8"/>
  <c r="X487" i="8"/>
  <c r="W487" i="8"/>
  <c r="T487" i="8"/>
  <c r="S487" i="8"/>
  <c r="N487" i="8"/>
  <c r="M487" i="8"/>
  <c r="L487" i="8"/>
  <c r="X486" i="8"/>
  <c r="W486" i="8"/>
  <c r="T486" i="8"/>
  <c r="S486" i="8"/>
  <c r="M486" i="8"/>
  <c r="X485" i="8"/>
  <c r="L485" i="8" s="1"/>
  <c r="W485" i="8"/>
  <c r="T485" i="8"/>
  <c r="S485" i="8"/>
  <c r="N485" i="8"/>
  <c r="M485" i="8"/>
  <c r="X484" i="8"/>
  <c r="W484" i="8"/>
  <c r="T484" i="8"/>
  <c r="S484" i="8"/>
  <c r="N484" i="8"/>
  <c r="M484" i="8"/>
  <c r="L484" i="8"/>
  <c r="X483" i="8"/>
  <c r="M483" i="8" s="1"/>
  <c r="W483" i="8"/>
  <c r="T483" i="8"/>
  <c r="S483" i="8"/>
  <c r="N483" i="8"/>
  <c r="L483" i="8"/>
  <c r="X482" i="8"/>
  <c r="W482" i="8"/>
  <c r="T482" i="8"/>
  <c r="S482" i="8"/>
  <c r="N482" i="8"/>
  <c r="M482" i="8"/>
  <c r="L482" i="8"/>
  <c r="X481" i="8"/>
  <c r="L481" i="8" s="1"/>
  <c r="W481" i="8"/>
  <c r="T481" i="8"/>
  <c r="S481" i="8"/>
  <c r="N481" i="8"/>
  <c r="M481" i="8"/>
  <c r="X480" i="8"/>
  <c r="N480" i="8" s="1"/>
  <c r="W480" i="8"/>
  <c r="T480" i="8"/>
  <c r="S480" i="8"/>
  <c r="M480" i="8"/>
  <c r="L480" i="8"/>
  <c r="X479" i="8"/>
  <c r="N479" i="8" s="1"/>
  <c r="W479" i="8"/>
  <c r="T479" i="8"/>
  <c r="S479" i="8"/>
  <c r="X478" i="8"/>
  <c r="W478" i="8"/>
  <c r="T478" i="8"/>
  <c r="S478" i="8"/>
  <c r="N478" i="8"/>
  <c r="M478" i="8"/>
  <c r="L478" i="8"/>
  <c r="X477" i="8"/>
  <c r="M477" i="8" s="1"/>
  <c r="W477" i="8"/>
  <c r="T477" i="8"/>
  <c r="S477" i="8"/>
  <c r="N477" i="8"/>
  <c r="L477" i="8"/>
  <c r="X476" i="8"/>
  <c r="W476" i="8"/>
  <c r="T476" i="8"/>
  <c r="S476" i="8"/>
  <c r="N476" i="8"/>
  <c r="M476" i="8"/>
  <c r="L476" i="8"/>
  <c r="X475" i="8"/>
  <c r="W475" i="8"/>
  <c r="T475" i="8"/>
  <c r="S475" i="8"/>
  <c r="N475" i="8"/>
  <c r="M475" i="8"/>
  <c r="L475" i="8"/>
  <c r="X474" i="8"/>
  <c r="N474" i="8" s="1"/>
  <c r="W474" i="8"/>
  <c r="T474" i="8"/>
  <c r="S474" i="8"/>
  <c r="M474" i="8"/>
  <c r="X473" i="8"/>
  <c r="M473" i="8" s="1"/>
  <c r="W473" i="8"/>
  <c r="T473" i="8"/>
  <c r="S473" i="8"/>
  <c r="N473" i="8"/>
  <c r="L473" i="8"/>
  <c r="X472" i="8"/>
  <c r="N472" i="8" s="1"/>
  <c r="W472" i="8"/>
  <c r="T472" i="8"/>
  <c r="S472" i="8"/>
  <c r="L472" i="8"/>
  <c r="X471" i="8"/>
  <c r="W471" i="8"/>
  <c r="T471" i="8"/>
  <c r="S471" i="8"/>
  <c r="N471" i="8"/>
  <c r="M471" i="8"/>
  <c r="L471" i="8"/>
  <c r="X470" i="8"/>
  <c r="N470" i="8" s="1"/>
  <c r="W470" i="8"/>
  <c r="T470" i="8"/>
  <c r="S470" i="8"/>
  <c r="X469" i="8"/>
  <c r="W469" i="8"/>
  <c r="T469" i="8"/>
  <c r="S469" i="8"/>
  <c r="N469" i="8"/>
  <c r="M469" i="8"/>
  <c r="L469" i="8"/>
  <c r="X468" i="8"/>
  <c r="L468" i="8" s="1"/>
  <c r="W468" i="8"/>
  <c r="T468" i="8"/>
  <c r="S468" i="8"/>
  <c r="X467" i="8"/>
  <c r="N467" i="8" s="1"/>
  <c r="W467" i="8"/>
  <c r="T467" i="8"/>
  <c r="S467" i="8"/>
  <c r="X466" i="8"/>
  <c r="W466" i="8"/>
  <c r="T466" i="8"/>
  <c r="S466" i="8"/>
  <c r="X465" i="8"/>
  <c r="M465" i="8" s="1"/>
  <c r="W465" i="8"/>
  <c r="T465" i="8"/>
  <c r="S465" i="8"/>
  <c r="N465" i="8"/>
  <c r="L465" i="8"/>
  <c r="X464" i="8"/>
  <c r="W464" i="8"/>
  <c r="T464" i="8"/>
  <c r="S464" i="8"/>
  <c r="N464" i="8"/>
  <c r="M464" i="8"/>
  <c r="L464" i="8"/>
  <c r="X463" i="8"/>
  <c r="M463" i="8" s="1"/>
  <c r="W463" i="8"/>
  <c r="T463" i="8"/>
  <c r="S463" i="8"/>
  <c r="N463" i="8"/>
  <c r="L463" i="8"/>
  <c r="X462" i="8"/>
  <c r="W462" i="8"/>
  <c r="T462" i="8"/>
  <c r="S462" i="8"/>
  <c r="X461" i="8"/>
  <c r="M461" i="8" s="1"/>
  <c r="W461" i="8"/>
  <c r="T461" i="8"/>
  <c r="S461" i="8"/>
  <c r="N461" i="8"/>
  <c r="X460" i="8"/>
  <c r="W460" i="8"/>
  <c r="T460" i="8"/>
  <c r="S460" i="8"/>
  <c r="N460" i="8"/>
  <c r="M460" i="8"/>
  <c r="L460" i="8"/>
  <c r="X459" i="8"/>
  <c r="W459" i="8"/>
  <c r="T459" i="8"/>
  <c r="S459" i="8"/>
  <c r="N459" i="8"/>
  <c r="M459" i="8"/>
  <c r="L459" i="8"/>
  <c r="X458" i="8"/>
  <c r="W458" i="8"/>
  <c r="T458" i="8"/>
  <c r="S458" i="8"/>
  <c r="N458" i="8"/>
  <c r="M458" i="8"/>
  <c r="L458" i="8"/>
  <c r="X457" i="8"/>
  <c r="W457" i="8"/>
  <c r="T457" i="8"/>
  <c r="S457" i="8"/>
  <c r="R457" i="8"/>
  <c r="Q457" i="8"/>
  <c r="X456" i="8"/>
  <c r="N456" i="8" s="1"/>
  <c r="W456" i="8"/>
  <c r="T456" i="8"/>
  <c r="S456" i="8"/>
  <c r="Q456" i="8"/>
  <c r="R456" i="8" s="1"/>
  <c r="M456" i="8"/>
  <c r="X455" i="8"/>
  <c r="W455" i="8"/>
  <c r="T455" i="8"/>
  <c r="S455" i="8"/>
  <c r="Q455" i="8"/>
  <c r="R455" i="8" s="1"/>
  <c r="N455" i="8"/>
  <c r="M455" i="8"/>
  <c r="L455" i="8"/>
  <c r="X454" i="8"/>
  <c r="N454" i="8" s="1"/>
  <c r="W454" i="8"/>
  <c r="T454" i="8"/>
  <c r="S454" i="8"/>
  <c r="R454" i="8"/>
  <c r="Q454" i="8"/>
  <c r="X453" i="8"/>
  <c r="N453" i="8" s="1"/>
  <c r="W453" i="8"/>
  <c r="T453" i="8"/>
  <c r="S453" i="8"/>
  <c r="R453" i="8"/>
  <c r="Q453" i="8"/>
  <c r="X452" i="8"/>
  <c r="W452" i="8"/>
  <c r="T452" i="8"/>
  <c r="S452" i="8"/>
  <c r="Q452" i="8"/>
  <c r="R452" i="8" s="1"/>
  <c r="N452" i="8"/>
  <c r="M452" i="8"/>
  <c r="L452" i="8"/>
  <c r="X451" i="8"/>
  <c r="N451" i="8" s="1"/>
  <c r="W451" i="8"/>
  <c r="T451" i="8"/>
  <c r="S451" i="8"/>
  <c r="R451" i="8"/>
  <c r="Q451" i="8"/>
  <c r="M451" i="8"/>
  <c r="L451" i="8"/>
  <c r="X450" i="8"/>
  <c r="W450" i="8"/>
  <c r="T450" i="8"/>
  <c r="S450" i="8"/>
  <c r="Q450" i="8"/>
  <c r="R450" i="8" s="1"/>
  <c r="X449" i="8"/>
  <c r="M449" i="8" s="1"/>
  <c r="W449" i="8"/>
  <c r="T449" i="8"/>
  <c r="S449" i="8"/>
  <c r="R449" i="8"/>
  <c r="Q449" i="8"/>
  <c r="N449" i="8"/>
  <c r="L449" i="8"/>
  <c r="X448" i="8"/>
  <c r="W448" i="8"/>
  <c r="T448" i="8"/>
  <c r="S448" i="8"/>
  <c r="Q448" i="8"/>
  <c r="R448" i="8" s="1"/>
  <c r="N448" i="8"/>
  <c r="M448" i="8"/>
  <c r="L448" i="8"/>
  <c r="X447" i="8"/>
  <c r="N447" i="8" s="1"/>
  <c r="W447" i="8"/>
  <c r="T447" i="8"/>
  <c r="S447" i="8"/>
  <c r="Q447" i="8"/>
  <c r="R447" i="8" s="1"/>
  <c r="X446" i="8"/>
  <c r="W446" i="8"/>
  <c r="T446" i="8"/>
  <c r="S446" i="8"/>
  <c r="R446" i="8"/>
  <c r="Q446" i="8"/>
  <c r="N446" i="8"/>
  <c r="M446" i="8"/>
  <c r="L446" i="8"/>
  <c r="X445" i="8"/>
  <c r="W445" i="8"/>
  <c r="T445" i="8"/>
  <c r="S445" i="8"/>
  <c r="Q445" i="8"/>
  <c r="R445" i="8" s="1"/>
  <c r="N445" i="8"/>
  <c r="M445" i="8"/>
  <c r="L445" i="8"/>
  <c r="X444" i="8"/>
  <c r="L444" i="8" s="1"/>
  <c r="W444" i="8"/>
  <c r="T444" i="8"/>
  <c r="S444" i="8"/>
  <c r="Q444" i="8"/>
  <c r="R444" i="8" s="1"/>
  <c r="X443" i="8"/>
  <c r="W443" i="8"/>
  <c r="T443" i="8"/>
  <c r="S443" i="8"/>
  <c r="R443" i="8"/>
  <c r="Q443" i="8"/>
  <c r="X442" i="8"/>
  <c r="L442" i="8" s="1"/>
  <c r="W442" i="8"/>
  <c r="T442" i="8"/>
  <c r="S442" i="8"/>
  <c r="Q442" i="8"/>
  <c r="R442" i="8" s="1"/>
  <c r="N442" i="8"/>
  <c r="M442" i="8"/>
  <c r="X441" i="8"/>
  <c r="W441" i="8"/>
  <c r="T441" i="8"/>
  <c r="S441" i="8"/>
  <c r="R441" i="8"/>
  <c r="Q441" i="8"/>
  <c r="N441" i="8"/>
  <c r="M441" i="8"/>
  <c r="L441" i="8"/>
  <c r="X440" i="8"/>
  <c r="N440" i="8" s="1"/>
  <c r="W440" i="8"/>
  <c r="T440" i="8"/>
  <c r="S440" i="8"/>
  <c r="R440" i="8"/>
  <c r="Q440" i="8"/>
  <c r="X439" i="8"/>
  <c r="W439" i="8"/>
  <c r="T439" i="8"/>
  <c r="S439" i="8"/>
  <c r="N439" i="8"/>
  <c r="M439" i="8"/>
  <c r="L439" i="8"/>
  <c r="X438" i="8"/>
  <c r="W438" i="8"/>
  <c r="T438" i="8"/>
  <c r="S438" i="8"/>
  <c r="N438" i="8"/>
  <c r="M438" i="8"/>
  <c r="L438" i="8"/>
  <c r="X437" i="8"/>
  <c r="N437" i="8" s="1"/>
  <c r="W437" i="8"/>
  <c r="T437" i="8"/>
  <c r="S437" i="8"/>
  <c r="Q437" i="8"/>
  <c r="R437" i="8" s="1"/>
  <c r="X436" i="8"/>
  <c r="W436" i="8"/>
  <c r="T436" i="8"/>
  <c r="S436" i="8"/>
  <c r="Q436" i="8"/>
  <c r="R436" i="8" s="1"/>
  <c r="N436" i="8"/>
  <c r="M436" i="8"/>
  <c r="L436" i="8"/>
  <c r="X435" i="8"/>
  <c r="W435" i="8"/>
  <c r="T435" i="8"/>
  <c r="S435" i="8"/>
  <c r="R435" i="8"/>
  <c r="Q435" i="8"/>
  <c r="N435" i="8"/>
  <c r="M435" i="8"/>
  <c r="L435" i="8"/>
  <c r="X434" i="8"/>
  <c r="N434" i="8" s="1"/>
  <c r="W434" i="8"/>
  <c r="T434" i="8"/>
  <c r="S434" i="8"/>
  <c r="Q434" i="8"/>
  <c r="R434" i="8" s="1"/>
  <c r="L434" i="8"/>
  <c r="X433" i="8"/>
  <c r="M433" i="8" s="1"/>
  <c r="W433" i="8"/>
  <c r="T433" i="8"/>
  <c r="S433" i="8"/>
  <c r="Q433" i="8"/>
  <c r="R433" i="8" s="1"/>
  <c r="N433" i="8"/>
  <c r="L433" i="8"/>
  <c r="X432" i="8"/>
  <c r="W432" i="8"/>
  <c r="T432" i="8"/>
  <c r="S432" i="8"/>
  <c r="Q432" i="8"/>
  <c r="R432" i="8" s="1"/>
  <c r="X431" i="8"/>
  <c r="L431" i="8" s="1"/>
  <c r="W431" i="8"/>
  <c r="T431" i="8"/>
  <c r="S431" i="8"/>
  <c r="R431" i="8"/>
  <c r="Q431" i="8"/>
  <c r="X430" i="8"/>
  <c r="W430" i="8"/>
  <c r="T430" i="8"/>
  <c r="S430" i="8"/>
  <c r="Q430" i="8"/>
  <c r="R430" i="8" s="1"/>
  <c r="N430" i="8"/>
  <c r="M430" i="8"/>
  <c r="L430" i="8"/>
  <c r="X429" i="8"/>
  <c r="W429" i="8"/>
  <c r="T429" i="8"/>
  <c r="S429" i="8"/>
  <c r="Q429" i="8"/>
  <c r="R429" i="8" s="1"/>
  <c r="N429" i="8"/>
  <c r="M429" i="8"/>
  <c r="L429" i="8"/>
  <c r="X428" i="8"/>
  <c r="W428" i="8"/>
  <c r="T428" i="8"/>
  <c r="S428" i="8"/>
  <c r="Q428" i="8"/>
  <c r="R428" i="8" s="1"/>
  <c r="X427" i="8"/>
  <c r="M427" i="8" s="1"/>
  <c r="W427" i="8"/>
  <c r="T427" i="8"/>
  <c r="S427" i="8"/>
  <c r="R427" i="8"/>
  <c r="Q427" i="8"/>
  <c r="N427" i="8"/>
  <c r="L427" i="8"/>
  <c r="X426" i="8"/>
  <c r="L426" i="8" s="1"/>
  <c r="W426" i="8"/>
  <c r="T426" i="8"/>
  <c r="S426" i="8"/>
  <c r="R426" i="8"/>
  <c r="Q426" i="8"/>
  <c r="N426" i="8"/>
  <c r="M426" i="8"/>
  <c r="X425" i="8"/>
  <c r="N425" i="8" s="1"/>
  <c r="W425" i="8"/>
  <c r="T425" i="8"/>
  <c r="S425" i="8"/>
  <c r="R425" i="8"/>
  <c r="Q425" i="8"/>
  <c r="X424" i="8"/>
  <c r="N424" i="8" s="1"/>
  <c r="W424" i="8"/>
  <c r="T424" i="8"/>
  <c r="S424" i="8"/>
  <c r="Q424" i="8"/>
  <c r="R424" i="8" s="1"/>
  <c r="X423" i="8"/>
  <c r="W423" i="8"/>
  <c r="T423" i="8"/>
  <c r="S423" i="8"/>
  <c r="R423" i="8"/>
  <c r="Q423" i="8"/>
  <c r="N423" i="8"/>
  <c r="M423" i="8"/>
  <c r="L423" i="8"/>
  <c r="X422" i="8"/>
  <c r="W422" i="8"/>
  <c r="T422" i="8"/>
  <c r="S422" i="8"/>
  <c r="Q422" i="8"/>
  <c r="R422" i="8" s="1"/>
  <c r="N422" i="8"/>
  <c r="M422" i="8"/>
  <c r="L422" i="8"/>
  <c r="X421" i="8"/>
  <c r="W421" i="8"/>
  <c r="T421" i="8"/>
  <c r="S421" i="8"/>
  <c r="R421" i="8"/>
  <c r="Q421" i="8"/>
  <c r="X420" i="8"/>
  <c r="N420" i="8" s="1"/>
  <c r="W420" i="8"/>
  <c r="T420" i="8"/>
  <c r="S420" i="8"/>
  <c r="Q420" i="8"/>
  <c r="R420" i="8" s="1"/>
  <c r="M420" i="8"/>
  <c r="X419" i="8"/>
  <c r="W419" i="8"/>
  <c r="T419" i="8"/>
  <c r="S419" i="8"/>
  <c r="N419" i="8"/>
  <c r="M419" i="8"/>
  <c r="L419" i="8"/>
  <c r="X418" i="8"/>
  <c r="M418" i="8" s="1"/>
  <c r="W418" i="8"/>
  <c r="T418" i="8"/>
  <c r="S418" i="8"/>
  <c r="N418" i="8"/>
  <c r="X417" i="8"/>
  <c r="W417" i="8"/>
  <c r="T417" i="8"/>
  <c r="S417" i="8"/>
  <c r="N417" i="8"/>
  <c r="M417" i="8"/>
  <c r="L417" i="8"/>
  <c r="X416" i="8"/>
  <c r="W416" i="8"/>
  <c r="T416" i="8"/>
  <c r="S416" i="8"/>
  <c r="X415" i="8"/>
  <c r="W415" i="8"/>
  <c r="T415" i="8"/>
  <c r="S415" i="8"/>
  <c r="N415" i="8"/>
  <c r="M415" i="8"/>
  <c r="L415" i="8"/>
  <c r="X414" i="8"/>
  <c r="M414" i="8" s="1"/>
  <c r="W414" i="8"/>
  <c r="T414" i="8"/>
  <c r="S414" i="8"/>
  <c r="X413" i="8"/>
  <c r="L413" i="8" s="1"/>
  <c r="W413" i="8"/>
  <c r="T413" i="8"/>
  <c r="S413" i="8"/>
  <c r="N413" i="8"/>
  <c r="M413" i="8"/>
  <c r="X412" i="8"/>
  <c r="W412" i="8"/>
  <c r="T412" i="8"/>
  <c r="S412" i="8"/>
  <c r="N412" i="8"/>
  <c r="M412" i="8"/>
  <c r="L412" i="8"/>
  <c r="X411" i="8"/>
  <c r="M411" i="8" s="1"/>
  <c r="W411" i="8"/>
  <c r="T411" i="8"/>
  <c r="S411" i="8"/>
  <c r="Q411" i="8" s="1"/>
  <c r="R411" i="8"/>
  <c r="N411" i="8"/>
  <c r="L411" i="8"/>
  <c r="X410" i="8"/>
  <c r="L410" i="8" s="1"/>
  <c r="W410" i="8"/>
  <c r="T410" i="8"/>
  <c r="S410" i="8"/>
  <c r="Q410" i="8" s="1"/>
  <c r="R410" i="8"/>
  <c r="N410" i="8"/>
  <c r="M410" i="8"/>
  <c r="X409" i="8"/>
  <c r="N409" i="8" s="1"/>
  <c r="W409" i="8"/>
  <c r="T409" i="8"/>
  <c r="S409" i="8"/>
  <c r="Q409" i="8" s="1"/>
  <c r="R409" i="8"/>
  <c r="X408" i="8"/>
  <c r="N408" i="8" s="1"/>
  <c r="W408" i="8"/>
  <c r="T408" i="8"/>
  <c r="R408" i="8" s="1"/>
  <c r="S408" i="8"/>
  <c r="Q408" i="8" s="1"/>
  <c r="X407" i="8"/>
  <c r="W407" i="8"/>
  <c r="T407" i="8"/>
  <c r="S407" i="8"/>
  <c r="R407" i="8"/>
  <c r="Q407" i="8"/>
  <c r="N407" i="8"/>
  <c r="M407" i="8"/>
  <c r="L407" i="8"/>
  <c r="X406" i="8"/>
  <c r="N406" i="8" s="1"/>
  <c r="W406" i="8"/>
  <c r="T406" i="8"/>
  <c r="R406" i="8" s="1"/>
  <c r="S406" i="8"/>
  <c r="Q406" i="8" s="1"/>
  <c r="X405" i="8"/>
  <c r="W405" i="8"/>
  <c r="T405" i="8"/>
  <c r="S405" i="8"/>
  <c r="X404" i="8"/>
  <c r="W404" i="8"/>
  <c r="T404" i="8"/>
  <c r="S404" i="8"/>
  <c r="N404" i="8"/>
  <c r="M404" i="8"/>
  <c r="L404" i="8"/>
  <c r="X403" i="8"/>
  <c r="N403" i="8" s="1"/>
  <c r="W403" i="8"/>
  <c r="T403" i="8"/>
  <c r="S403" i="8"/>
  <c r="M403" i="8"/>
  <c r="L403" i="8"/>
  <c r="X402" i="8"/>
  <c r="W402" i="8"/>
  <c r="T402" i="8"/>
  <c r="S402" i="8"/>
  <c r="N402" i="8"/>
  <c r="M402" i="8"/>
  <c r="L402" i="8"/>
  <c r="X401" i="8"/>
  <c r="N401" i="8" s="1"/>
  <c r="W401" i="8"/>
  <c r="T401" i="8"/>
  <c r="S401" i="8"/>
  <c r="X400" i="8"/>
  <c r="W400" i="8"/>
  <c r="T400" i="8"/>
  <c r="S400" i="8"/>
  <c r="N400" i="8"/>
  <c r="M400" i="8"/>
  <c r="L400" i="8"/>
  <c r="X399" i="8"/>
  <c r="W399" i="8"/>
  <c r="T399" i="8"/>
  <c r="S399" i="8"/>
  <c r="N399" i="8"/>
  <c r="M399" i="8"/>
  <c r="L399" i="8"/>
  <c r="X398" i="8"/>
  <c r="N398" i="8" s="1"/>
  <c r="W398" i="8"/>
  <c r="T398" i="8"/>
  <c r="S398" i="8"/>
  <c r="X397" i="8"/>
  <c r="N397" i="8" s="1"/>
  <c r="W397" i="8"/>
  <c r="T397" i="8"/>
  <c r="S397" i="8"/>
  <c r="M397" i="8"/>
  <c r="L397" i="8"/>
  <c r="X396" i="8"/>
  <c r="W396" i="8"/>
  <c r="T396" i="8"/>
  <c r="S396" i="8"/>
  <c r="X395" i="8"/>
  <c r="W395" i="8"/>
  <c r="T395" i="8"/>
  <c r="S395" i="8"/>
  <c r="N395" i="8"/>
  <c r="M395" i="8"/>
  <c r="L395" i="8"/>
  <c r="X394" i="8"/>
  <c r="N394" i="8" s="1"/>
  <c r="W394" i="8"/>
  <c r="T394" i="8"/>
  <c r="S394" i="8"/>
  <c r="M394" i="8"/>
  <c r="L394" i="8"/>
  <c r="X393" i="8"/>
  <c r="N393" i="8" s="1"/>
  <c r="W393" i="8"/>
  <c r="T393" i="8"/>
  <c r="S393" i="8"/>
  <c r="M393" i="8"/>
  <c r="L393" i="8"/>
  <c r="X392" i="8"/>
  <c r="N392" i="8" s="1"/>
  <c r="W392" i="8"/>
  <c r="T392" i="8"/>
  <c r="S392" i="8"/>
  <c r="X391" i="8"/>
  <c r="W391" i="8"/>
  <c r="T391" i="8"/>
  <c r="S391" i="8"/>
  <c r="N391" i="8"/>
  <c r="M391" i="8"/>
  <c r="L391" i="8"/>
  <c r="X390" i="8"/>
  <c r="W390" i="8"/>
  <c r="T390" i="8"/>
  <c r="S390" i="8"/>
  <c r="N390" i="8"/>
  <c r="M390" i="8"/>
  <c r="L390" i="8"/>
  <c r="X389" i="8"/>
  <c r="N389" i="8" s="1"/>
  <c r="W389" i="8"/>
  <c r="T389" i="8"/>
  <c r="S389" i="8"/>
  <c r="X388" i="8"/>
  <c r="L388" i="8" s="1"/>
  <c r="W388" i="8"/>
  <c r="T388" i="8"/>
  <c r="S388" i="8"/>
  <c r="X387" i="8"/>
  <c r="W387" i="8"/>
  <c r="T387" i="8"/>
  <c r="S387" i="8"/>
  <c r="X386" i="8"/>
  <c r="W386" i="8"/>
  <c r="T386" i="8"/>
  <c r="S386" i="8"/>
  <c r="N386" i="8"/>
  <c r="M386" i="8"/>
  <c r="L386" i="8"/>
  <c r="X385" i="8"/>
  <c r="M385" i="8" s="1"/>
  <c r="W385" i="8"/>
  <c r="T385" i="8"/>
  <c r="S385" i="8"/>
  <c r="N385" i="8"/>
  <c r="X384" i="8"/>
  <c r="M384" i="8" s="1"/>
  <c r="W384" i="8"/>
  <c r="T384" i="8"/>
  <c r="S384" i="8"/>
  <c r="N384" i="8"/>
  <c r="L384" i="8"/>
  <c r="X383" i="8"/>
  <c r="W383" i="8"/>
  <c r="T383" i="8"/>
  <c r="S383" i="8"/>
  <c r="X382" i="8"/>
  <c r="W382" i="8"/>
  <c r="T382" i="8"/>
  <c r="S382" i="8"/>
  <c r="N382" i="8"/>
  <c r="M382" i="8"/>
  <c r="L382" i="8"/>
  <c r="X381" i="8"/>
  <c r="W381" i="8"/>
  <c r="T381" i="8"/>
  <c r="S381" i="8"/>
  <c r="X380" i="8"/>
  <c r="W380" i="8"/>
  <c r="T380" i="8"/>
  <c r="S380" i="8"/>
  <c r="N380" i="8"/>
  <c r="M380" i="8"/>
  <c r="L380" i="8"/>
  <c r="X379" i="8"/>
  <c r="W379" i="8"/>
  <c r="T379" i="8"/>
  <c r="S379" i="8"/>
  <c r="N379" i="8"/>
  <c r="X378" i="8"/>
  <c r="W378" i="8"/>
  <c r="T378" i="8"/>
  <c r="S378" i="8"/>
  <c r="N378" i="8"/>
  <c r="X377" i="8"/>
  <c r="W377" i="8"/>
  <c r="T377" i="8"/>
  <c r="S377" i="8"/>
  <c r="N377" i="8"/>
  <c r="M377" i="8"/>
  <c r="L377" i="8"/>
  <c r="X376" i="8"/>
  <c r="N376" i="8" s="1"/>
  <c r="W376" i="8"/>
  <c r="T376" i="8"/>
  <c r="S376" i="8"/>
  <c r="M376" i="8"/>
  <c r="X375" i="8"/>
  <c r="W375" i="8"/>
  <c r="T375" i="8"/>
  <c r="S375" i="8"/>
  <c r="N375" i="8"/>
  <c r="M375" i="8"/>
  <c r="L375" i="8"/>
  <c r="X374" i="8"/>
  <c r="M374" i="8" s="1"/>
  <c r="W374" i="8"/>
  <c r="T374" i="8"/>
  <c r="S374" i="8"/>
  <c r="N374" i="8"/>
  <c r="X373" i="8"/>
  <c r="W373" i="8"/>
  <c r="T373" i="8"/>
  <c r="S373" i="8"/>
  <c r="N373" i="8"/>
  <c r="M373" i="8"/>
  <c r="L373" i="8"/>
  <c r="X372" i="8"/>
  <c r="W372" i="8"/>
  <c r="T372" i="8"/>
  <c r="S372" i="8"/>
  <c r="X371" i="8"/>
  <c r="W371" i="8"/>
  <c r="T371" i="8"/>
  <c r="S371" i="8"/>
  <c r="N371" i="8"/>
  <c r="M371" i="8"/>
  <c r="L371" i="8"/>
  <c r="X370" i="8"/>
  <c r="W370" i="8"/>
  <c r="T370" i="8"/>
  <c r="S370" i="8"/>
  <c r="M370" i="8"/>
  <c r="X369" i="8"/>
  <c r="L369" i="8" s="1"/>
  <c r="W369" i="8"/>
  <c r="T369" i="8"/>
  <c r="S369" i="8"/>
  <c r="N369" i="8"/>
  <c r="M369" i="8"/>
  <c r="X368" i="8"/>
  <c r="W368" i="8"/>
  <c r="T368" i="8"/>
  <c r="S368" i="8"/>
  <c r="N368" i="8"/>
  <c r="M368" i="8"/>
  <c r="L368" i="8"/>
  <c r="X367" i="8"/>
  <c r="M367" i="8" s="1"/>
  <c r="W367" i="8"/>
  <c r="T367" i="8"/>
  <c r="S367" i="8"/>
  <c r="N367" i="8"/>
  <c r="L367" i="8"/>
  <c r="X366" i="8"/>
  <c r="W366" i="8"/>
  <c r="T366" i="8"/>
  <c r="S366" i="8"/>
  <c r="N366" i="8"/>
  <c r="M366" i="8"/>
  <c r="L366" i="8"/>
  <c r="X365" i="8"/>
  <c r="L365" i="8" s="1"/>
  <c r="W365" i="8"/>
  <c r="T365" i="8"/>
  <c r="S365" i="8"/>
  <c r="N365" i="8"/>
  <c r="M365" i="8"/>
  <c r="X364" i="8"/>
  <c r="N364" i="8" s="1"/>
  <c r="W364" i="8"/>
  <c r="T364" i="8"/>
  <c r="S364" i="8"/>
  <c r="M364" i="8"/>
  <c r="L364" i="8"/>
  <c r="X363" i="8"/>
  <c r="N363" i="8" s="1"/>
  <c r="W363" i="8"/>
  <c r="T363" i="8"/>
  <c r="S363" i="8"/>
  <c r="X362" i="8"/>
  <c r="W362" i="8"/>
  <c r="T362" i="8"/>
  <c r="S362" i="8"/>
  <c r="N362" i="8"/>
  <c r="M362" i="8"/>
  <c r="L362" i="8"/>
  <c r="X361" i="8"/>
  <c r="M361" i="8" s="1"/>
  <c r="W361" i="8"/>
  <c r="T361" i="8"/>
  <c r="S361" i="8"/>
  <c r="X360" i="8"/>
  <c r="W360" i="8"/>
  <c r="T360" i="8"/>
  <c r="S360" i="8"/>
  <c r="N360" i="8"/>
  <c r="M360" i="8"/>
  <c r="L360" i="8"/>
  <c r="X359" i="8"/>
  <c r="W359" i="8"/>
  <c r="T359" i="8"/>
  <c r="S359" i="8"/>
  <c r="N359" i="8"/>
  <c r="M359" i="8"/>
  <c r="L359" i="8"/>
  <c r="X358" i="8"/>
  <c r="N358" i="8" s="1"/>
  <c r="W358" i="8"/>
  <c r="T358" i="8"/>
  <c r="S358" i="8"/>
  <c r="M358" i="8"/>
  <c r="X357" i="8"/>
  <c r="M357" i="8" s="1"/>
  <c r="W357" i="8"/>
  <c r="T357" i="8"/>
  <c r="S357" i="8"/>
  <c r="N357" i="8"/>
  <c r="L357" i="8"/>
  <c r="X356" i="8"/>
  <c r="N356" i="8" s="1"/>
  <c r="W356" i="8"/>
  <c r="T356" i="8"/>
  <c r="S356" i="8"/>
  <c r="M356" i="8"/>
  <c r="L356" i="8"/>
  <c r="X355" i="8"/>
  <c r="W355" i="8"/>
  <c r="T355" i="8"/>
  <c r="S355" i="8"/>
  <c r="N355" i="8"/>
  <c r="M355" i="8"/>
  <c r="L355" i="8"/>
  <c r="X354" i="8"/>
  <c r="N354" i="8" s="1"/>
  <c r="W354" i="8"/>
  <c r="T354" i="8"/>
  <c r="S354" i="8"/>
  <c r="X353" i="8"/>
  <c r="W353" i="8"/>
  <c r="T353" i="8"/>
  <c r="S353" i="8"/>
  <c r="N353" i="8"/>
  <c r="M353" i="8"/>
  <c r="L353" i="8"/>
  <c r="X352" i="8"/>
  <c r="L352" i="8" s="1"/>
  <c r="W352" i="8"/>
  <c r="T352" i="8"/>
  <c r="S352" i="8"/>
  <c r="X351" i="8"/>
  <c r="M351" i="8" s="1"/>
  <c r="W351" i="8"/>
  <c r="T351" i="8"/>
  <c r="S351" i="8"/>
  <c r="N351" i="8"/>
  <c r="X350" i="8"/>
  <c r="W350" i="8"/>
  <c r="T350" i="8"/>
  <c r="S350" i="8"/>
  <c r="X349" i="8"/>
  <c r="M349" i="8" s="1"/>
  <c r="W349" i="8"/>
  <c r="T349" i="8"/>
  <c r="S349" i="8"/>
  <c r="N349" i="8"/>
  <c r="L349" i="8"/>
  <c r="X348" i="8"/>
  <c r="W348" i="8"/>
  <c r="T348" i="8"/>
  <c r="S348" i="8"/>
  <c r="N348" i="8"/>
  <c r="M348" i="8"/>
  <c r="L348" i="8"/>
  <c r="X347" i="8"/>
  <c r="M347" i="8" s="1"/>
  <c r="W347" i="8"/>
  <c r="T347" i="8"/>
  <c r="S347" i="8"/>
  <c r="N347" i="8"/>
  <c r="L347" i="8"/>
  <c r="X346" i="8"/>
  <c r="W346" i="8"/>
  <c r="T346" i="8"/>
  <c r="S346" i="8"/>
  <c r="X345" i="8"/>
  <c r="M345" i="8" s="1"/>
  <c r="W345" i="8"/>
  <c r="T345" i="8"/>
  <c r="S345" i="8"/>
  <c r="N345" i="8"/>
  <c r="X344" i="8"/>
  <c r="W344" i="8"/>
  <c r="T344" i="8"/>
  <c r="S344" i="8"/>
  <c r="N344" i="8"/>
  <c r="M344" i="8"/>
  <c r="L344" i="8"/>
  <c r="X343" i="8"/>
  <c r="W343" i="8"/>
  <c r="T343" i="8"/>
  <c r="S343" i="8"/>
  <c r="N343" i="8"/>
  <c r="M343" i="8"/>
  <c r="L343" i="8"/>
  <c r="X342" i="8"/>
  <c r="W342" i="8"/>
  <c r="T342" i="8"/>
  <c r="S342" i="8"/>
  <c r="N342" i="8"/>
  <c r="M342" i="8"/>
  <c r="L342" i="8"/>
  <c r="X341" i="8"/>
  <c r="W341" i="8"/>
  <c r="T341" i="8"/>
  <c r="S341" i="8"/>
  <c r="X340" i="8"/>
  <c r="W340" i="8"/>
  <c r="T340" i="8"/>
  <c r="S340" i="8"/>
  <c r="N340" i="8"/>
  <c r="M340" i="8"/>
  <c r="L340" i="8"/>
  <c r="X339" i="8"/>
  <c r="N339" i="8" s="1"/>
  <c r="W339" i="8"/>
  <c r="T339" i="8"/>
  <c r="S339" i="8"/>
  <c r="M339" i="8"/>
  <c r="L339" i="8"/>
  <c r="X338" i="8"/>
  <c r="W338" i="8"/>
  <c r="T338" i="8"/>
  <c r="S338" i="8"/>
  <c r="N338" i="8"/>
  <c r="M338" i="8"/>
  <c r="L338" i="8"/>
  <c r="X337" i="8"/>
  <c r="W337" i="8"/>
  <c r="T337" i="8"/>
  <c r="S337" i="8"/>
  <c r="X336" i="8"/>
  <c r="W336" i="8"/>
  <c r="T336" i="8"/>
  <c r="S336" i="8"/>
  <c r="N336" i="8"/>
  <c r="M336" i="8"/>
  <c r="L336" i="8"/>
  <c r="X335" i="8"/>
  <c r="W335" i="8"/>
  <c r="T335" i="8"/>
  <c r="S335" i="8"/>
  <c r="N335" i="8"/>
  <c r="M335" i="8"/>
  <c r="L335" i="8"/>
  <c r="X334" i="8"/>
  <c r="W334" i="8"/>
  <c r="T334" i="8"/>
  <c r="S334" i="8"/>
  <c r="N334" i="8"/>
  <c r="M334" i="8"/>
  <c r="L334" i="8"/>
  <c r="X333" i="8"/>
  <c r="N333" i="8" s="1"/>
  <c r="W333" i="8"/>
  <c r="T333" i="8"/>
  <c r="S333" i="8"/>
  <c r="M333" i="8"/>
  <c r="L333" i="8"/>
  <c r="X332" i="8"/>
  <c r="W332" i="8"/>
  <c r="T332" i="8"/>
  <c r="S332" i="8"/>
  <c r="X331" i="8"/>
  <c r="W331" i="8"/>
  <c r="T331" i="8"/>
  <c r="S331" i="8"/>
  <c r="N331" i="8"/>
  <c r="M331" i="8"/>
  <c r="L331" i="8"/>
  <c r="X330" i="8"/>
  <c r="N330" i="8" s="1"/>
  <c r="W330" i="8"/>
  <c r="T330" i="8"/>
  <c r="S330" i="8"/>
  <c r="M330" i="8"/>
  <c r="L330" i="8"/>
  <c r="X329" i="8"/>
  <c r="N329" i="8" s="1"/>
  <c r="W329" i="8"/>
  <c r="T329" i="8"/>
  <c r="S329" i="8"/>
  <c r="M329" i="8"/>
  <c r="L329" i="8"/>
  <c r="X328" i="8"/>
  <c r="N328" i="8" s="1"/>
  <c r="W328" i="8"/>
  <c r="T328" i="8"/>
  <c r="S328" i="8"/>
  <c r="X327" i="8"/>
  <c r="W327" i="8"/>
  <c r="T327" i="8"/>
  <c r="S327" i="8"/>
  <c r="N327" i="8"/>
  <c r="M327" i="8"/>
  <c r="L327" i="8"/>
  <c r="X326" i="8"/>
  <c r="W326" i="8"/>
  <c r="T326" i="8"/>
  <c r="S326" i="8"/>
  <c r="N326" i="8"/>
  <c r="M326" i="8"/>
  <c r="L326" i="8"/>
  <c r="X325" i="8"/>
  <c r="N325" i="8" s="1"/>
  <c r="W325" i="8"/>
  <c r="T325" i="8"/>
  <c r="S325" i="8"/>
  <c r="M325" i="8"/>
  <c r="L325" i="8"/>
  <c r="X324" i="8"/>
  <c r="L324" i="8" s="1"/>
  <c r="W324" i="8"/>
  <c r="T324" i="8"/>
  <c r="S324" i="8"/>
  <c r="X323" i="8"/>
  <c r="W323" i="8"/>
  <c r="T323" i="8"/>
  <c r="S323" i="8"/>
  <c r="X322" i="8"/>
  <c r="W322" i="8"/>
  <c r="T322" i="8"/>
  <c r="S322" i="8"/>
  <c r="N322" i="8"/>
  <c r="M322" i="8"/>
  <c r="L322" i="8"/>
  <c r="X321" i="8"/>
  <c r="N321" i="8" s="1"/>
  <c r="W321" i="8"/>
  <c r="T321" i="8"/>
  <c r="S321" i="8"/>
  <c r="X320" i="8"/>
  <c r="M320" i="8" s="1"/>
  <c r="W320" i="8"/>
  <c r="T320" i="8"/>
  <c r="S320" i="8"/>
  <c r="N320" i="8"/>
  <c r="L320" i="8"/>
  <c r="X319" i="8"/>
  <c r="W319" i="8"/>
  <c r="T319" i="8"/>
  <c r="S319" i="8"/>
  <c r="X318" i="8"/>
  <c r="W318" i="8"/>
  <c r="T318" i="8"/>
  <c r="S318" i="8"/>
  <c r="N318" i="8"/>
  <c r="M318" i="8"/>
  <c r="L318" i="8"/>
  <c r="X317" i="8"/>
  <c r="W317" i="8"/>
  <c r="T317" i="8"/>
  <c r="S317" i="8"/>
  <c r="X316" i="8"/>
  <c r="W316" i="8"/>
  <c r="T316" i="8"/>
  <c r="S316" i="8"/>
  <c r="N316" i="8"/>
  <c r="M316" i="8"/>
  <c r="L316" i="8"/>
  <c r="X315" i="8"/>
  <c r="N315" i="8" s="1"/>
  <c r="W315" i="8"/>
  <c r="T315" i="8"/>
  <c r="S315" i="8"/>
  <c r="X314" i="8"/>
  <c r="W314" i="8"/>
  <c r="T314" i="8"/>
  <c r="S314" i="8"/>
  <c r="N314" i="8"/>
  <c r="X313" i="8"/>
  <c r="W313" i="8"/>
  <c r="T313" i="8"/>
  <c r="S313" i="8"/>
  <c r="N313" i="8"/>
  <c r="M313" i="8"/>
  <c r="L313" i="8"/>
  <c r="X312" i="8"/>
  <c r="N312" i="8" s="1"/>
  <c r="W312" i="8"/>
  <c r="T312" i="8"/>
  <c r="S312" i="8"/>
  <c r="M312" i="8"/>
  <c r="X311" i="8"/>
  <c r="W311" i="8"/>
  <c r="T311" i="8"/>
  <c r="S311" i="8"/>
  <c r="N311" i="8"/>
  <c r="M311" i="8"/>
  <c r="L311" i="8"/>
  <c r="X310" i="8"/>
  <c r="M310" i="8" s="1"/>
  <c r="W310" i="8"/>
  <c r="T310" i="8"/>
  <c r="S310" i="8"/>
  <c r="N310" i="8"/>
  <c r="X309" i="8"/>
  <c r="W309" i="8"/>
  <c r="T309" i="8"/>
  <c r="S309" i="8"/>
  <c r="N309" i="8"/>
  <c r="M309" i="8"/>
  <c r="L309" i="8"/>
  <c r="X308" i="8"/>
  <c r="W308" i="8"/>
  <c r="T308" i="8"/>
  <c r="S308" i="8"/>
  <c r="X307" i="8"/>
  <c r="W307" i="8"/>
  <c r="T307" i="8"/>
  <c r="S307" i="8"/>
  <c r="N307" i="8"/>
  <c r="M307" i="8"/>
  <c r="L307" i="8"/>
  <c r="X306" i="8"/>
  <c r="M306" i="8" s="1"/>
  <c r="W306" i="8"/>
  <c r="T306" i="8"/>
  <c r="S306" i="8"/>
  <c r="X305" i="8"/>
  <c r="L305" i="8" s="1"/>
  <c r="W305" i="8"/>
  <c r="T305" i="8"/>
  <c r="S305" i="8"/>
  <c r="N305" i="8"/>
  <c r="M305" i="8"/>
  <c r="X304" i="8"/>
  <c r="W304" i="8"/>
  <c r="T304" i="8"/>
  <c r="S304" i="8"/>
  <c r="N304" i="8"/>
  <c r="M304" i="8"/>
  <c r="L304" i="8"/>
  <c r="X303" i="8"/>
  <c r="M303" i="8" s="1"/>
  <c r="W303" i="8"/>
  <c r="T303" i="8"/>
  <c r="S303" i="8"/>
  <c r="N303" i="8"/>
  <c r="L303" i="8"/>
  <c r="X302" i="8"/>
  <c r="W302" i="8"/>
  <c r="T302" i="8"/>
  <c r="S302" i="8"/>
  <c r="N302" i="8"/>
  <c r="M302" i="8"/>
  <c r="L302" i="8"/>
  <c r="X301" i="8"/>
  <c r="L301" i="8" s="1"/>
  <c r="W301" i="8"/>
  <c r="T301" i="8"/>
  <c r="S301" i="8"/>
  <c r="N301" i="8"/>
  <c r="M301" i="8"/>
  <c r="X300" i="8"/>
  <c r="N300" i="8" s="1"/>
  <c r="W300" i="8"/>
  <c r="T300" i="8"/>
  <c r="S300" i="8"/>
  <c r="M300" i="8"/>
  <c r="L300" i="8"/>
  <c r="X299" i="8"/>
  <c r="W299" i="8"/>
  <c r="T299" i="8"/>
  <c r="S299" i="8"/>
  <c r="X298" i="8"/>
  <c r="W298" i="8"/>
  <c r="T298" i="8"/>
  <c r="S298" i="8"/>
  <c r="N298" i="8"/>
  <c r="M298" i="8"/>
  <c r="L298" i="8"/>
  <c r="X297" i="8"/>
  <c r="M297" i="8" s="1"/>
  <c r="W297" i="8"/>
  <c r="T297" i="8"/>
  <c r="S297" i="8"/>
  <c r="N297" i="8"/>
  <c r="L297" i="8"/>
  <c r="X296" i="8"/>
  <c r="W296" i="8"/>
  <c r="T296" i="8"/>
  <c r="S296" i="8"/>
  <c r="N296" i="8"/>
  <c r="M296" i="8"/>
  <c r="L296" i="8"/>
  <c r="X295" i="8"/>
  <c r="W295" i="8"/>
  <c r="T295" i="8"/>
  <c r="S295" i="8"/>
  <c r="N295" i="8"/>
  <c r="M295" i="8"/>
  <c r="L295" i="8"/>
  <c r="X294" i="8"/>
  <c r="N294" i="8" s="1"/>
  <c r="W294" i="8"/>
  <c r="T294" i="8"/>
  <c r="S294" i="8"/>
  <c r="M294" i="8"/>
  <c r="X293" i="8"/>
  <c r="M293" i="8" s="1"/>
  <c r="W293" i="8"/>
  <c r="T293" i="8"/>
  <c r="S293" i="8"/>
  <c r="N293" i="8"/>
  <c r="L293" i="8"/>
  <c r="X292" i="8"/>
  <c r="N292" i="8" s="1"/>
  <c r="W292" i="8"/>
  <c r="T292" i="8"/>
  <c r="S292" i="8"/>
  <c r="M292" i="8"/>
  <c r="L292" i="8"/>
  <c r="X291" i="8"/>
  <c r="W291" i="8"/>
  <c r="T291" i="8"/>
  <c r="S291" i="8"/>
  <c r="N291" i="8"/>
  <c r="M291" i="8"/>
  <c r="L291" i="8"/>
  <c r="X290" i="8"/>
  <c r="N290" i="8" s="1"/>
  <c r="W290" i="8"/>
  <c r="T290" i="8"/>
  <c r="S290" i="8"/>
  <c r="X289" i="8"/>
  <c r="W289" i="8"/>
  <c r="T289" i="8"/>
  <c r="S289" i="8"/>
  <c r="N289" i="8"/>
  <c r="M289" i="8"/>
  <c r="L289" i="8"/>
  <c r="X288" i="8"/>
  <c r="L288" i="8" s="1"/>
  <c r="W288" i="8"/>
  <c r="T288" i="8"/>
  <c r="S288" i="8"/>
  <c r="N288" i="8"/>
  <c r="M288" i="8"/>
  <c r="X287" i="8"/>
  <c r="N287" i="8" s="1"/>
  <c r="W287" i="8"/>
  <c r="T287" i="8"/>
  <c r="S287" i="8"/>
  <c r="X286" i="8"/>
  <c r="W286" i="8"/>
  <c r="T286" i="8"/>
  <c r="S286" i="8"/>
  <c r="X285" i="8"/>
  <c r="M285" i="8" s="1"/>
  <c r="W285" i="8"/>
  <c r="T285" i="8"/>
  <c r="S285" i="8"/>
  <c r="N285" i="8"/>
  <c r="L285" i="8"/>
  <c r="X284" i="8"/>
  <c r="W284" i="8"/>
  <c r="T284" i="8"/>
  <c r="S284" i="8"/>
  <c r="N284" i="8"/>
  <c r="M284" i="8"/>
  <c r="L284" i="8"/>
  <c r="X283" i="8"/>
  <c r="M283" i="8" s="1"/>
  <c r="W283" i="8"/>
  <c r="T283" i="8"/>
  <c r="S283" i="8"/>
  <c r="N283" i="8"/>
  <c r="L283" i="8"/>
  <c r="X282" i="8"/>
  <c r="W282" i="8"/>
  <c r="T282" i="8"/>
  <c r="S282" i="8"/>
  <c r="X281" i="8"/>
  <c r="M281" i="8" s="1"/>
  <c r="W281" i="8"/>
  <c r="T281" i="8"/>
  <c r="S281" i="8"/>
  <c r="N281" i="8"/>
  <c r="X280" i="8"/>
  <c r="W280" i="8"/>
  <c r="T280" i="8"/>
  <c r="S280" i="8"/>
  <c r="N280" i="8"/>
  <c r="M280" i="8"/>
  <c r="L280" i="8"/>
  <c r="X279" i="8"/>
  <c r="N279" i="8" s="1"/>
  <c r="W279" i="8"/>
  <c r="T279" i="8"/>
  <c r="S279" i="8"/>
  <c r="X278" i="8"/>
  <c r="W278" i="8"/>
  <c r="T278" i="8"/>
  <c r="S278" i="8"/>
  <c r="N278" i="8"/>
  <c r="M278" i="8"/>
  <c r="L278" i="8"/>
  <c r="X277" i="8"/>
  <c r="W277" i="8"/>
  <c r="T277" i="8"/>
  <c r="S277" i="8"/>
  <c r="X276" i="8"/>
  <c r="W276" i="8"/>
  <c r="T276" i="8"/>
  <c r="S276" i="8"/>
  <c r="N276" i="8"/>
  <c r="M276" i="8"/>
  <c r="L276" i="8"/>
  <c r="X275" i="8"/>
  <c r="N275" i="8" s="1"/>
  <c r="W275" i="8"/>
  <c r="T275" i="8"/>
  <c r="S275" i="8"/>
  <c r="M275" i="8"/>
  <c r="L275" i="8"/>
  <c r="X274" i="8"/>
  <c r="W274" i="8"/>
  <c r="T274" i="8"/>
  <c r="S274" i="8"/>
  <c r="N274" i="8"/>
  <c r="M274" i="8"/>
  <c r="L274" i="8"/>
  <c r="X273" i="8"/>
  <c r="W273" i="8"/>
  <c r="T273" i="8"/>
  <c r="S273" i="8"/>
  <c r="X272" i="8"/>
  <c r="W272" i="8"/>
  <c r="T272" i="8"/>
  <c r="S272" i="8"/>
  <c r="N272" i="8"/>
  <c r="M272" i="8"/>
  <c r="L272" i="8"/>
  <c r="X271" i="8"/>
  <c r="W271" i="8"/>
  <c r="T271" i="8"/>
  <c r="S271" i="8"/>
  <c r="N271" i="8"/>
  <c r="M271" i="8"/>
  <c r="L271" i="8"/>
  <c r="X270" i="8"/>
  <c r="N270" i="8" s="1"/>
  <c r="W270" i="8"/>
  <c r="T270" i="8"/>
  <c r="S270" i="8"/>
  <c r="X269" i="8"/>
  <c r="N269" i="8" s="1"/>
  <c r="W269" i="8"/>
  <c r="T269" i="8"/>
  <c r="S269" i="8"/>
  <c r="M269" i="8"/>
  <c r="L269" i="8"/>
  <c r="X268" i="8"/>
  <c r="W268" i="8"/>
  <c r="T268" i="8"/>
  <c r="S268" i="8"/>
  <c r="X267" i="8"/>
  <c r="W267" i="8"/>
  <c r="T267" i="8"/>
  <c r="S267" i="8"/>
  <c r="N267" i="8"/>
  <c r="M267" i="8"/>
  <c r="L267" i="8"/>
  <c r="X266" i="8"/>
  <c r="N266" i="8" s="1"/>
  <c r="W266" i="8"/>
  <c r="T266" i="8"/>
  <c r="S266" i="8"/>
  <c r="M266" i="8"/>
  <c r="L266" i="8"/>
  <c r="X265" i="8"/>
  <c r="N265" i="8" s="1"/>
  <c r="W265" i="8"/>
  <c r="T265" i="8"/>
  <c r="S265" i="8"/>
  <c r="M265" i="8"/>
  <c r="L265" i="8"/>
  <c r="X264" i="8"/>
  <c r="N264" i="8" s="1"/>
  <c r="W264" i="8"/>
  <c r="T264" i="8"/>
  <c r="S264" i="8"/>
  <c r="X263" i="8"/>
  <c r="W263" i="8"/>
  <c r="T263" i="8"/>
  <c r="S263" i="8"/>
  <c r="N263" i="8"/>
  <c r="M263" i="8"/>
  <c r="L263" i="8"/>
  <c r="X262" i="8"/>
  <c r="W262" i="8"/>
  <c r="T262" i="8"/>
  <c r="S262" i="8"/>
  <c r="N262" i="8"/>
  <c r="M262" i="8"/>
  <c r="L262" i="8"/>
  <c r="X261" i="8"/>
  <c r="W261" i="8"/>
  <c r="T261" i="8"/>
  <c r="S261" i="8"/>
  <c r="N261" i="8"/>
  <c r="M261" i="8"/>
  <c r="L261" i="8"/>
  <c r="X260" i="8"/>
  <c r="N260" i="8" s="1"/>
  <c r="W260" i="8"/>
  <c r="T260" i="8"/>
  <c r="S260" i="8"/>
  <c r="M260" i="8"/>
  <c r="L260" i="8"/>
  <c r="X259" i="8"/>
  <c r="W259" i="8"/>
  <c r="T259" i="8"/>
  <c r="S259" i="8"/>
  <c r="X258" i="8"/>
  <c r="W258" i="8"/>
  <c r="T258" i="8"/>
  <c r="S258" i="8"/>
  <c r="N258" i="8"/>
  <c r="M258" i="8"/>
  <c r="L258" i="8"/>
  <c r="X257" i="8"/>
  <c r="N257" i="8" s="1"/>
  <c r="W257" i="8"/>
  <c r="T257" i="8"/>
  <c r="S257" i="8"/>
  <c r="X256" i="8"/>
  <c r="M256" i="8" s="1"/>
  <c r="W256" i="8"/>
  <c r="T256" i="8"/>
  <c r="S256" i="8"/>
  <c r="N256" i="8"/>
  <c r="L256" i="8"/>
  <c r="X255" i="8"/>
  <c r="W255" i="8"/>
  <c r="T255" i="8"/>
  <c r="S255" i="8"/>
  <c r="X254" i="8"/>
  <c r="W254" i="8"/>
  <c r="T254" i="8"/>
  <c r="S254" i="8"/>
  <c r="N254" i="8"/>
  <c r="M254" i="8"/>
  <c r="L254" i="8"/>
  <c r="X253" i="8"/>
  <c r="W253" i="8"/>
  <c r="T253" i="8"/>
  <c r="S253" i="8"/>
  <c r="X252" i="8"/>
  <c r="W252" i="8"/>
  <c r="T252" i="8"/>
  <c r="S252" i="8"/>
  <c r="N252" i="8"/>
  <c r="M252" i="8"/>
  <c r="L252" i="8"/>
  <c r="X251" i="8"/>
  <c r="M251" i="8" s="1"/>
  <c r="W251" i="8"/>
  <c r="T251" i="8"/>
  <c r="S251" i="8"/>
  <c r="N251" i="8"/>
  <c r="L251" i="8"/>
  <c r="X250" i="8"/>
  <c r="W250" i="8"/>
  <c r="T250" i="8"/>
  <c r="S250" i="8"/>
  <c r="N250" i="8"/>
  <c r="X249" i="8"/>
  <c r="W249" i="8"/>
  <c r="T249" i="8"/>
  <c r="S249" i="8"/>
  <c r="N249" i="8"/>
  <c r="M249" i="8"/>
  <c r="L249" i="8"/>
  <c r="X248" i="8"/>
  <c r="N248" i="8" s="1"/>
  <c r="W248" i="8"/>
  <c r="T248" i="8"/>
  <c r="S248" i="8"/>
  <c r="M248" i="8"/>
  <c r="X247" i="8"/>
  <c r="W247" i="8"/>
  <c r="T247" i="8"/>
  <c r="S247" i="8"/>
  <c r="N247" i="8"/>
  <c r="M247" i="8"/>
  <c r="L247" i="8"/>
  <c r="X246" i="8"/>
  <c r="M246" i="8" s="1"/>
  <c r="W246" i="8"/>
  <c r="T246" i="8"/>
  <c r="S246" i="8"/>
  <c r="N246" i="8"/>
  <c r="X245" i="8"/>
  <c r="W245" i="8"/>
  <c r="T245" i="8"/>
  <c r="S245" i="8"/>
  <c r="N245" i="8"/>
  <c r="M245" i="8"/>
  <c r="L245" i="8"/>
  <c r="X244" i="8"/>
  <c r="W244" i="8"/>
  <c r="T244" i="8"/>
  <c r="S244" i="8"/>
  <c r="X243" i="8"/>
  <c r="W243" i="8"/>
  <c r="T243" i="8"/>
  <c r="S243" i="8"/>
  <c r="Q243" i="8"/>
  <c r="R243" i="8" s="1"/>
  <c r="N243" i="8"/>
  <c r="M243" i="8"/>
  <c r="L243" i="8"/>
  <c r="X242" i="8"/>
  <c r="W242" i="8"/>
  <c r="T242" i="8"/>
  <c r="S242" i="8"/>
  <c r="Q242" i="8"/>
  <c r="R242" i="8" s="1"/>
  <c r="N242" i="8"/>
  <c r="M242" i="8"/>
  <c r="L242" i="8"/>
  <c r="X241" i="8"/>
  <c r="W241" i="8"/>
  <c r="T241" i="8"/>
  <c r="S241" i="8"/>
  <c r="X240" i="8"/>
  <c r="W240" i="8"/>
  <c r="T240" i="8"/>
  <c r="S240" i="8"/>
  <c r="N240" i="8"/>
  <c r="M240" i="8"/>
  <c r="L240" i="8"/>
  <c r="X239" i="8"/>
  <c r="M239" i="8" s="1"/>
  <c r="W239" i="8"/>
  <c r="T239" i="8"/>
  <c r="S239" i="8"/>
  <c r="Q239" i="8"/>
  <c r="R239" i="8" s="1"/>
  <c r="N239" i="8"/>
  <c r="L239" i="8"/>
  <c r="X238" i="8"/>
  <c r="M238" i="8" s="1"/>
  <c r="W238" i="8"/>
  <c r="T238" i="8"/>
  <c r="S238" i="8"/>
  <c r="Q238" i="8"/>
  <c r="R238" i="8" s="1"/>
  <c r="N238" i="8"/>
  <c r="X237" i="8"/>
  <c r="W237" i="8"/>
  <c r="T237" i="8"/>
  <c r="S237" i="8"/>
  <c r="Q237" i="8"/>
  <c r="R237" i="8" s="1"/>
  <c r="N237" i="8"/>
  <c r="M237" i="8"/>
  <c r="L237" i="8"/>
  <c r="X236" i="8"/>
  <c r="W236" i="8"/>
  <c r="T236" i="8"/>
  <c r="S236" i="8"/>
  <c r="Q236" i="8"/>
  <c r="R236" i="8" s="1"/>
  <c r="N236" i="8"/>
  <c r="M236" i="8"/>
  <c r="L236" i="8"/>
  <c r="X235" i="8"/>
  <c r="M235" i="8" s="1"/>
  <c r="W235" i="8"/>
  <c r="T235" i="8"/>
  <c r="S235" i="8"/>
  <c r="Q235" i="8"/>
  <c r="R235" i="8" s="1"/>
  <c r="N235" i="8"/>
  <c r="X234" i="8"/>
  <c r="M234" i="8" s="1"/>
  <c r="W234" i="8"/>
  <c r="T234" i="8"/>
  <c r="S234" i="8"/>
  <c r="Q234" i="8"/>
  <c r="R234" i="8" s="1"/>
  <c r="N234" i="8"/>
  <c r="X233" i="8"/>
  <c r="W233" i="8"/>
  <c r="T233" i="8"/>
  <c r="S233" i="8"/>
  <c r="Q233" i="8"/>
  <c r="R233" i="8" s="1"/>
  <c r="N233" i="8"/>
  <c r="M233" i="8"/>
  <c r="L233" i="8"/>
  <c r="X232" i="8"/>
  <c r="W232" i="8"/>
  <c r="T232" i="8"/>
  <c r="S232" i="8"/>
  <c r="Q232" i="8"/>
  <c r="R232" i="8" s="1"/>
  <c r="N232" i="8"/>
  <c r="M232" i="8"/>
  <c r="L232" i="8"/>
  <c r="X231" i="8"/>
  <c r="L231" i="8" s="1"/>
  <c r="W231" i="8"/>
  <c r="T231" i="8"/>
  <c r="S231" i="8"/>
  <c r="R231" i="8"/>
  <c r="Q231" i="8"/>
  <c r="N231" i="8"/>
  <c r="M231" i="8"/>
  <c r="X230" i="8"/>
  <c r="W230" i="8"/>
  <c r="T230" i="8"/>
  <c r="S230" i="8"/>
  <c r="Q230" i="8"/>
  <c r="R230" i="8" s="1"/>
  <c r="N230" i="8"/>
  <c r="M230" i="8"/>
  <c r="L230" i="8"/>
  <c r="X229" i="8"/>
  <c r="W229" i="8"/>
  <c r="T229" i="8"/>
  <c r="S229" i="8"/>
  <c r="X228" i="8"/>
  <c r="W228" i="8"/>
  <c r="T228" i="8"/>
  <c r="S228" i="8"/>
  <c r="N228" i="8"/>
  <c r="M228" i="8"/>
  <c r="L228" i="8"/>
  <c r="X227" i="8"/>
  <c r="M227" i="8" s="1"/>
  <c r="W227" i="8"/>
  <c r="T227" i="8"/>
  <c r="S227" i="8"/>
  <c r="N227" i="8"/>
  <c r="L227" i="8"/>
  <c r="X226" i="8"/>
  <c r="W226" i="8"/>
  <c r="T226" i="8"/>
  <c r="S226" i="8"/>
  <c r="N226" i="8"/>
  <c r="X225" i="8"/>
  <c r="W225" i="8"/>
  <c r="T225" i="8"/>
  <c r="S225" i="8"/>
  <c r="N225" i="8"/>
  <c r="M225" i="8"/>
  <c r="L225" i="8"/>
  <c r="X224" i="8"/>
  <c r="N224" i="8" s="1"/>
  <c r="W224" i="8"/>
  <c r="T224" i="8"/>
  <c r="S224" i="8"/>
  <c r="M224" i="8"/>
  <c r="X223" i="8"/>
  <c r="W223" i="8"/>
  <c r="T223" i="8"/>
  <c r="S223" i="8"/>
  <c r="N223" i="8"/>
  <c r="M223" i="8"/>
  <c r="L223" i="8"/>
  <c r="X222" i="8"/>
  <c r="M222" i="8" s="1"/>
  <c r="W222" i="8"/>
  <c r="T222" i="8"/>
  <c r="S222" i="8"/>
  <c r="N222" i="8"/>
  <c r="X221" i="8"/>
  <c r="W221" i="8"/>
  <c r="T221" i="8"/>
  <c r="S221" i="8"/>
  <c r="N221" i="8"/>
  <c r="M221" i="8"/>
  <c r="L221" i="8"/>
  <c r="X220" i="8"/>
  <c r="W220" i="8"/>
  <c r="T220" i="8"/>
  <c r="S220" i="8"/>
  <c r="X219" i="8"/>
  <c r="W219" i="8"/>
  <c r="T219" i="8"/>
  <c r="S219" i="8"/>
  <c r="N219" i="8"/>
  <c r="M219" i="8"/>
  <c r="L219" i="8"/>
  <c r="X218" i="8"/>
  <c r="W218" i="8"/>
  <c r="T218" i="8"/>
  <c r="S218" i="8"/>
  <c r="M218" i="8"/>
  <c r="X217" i="8"/>
  <c r="L217" i="8" s="1"/>
  <c r="W217" i="8"/>
  <c r="T217" i="8"/>
  <c r="S217" i="8"/>
  <c r="X216" i="8"/>
  <c r="W216" i="8"/>
  <c r="T216" i="8"/>
  <c r="S216" i="8"/>
  <c r="N216" i="8"/>
  <c r="M216" i="8"/>
  <c r="L216" i="8"/>
  <c r="X215" i="8"/>
  <c r="M215" i="8" s="1"/>
  <c r="W215" i="8"/>
  <c r="T215" i="8"/>
  <c r="S215" i="8"/>
  <c r="N215" i="8"/>
  <c r="L215" i="8"/>
  <c r="X214" i="8"/>
  <c r="W214" i="8"/>
  <c r="T214" i="8"/>
  <c r="S214" i="8"/>
  <c r="N214" i="8"/>
  <c r="M214" i="8"/>
  <c r="L214" i="8"/>
  <c r="X213" i="8"/>
  <c r="L213" i="8" s="1"/>
  <c r="W213" i="8"/>
  <c r="T213" i="8"/>
  <c r="S213" i="8"/>
  <c r="N213" i="8"/>
  <c r="M213" i="8"/>
  <c r="X212" i="8"/>
  <c r="N212" i="8" s="1"/>
  <c r="W212" i="8"/>
  <c r="T212" i="8"/>
  <c r="S212" i="8"/>
  <c r="M212" i="8"/>
  <c r="L212" i="8"/>
  <c r="X211" i="8"/>
  <c r="W211" i="8"/>
  <c r="T211" i="8"/>
  <c r="S211" i="8"/>
  <c r="X210" i="8"/>
  <c r="W210" i="8"/>
  <c r="T210" i="8"/>
  <c r="S210" i="8"/>
  <c r="N210" i="8"/>
  <c r="M210" i="8"/>
  <c r="L210" i="8"/>
  <c r="X209" i="8"/>
  <c r="M209" i="8" s="1"/>
  <c r="W209" i="8"/>
  <c r="T209" i="8"/>
  <c r="S209" i="8"/>
  <c r="N209" i="8"/>
  <c r="L209" i="8"/>
  <c r="X208" i="8"/>
  <c r="W208" i="8"/>
  <c r="T208" i="8"/>
  <c r="S208" i="8"/>
  <c r="N208" i="8"/>
  <c r="M208" i="8"/>
  <c r="L208" i="8"/>
  <c r="X207" i="8"/>
  <c r="W207" i="8"/>
  <c r="T207" i="8"/>
  <c r="S207" i="8"/>
  <c r="N207" i="8"/>
  <c r="M207" i="8"/>
  <c r="L207" i="8"/>
  <c r="X206" i="8"/>
  <c r="N206" i="8" s="1"/>
  <c r="W206" i="8"/>
  <c r="T206" i="8"/>
  <c r="S206" i="8"/>
  <c r="M206" i="8"/>
  <c r="X205" i="8"/>
  <c r="M205" i="8" s="1"/>
  <c r="W205" i="8"/>
  <c r="T205" i="8"/>
  <c r="S205" i="8"/>
  <c r="N205" i="8"/>
  <c r="L205" i="8"/>
  <c r="X204" i="8"/>
  <c r="N204" i="8" s="1"/>
  <c r="W204" i="8"/>
  <c r="T204" i="8"/>
  <c r="S204" i="8"/>
  <c r="M204" i="8"/>
  <c r="L204" i="8"/>
  <c r="X203" i="8"/>
  <c r="W203" i="8"/>
  <c r="T203" i="8"/>
  <c r="S203" i="8"/>
  <c r="N203" i="8"/>
  <c r="M203" i="8"/>
  <c r="L203" i="8"/>
  <c r="X202" i="8"/>
  <c r="N202" i="8" s="1"/>
  <c r="W202" i="8"/>
  <c r="T202" i="8"/>
  <c r="S202" i="8"/>
  <c r="X201" i="8"/>
  <c r="W201" i="8"/>
  <c r="T201" i="8"/>
  <c r="S201" i="8"/>
  <c r="N201" i="8"/>
  <c r="M201" i="8"/>
  <c r="L201" i="8"/>
  <c r="X200" i="8"/>
  <c r="L200" i="8" s="1"/>
  <c r="W200" i="8"/>
  <c r="T200" i="8"/>
  <c r="S200" i="8"/>
  <c r="X199" i="8"/>
  <c r="W199" i="8"/>
  <c r="T199" i="8"/>
  <c r="S199" i="8"/>
  <c r="N199" i="8"/>
  <c r="M199" i="8"/>
  <c r="L199" i="8"/>
  <c r="X198" i="8"/>
  <c r="W198" i="8"/>
  <c r="T198" i="8"/>
  <c r="S198" i="8"/>
  <c r="X197" i="8"/>
  <c r="M197" i="8" s="1"/>
  <c r="W197" i="8"/>
  <c r="T197" i="8"/>
  <c r="S197" i="8"/>
  <c r="N197" i="8"/>
  <c r="L197" i="8"/>
  <c r="X196" i="8"/>
  <c r="W196" i="8"/>
  <c r="T196" i="8"/>
  <c r="S196" i="8"/>
  <c r="N196" i="8"/>
  <c r="M196" i="8"/>
  <c r="L196" i="8"/>
  <c r="X195" i="8"/>
  <c r="M195" i="8" s="1"/>
  <c r="W195" i="8"/>
  <c r="T195" i="8"/>
  <c r="S195" i="8"/>
  <c r="N195" i="8"/>
  <c r="L195" i="8"/>
  <c r="X194" i="8"/>
  <c r="W194" i="8"/>
  <c r="T194" i="8"/>
  <c r="S194" i="8"/>
  <c r="X193" i="8"/>
  <c r="M193" i="8" s="1"/>
  <c r="W193" i="8"/>
  <c r="T193" i="8"/>
  <c r="S193" i="8"/>
  <c r="N193" i="8"/>
  <c r="X192" i="8"/>
  <c r="W192" i="8"/>
  <c r="T192" i="8"/>
  <c r="S192" i="8"/>
  <c r="N192" i="8"/>
  <c r="M192" i="8"/>
  <c r="L192" i="8"/>
  <c r="X191" i="8"/>
  <c r="W191" i="8"/>
  <c r="T191" i="8"/>
  <c r="S191" i="8"/>
  <c r="N191" i="8"/>
  <c r="M191" i="8"/>
  <c r="L191" i="8"/>
  <c r="X190" i="8"/>
  <c r="W190" i="8"/>
  <c r="T190" i="8"/>
  <c r="S190" i="8"/>
  <c r="N190" i="8"/>
  <c r="M190" i="8"/>
  <c r="L190" i="8"/>
  <c r="X189" i="8"/>
  <c r="W189" i="8"/>
  <c r="T189" i="8"/>
  <c r="S189" i="8"/>
  <c r="X188" i="8"/>
  <c r="W188" i="8"/>
  <c r="T188" i="8"/>
  <c r="S188" i="8"/>
  <c r="N188" i="8"/>
  <c r="M188" i="8"/>
  <c r="L188" i="8"/>
  <c r="X187" i="8"/>
  <c r="N187" i="8" s="1"/>
  <c r="W187" i="8"/>
  <c r="T187" i="8"/>
  <c r="S187" i="8"/>
  <c r="M187" i="8"/>
  <c r="L187" i="8"/>
  <c r="X186" i="8"/>
  <c r="W186" i="8"/>
  <c r="T186" i="8"/>
  <c r="S186" i="8"/>
  <c r="N186" i="8"/>
  <c r="M186" i="8"/>
  <c r="L186" i="8"/>
  <c r="X185" i="8"/>
  <c r="W185" i="8"/>
  <c r="T185" i="8"/>
  <c r="S185" i="8"/>
  <c r="X184" i="8"/>
  <c r="W184" i="8"/>
  <c r="T184" i="8"/>
  <c r="S184" i="8"/>
  <c r="N184" i="8"/>
  <c r="M184" i="8"/>
  <c r="L184" i="8"/>
  <c r="X183" i="8"/>
  <c r="W183" i="8"/>
  <c r="T183" i="8"/>
  <c r="S183" i="8"/>
  <c r="N183" i="8"/>
  <c r="M183" i="8"/>
  <c r="L183" i="8"/>
  <c r="X182" i="8"/>
  <c r="W182" i="8"/>
  <c r="T182" i="8"/>
  <c r="S182" i="8"/>
  <c r="N182" i="8"/>
  <c r="M182" i="8"/>
  <c r="L182" i="8"/>
  <c r="X181" i="8"/>
  <c r="N181" i="8" s="1"/>
  <c r="W181" i="8"/>
  <c r="T181" i="8"/>
  <c r="S181" i="8"/>
  <c r="X180" i="8"/>
  <c r="W180" i="8"/>
  <c r="T180" i="8"/>
  <c r="S180" i="8"/>
  <c r="X179" i="8"/>
  <c r="W179" i="8"/>
  <c r="T179" i="8"/>
  <c r="S179" i="8"/>
  <c r="N179" i="8"/>
  <c r="M179" i="8"/>
  <c r="L179" i="8"/>
  <c r="X178" i="8"/>
  <c r="N178" i="8" s="1"/>
  <c r="W178" i="8"/>
  <c r="T178" i="8"/>
  <c r="S178" i="8"/>
  <c r="L178" i="8"/>
  <c r="X177" i="8"/>
  <c r="N177" i="8" s="1"/>
  <c r="W177" i="8"/>
  <c r="T177" i="8"/>
  <c r="S177" i="8"/>
  <c r="M177" i="8"/>
  <c r="L177" i="8"/>
  <c r="X176" i="8"/>
  <c r="N176" i="8" s="1"/>
  <c r="W176" i="8"/>
  <c r="T176" i="8"/>
  <c r="S176" i="8"/>
  <c r="X175" i="8"/>
  <c r="W175" i="8"/>
  <c r="T175" i="8"/>
  <c r="S175" i="8"/>
  <c r="N175" i="8"/>
  <c r="M175" i="8"/>
  <c r="L175" i="8"/>
  <c r="X174" i="8"/>
  <c r="W174" i="8"/>
  <c r="T174" i="8"/>
  <c r="S174" i="8"/>
  <c r="N174" i="8"/>
  <c r="M174" i="8"/>
  <c r="L174" i="8"/>
  <c r="X173" i="8"/>
  <c r="W173" i="8"/>
  <c r="T173" i="8"/>
  <c r="S173" i="8"/>
  <c r="N173" i="8"/>
  <c r="M173" i="8"/>
  <c r="L173" i="8"/>
  <c r="X172" i="8"/>
  <c r="N172" i="8" s="1"/>
  <c r="W172" i="8"/>
  <c r="T172" i="8"/>
  <c r="S172" i="8"/>
  <c r="X171" i="8"/>
  <c r="W171" i="8"/>
  <c r="T171" i="8"/>
  <c r="S171" i="8"/>
  <c r="X170" i="8"/>
  <c r="W170" i="8"/>
  <c r="T170" i="8"/>
  <c r="S170" i="8"/>
  <c r="N170" i="8"/>
  <c r="M170" i="8"/>
  <c r="L170" i="8"/>
  <c r="X169" i="8"/>
  <c r="N169" i="8" s="1"/>
  <c r="W169" i="8"/>
  <c r="T169" i="8"/>
  <c r="S169" i="8"/>
  <c r="X168" i="8"/>
  <c r="W168" i="8"/>
  <c r="T168" i="8"/>
  <c r="S168" i="8"/>
  <c r="N168" i="8"/>
  <c r="M168" i="8"/>
  <c r="L168" i="8"/>
  <c r="X167" i="8"/>
  <c r="W167" i="8"/>
  <c r="T167" i="8"/>
  <c r="S167" i="8"/>
  <c r="X166" i="8"/>
  <c r="W166" i="8"/>
  <c r="T166" i="8"/>
  <c r="S166" i="8"/>
  <c r="N166" i="8"/>
  <c r="M166" i="8"/>
  <c r="L166" i="8"/>
  <c r="X165" i="8"/>
  <c r="W165" i="8"/>
  <c r="T165" i="8"/>
  <c r="S165" i="8"/>
  <c r="X164" i="8"/>
  <c r="W164" i="8"/>
  <c r="T164" i="8"/>
  <c r="S164" i="8"/>
  <c r="N164" i="8"/>
  <c r="M164" i="8"/>
  <c r="L164" i="8"/>
  <c r="X163" i="8"/>
  <c r="M163" i="8" s="1"/>
  <c r="W163" i="8"/>
  <c r="T163" i="8"/>
  <c r="S163" i="8"/>
  <c r="X162" i="8"/>
  <c r="W162" i="8"/>
  <c r="T162" i="8"/>
  <c r="S162" i="8"/>
  <c r="N162" i="8"/>
  <c r="X161" i="8"/>
  <c r="W161" i="8"/>
  <c r="T161" i="8"/>
  <c r="S161" i="8"/>
  <c r="N161" i="8"/>
  <c r="M161" i="8"/>
  <c r="L161" i="8"/>
  <c r="X160" i="8"/>
  <c r="N160" i="8" s="1"/>
  <c r="W160" i="8"/>
  <c r="T160" i="8"/>
  <c r="S160" i="8"/>
  <c r="M160" i="8"/>
  <c r="X159" i="8"/>
  <c r="W159" i="8"/>
  <c r="T159" i="8"/>
  <c r="S159" i="8"/>
  <c r="N159" i="8"/>
  <c r="M159" i="8"/>
  <c r="L159" i="8"/>
  <c r="X158" i="8"/>
  <c r="M158" i="8" s="1"/>
  <c r="W158" i="8"/>
  <c r="T158" i="8"/>
  <c r="S158" i="8"/>
  <c r="N158" i="8"/>
  <c r="X157" i="8"/>
  <c r="W157" i="8"/>
  <c r="T157" i="8"/>
  <c r="S157" i="8"/>
  <c r="N157" i="8"/>
  <c r="M157" i="8"/>
  <c r="L157" i="8"/>
  <c r="X156" i="8"/>
  <c r="W156" i="8"/>
  <c r="T156" i="8"/>
  <c r="S156" i="8"/>
  <c r="X155" i="8"/>
  <c r="W155" i="8"/>
  <c r="T155" i="8"/>
  <c r="S155" i="8"/>
  <c r="N155" i="8"/>
  <c r="M155" i="8"/>
  <c r="L155" i="8"/>
  <c r="X154" i="8"/>
  <c r="M154" i="8" s="1"/>
  <c r="W154" i="8"/>
  <c r="T154" i="8"/>
  <c r="S154" i="8"/>
  <c r="X153" i="8"/>
  <c r="L153" i="8" s="1"/>
  <c r="W153" i="8"/>
  <c r="T153" i="8"/>
  <c r="S153" i="8"/>
  <c r="N153" i="8"/>
  <c r="M153" i="8"/>
  <c r="X152" i="8"/>
  <c r="W152" i="8"/>
  <c r="T152" i="8"/>
  <c r="S152" i="8"/>
  <c r="N152" i="8"/>
  <c r="M152" i="8"/>
  <c r="L152" i="8"/>
  <c r="X151" i="8"/>
  <c r="M151" i="8" s="1"/>
  <c r="W151" i="8"/>
  <c r="T151" i="8"/>
  <c r="S151" i="8"/>
  <c r="N151" i="8"/>
  <c r="X150" i="8"/>
  <c r="W150" i="8"/>
  <c r="T150" i="8"/>
  <c r="S150" i="8"/>
  <c r="N150" i="8"/>
  <c r="M150" i="8"/>
  <c r="L150" i="8"/>
  <c r="X149" i="8"/>
  <c r="L149" i="8" s="1"/>
  <c r="W149" i="8"/>
  <c r="T149" i="8"/>
  <c r="S149" i="8"/>
  <c r="N149" i="8"/>
  <c r="M149" i="8"/>
  <c r="X148" i="8"/>
  <c r="N148" i="8" s="1"/>
  <c r="W148" i="8"/>
  <c r="T148" i="8"/>
  <c r="S148" i="8"/>
  <c r="M148" i="8"/>
  <c r="L148" i="8"/>
  <c r="X147" i="8"/>
  <c r="W147" i="8"/>
  <c r="T147" i="8"/>
  <c r="S147" i="8"/>
  <c r="X146" i="8"/>
  <c r="W146" i="8"/>
  <c r="T146" i="8"/>
  <c r="S146" i="8"/>
  <c r="N146" i="8"/>
  <c r="M146" i="8"/>
  <c r="L146" i="8"/>
  <c r="X145" i="8"/>
  <c r="M145" i="8" s="1"/>
  <c r="W145" i="8"/>
  <c r="T145" i="8"/>
  <c r="S145" i="8"/>
  <c r="N145" i="8"/>
  <c r="L145" i="8"/>
  <c r="X144" i="8"/>
  <c r="W144" i="8"/>
  <c r="T144" i="8"/>
  <c r="S144" i="8"/>
  <c r="N144" i="8"/>
  <c r="M144" i="8"/>
  <c r="L144" i="8"/>
  <c r="X143" i="8"/>
  <c r="W143" i="8"/>
  <c r="T143" i="8"/>
  <c r="S143" i="8"/>
  <c r="N143" i="8"/>
  <c r="M143" i="8"/>
  <c r="L143" i="8"/>
  <c r="X142" i="8"/>
  <c r="N142" i="8" s="1"/>
  <c r="W142" i="8"/>
  <c r="T142" i="8"/>
  <c r="S142" i="8"/>
  <c r="M142" i="8"/>
  <c r="X141" i="8"/>
  <c r="W141" i="8"/>
  <c r="T141" i="8"/>
  <c r="S141" i="8"/>
  <c r="N141" i="8"/>
  <c r="M141" i="8"/>
  <c r="L141" i="8"/>
  <c r="X140" i="8"/>
  <c r="N140" i="8" s="1"/>
  <c r="W140" i="8"/>
  <c r="T140" i="8"/>
  <c r="S140" i="8"/>
  <c r="M140" i="8"/>
  <c r="L140" i="8"/>
  <c r="X139" i="8"/>
  <c r="W139" i="8"/>
  <c r="T139" i="8"/>
  <c r="S139" i="8"/>
  <c r="N139" i="8"/>
  <c r="M139" i="8"/>
  <c r="L139" i="8"/>
  <c r="X138" i="8"/>
  <c r="N138" i="8" s="1"/>
  <c r="W138" i="8"/>
  <c r="T138" i="8"/>
  <c r="S138" i="8"/>
  <c r="X137" i="8"/>
  <c r="W137" i="8"/>
  <c r="T137" i="8"/>
  <c r="S137" i="8"/>
  <c r="N137" i="8"/>
  <c r="M137" i="8"/>
  <c r="L137" i="8"/>
  <c r="X136" i="8"/>
  <c r="L136" i="8" s="1"/>
  <c r="W136" i="8"/>
  <c r="T136" i="8"/>
  <c r="S136" i="8"/>
  <c r="M136" i="8"/>
  <c r="X135" i="8"/>
  <c r="W135" i="8"/>
  <c r="T135" i="8"/>
  <c r="S135" i="8"/>
  <c r="N135" i="8"/>
  <c r="M135" i="8"/>
  <c r="L135" i="8"/>
  <c r="X134" i="8"/>
  <c r="W134" i="8"/>
  <c r="T134" i="8"/>
  <c r="S134" i="8"/>
  <c r="X133" i="8"/>
  <c r="W133" i="8"/>
  <c r="T133" i="8"/>
  <c r="S133" i="8"/>
  <c r="N133" i="8"/>
  <c r="M133" i="8"/>
  <c r="L133" i="8"/>
  <c r="X132" i="8"/>
  <c r="W132" i="8"/>
  <c r="T132" i="8"/>
  <c r="S132" i="8"/>
  <c r="N132" i="8"/>
  <c r="M132" i="8"/>
  <c r="L132" i="8"/>
  <c r="X131" i="8"/>
  <c r="M131" i="8" s="1"/>
  <c r="W131" i="8"/>
  <c r="T131" i="8"/>
  <c r="S131" i="8"/>
  <c r="N131" i="8"/>
  <c r="L131" i="8"/>
  <c r="X130" i="8"/>
  <c r="W130" i="8"/>
  <c r="T130" i="8"/>
  <c r="S130" i="8"/>
  <c r="X129" i="8"/>
  <c r="M129" i="8" s="1"/>
  <c r="W129" i="8"/>
  <c r="T129" i="8"/>
  <c r="S129" i="8"/>
  <c r="N129" i="8"/>
  <c r="X128" i="8"/>
  <c r="W128" i="8"/>
  <c r="T128" i="8"/>
  <c r="S128" i="8"/>
  <c r="N128" i="8"/>
  <c r="M128" i="8"/>
  <c r="L128" i="8"/>
  <c r="X127" i="8"/>
  <c r="N127" i="8" s="1"/>
  <c r="W127" i="8"/>
  <c r="T127" i="8"/>
  <c r="S127" i="8"/>
  <c r="X126" i="8"/>
  <c r="W126" i="8"/>
  <c r="T126" i="8"/>
  <c r="S126" i="8"/>
  <c r="N126" i="8"/>
  <c r="M126" i="8"/>
  <c r="L126" i="8"/>
  <c r="X125" i="8"/>
  <c r="W125" i="8"/>
  <c r="T125" i="8"/>
  <c r="S125" i="8"/>
  <c r="X124" i="8"/>
  <c r="W124" i="8"/>
  <c r="T124" i="8"/>
  <c r="S124" i="8"/>
  <c r="N124" i="8"/>
  <c r="M124" i="8"/>
  <c r="L124" i="8"/>
  <c r="X123" i="8"/>
  <c r="N123" i="8" s="1"/>
  <c r="W123" i="8"/>
  <c r="T123" i="8"/>
  <c r="S123" i="8"/>
  <c r="M123" i="8"/>
  <c r="L123" i="8"/>
  <c r="X122" i="8"/>
  <c r="W122" i="8"/>
  <c r="T122" i="8"/>
  <c r="S122" i="8"/>
  <c r="N122" i="8"/>
  <c r="M122" i="8"/>
  <c r="L122" i="8"/>
  <c r="X121" i="8"/>
  <c r="W121" i="8"/>
  <c r="T121" i="8"/>
  <c r="S121" i="8"/>
  <c r="X120" i="8"/>
  <c r="W120" i="8"/>
  <c r="T120" i="8"/>
  <c r="S120" i="8"/>
  <c r="N120" i="8"/>
  <c r="M120" i="8"/>
  <c r="L120" i="8"/>
  <c r="X119" i="8"/>
  <c r="W119" i="8"/>
  <c r="T119" i="8"/>
  <c r="S119" i="8"/>
  <c r="N119" i="8"/>
  <c r="M119" i="8"/>
  <c r="L119" i="8"/>
  <c r="X118" i="8"/>
  <c r="N118" i="8" s="1"/>
  <c r="W118" i="8"/>
  <c r="T118" i="8"/>
  <c r="S118" i="8"/>
  <c r="L118" i="8"/>
  <c r="X117" i="8"/>
  <c r="N117" i="8" s="1"/>
  <c r="W117" i="8"/>
  <c r="T117" i="8"/>
  <c r="S117" i="8"/>
  <c r="Q117" i="8"/>
  <c r="R117" i="8" s="1"/>
  <c r="X116" i="8"/>
  <c r="W116" i="8"/>
  <c r="T116" i="8"/>
  <c r="S116" i="8"/>
  <c r="Q116" i="8"/>
  <c r="R116" i="8" s="1"/>
  <c r="X115" i="8"/>
  <c r="M115" i="8" s="1"/>
  <c r="W115" i="8"/>
  <c r="T115" i="8"/>
  <c r="S115" i="8"/>
  <c r="R115" i="8"/>
  <c r="Q115" i="8"/>
  <c r="N115" i="8"/>
  <c r="X114" i="8"/>
  <c r="W114" i="8"/>
  <c r="T114" i="8"/>
  <c r="S114" i="8"/>
  <c r="R114" i="8"/>
  <c r="Q114" i="8"/>
  <c r="N114" i="8"/>
  <c r="M114" i="8"/>
  <c r="L114" i="8"/>
  <c r="X113" i="8"/>
  <c r="W113" i="8"/>
  <c r="T113" i="8"/>
  <c r="S113" i="8"/>
  <c r="Q113" i="8"/>
  <c r="R113" i="8" s="1"/>
  <c r="X112" i="8"/>
  <c r="N112" i="8" s="1"/>
  <c r="W112" i="8"/>
  <c r="T112" i="8"/>
  <c r="S112" i="8"/>
  <c r="R112" i="8"/>
  <c r="Q112" i="8"/>
  <c r="X111" i="8"/>
  <c r="W111" i="8"/>
  <c r="T111" i="8"/>
  <c r="S111" i="8"/>
  <c r="R111" i="8"/>
  <c r="Q111" i="8"/>
  <c r="N111" i="8"/>
  <c r="M111" i="8"/>
  <c r="L111" i="8"/>
  <c r="X110" i="8"/>
  <c r="W110" i="8"/>
  <c r="T110" i="8"/>
  <c r="S110" i="8"/>
  <c r="Q110" i="8"/>
  <c r="R110" i="8" s="1"/>
  <c r="N110" i="8"/>
  <c r="M110" i="8"/>
  <c r="L110" i="8"/>
  <c r="X109" i="8"/>
  <c r="W109" i="8"/>
  <c r="T109" i="8"/>
  <c r="S109" i="8"/>
  <c r="Q109" i="8"/>
  <c r="R109" i="8" s="1"/>
  <c r="X108" i="8"/>
  <c r="N108" i="8" s="1"/>
  <c r="W108" i="8"/>
  <c r="T108" i="8"/>
  <c r="S108" i="8"/>
  <c r="Q108" i="8"/>
  <c r="R108" i="8" s="1"/>
  <c r="M108" i="8"/>
  <c r="X107" i="8"/>
  <c r="W107" i="8"/>
  <c r="T107" i="8"/>
  <c r="S107" i="8"/>
  <c r="Q107" i="8"/>
  <c r="R107" i="8" s="1"/>
  <c r="N107" i="8"/>
  <c r="M107" i="8"/>
  <c r="L107" i="8"/>
  <c r="X106" i="8"/>
  <c r="N106" i="8" s="1"/>
  <c r="W106" i="8"/>
  <c r="T106" i="8"/>
  <c r="S106" i="8"/>
  <c r="R106" i="8"/>
  <c r="Q106" i="8"/>
  <c r="X105" i="8"/>
  <c r="N105" i="8" s="1"/>
  <c r="W105" i="8"/>
  <c r="T105" i="8"/>
  <c r="S105" i="8"/>
  <c r="R105" i="8"/>
  <c r="Q105" i="8"/>
  <c r="X104" i="8"/>
  <c r="W104" i="8"/>
  <c r="T104" i="8"/>
  <c r="S104" i="8"/>
  <c r="Q104" i="8"/>
  <c r="R104" i="8" s="1"/>
  <c r="N104" i="8"/>
  <c r="M104" i="8"/>
  <c r="L104" i="8"/>
  <c r="X103" i="8"/>
  <c r="W103" i="8"/>
  <c r="T103" i="8"/>
  <c r="S103" i="8"/>
  <c r="R103" i="8"/>
  <c r="Q103" i="8"/>
  <c r="N103" i="8"/>
  <c r="M103" i="8"/>
  <c r="L103" i="8"/>
  <c r="X102" i="8"/>
  <c r="W102" i="8"/>
  <c r="T102" i="8"/>
  <c r="S102" i="8"/>
  <c r="Q102" i="8"/>
  <c r="R102" i="8" s="1"/>
  <c r="X101" i="8"/>
  <c r="W101" i="8"/>
  <c r="T101" i="8"/>
  <c r="S101" i="8"/>
  <c r="N101" i="8"/>
  <c r="M101" i="8"/>
  <c r="L101" i="8"/>
  <c r="X100" i="8"/>
  <c r="W100" i="8"/>
  <c r="T100" i="8"/>
  <c r="S100" i="8"/>
  <c r="N100" i="8"/>
  <c r="M100" i="8"/>
  <c r="L100" i="8"/>
  <c r="X99" i="8"/>
  <c r="M99" i="8" s="1"/>
  <c r="W99" i="8"/>
  <c r="T99" i="8"/>
  <c r="S99" i="8"/>
  <c r="N99" i="8"/>
  <c r="L99" i="8"/>
  <c r="X98" i="8"/>
  <c r="W98" i="8"/>
  <c r="T98" i="8"/>
  <c r="S98" i="8"/>
  <c r="X97" i="8"/>
  <c r="M97" i="8" s="1"/>
  <c r="W97" i="8"/>
  <c r="T97" i="8"/>
  <c r="S97" i="8"/>
  <c r="N97" i="8"/>
  <c r="X96" i="8"/>
  <c r="W96" i="8"/>
  <c r="T96" i="8"/>
  <c r="S96" i="8"/>
  <c r="N96" i="8"/>
  <c r="M96" i="8"/>
  <c r="L96" i="8"/>
  <c r="X95" i="8"/>
  <c r="W95" i="8"/>
  <c r="T95" i="8"/>
  <c r="S95" i="8"/>
  <c r="N95" i="8"/>
  <c r="M95" i="8"/>
  <c r="L95" i="8"/>
  <c r="X94" i="8"/>
  <c r="W94" i="8"/>
  <c r="T94" i="8"/>
  <c r="S94" i="8"/>
  <c r="N94" i="8"/>
  <c r="M94" i="8"/>
  <c r="L94" i="8"/>
  <c r="X93" i="8"/>
  <c r="W93" i="8"/>
  <c r="T93" i="8"/>
  <c r="S93" i="8"/>
  <c r="X92" i="8"/>
  <c r="W92" i="8"/>
  <c r="T92" i="8"/>
  <c r="S92" i="8"/>
  <c r="N92" i="8"/>
  <c r="M92" i="8"/>
  <c r="L92" i="8"/>
  <c r="X91" i="8"/>
  <c r="N91" i="8" s="1"/>
  <c r="W91" i="8"/>
  <c r="T91" i="8"/>
  <c r="S91" i="8"/>
  <c r="M91" i="8"/>
  <c r="L91" i="8"/>
  <c r="X90" i="8"/>
  <c r="W90" i="8"/>
  <c r="T90" i="8"/>
  <c r="S90" i="8"/>
  <c r="N90" i="8"/>
  <c r="M90" i="8"/>
  <c r="L90" i="8"/>
  <c r="X89" i="8"/>
  <c r="W89" i="8"/>
  <c r="T89" i="8"/>
  <c r="S89" i="8"/>
  <c r="X88" i="8"/>
  <c r="W88" i="8"/>
  <c r="T88" i="8"/>
  <c r="S88" i="8"/>
  <c r="N88" i="8"/>
  <c r="M88" i="8"/>
  <c r="L88" i="8"/>
  <c r="X87" i="8"/>
  <c r="W87" i="8"/>
  <c r="T87" i="8"/>
  <c r="S87" i="8"/>
  <c r="N87" i="8"/>
  <c r="M87" i="8"/>
  <c r="L87" i="8"/>
  <c r="X86" i="8"/>
  <c r="N86" i="8" s="1"/>
  <c r="W86" i="8"/>
  <c r="T86" i="8"/>
  <c r="S86" i="8"/>
  <c r="M86" i="8"/>
  <c r="L86" i="8"/>
  <c r="X85" i="8"/>
  <c r="W85" i="8"/>
  <c r="T85" i="8"/>
  <c r="S85" i="8"/>
  <c r="Q85" i="8"/>
  <c r="R85" i="8" s="1"/>
  <c r="N85" i="8"/>
  <c r="M85" i="8"/>
  <c r="L85" i="8"/>
  <c r="X84" i="8"/>
  <c r="W84" i="8"/>
  <c r="T84" i="8"/>
  <c r="S84" i="8"/>
  <c r="Q84" i="8"/>
  <c r="R84" i="8" s="1"/>
  <c r="X83" i="8"/>
  <c r="M83" i="8" s="1"/>
  <c r="W83" i="8"/>
  <c r="T83" i="8"/>
  <c r="S83" i="8"/>
  <c r="R83" i="8"/>
  <c r="Q83" i="8"/>
  <c r="N83" i="8"/>
  <c r="X82" i="8"/>
  <c r="W82" i="8"/>
  <c r="T82" i="8"/>
  <c r="S82" i="8"/>
  <c r="R82" i="8"/>
  <c r="Q82" i="8"/>
  <c r="N82" i="8"/>
  <c r="M82" i="8"/>
  <c r="L82" i="8"/>
  <c r="X81" i="8"/>
  <c r="W81" i="8"/>
  <c r="T81" i="8"/>
  <c r="S81" i="8"/>
  <c r="Q81" i="8"/>
  <c r="R81" i="8" s="1"/>
  <c r="X80" i="8"/>
  <c r="N80" i="8" s="1"/>
  <c r="W80" i="8"/>
  <c r="T80" i="8"/>
  <c r="S80" i="8"/>
  <c r="R80" i="8"/>
  <c r="Q80" i="8"/>
  <c r="X79" i="8"/>
  <c r="W79" i="8"/>
  <c r="T79" i="8"/>
  <c r="S79" i="8"/>
  <c r="Q79" i="8"/>
  <c r="R79" i="8" s="1"/>
  <c r="N79" i="8"/>
  <c r="M79" i="8"/>
  <c r="L79" i="8"/>
  <c r="X78" i="8"/>
  <c r="N78" i="8" s="1"/>
  <c r="W78" i="8"/>
  <c r="T78" i="8"/>
  <c r="S78" i="8"/>
  <c r="Q78" i="8"/>
  <c r="R78" i="8" s="1"/>
  <c r="L78" i="8"/>
  <c r="X77" i="8"/>
  <c r="W77" i="8"/>
  <c r="T77" i="8"/>
  <c r="S77" i="8"/>
  <c r="Q77" i="8"/>
  <c r="R77" i="8" s="1"/>
  <c r="X76" i="8"/>
  <c r="N76" i="8" s="1"/>
  <c r="W76" i="8"/>
  <c r="T76" i="8"/>
  <c r="S76" i="8"/>
  <c r="Q76" i="8"/>
  <c r="R76" i="8" s="1"/>
  <c r="M76" i="8"/>
  <c r="X75" i="8"/>
  <c r="W75" i="8"/>
  <c r="T75" i="8"/>
  <c r="S75" i="8"/>
  <c r="Q75" i="8"/>
  <c r="R75" i="8" s="1"/>
  <c r="N75" i="8"/>
  <c r="M75" i="8"/>
  <c r="L75" i="8"/>
  <c r="X74" i="8"/>
  <c r="N74" i="8" s="1"/>
  <c r="W74" i="8"/>
  <c r="T74" i="8"/>
  <c r="S74" i="8"/>
  <c r="R74" i="8"/>
  <c r="Q74" i="8"/>
  <c r="X73" i="8"/>
  <c r="N73" i="8" s="1"/>
  <c r="W73" i="8"/>
  <c r="T73" i="8"/>
  <c r="S73" i="8"/>
  <c r="R73" i="8"/>
  <c r="Q73" i="8"/>
  <c r="X72" i="8"/>
  <c r="W72" i="8"/>
  <c r="T72" i="8"/>
  <c r="S72" i="8"/>
  <c r="Q72" i="8"/>
  <c r="R72" i="8" s="1"/>
  <c r="N72" i="8"/>
  <c r="M72" i="8"/>
  <c r="L72" i="8"/>
  <c r="X71" i="8"/>
  <c r="M71" i="8" s="1"/>
  <c r="W71" i="8"/>
  <c r="T71" i="8"/>
  <c r="S71" i="8"/>
  <c r="R71" i="8"/>
  <c r="Q71" i="8"/>
  <c r="N71" i="8"/>
  <c r="X70" i="8"/>
  <c r="W70" i="8"/>
  <c r="T70" i="8"/>
  <c r="S70" i="8"/>
  <c r="Q70" i="8"/>
  <c r="R70" i="8" s="1"/>
  <c r="X69" i="8"/>
  <c r="W69" i="8"/>
  <c r="T69" i="8"/>
  <c r="S69" i="8"/>
  <c r="N69" i="8"/>
  <c r="M69" i="8"/>
  <c r="L69" i="8"/>
  <c r="X68" i="8"/>
  <c r="W68" i="8"/>
  <c r="T68" i="8"/>
  <c r="S68" i="8"/>
  <c r="N68" i="8"/>
  <c r="M68" i="8"/>
  <c r="L68" i="8"/>
  <c r="X67" i="8"/>
  <c r="W67" i="8"/>
  <c r="T67" i="8"/>
  <c r="S67" i="8"/>
  <c r="N67" i="8"/>
  <c r="M67" i="8"/>
  <c r="L67" i="8"/>
  <c r="X66" i="8"/>
  <c r="W66" i="8"/>
  <c r="T66" i="8"/>
  <c r="S66" i="8"/>
  <c r="X65" i="8"/>
  <c r="M65" i="8" s="1"/>
  <c r="W65" i="8"/>
  <c r="T65" i="8"/>
  <c r="S65" i="8"/>
  <c r="N65" i="8"/>
  <c r="X64" i="8"/>
  <c r="W64" i="8"/>
  <c r="T64" i="8"/>
  <c r="S64" i="8"/>
  <c r="N64" i="8"/>
  <c r="M64" i="8"/>
  <c r="L64" i="8"/>
  <c r="X63" i="8"/>
  <c r="N63" i="8" s="1"/>
  <c r="W63" i="8"/>
  <c r="T63" i="8"/>
  <c r="S63" i="8"/>
  <c r="X62" i="8"/>
  <c r="W62" i="8"/>
  <c r="T62" i="8"/>
  <c r="S62" i="8"/>
  <c r="N62" i="8"/>
  <c r="M62" i="8"/>
  <c r="L62" i="8"/>
  <c r="X61" i="8"/>
  <c r="W61" i="8"/>
  <c r="T61" i="8"/>
  <c r="S61" i="8"/>
  <c r="X60" i="8"/>
  <c r="W60" i="8"/>
  <c r="T60" i="8"/>
  <c r="S60" i="8"/>
  <c r="N60" i="8"/>
  <c r="M60" i="8"/>
  <c r="L60" i="8"/>
  <c r="X59" i="8"/>
  <c r="N59" i="8" s="1"/>
  <c r="W59" i="8"/>
  <c r="T59" i="8"/>
  <c r="S59" i="8"/>
  <c r="M59" i="8"/>
  <c r="L59" i="8"/>
  <c r="X58" i="8"/>
  <c r="W58" i="8"/>
  <c r="T58" i="8"/>
  <c r="S58" i="8"/>
  <c r="N58" i="8"/>
  <c r="M58" i="8"/>
  <c r="L58" i="8"/>
  <c r="X57" i="8"/>
  <c r="W57" i="8"/>
  <c r="T57" i="8"/>
  <c r="S57" i="8"/>
  <c r="X56" i="8"/>
  <c r="W56" i="8"/>
  <c r="T56" i="8"/>
  <c r="S56" i="8"/>
  <c r="N56" i="8"/>
  <c r="M56" i="8"/>
  <c r="L56" i="8"/>
  <c r="X55" i="8"/>
  <c r="W55" i="8"/>
  <c r="T55" i="8"/>
  <c r="S55" i="8"/>
  <c r="N55" i="8"/>
  <c r="M55" i="8"/>
  <c r="L55" i="8"/>
  <c r="X54" i="8"/>
  <c r="L54" i="8" s="1"/>
  <c r="W54" i="8"/>
  <c r="T54" i="8"/>
  <c r="S54" i="8"/>
  <c r="X53" i="8"/>
  <c r="N53" i="8" s="1"/>
  <c r="W53" i="8"/>
  <c r="T53" i="8"/>
  <c r="S53" i="8"/>
  <c r="Q53" i="8"/>
  <c r="R53" i="8" s="1"/>
  <c r="X52" i="8"/>
  <c r="W52" i="8"/>
  <c r="T52" i="8"/>
  <c r="S52" i="8"/>
  <c r="Q52" i="8"/>
  <c r="R52" i="8" s="1"/>
  <c r="X51" i="8"/>
  <c r="M51" i="8" s="1"/>
  <c r="W51" i="8"/>
  <c r="T51" i="8"/>
  <c r="S51" i="8"/>
  <c r="R51" i="8"/>
  <c r="Q51" i="8"/>
  <c r="N51" i="8"/>
  <c r="X50" i="8"/>
  <c r="W50" i="8"/>
  <c r="T50" i="8"/>
  <c r="S50" i="8"/>
  <c r="R50" i="8"/>
  <c r="Q50" i="8"/>
  <c r="N50" i="8"/>
  <c r="M50" i="8"/>
  <c r="L50" i="8"/>
  <c r="X49" i="8"/>
  <c r="W49" i="8"/>
  <c r="T49" i="8"/>
  <c r="R49" i="8" s="1"/>
  <c r="S49" i="8"/>
  <c r="Q49" i="8"/>
  <c r="X48" i="8"/>
  <c r="L48" i="8" s="1"/>
  <c r="W48" i="8"/>
  <c r="T48" i="8"/>
  <c r="R48" i="8" s="1"/>
  <c r="S48" i="8"/>
  <c r="Q48" i="8"/>
  <c r="X47" i="8"/>
  <c r="W47" i="8"/>
  <c r="T47" i="8"/>
  <c r="R47" i="8" s="1"/>
  <c r="S47" i="8"/>
  <c r="Q47" i="8"/>
  <c r="N47" i="8"/>
  <c r="M47" i="8"/>
  <c r="L47" i="8"/>
  <c r="X46" i="8"/>
  <c r="W46" i="8"/>
  <c r="T46" i="8"/>
  <c r="R46" i="8" s="1"/>
  <c r="S46" i="8"/>
  <c r="Q46" i="8"/>
  <c r="N46" i="8"/>
  <c r="M46" i="8"/>
  <c r="L46" i="8"/>
  <c r="X45" i="8"/>
  <c r="W45" i="8"/>
  <c r="T45" i="8"/>
  <c r="R45" i="8" s="1"/>
  <c r="S45" i="8"/>
  <c r="Q45" i="8"/>
  <c r="X44" i="8"/>
  <c r="N44" i="8" s="1"/>
  <c r="W44" i="8"/>
  <c r="T44" i="8"/>
  <c r="R44" i="8" s="1"/>
  <c r="S44" i="8"/>
  <c r="Q44" i="8"/>
  <c r="M44" i="8"/>
  <c r="X43" i="8"/>
  <c r="W43" i="8"/>
  <c r="T43" i="8"/>
  <c r="R43" i="8" s="1"/>
  <c r="S43" i="8"/>
  <c r="Q43" i="8"/>
  <c r="N43" i="8"/>
  <c r="M43" i="8"/>
  <c r="L43" i="8"/>
  <c r="X42" i="8"/>
  <c r="N42" i="8" s="1"/>
  <c r="W42" i="8"/>
  <c r="T42" i="8"/>
  <c r="R42" i="8" s="1"/>
  <c r="S42" i="8"/>
  <c r="Q42" i="8"/>
  <c r="X41" i="8"/>
  <c r="N41" i="8" s="1"/>
  <c r="W41" i="8"/>
  <c r="T41" i="8"/>
  <c r="R41" i="8" s="1"/>
  <c r="S41" i="8"/>
  <c r="Q41" i="8"/>
  <c r="X40" i="8"/>
  <c r="W40" i="8"/>
  <c r="T40" i="8"/>
  <c r="S40" i="8"/>
  <c r="R40" i="8"/>
  <c r="Q40" i="8"/>
  <c r="N40" i="8"/>
  <c r="M40" i="8"/>
  <c r="L40" i="8"/>
  <c r="X39" i="8"/>
  <c r="W39" i="8"/>
  <c r="T39" i="8"/>
  <c r="R39" i="8" s="1"/>
  <c r="S39" i="8"/>
  <c r="Q39" i="8"/>
  <c r="N39" i="8"/>
  <c r="M39" i="8"/>
  <c r="L39" i="8"/>
  <c r="X38" i="8"/>
  <c r="W38" i="8"/>
  <c r="T38" i="8"/>
  <c r="S38" i="8"/>
  <c r="Q38" i="8"/>
  <c r="R38" i="8" s="1"/>
  <c r="X37" i="8"/>
  <c r="M37" i="8" s="1"/>
  <c r="W37" i="8"/>
  <c r="T37" i="8"/>
  <c r="S37" i="8"/>
  <c r="R37" i="8"/>
  <c r="Q37" i="8"/>
  <c r="N37" i="8"/>
  <c r="L37" i="8"/>
  <c r="X36" i="8"/>
  <c r="W36" i="8"/>
  <c r="T36" i="8"/>
  <c r="S36" i="8"/>
  <c r="Q36" i="8"/>
  <c r="R36" i="8" s="1"/>
  <c r="N36" i="8"/>
  <c r="M36" i="8"/>
  <c r="L36" i="8"/>
  <c r="X35" i="8"/>
  <c r="W35" i="8"/>
  <c r="T35" i="8"/>
  <c r="S35" i="8"/>
  <c r="Q35" i="8"/>
  <c r="R35" i="8" s="1"/>
  <c r="X34" i="8"/>
  <c r="W34" i="8"/>
  <c r="T34" i="8"/>
  <c r="S34" i="8"/>
  <c r="Q34" i="8"/>
  <c r="R34" i="8" s="1"/>
  <c r="N34" i="8"/>
  <c r="M34" i="8"/>
  <c r="L34" i="8"/>
  <c r="X33" i="8"/>
  <c r="W33" i="8"/>
  <c r="T33" i="8"/>
  <c r="S33" i="8"/>
  <c r="Q33" i="8"/>
  <c r="R33" i="8" s="1"/>
  <c r="N33" i="8"/>
  <c r="M33" i="8"/>
  <c r="L33" i="8"/>
  <c r="X32" i="8"/>
  <c r="N32" i="8" s="1"/>
  <c r="W32" i="8"/>
  <c r="T32" i="8"/>
  <c r="S32" i="8"/>
  <c r="Q32" i="8"/>
  <c r="R32" i="8" s="1"/>
  <c r="M32" i="8"/>
  <c r="X31" i="8"/>
  <c r="W31" i="8"/>
  <c r="T31" i="8"/>
  <c r="S31" i="8"/>
  <c r="R31" i="8"/>
  <c r="Q31" i="8"/>
  <c r="X30" i="8"/>
  <c r="W30" i="8"/>
  <c r="T30" i="8"/>
  <c r="S30" i="8"/>
  <c r="Q30" i="8"/>
  <c r="R30" i="8" s="1"/>
  <c r="N30" i="8"/>
  <c r="M30" i="8"/>
  <c r="L30" i="8"/>
  <c r="X29" i="8"/>
  <c r="W29" i="8"/>
  <c r="T29" i="8"/>
  <c r="S29" i="8"/>
  <c r="R29" i="8"/>
  <c r="Q29" i="8"/>
  <c r="N29" i="8"/>
  <c r="M29" i="8"/>
  <c r="L29" i="8"/>
  <c r="X28" i="8"/>
  <c r="N28" i="8" s="1"/>
  <c r="W28" i="8"/>
  <c r="T28" i="8"/>
  <c r="S28" i="8"/>
  <c r="R28" i="8"/>
  <c r="Q28" i="8"/>
  <c r="X27" i="8"/>
  <c r="W27" i="8"/>
  <c r="T27" i="8"/>
  <c r="S27" i="8"/>
  <c r="Q27" i="8"/>
  <c r="R27" i="8" s="1"/>
  <c r="N27" i="8"/>
  <c r="M27" i="8"/>
  <c r="L27" i="8"/>
  <c r="X26" i="8"/>
  <c r="W26" i="8"/>
  <c r="T26" i="8"/>
  <c r="S26" i="8"/>
  <c r="R26" i="8"/>
  <c r="N26" i="8"/>
  <c r="M26" i="8"/>
  <c r="L26" i="8"/>
  <c r="X25" i="8"/>
  <c r="W25" i="8"/>
  <c r="T25" i="8"/>
  <c r="S25" i="8"/>
  <c r="R25" i="8"/>
  <c r="N25" i="8"/>
  <c r="M25" i="8"/>
  <c r="L25" i="8"/>
  <c r="X24" i="8"/>
  <c r="L24" i="8" s="1"/>
  <c r="W24" i="8"/>
  <c r="T24" i="8"/>
  <c r="S24" i="8"/>
  <c r="R24" i="8"/>
  <c r="N24" i="8"/>
  <c r="M24" i="8"/>
  <c r="X23" i="8"/>
  <c r="W23" i="8"/>
  <c r="T23" i="8"/>
  <c r="S23" i="8"/>
  <c r="R23" i="8"/>
  <c r="N23" i="8"/>
  <c r="M23" i="8"/>
  <c r="L23" i="8"/>
  <c r="X22" i="8"/>
  <c r="M22" i="8" s="1"/>
  <c r="W22" i="8"/>
  <c r="T22" i="8"/>
  <c r="R22" i="8" s="1"/>
  <c r="S22" i="8"/>
  <c r="N22" i="8"/>
  <c r="X21" i="8"/>
  <c r="W21" i="8"/>
  <c r="T21" i="8"/>
  <c r="S21" i="8"/>
  <c r="R21" i="8"/>
  <c r="N21" i="8"/>
  <c r="M21" i="8"/>
  <c r="L21" i="8"/>
  <c r="X20" i="8"/>
  <c r="N20" i="8" s="1"/>
  <c r="W20" i="8"/>
  <c r="T20" i="8"/>
  <c r="R20" i="8" s="1"/>
  <c r="S20" i="8"/>
  <c r="X19" i="8"/>
  <c r="W19" i="8"/>
  <c r="T19" i="8"/>
  <c r="S19" i="8"/>
  <c r="R19" i="8"/>
  <c r="N19" i="8"/>
  <c r="M19" i="8"/>
  <c r="L19" i="8"/>
  <c r="X18" i="8"/>
  <c r="W18" i="8"/>
  <c r="T18" i="8"/>
  <c r="S18" i="8"/>
  <c r="R18" i="8"/>
  <c r="N18" i="8"/>
  <c r="M18" i="8"/>
  <c r="L18" i="8"/>
  <c r="X17" i="8"/>
  <c r="M17" i="8" s="1"/>
  <c r="W17" i="8"/>
  <c r="T17" i="8"/>
  <c r="R17" i="8" s="1"/>
  <c r="S17" i="8"/>
  <c r="L17" i="8"/>
  <c r="X16" i="8"/>
  <c r="L16" i="8" s="1"/>
  <c r="W16" i="8"/>
  <c r="T16" i="8"/>
  <c r="S16" i="8"/>
  <c r="R16" i="8"/>
  <c r="N16" i="8"/>
  <c r="M16" i="8"/>
  <c r="X15" i="8"/>
  <c r="W15" i="8"/>
  <c r="T15" i="8"/>
  <c r="S15" i="8"/>
  <c r="R15" i="8"/>
  <c r="N15" i="8"/>
  <c r="M15" i="8"/>
  <c r="L15" i="8"/>
  <c r="X14" i="8"/>
  <c r="N14" i="8" s="1"/>
  <c r="W14" i="8"/>
  <c r="T14" i="8"/>
  <c r="S14" i="8"/>
  <c r="M14" i="8"/>
  <c r="X13" i="8"/>
  <c r="W13" i="8"/>
  <c r="T13" i="8"/>
  <c r="S13" i="8"/>
  <c r="N13" i="8"/>
  <c r="M13" i="8"/>
  <c r="L13" i="8"/>
  <c r="X12" i="8"/>
  <c r="W12" i="8"/>
  <c r="T12" i="8"/>
  <c r="S12" i="8"/>
  <c r="N12" i="8"/>
  <c r="K12" i="8"/>
  <c r="J12" i="8"/>
  <c r="T11" i="8"/>
  <c r="S11" i="8"/>
  <c r="K11" i="8"/>
  <c r="J11" i="8"/>
  <c r="X11" i="8" s="1"/>
  <c r="L11" i="8" s="1"/>
  <c r="X10" i="8"/>
  <c r="W10" i="8"/>
  <c r="T10" i="8"/>
  <c r="S10" i="8"/>
  <c r="N10" i="8"/>
  <c r="M10" i="8"/>
  <c r="L10" i="8"/>
  <c r="K9" i="8"/>
  <c r="J9" i="8"/>
  <c r="X9" i="8" s="1"/>
  <c r="X8" i="8"/>
  <c r="W8" i="8"/>
  <c r="T8" i="8"/>
  <c r="S8" i="8"/>
  <c r="N8" i="8"/>
  <c r="M8" i="8"/>
  <c r="L8" i="8"/>
  <c r="K8" i="8"/>
  <c r="J8" i="8"/>
  <c r="X7" i="8"/>
  <c r="W7" i="8"/>
  <c r="T7" i="8"/>
  <c r="S7" i="8"/>
  <c r="N7" i="8"/>
  <c r="M7" i="8"/>
  <c r="L7" i="8"/>
  <c r="K6" i="8"/>
  <c r="J6" i="8"/>
  <c r="W6" i="8" s="1"/>
  <c r="K5" i="8"/>
  <c r="J5" i="8"/>
  <c r="X4" i="8"/>
  <c r="W4" i="8"/>
  <c r="T4" i="8"/>
  <c r="S4" i="8"/>
  <c r="X3" i="8"/>
  <c r="M3" i="8" s="1"/>
  <c r="W3" i="8"/>
  <c r="T3" i="8"/>
  <c r="S3" i="8"/>
  <c r="N3" i="8"/>
  <c r="K3" i="8"/>
  <c r="J3" i="8"/>
  <c r="K2" i="8"/>
  <c r="J2" i="8"/>
  <c r="N685" i="8" l="1"/>
  <c r="M685" i="8"/>
  <c r="L685" i="8"/>
  <c r="L9" i="8"/>
  <c r="N9" i="8"/>
  <c r="M9" i="8"/>
  <c r="L253" i="8"/>
  <c r="N253" i="8"/>
  <c r="M253" i="8"/>
  <c r="N286" i="8"/>
  <c r="M286" i="8"/>
  <c r="L286" i="8"/>
  <c r="N405" i="8"/>
  <c r="M405" i="8"/>
  <c r="L405" i="8"/>
  <c r="M70" i="8"/>
  <c r="N70" i="8"/>
  <c r="L70" i="8"/>
  <c r="M118" i="8"/>
  <c r="N171" i="8"/>
  <c r="M171" i="8"/>
  <c r="L171" i="8"/>
  <c r="L287" i="8"/>
  <c r="L406" i="8"/>
  <c r="AC626" i="8"/>
  <c r="X626" i="8"/>
  <c r="W626" i="8"/>
  <c r="S626" i="8"/>
  <c r="T626" i="8"/>
  <c r="R626" i="8"/>
  <c r="L71" i="8"/>
  <c r="L172" i="8"/>
  <c r="M287" i="8"/>
  <c r="M352" i="8"/>
  <c r="M406" i="8"/>
  <c r="N443" i="8"/>
  <c r="M443" i="8"/>
  <c r="L443" i="8"/>
  <c r="M494" i="8"/>
  <c r="L494" i="8"/>
  <c r="M579" i="8"/>
  <c r="L615" i="8"/>
  <c r="N646" i="8"/>
  <c r="M646" i="8"/>
  <c r="M172" i="8"/>
  <c r="N352" i="8"/>
  <c r="N462" i="8"/>
  <c r="M462" i="8"/>
  <c r="L462" i="8"/>
  <c r="N579" i="8"/>
  <c r="M615" i="8"/>
  <c r="M839" i="8"/>
  <c r="L839" i="8"/>
  <c r="N319" i="8"/>
  <c r="M319" i="8"/>
  <c r="L319" i="8"/>
  <c r="N416" i="8"/>
  <c r="M416" i="8"/>
  <c r="L416" i="8"/>
  <c r="N532" i="8"/>
  <c r="M532" i="8"/>
  <c r="L532" i="8"/>
  <c r="S685" i="8"/>
  <c r="N89" i="8"/>
  <c r="M89" i="8"/>
  <c r="L89" i="8"/>
  <c r="M109" i="8"/>
  <c r="L109" i="8"/>
  <c r="N109" i="8"/>
  <c r="L235" i="8"/>
  <c r="N308" i="8"/>
  <c r="M308" i="8"/>
  <c r="L308" i="8"/>
  <c r="N341" i="8"/>
  <c r="M341" i="8"/>
  <c r="L341" i="8"/>
  <c r="M540" i="8"/>
  <c r="Q615" i="8"/>
  <c r="R615" i="8" s="1"/>
  <c r="T685" i="8"/>
  <c r="N719" i="8"/>
  <c r="M719" i="8"/>
  <c r="L719" i="8"/>
  <c r="N561" i="8"/>
  <c r="M561" i="8"/>
  <c r="L561" i="8"/>
  <c r="N648" i="8"/>
  <c r="M648" i="8"/>
  <c r="L648" i="8"/>
  <c r="N17" i="8"/>
  <c r="L163" i="8"/>
  <c r="L398" i="8"/>
  <c r="L437" i="8"/>
  <c r="M580" i="8"/>
  <c r="N580" i="8"/>
  <c r="L580" i="8"/>
  <c r="W604" i="8"/>
  <c r="M775" i="8"/>
  <c r="L775" i="8"/>
  <c r="N81" i="8"/>
  <c r="M81" i="8"/>
  <c r="L81" i="8"/>
  <c r="L52" i="8"/>
  <c r="M52" i="8"/>
  <c r="N52" i="8"/>
  <c r="N299" i="8"/>
  <c r="M299" i="8"/>
  <c r="L299" i="8"/>
  <c r="N660" i="8"/>
  <c r="M660" i="8"/>
  <c r="L660" i="8"/>
  <c r="L53" i="8"/>
  <c r="M53" i="8"/>
  <c r="L63" i="8"/>
  <c r="N163" i="8"/>
  <c r="M398" i="8"/>
  <c r="M437" i="8"/>
  <c r="X604" i="8"/>
  <c r="N830" i="8"/>
  <c r="L830" i="8"/>
  <c r="R604" i="8"/>
  <c r="L497" i="8"/>
  <c r="N497" i="8"/>
  <c r="M497" i="8"/>
  <c r="Q551" i="8"/>
  <c r="R551" i="8" s="1"/>
  <c r="M562" i="8"/>
  <c r="AC604" i="8"/>
  <c r="N687" i="8"/>
  <c r="M687" i="8"/>
  <c r="L687" i="8"/>
  <c r="W573" i="8"/>
  <c r="AC573" i="8"/>
  <c r="X573" i="8"/>
  <c r="T573" i="8"/>
  <c r="M63" i="8"/>
  <c r="M217" i="8"/>
  <c r="L279" i="8"/>
  <c r="N486" i="8"/>
  <c r="L486" i="8"/>
  <c r="M541" i="8"/>
  <c r="N541" i="8"/>
  <c r="L541" i="8"/>
  <c r="S551" i="8"/>
  <c r="N562" i="8"/>
  <c r="Q573" i="8"/>
  <c r="AC605" i="8"/>
  <c r="T605" i="8"/>
  <c r="S605" i="8"/>
  <c r="Q605" i="8"/>
  <c r="R605" i="8" s="1"/>
  <c r="N661" i="8"/>
  <c r="M661" i="8"/>
  <c r="L661" i="8"/>
  <c r="M674" i="8"/>
  <c r="N674" i="8"/>
  <c r="L674" i="8"/>
  <c r="N638" i="8"/>
  <c r="M638" i="8"/>
  <c r="N130" i="8"/>
  <c r="M130" i="8"/>
  <c r="L130" i="8"/>
  <c r="M162" i="8"/>
  <c r="L162" i="8"/>
  <c r="T604" i="8"/>
  <c r="M102" i="8"/>
  <c r="N102" i="8"/>
  <c r="L102" i="8"/>
  <c r="N217" i="8"/>
  <c r="N268" i="8"/>
  <c r="M268" i="8"/>
  <c r="L268" i="8"/>
  <c r="M279" i="8"/>
  <c r="N387" i="8"/>
  <c r="M387" i="8"/>
  <c r="L387" i="8"/>
  <c r="M428" i="8"/>
  <c r="N428" i="8"/>
  <c r="L428" i="8"/>
  <c r="N526" i="8"/>
  <c r="M526" i="8"/>
  <c r="L526" i="8"/>
  <c r="T551" i="8"/>
  <c r="Q562" i="8"/>
  <c r="R562" i="8" s="1"/>
  <c r="R573" i="8"/>
  <c r="T662" i="8"/>
  <c r="N550" i="8"/>
  <c r="M550" i="8"/>
  <c r="L550" i="8"/>
  <c r="N332" i="8"/>
  <c r="M332" i="8"/>
  <c r="L332" i="8"/>
  <c r="S604" i="8"/>
  <c r="L841" i="8"/>
  <c r="N841" i="8"/>
  <c r="M841" i="8"/>
  <c r="W551" i="8"/>
  <c r="S573" i="8"/>
  <c r="W605" i="8"/>
  <c r="N675" i="8"/>
  <c r="M675" i="8"/>
  <c r="L675" i="8"/>
  <c r="N810" i="8"/>
  <c r="M810" i="8"/>
  <c r="L810" i="8"/>
  <c r="L811" i="8"/>
  <c r="S9" i="8"/>
  <c r="L35" i="8"/>
  <c r="N35" i="8"/>
  <c r="M35" i="8"/>
  <c r="M54" i="8"/>
  <c r="L389" i="8"/>
  <c r="N466" i="8"/>
  <c r="M466" i="8"/>
  <c r="L466" i="8"/>
  <c r="L631" i="8"/>
  <c r="N640" i="8"/>
  <c r="M640" i="8"/>
  <c r="L640" i="8"/>
  <c r="X663" i="8"/>
  <c r="W663" i="8"/>
  <c r="N676" i="8"/>
  <c r="M676" i="8"/>
  <c r="L676" i="8"/>
  <c r="M811" i="8"/>
  <c r="N559" i="8"/>
  <c r="M559" i="8"/>
  <c r="L559" i="8"/>
  <c r="W685" i="8"/>
  <c r="N551" i="8"/>
  <c r="M551" i="8"/>
  <c r="L270" i="8"/>
  <c r="M389" i="8"/>
  <c r="L467" i="8"/>
  <c r="M631" i="8"/>
  <c r="L677" i="8"/>
  <c r="M711" i="8"/>
  <c r="L711" i="8"/>
  <c r="L777" i="8"/>
  <c r="N777" i="8"/>
  <c r="M777" i="8"/>
  <c r="M838" i="8"/>
  <c r="L838" i="8"/>
  <c r="N659" i="8"/>
  <c r="M659" i="8"/>
  <c r="L659" i="8"/>
  <c r="N121" i="8"/>
  <c r="M121" i="8"/>
  <c r="L121" i="8"/>
  <c r="N323" i="8"/>
  <c r="M323" i="8"/>
  <c r="L323" i="8"/>
  <c r="N388" i="8"/>
  <c r="M388" i="8"/>
  <c r="N662" i="8"/>
  <c r="M662" i="8"/>
  <c r="T9" i="8"/>
  <c r="N54" i="8"/>
  <c r="W9" i="8"/>
  <c r="M270" i="8"/>
  <c r="M467" i="8"/>
  <c r="N527" i="8"/>
  <c r="L527" i="8"/>
  <c r="N563" i="8"/>
  <c r="M563" i="8"/>
  <c r="L563" i="8"/>
  <c r="M677" i="8"/>
  <c r="N766" i="8"/>
  <c r="L766" i="8"/>
  <c r="N832" i="8"/>
  <c r="M832" i="8"/>
  <c r="L832" i="8"/>
  <c r="M4" i="8"/>
  <c r="N4" i="8"/>
  <c r="L4" i="8"/>
  <c r="N194" i="8"/>
  <c r="M194" i="8"/>
  <c r="L194" i="8"/>
  <c r="X552" i="8"/>
  <c r="W552" i="8"/>
  <c r="T552" i="8"/>
  <c r="Q552" i="8"/>
  <c r="S552" i="8"/>
  <c r="R552" i="8"/>
  <c r="N93" i="8"/>
  <c r="M93" i="8"/>
  <c r="L93" i="8"/>
  <c r="N218" i="8"/>
  <c r="L218" i="8"/>
  <c r="L229" i="8"/>
  <c r="N229" i="8"/>
  <c r="M229" i="8"/>
  <c r="AC553" i="8"/>
  <c r="X553" i="8"/>
  <c r="W553" i="8"/>
  <c r="T553" i="8"/>
  <c r="S553" i="8"/>
  <c r="R553" i="8"/>
  <c r="Q553" i="8"/>
  <c r="Q631" i="8"/>
  <c r="R631" i="8" s="1"/>
  <c r="N244" i="8"/>
  <c r="M244" i="8"/>
  <c r="L244" i="8"/>
  <c r="N619" i="8"/>
  <c r="M619" i="8"/>
  <c r="L619" i="8"/>
  <c r="T631" i="8"/>
  <c r="W631" i="8"/>
  <c r="X678" i="8"/>
  <c r="N856" i="8"/>
  <c r="M856" i="8"/>
  <c r="L856" i="8"/>
  <c r="X5" i="8"/>
  <c r="T5" i="8"/>
  <c r="S5" i="8"/>
  <c r="W5" i="8"/>
  <c r="M468" i="8"/>
  <c r="L61" i="8"/>
  <c r="N61" i="8"/>
  <c r="M61" i="8"/>
  <c r="N198" i="8"/>
  <c r="M198" i="8"/>
  <c r="L198" i="8"/>
  <c r="N346" i="8"/>
  <c r="M346" i="8"/>
  <c r="L346" i="8"/>
  <c r="M378" i="8"/>
  <c r="L378" i="8"/>
  <c r="L421" i="8"/>
  <c r="N421" i="8"/>
  <c r="M421" i="8"/>
  <c r="N468" i="8"/>
  <c r="N746" i="8"/>
  <c r="M746" i="8"/>
  <c r="L746" i="8"/>
  <c r="N801" i="8"/>
  <c r="M801" i="8"/>
  <c r="L801" i="8"/>
  <c r="S609" i="8"/>
  <c r="N457" i="8"/>
  <c r="M457" i="8"/>
  <c r="L457" i="8"/>
  <c r="N512" i="8"/>
  <c r="M512" i="8"/>
  <c r="L512" i="8"/>
  <c r="W609" i="8"/>
  <c r="Q620" i="8"/>
  <c r="R620" i="8" s="1"/>
  <c r="N632" i="8"/>
  <c r="M632" i="8"/>
  <c r="L632" i="8"/>
  <c r="N259" i="8"/>
  <c r="M259" i="8"/>
  <c r="L259" i="8"/>
  <c r="X609" i="8"/>
  <c r="S678" i="8"/>
  <c r="L713" i="8"/>
  <c r="N713" i="8"/>
  <c r="M713" i="8"/>
  <c r="N702" i="8"/>
  <c r="L702" i="8"/>
  <c r="N768" i="8"/>
  <c r="M768" i="8"/>
  <c r="L768" i="8"/>
  <c r="N277" i="8"/>
  <c r="M277" i="8"/>
  <c r="L277" i="8"/>
  <c r="N865" i="8"/>
  <c r="M865" i="8"/>
  <c r="L865" i="8"/>
  <c r="M379" i="8"/>
  <c r="L379" i="8"/>
  <c r="S610" i="8"/>
  <c r="AC610" i="8"/>
  <c r="X610" i="8"/>
  <c r="W610" i="8"/>
  <c r="T610" i="8"/>
  <c r="R610" i="8"/>
  <c r="T620" i="8"/>
  <c r="W678" i="8"/>
  <c r="W620" i="8"/>
  <c r="N372" i="8"/>
  <c r="M372" i="8"/>
  <c r="L372" i="8"/>
  <c r="N154" i="8"/>
  <c r="L154" i="8"/>
  <c r="X620" i="8"/>
  <c r="N784" i="8"/>
  <c r="M784" i="8"/>
  <c r="T609" i="8"/>
  <c r="Q609" i="8"/>
  <c r="R609" i="8" s="1"/>
  <c r="M200" i="8"/>
  <c r="N566" i="8"/>
  <c r="M566" i="8"/>
  <c r="L566" i="8"/>
  <c r="N584" i="8"/>
  <c r="M584" i="8"/>
  <c r="L584" i="8"/>
  <c r="M748" i="8"/>
  <c r="N874" i="8"/>
  <c r="M874" i="8"/>
  <c r="L874" i="8"/>
  <c r="N11" i="8"/>
  <c r="N282" i="8"/>
  <c r="M282" i="8"/>
  <c r="L282" i="8"/>
  <c r="N156" i="8"/>
  <c r="L156" i="8"/>
  <c r="M156" i="8"/>
  <c r="N200" i="8"/>
  <c r="AC621" i="8"/>
  <c r="T621" i="8"/>
  <c r="S621" i="8"/>
  <c r="Q621" i="8"/>
  <c r="R621" i="8" s="1"/>
  <c r="N666" i="8"/>
  <c r="M666" i="8"/>
  <c r="L666" i="8"/>
  <c r="N748" i="8"/>
  <c r="N383" i="8"/>
  <c r="M383" i="8"/>
  <c r="L383" i="8"/>
  <c r="M84" i="8"/>
  <c r="L84" i="8"/>
  <c r="N84" i="8"/>
  <c r="N220" i="8"/>
  <c r="M220" i="8"/>
  <c r="L220" i="8"/>
  <c r="N167" i="8"/>
  <c r="M167" i="8"/>
  <c r="L167" i="8"/>
  <c r="M250" i="8"/>
  <c r="L250" i="8"/>
  <c r="N337" i="8"/>
  <c r="M337" i="8"/>
  <c r="L337" i="8"/>
  <c r="R567" i="8"/>
  <c r="Q610" i="8"/>
  <c r="N792" i="8"/>
  <c r="M792" i="8"/>
  <c r="L792" i="8"/>
  <c r="N847" i="8"/>
  <c r="M847" i="8"/>
  <c r="L847" i="8"/>
  <c r="N597" i="8"/>
  <c r="M597" i="8"/>
  <c r="L597" i="8"/>
  <c r="M314" i="8"/>
  <c r="L314" i="8"/>
  <c r="N189" i="8"/>
  <c r="M189" i="8"/>
  <c r="L189" i="8"/>
  <c r="M315" i="8"/>
  <c r="L315" i="8"/>
  <c r="W621" i="8"/>
  <c r="N667" i="8"/>
  <c r="M667" i="8"/>
  <c r="L667" i="8"/>
  <c r="N737" i="8"/>
  <c r="M737" i="8"/>
  <c r="L737" i="8"/>
  <c r="W2" i="8"/>
  <c r="X2" i="8"/>
  <c r="T2" i="8"/>
  <c r="M38" i="8"/>
  <c r="N38" i="8"/>
  <c r="L38" i="8"/>
  <c r="N136" i="8"/>
  <c r="X611" i="8"/>
  <c r="S611" i="8"/>
  <c r="Q611" i="8"/>
  <c r="R611" i="8" s="1"/>
  <c r="X621" i="8"/>
  <c r="N547" i="8"/>
  <c r="M547" i="8"/>
  <c r="L547" i="8"/>
  <c r="N603" i="8"/>
  <c r="M603" i="8"/>
  <c r="L603" i="8"/>
  <c r="X627" i="8"/>
  <c r="S627" i="8"/>
  <c r="Q627" i="8"/>
  <c r="R627" i="8" s="1"/>
  <c r="N396" i="8"/>
  <c r="M396" i="8"/>
  <c r="L396" i="8"/>
  <c r="M605" i="8"/>
  <c r="N605" i="8"/>
  <c r="L605" i="8"/>
  <c r="N45" i="8"/>
  <c r="M45" i="8"/>
  <c r="L45" i="8"/>
  <c r="M165" i="8"/>
  <c r="N165" i="8"/>
  <c r="L165" i="8"/>
  <c r="M11" i="8"/>
  <c r="N637" i="8"/>
  <c r="M637" i="8"/>
  <c r="L637" i="8"/>
  <c r="L77" i="8"/>
  <c r="N77" i="8"/>
  <c r="M77" i="8"/>
  <c r="N211" i="8"/>
  <c r="M211" i="8"/>
  <c r="L211" i="8"/>
  <c r="N503" i="8"/>
  <c r="M503" i="8"/>
  <c r="L503" i="8"/>
  <c r="T567" i="8"/>
  <c r="N585" i="8"/>
  <c r="M585" i="8"/>
  <c r="N704" i="8"/>
  <c r="M704" i="8"/>
  <c r="L704" i="8"/>
  <c r="N848" i="8"/>
  <c r="M848" i="8"/>
  <c r="N686" i="8"/>
  <c r="M686" i="8"/>
  <c r="L686" i="8"/>
  <c r="M226" i="8"/>
  <c r="L226" i="8"/>
  <c r="N125" i="8"/>
  <c r="M125" i="8"/>
  <c r="L125" i="8"/>
  <c r="W557" i="8"/>
  <c r="AC557" i="8"/>
  <c r="X557" i="8"/>
  <c r="T557" i="8"/>
  <c r="N273" i="8"/>
  <c r="M273" i="8"/>
  <c r="L273" i="8"/>
  <c r="L381" i="8"/>
  <c r="N381" i="8"/>
  <c r="M381" i="8"/>
  <c r="W567" i="8"/>
  <c r="M654" i="8"/>
  <c r="L654" i="8"/>
  <c r="N668" i="8"/>
  <c r="M668" i="8"/>
  <c r="L668" i="8"/>
  <c r="L849" i="8"/>
  <c r="M495" i="8"/>
  <c r="L495" i="8"/>
  <c r="N488" i="8"/>
  <c r="M488" i="8"/>
  <c r="L488" i="8"/>
  <c r="M134" i="8"/>
  <c r="L134" i="8"/>
  <c r="N134" i="8"/>
  <c r="N432" i="8"/>
  <c r="M432" i="8"/>
  <c r="L432" i="8"/>
  <c r="N57" i="8"/>
  <c r="M57" i="8"/>
  <c r="L57" i="8"/>
  <c r="S2" i="8"/>
  <c r="M78" i="8"/>
  <c r="N241" i="8"/>
  <c r="M241" i="8"/>
  <c r="L241" i="8"/>
  <c r="N370" i="8"/>
  <c r="L370" i="8"/>
  <c r="N450" i="8"/>
  <c r="M450" i="8"/>
  <c r="L450" i="8"/>
  <c r="X567" i="8"/>
  <c r="W669" i="8"/>
  <c r="S669" i="8"/>
  <c r="L794" i="8"/>
  <c r="M849" i="8"/>
  <c r="N324" i="8"/>
  <c r="M324" i="8"/>
  <c r="M12" i="8"/>
  <c r="L12" i="8"/>
  <c r="Q557" i="8"/>
  <c r="R557" i="8" s="1"/>
  <c r="AC567" i="8"/>
  <c r="N682" i="8"/>
  <c r="M682" i="8"/>
  <c r="L682" i="8"/>
  <c r="M794" i="8"/>
  <c r="N255" i="8"/>
  <c r="M255" i="8"/>
  <c r="L255" i="8"/>
  <c r="M116" i="8"/>
  <c r="N116" i="8"/>
  <c r="L116" i="8"/>
  <c r="N147" i="8"/>
  <c r="M147" i="8"/>
  <c r="L147" i="8"/>
  <c r="N180" i="8"/>
  <c r="M180" i="8"/>
  <c r="L180" i="8"/>
  <c r="Q546" i="8"/>
  <c r="R546" i="8" s="1"/>
  <c r="X568" i="8"/>
  <c r="W568" i="8"/>
  <c r="T568" i="8"/>
  <c r="Q568" i="8"/>
  <c r="S568" i="8"/>
  <c r="R568" i="8"/>
  <c r="L669" i="8"/>
  <c r="M774" i="8"/>
  <c r="L774" i="8"/>
  <c r="L113" i="8"/>
  <c r="N113" i="8"/>
  <c r="M113" i="8"/>
  <c r="M66" i="8"/>
  <c r="N66" i="8"/>
  <c r="L66" i="8"/>
  <c r="L117" i="8"/>
  <c r="L181" i="8"/>
  <c r="N504" i="8"/>
  <c r="M504" i="8"/>
  <c r="S557" i="8"/>
  <c r="M669" i="8"/>
  <c r="N683" i="8"/>
  <c r="M683" i="8"/>
  <c r="L683" i="8"/>
  <c r="N444" i="8"/>
  <c r="M444" i="8"/>
  <c r="M710" i="8"/>
  <c r="L710" i="8"/>
  <c r="N598" i="8"/>
  <c r="L598" i="8"/>
  <c r="N545" i="8"/>
  <c r="M545" i="8"/>
  <c r="L545" i="8"/>
  <c r="M117" i="8"/>
  <c r="L127" i="8"/>
  <c r="M181" i="8"/>
  <c r="L505" i="8"/>
  <c r="T625" i="8"/>
  <c r="Q625" i="8"/>
  <c r="R625" i="8" s="1"/>
  <c r="M655" i="8"/>
  <c r="L655" i="8"/>
  <c r="N728" i="8"/>
  <c r="M728" i="8"/>
  <c r="L728" i="8"/>
  <c r="N720" i="8"/>
  <c r="M720" i="8"/>
  <c r="M127" i="8"/>
  <c r="M505" i="8"/>
  <c r="L729" i="8"/>
  <c r="N306" i="8"/>
  <c r="L306" i="8"/>
  <c r="N350" i="8"/>
  <c r="M350" i="8"/>
  <c r="L350" i="8"/>
  <c r="N361" i="8"/>
  <c r="L625" i="8"/>
  <c r="M729" i="8"/>
  <c r="L784" i="8"/>
  <c r="N838" i="8"/>
  <c r="L317" i="8"/>
  <c r="N317" i="8"/>
  <c r="M317" i="8"/>
  <c r="L361" i="8"/>
  <c r="N414" i="8"/>
  <c r="L414" i="8"/>
  <c r="W656" i="8"/>
  <c r="X656" i="8"/>
  <c r="T656" i="8"/>
  <c r="X684" i="8"/>
  <c r="T684" i="8"/>
  <c r="S684" i="8"/>
  <c r="N49" i="8"/>
  <c r="L49" i="8"/>
  <c r="M49" i="8"/>
  <c r="L31" i="8"/>
  <c r="N31" i="8"/>
  <c r="M31" i="8"/>
  <c r="M98" i="8"/>
  <c r="N98" i="8"/>
  <c r="L98" i="8"/>
  <c r="L351" i="8"/>
  <c r="X546" i="8"/>
  <c r="AC569" i="8"/>
  <c r="X569" i="8"/>
  <c r="W569" i="8"/>
  <c r="T569" i="8"/>
  <c r="S569" i="8"/>
  <c r="R569" i="8"/>
  <c r="Q569" i="8"/>
  <c r="M625" i="8"/>
  <c r="N185" i="8"/>
  <c r="M185" i="8"/>
  <c r="L185" i="8"/>
  <c r="N783" i="8"/>
  <c r="M783" i="8"/>
  <c r="L783" i="8"/>
  <c r="L32" i="8"/>
  <c r="N645" i="8"/>
  <c r="M645" i="8"/>
  <c r="L645" i="8"/>
  <c r="L80" i="8"/>
  <c r="L408" i="8"/>
  <c r="L424" i="8"/>
  <c r="M431" i="8"/>
  <c r="L522" i="8"/>
  <c r="L593" i="8"/>
  <c r="L41" i="8"/>
  <c r="M48" i="8"/>
  <c r="L73" i="8"/>
  <c r="M80" i="8"/>
  <c r="L105" i="8"/>
  <c r="M112" i="8"/>
  <c r="L363" i="8"/>
  <c r="M408" i="8"/>
  <c r="M424" i="8"/>
  <c r="N431" i="8"/>
  <c r="L453" i="8"/>
  <c r="L479" i="8"/>
  <c r="M522" i="8"/>
  <c r="M593" i="8"/>
  <c r="L671" i="8"/>
  <c r="L679" i="8"/>
  <c r="L695" i="8"/>
  <c r="L759" i="8"/>
  <c r="L823" i="8"/>
  <c r="L112" i="8"/>
  <c r="M41" i="8"/>
  <c r="N48" i="8"/>
  <c r="M73" i="8"/>
  <c r="M105" i="8"/>
  <c r="L138" i="8"/>
  <c r="L202" i="8"/>
  <c r="L290" i="8"/>
  <c r="L354" i="8"/>
  <c r="M363" i="8"/>
  <c r="M453" i="8"/>
  <c r="L470" i="8"/>
  <c r="M479" i="8"/>
  <c r="L664" i="8"/>
  <c r="M671" i="8"/>
  <c r="M679" i="8"/>
  <c r="M695" i="8"/>
  <c r="L750" i="8"/>
  <c r="M759" i="8"/>
  <c r="L814" i="8"/>
  <c r="M823" i="8"/>
  <c r="L878" i="8"/>
  <c r="L3" i="8"/>
  <c r="L65" i="8"/>
  <c r="L97" i="8"/>
  <c r="L129" i="8"/>
  <c r="M138" i="8"/>
  <c r="L193" i="8"/>
  <c r="M202" i="8"/>
  <c r="L281" i="8"/>
  <c r="M290" i="8"/>
  <c r="L345" i="8"/>
  <c r="M354" i="8"/>
  <c r="L461" i="8"/>
  <c r="M470" i="8"/>
  <c r="Q547" i="8"/>
  <c r="Q563" i="8"/>
  <c r="L657" i="8"/>
  <c r="M664" i="8"/>
  <c r="S686" i="8"/>
  <c r="L741" i="8"/>
  <c r="M750" i="8"/>
  <c r="L805" i="8"/>
  <c r="M814" i="8"/>
  <c r="L869" i="8"/>
  <c r="M878" i="8"/>
  <c r="R547" i="8"/>
  <c r="R563" i="8"/>
  <c r="L581" i="8"/>
  <c r="L409" i="8"/>
  <c r="L425" i="8"/>
  <c r="M542" i="8"/>
  <c r="M581" i="8"/>
  <c r="W11" i="8"/>
  <c r="L42" i="8"/>
  <c r="L74" i="8"/>
  <c r="L106" i="8"/>
  <c r="M409" i="8"/>
  <c r="M425" i="8"/>
  <c r="L454" i="8"/>
  <c r="L523" i="8"/>
  <c r="N542" i="8"/>
  <c r="T558" i="8"/>
  <c r="L594" i="8"/>
  <c r="X616" i="8"/>
  <c r="L680" i="8"/>
  <c r="L742" i="8"/>
  <c r="L806" i="8"/>
  <c r="L870" i="8"/>
  <c r="L401" i="8"/>
  <c r="L447" i="8"/>
  <c r="M454" i="8"/>
  <c r="M523" i="8"/>
  <c r="M594" i="8"/>
  <c r="L665" i="8"/>
  <c r="M680" i="8"/>
  <c r="L733" i="8"/>
  <c r="M742" i="8"/>
  <c r="L797" i="8"/>
  <c r="M806" i="8"/>
  <c r="L861" i="8"/>
  <c r="M870" i="8"/>
  <c r="L20" i="8"/>
  <c r="M42" i="8"/>
  <c r="M74" i="8"/>
  <c r="M106" i="8"/>
  <c r="L176" i="8"/>
  <c r="L264" i="8"/>
  <c r="L328" i="8"/>
  <c r="L392" i="8"/>
  <c r="M401" i="8"/>
  <c r="L440" i="8"/>
  <c r="M447" i="8"/>
  <c r="L508" i="8"/>
  <c r="L536" i="8"/>
  <c r="L548" i="8"/>
  <c r="X558" i="8"/>
  <c r="L564" i="8"/>
  <c r="L575" i="8"/>
  <c r="T611" i="8"/>
  <c r="T627" i="8"/>
  <c r="L658" i="8"/>
  <c r="M665" i="8"/>
  <c r="S687" i="8"/>
  <c r="L724" i="8"/>
  <c r="M733" i="8"/>
  <c r="L788" i="8"/>
  <c r="M797" i="8"/>
  <c r="L852" i="8"/>
  <c r="M861" i="8"/>
  <c r="M20" i="8"/>
  <c r="L28" i="8"/>
  <c r="M28" i="8"/>
  <c r="M176" i="8"/>
  <c r="M264" i="8"/>
  <c r="M328" i="8"/>
  <c r="M392" i="8"/>
  <c r="M440" i="8"/>
  <c r="L499" i="8"/>
  <c r="M508" i="8"/>
  <c r="M536" i="8"/>
  <c r="M548" i="8"/>
  <c r="M564" i="8"/>
  <c r="M575" i="8"/>
  <c r="Q606" i="8"/>
  <c r="W611" i="8"/>
  <c r="Q622" i="8"/>
  <c r="W627" i="8"/>
  <c r="M658" i="8"/>
  <c r="S680" i="8"/>
  <c r="T687" i="8"/>
  <c r="L715" i="8"/>
  <c r="M724" i="8"/>
  <c r="L779" i="8"/>
  <c r="L843" i="8"/>
  <c r="L158" i="8"/>
  <c r="L222" i="8"/>
  <c r="L238" i="8"/>
  <c r="L246" i="8"/>
  <c r="L310" i="8"/>
  <c r="L374" i="8"/>
  <c r="L418" i="8"/>
  <c r="L490" i="8"/>
  <c r="M499" i="8"/>
  <c r="L517" i="8"/>
  <c r="L588" i="8"/>
  <c r="R606" i="8"/>
  <c r="L617" i="8"/>
  <c r="R622" i="8"/>
  <c r="L650" i="8"/>
  <c r="S665" i="8"/>
  <c r="T680" i="8"/>
  <c r="W687" i="8"/>
  <c r="L706" i="8"/>
  <c r="M715" i="8"/>
  <c r="L770" i="8"/>
  <c r="M779" i="8"/>
  <c r="L834" i="8"/>
  <c r="M843" i="8"/>
  <c r="S606" i="8"/>
  <c r="S622" i="8"/>
  <c r="M834" i="8"/>
  <c r="L880" i="8"/>
  <c r="M472" i="8"/>
  <c r="W606" i="8"/>
  <c r="W622" i="8"/>
  <c r="M634" i="8"/>
  <c r="M642" i="8"/>
  <c r="M688" i="8"/>
  <c r="M752" i="8"/>
  <c r="M816" i="8"/>
  <c r="L871" i="8"/>
  <c r="M880" i="8"/>
  <c r="X606" i="8"/>
  <c r="X622" i="8"/>
  <c r="M871" i="8"/>
  <c r="L681" i="8"/>
  <c r="L725" i="8"/>
  <c r="L789" i="8"/>
  <c r="L853" i="8"/>
  <c r="M509" i="8"/>
  <c r="M681" i="8"/>
  <c r="L716" i="8"/>
  <c r="M725" i="8"/>
  <c r="L780" i="8"/>
  <c r="M789" i="8"/>
  <c r="L844" i="8"/>
  <c r="M853" i="8"/>
  <c r="Q612" i="8"/>
  <c r="Q628" i="8"/>
  <c r="M780" i="8"/>
  <c r="M844" i="8"/>
  <c r="R612" i="8"/>
  <c r="R628" i="8"/>
  <c r="Q554" i="8"/>
  <c r="Q570" i="8"/>
  <c r="S612" i="8"/>
  <c r="S628" i="8"/>
  <c r="S666" i="8"/>
  <c r="T681" i="8"/>
  <c r="R554" i="8"/>
  <c r="R570" i="8"/>
  <c r="T612" i="8"/>
  <c r="T628" i="8"/>
  <c r="S659" i="8"/>
  <c r="R607" i="8"/>
  <c r="X612" i="8"/>
  <c r="R623" i="8"/>
  <c r="W659" i="8"/>
  <c r="L22" i="8"/>
  <c r="L51" i="8"/>
  <c r="L115" i="8"/>
  <c r="L169" i="8"/>
  <c r="L321" i="8"/>
  <c r="L385" i="8"/>
  <c r="M434" i="8"/>
  <c r="L501" i="8"/>
  <c r="M531" i="8"/>
  <c r="Q549" i="8"/>
  <c r="R549" i="8" s="1"/>
  <c r="W554" i="8"/>
  <c r="Q565" i="8"/>
  <c r="R565" i="8" s="1"/>
  <c r="W570" i="8"/>
  <c r="M602" i="8"/>
  <c r="S607" i="8"/>
  <c r="AC612" i="8"/>
  <c r="S623" i="8"/>
  <c r="AC628" i="8"/>
  <c r="S674" i="8"/>
  <c r="L717" i="8"/>
  <c r="L781" i="8"/>
  <c r="X628" i="8"/>
  <c r="L83" i="8"/>
  <c r="M178" i="8"/>
  <c r="L257" i="8"/>
  <c r="L14" i="8"/>
  <c r="L44" i="8"/>
  <c r="L76" i="8"/>
  <c r="L108" i="8"/>
  <c r="L160" i="8"/>
  <c r="M169" i="8"/>
  <c r="L224" i="8"/>
  <c r="L248" i="8"/>
  <c r="M257" i="8"/>
  <c r="L312" i="8"/>
  <c r="M321" i="8"/>
  <c r="L376" i="8"/>
  <c r="L420" i="8"/>
  <c r="L456" i="8"/>
  <c r="L492" i="8"/>
  <c r="M501" i="8"/>
  <c r="L544" i="8"/>
  <c r="X554" i="8"/>
  <c r="X570" i="8"/>
  <c r="L583" i="8"/>
  <c r="T607" i="8"/>
  <c r="T623" i="8"/>
  <c r="L652" i="8"/>
  <c r="T674" i="8"/>
  <c r="L708" i="8"/>
  <c r="M717" i="8"/>
  <c r="L772" i="8"/>
  <c r="M781" i="8"/>
  <c r="L836" i="8"/>
  <c r="M845" i="8"/>
  <c r="L151" i="8"/>
  <c r="M544" i="8"/>
  <c r="S549" i="8"/>
  <c r="S565" i="8"/>
  <c r="M583" i="8"/>
  <c r="W607" i="8"/>
  <c r="Q618" i="8"/>
  <c r="W623" i="8"/>
  <c r="W674" i="8"/>
  <c r="M836" i="8"/>
  <c r="L142" i="8"/>
  <c r="L206" i="8"/>
  <c r="L294" i="8"/>
  <c r="L358" i="8"/>
  <c r="L474" i="8"/>
  <c r="T549" i="8"/>
  <c r="T565" i="8"/>
  <c r="X607" i="8"/>
  <c r="R618" i="8"/>
  <c r="X623" i="8"/>
  <c r="L690" i="8"/>
  <c r="L754" i="8"/>
  <c r="L818" i="8"/>
  <c r="L882" i="8"/>
  <c r="W549" i="8"/>
  <c r="Q560" i="8"/>
  <c r="W565" i="8"/>
  <c r="S618" i="8"/>
  <c r="S682" i="8"/>
  <c r="T6" i="8"/>
  <c r="X549" i="8"/>
  <c r="R560" i="8"/>
  <c r="X565" i="8"/>
  <c r="T618" i="8"/>
  <c r="S667" i="8"/>
  <c r="T682" i="8"/>
  <c r="M873" i="8"/>
  <c r="S560" i="8"/>
  <c r="Q629" i="8"/>
  <c r="R629" i="8" s="1"/>
  <c r="S660" i="8"/>
  <c r="W682" i="8"/>
  <c r="T560" i="8"/>
  <c r="X618" i="8"/>
  <c r="T660" i="8"/>
  <c r="W667" i="8"/>
  <c r="Q555" i="8"/>
  <c r="R555" i="8" s="1"/>
  <c r="W560" i="8"/>
  <c r="Q571" i="8"/>
  <c r="R571" i="8" s="1"/>
  <c r="S613" i="8"/>
  <c r="S629" i="8"/>
  <c r="W660" i="8"/>
  <c r="X560" i="8"/>
  <c r="T613" i="8"/>
  <c r="T629" i="8"/>
  <c r="S675" i="8"/>
  <c r="X6" i="8"/>
  <c r="S555" i="8"/>
  <c r="S571" i="8"/>
  <c r="W613" i="8"/>
  <c r="W629" i="8"/>
  <c r="T675" i="8"/>
  <c r="S6" i="8"/>
  <c r="T555" i="8"/>
  <c r="T571" i="8"/>
  <c r="R608" i="8"/>
  <c r="X613" i="8"/>
  <c r="R624" i="8"/>
  <c r="X629" i="8"/>
  <c r="W675" i="8"/>
  <c r="M883" i="8"/>
  <c r="Q550" i="8"/>
  <c r="Q566" i="8"/>
  <c r="S608" i="8"/>
  <c r="S624" i="8"/>
  <c r="R550" i="8"/>
  <c r="X555" i="8"/>
  <c r="R566" i="8"/>
  <c r="X571" i="8"/>
  <c r="T608" i="8"/>
  <c r="T624" i="8"/>
  <c r="S683" i="8"/>
  <c r="S550" i="8"/>
  <c r="S566" i="8"/>
  <c r="Q603" i="8"/>
  <c r="W608" i="8"/>
  <c r="Q619" i="8"/>
  <c r="W624" i="8"/>
  <c r="S668" i="8"/>
  <c r="T683" i="8"/>
  <c r="L234" i="8"/>
  <c r="L539" i="8"/>
  <c r="T550" i="8"/>
  <c r="T566" i="8"/>
  <c r="L578" i="8"/>
  <c r="R603" i="8"/>
  <c r="X608" i="8"/>
  <c r="L614" i="8"/>
  <c r="R619" i="8"/>
  <c r="X624" i="8"/>
  <c r="L630" i="8"/>
  <c r="S661" i="8"/>
  <c r="T668" i="8"/>
  <c r="W683" i="8"/>
  <c r="N628" i="8" l="1"/>
  <c r="M628" i="8"/>
  <c r="L628" i="8"/>
  <c r="N5" i="8"/>
  <c r="M5" i="8"/>
  <c r="L5" i="8"/>
  <c r="N610" i="8"/>
  <c r="M610" i="8"/>
  <c r="L610" i="8"/>
  <c r="N604" i="8"/>
  <c r="L604" i="8"/>
  <c r="M604" i="8"/>
  <c r="N607" i="8"/>
  <c r="M607" i="8"/>
  <c r="L607" i="8"/>
  <c r="N571" i="8"/>
  <c r="M571" i="8"/>
  <c r="L571" i="8"/>
  <c r="N624" i="8"/>
  <c r="M624" i="8"/>
  <c r="L624" i="8"/>
  <c r="N609" i="8"/>
  <c r="M609" i="8"/>
  <c r="L609" i="8"/>
  <c r="N622" i="8"/>
  <c r="M622" i="8"/>
  <c r="L622" i="8"/>
  <c r="N663" i="8"/>
  <c r="M663" i="8"/>
  <c r="L663" i="8"/>
  <c r="N626" i="8"/>
  <c r="M626" i="8"/>
  <c r="L626" i="8"/>
  <c r="N613" i="8"/>
  <c r="M613" i="8"/>
  <c r="L613" i="8"/>
  <c r="N606" i="8"/>
  <c r="M606" i="8"/>
  <c r="L606" i="8"/>
  <c r="M684" i="8"/>
  <c r="L684" i="8"/>
  <c r="N684" i="8"/>
  <c r="N552" i="8"/>
  <c r="M552" i="8"/>
  <c r="L552" i="8"/>
  <c r="N611" i="8"/>
  <c r="M611" i="8"/>
  <c r="L611" i="8"/>
  <c r="M565" i="8"/>
  <c r="N565" i="8"/>
  <c r="L565" i="8"/>
  <c r="M656" i="8"/>
  <c r="L656" i="8"/>
  <c r="N656" i="8"/>
  <c r="N6" i="8"/>
  <c r="M6" i="8"/>
  <c r="L6" i="8"/>
  <c r="N568" i="8"/>
  <c r="M568" i="8"/>
  <c r="L568" i="8"/>
  <c r="N553" i="8"/>
  <c r="M553" i="8"/>
  <c r="L553" i="8"/>
  <c r="M627" i="8"/>
  <c r="N627" i="8"/>
  <c r="L627" i="8"/>
  <c r="N616" i="8"/>
  <c r="M616" i="8"/>
  <c r="L616" i="8"/>
  <c r="N569" i="8"/>
  <c r="M569" i="8"/>
  <c r="L569" i="8"/>
  <c r="L546" i="8"/>
  <c r="N546" i="8"/>
  <c r="M546" i="8"/>
  <c r="N612" i="8"/>
  <c r="M612" i="8"/>
  <c r="L612" i="8"/>
  <c r="N570" i="8"/>
  <c r="M570" i="8"/>
  <c r="L570" i="8"/>
  <c r="L2" i="8"/>
  <c r="N2" i="8"/>
  <c r="M2" i="8"/>
  <c r="N629" i="8"/>
  <c r="M629" i="8"/>
  <c r="L629" i="8"/>
  <c r="N557" i="8"/>
  <c r="M557" i="8"/>
  <c r="L557" i="8"/>
  <c r="N555" i="8"/>
  <c r="M555" i="8"/>
  <c r="L555" i="8"/>
  <c r="N623" i="8"/>
  <c r="M623" i="8"/>
  <c r="L623" i="8"/>
  <c r="L558" i="8"/>
  <c r="N558" i="8"/>
  <c r="M558" i="8"/>
  <c r="M549" i="8"/>
  <c r="N549" i="8"/>
  <c r="L549" i="8"/>
  <c r="N608" i="8"/>
  <c r="M608" i="8"/>
  <c r="L608" i="8"/>
  <c r="N560" i="8"/>
  <c r="M560" i="8"/>
  <c r="L560" i="8"/>
  <c r="N567" i="8"/>
  <c r="M567" i="8"/>
  <c r="L567" i="8"/>
  <c r="N618" i="8"/>
  <c r="M618" i="8"/>
  <c r="L618" i="8"/>
  <c r="N573" i="8"/>
  <c r="M573" i="8"/>
  <c r="L573" i="8"/>
  <c r="N678" i="8"/>
  <c r="M678" i="8"/>
  <c r="L678" i="8"/>
  <c r="M621" i="8"/>
  <c r="N621" i="8"/>
  <c r="L621" i="8"/>
  <c r="N554" i="8"/>
  <c r="M554" i="8"/>
  <c r="L554" i="8"/>
  <c r="N620" i="8"/>
  <c r="L620" i="8"/>
  <c r="M620" i="8"/>
  <c r="X793" i="6" l="1"/>
  <c r="M793" i="6" s="1"/>
  <c r="W793" i="6"/>
  <c r="T793" i="6"/>
  <c r="S793" i="6"/>
  <c r="N793" i="6"/>
  <c r="L793" i="6"/>
  <c r="X792" i="6"/>
  <c r="N792" i="6" s="1"/>
  <c r="W792" i="6"/>
  <c r="T792" i="6"/>
  <c r="S792" i="6"/>
  <c r="M792" i="6"/>
  <c r="L792" i="6"/>
  <c r="X791" i="6"/>
  <c r="W791" i="6"/>
  <c r="T791" i="6"/>
  <c r="S791" i="6"/>
  <c r="N791" i="6"/>
  <c r="M791" i="6"/>
  <c r="L791" i="6"/>
  <c r="X790" i="6"/>
  <c r="L790" i="6" s="1"/>
  <c r="W790" i="6"/>
  <c r="T790" i="6"/>
  <c r="S790" i="6"/>
  <c r="N790" i="6"/>
  <c r="M790" i="6"/>
  <c r="X789" i="6"/>
  <c r="W789" i="6"/>
  <c r="T789" i="6"/>
  <c r="S789" i="6"/>
  <c r="N789" i="6"/>
  <c r="M789" i="6"/>
  <c r="L789" i="6"/>
  <c r="X788" i="6"/>
  <c r="W788" i="6"/>
  <c r="T788" i="6"/>
  <c r="S788" i="6"/>
  <c r="N788" i="6"/>
  <c r="M788" i="6"/>
  <c r="L788" i="6"/>
  <c r="X787" i="6"/>
  <c r="W787" i="6"/>
  <c r="T787" i="6"/>
  <c r="S787" i="6"/>
  <c r="N787" i="6"/>
  <c r="M787" i="6"/>
  <c r="L787" i="6"/>
  <c r="X786" i="6"/>
  <c r="W786" i="6"/>
  <c r="T786" i="6"/>
  <c r="S786" i="6"/>
  <c r="N786" i="6"/>
  <c r="M786" i="6"/>
  <c r="L786" i="6"/>
  <c r="X785" i="6"/>
  <c r="W785" i="6"/>
  <c r="T785" i="6"/>
  <c r="S785" i="6"/>
  <c r="N785" i="6"/>
  <c r="M785" i="6"/>
  <c r="L785" i="6"/>
  <c r="X784" i="6"/>
  <c r="W784" i="6"/>
  <c r="T784" i="6"/>
  <c r="S784" i="6"/>
  <c r="X783" i="6"/>
  <c r="N783" i="6" s="1"/>
  <c r="W783" i="6"/>
  <c r="T783" i="6"/>
  <c r="S783" i="6"/>
  <c r="L783" i="6"/>
  <c r="X782" i="6"/>
  <c r="W782" i="6"/>
  <c r="T782" i="6"/>
  <c r="S782" i="6"/>
  <c r="N782" i="6"/>
  <c r="M782" i="6"/>
  <c r="L782" i="6"/>
  <c r="X781" i="6"/>
  <c r="N781" i="6" s="1"/>
  <c r="W781" i="6"/>
  <c r="T781" i="6"/>
  <c r="S781" i="6"/>
  <c r="M781" i="6"/>
  <c r="L781" i="6"/>
  <c r="X780" i="6"/>
  <c r="W780" i="6"/>
  <c r="T780" i="6"/>
  <c r="S780" i="6"/>
  <c r="N780" i="6"/>
  <c r="M780" i="6"/>
  <c r="L780" i="6"/>
  <c r="X779" i="6"/>
  <c r="W779" i="6"/>
  <c r="T779" i="6"/>
  <c r="S779" i="6"/>
  <c r="X778" i="6"/>
  <c r="N778" i="6" s="1"/>
  <c r="W778" i="6"/>
  <c r="T778" i="6"/>
  <c r="S778" i="6"/>
  <c r="M778" i="6"/>
  <c r="L778" i="6"/>
  <c r="X777" i="6"/>
  <c r="W777" i="6"/>
  <c r="T777" i="6"/>
  <c r="S777" i="6"/>
  <c r="N777" i="6"/>
  <c r="M777" i="6"/>
  <c r="L777" i="6"/>
  <c r="X776" i="6"/>
  <c r="N776" i="6" s="1"/>
  <c r="W776" i="6"/>
  <c r="T776" i="6"/>
  <c r="S776" i="6"/>
  <c r="X775" i="6"/>
  <c r="W775" i="6"/>
  <c r="T775" i="6"/>
  <c r="S775" i="6"/>
  <c r="X774" i="6"/>
  <c r="W774" i="6"/>
  <c r="T774" i="6"/>
  <c r="S774" i="6"/>
  <c r="N774" i="6"/>
  <c r="M774" i="6"/>
  <c r="L774" i="6"/>
  <c r="X773" i="6"/>
  <c r="W773" i="6"/>
  <c r="T773" i="6"/>
  <c r="S773" i="6"/>
  <c r="N773" i="6"/>
  <c r="M773" i="6"/>
  <c r="L773" i="6"/>
  <c r="X772" i="6"/>
  <c r="N772" i="6" s="1"/>
  <c r="W772" i="6"/>
  <c r="T772" i="6"/>
  <c r="S772" i="6"/>
  <c r="X771" i="6"/>
  <c r="N771" i="6" s="1"/>
  <c r="W771" i="6"/>
  <c r="T771" i="6"/>
  <c r="S771" i="6"/>
  <c r="X770" i="6"/>
  <c r="W770" i="6"/>
  <c r="T770" i="6"/>
  <c r="S770" i="6"/>
  <c r="N770" i="6"/>
  <c r="M770" i="6"/>
  <c r="L770" i="6"/>
  <c r="X769" i="6"/>
  <c r="W769" i="6"/>
  <c r="T769" i="6"/>
  <c r="S769" i="6"/>
  <c r="N769" i="6"/>
  <c r="M769" i="6"/>
  <c r="L769" i="6"/>
  <c r="X768" i="6"/>
  <c r="M768" i="6" s="1"/>
  <c r="W768" i="6"/>
  <c r="T768" i="6"/>
  <c r="S768" i="6"/>
  <c r="N768" i="6"/>
  <c r="L768" i="6"/>
  <c r="X767" i="6"/>
  <c r="W767" i="6"/>
  <c r="T767" i="6"/>
  <c r="S767" i="6"/>
  <c r="N767" i="6"/>
  <c r="M767" i="6"/>
  <c r="L767" i="6"/>
  <c r="X766" i="6"/>
  <c r="W766" i="6"/>
  <c r="T766" i="6"/>
  <c r="S766" i="6"/>
  <c r="X765" i="6"/>
  <c r="W765" i="6"/>
  <c r="T765" i="6"/>
  <c r="S765" i="6"/>
  <c r="N765" i="6"/>
  <c r="M765" i="6"/>
  <c r="L765" i="6"/>
  <c r="X764" i="6"/>
  <c r="W764" i="6"/>
  <c r="T764" i="6"/>
  <c r="S764" i="6"/>
  <c r="N764" i="6"/>
  <c r="M764" i="6"/>
  <c r="L764" i="6"/>
  <c r="X763" i="6"/>
  <c r="N763" i="6" s="1"/>
  <c r="W763" i="6"/>
  <c r="T763" i="6"/>
  <c r="S763" i="6"/>
  <c r="X762" i="6"/>
  <c r="N762" i="6" s="1"/>
  <c r="W762" i="6"/>
  <c r="T762" i="6"/>
  <c r="S762" i="6"/>
  <c r="X761" i="6"/>
  <c r="W761" i="6"/>
  <c r="T761" i="6"/>
  <c r="S761" i="6"/>
  <c r="N761" i="6"/>
  <c r="M761" i="6"/>
  <c r="L761" i="6"/>
  <c r="X760" i="6"/>
  <c r="W760" i="6"/>
  <c r="T760" i="6"/>
  <c r="S760" i="6"/>
  <c r="N760" i="6"/>
  <c r="M760" i="6"/>
  <c r="L760" i="6"/>
  <c r="X759" i="6"/>
  <c r="W759" i="6"/>
  <c r="T759" i="6"/>
  <c r="S759" i="6"/>
  <c r="N759" i="6"/>
  <c r="M759" i="6"/>
  <c r="L759" i="6"/>
  <c r="X758" i="6"/>
  <c r="N758" i="6" s="1"/>
  <c r="W758" i="6"/>
  <c r="T758" i="6"/>
  <c r="S758" i="6"/>
  <c r="L758" i="6"/>
  <c r="X757" i="6"/>
  <c r="W757" i="6"/>
  <c r="T757" i="6"/>
  <c r="S757" i="6"/>
  <c r="X756" i="6"/>
  <c r="W756" i="6"/>
  <c r="T756" i="6"/>
  <c r="S756" i="6"/>
  <c r="N756" i="6"/>
  <c r="M756" i="6"/>
  <c r="L756" i="6"/>
  <c r="X755" i="6"/>
  <c r="W755" i="6"/>
  <c r="T755" i="6"/>
  <c r="S755" i="6"/>
  <c r="N755" i="6"/>
  <c r="M755" i="6"/>
  <c r="L755" i="6"/>
  <c r="X754" i="6"/>
  <c r="N754" i="6" s="1"/>
  <c r="W754" i="6"/>
  <c r="T754" i="6"/>
  <c r="S754" i="6"/>
  <c r="X753" i="6"/>
  <c r="N753" i="6" s="1"/>
  <c r="W753" i="6"/>
  <c r="T753" i="6"/>
  <c r="S753" i="6"/>
  <c r="X752" i="6"/>
  <c r="W752" i="6"/>
  <c r="T752" i="6"/>
  <c r="S752" i="6"/>
  <c r="N752" i="6"/>
  <c r="M752" i="6"/>
  <c r="L752" i="6"/>
  <c r="X751" i="6"/>
  <c r="N751" i="6" s="1"/>
  <c r="W751" i="6"/>
  <c r="T751" i="6"/>
  <c r="S751" i="6"/>
  <c r="M751" i="6"/>
  <c r="L751" i="6"/>
  <c r="X750" i="6"/>
  <c r="W750" i="6"/>
  <c r="T750" i="6"/>
  <c r="S750" i="6"/>
  <c r="N750" i="6"/>
  <c r="M750" i="6"/>
  <c r="L750" i="6"/>
  <c r="X749" i="6"/>
  <c r="W749" i="6"/>
  <c r="T749" i="6"/>
  <c r="S749" i="6"/>
  <c r="N749" i="6"/>
  <c r="M749" i="6"/>
  <c r="L749" i="6"/>
  <c r="X748" i="6"/>
  <c r="W748" i="6"/>
  <c r="T748" i="6"/>
  <c r="S748" i="6"/>
  <c r="N748" i="6"/>
  <c r="X747" i="6"/>
  <c r="W747" i="6"/>
  <c r="T747" i="6"/>
  <c r="S747" i="6"/>
  <c r="N747" i="6"/>
  <c r="M747" i="6"/>
  <c r="L747" i="6"/>
  <c r="X746" i="6"/>
  <c r="N746" i="6" s="1"/>
  <c r="W746" i="6"/>
  <c r="T746" i="6"/>
  <c r="S746" i="6"/>
  <c r="L746" i="6"/>
  <c r="X745" i="6"/>
  <c r="N745" i="6" s="1"/>
  <c r="W745" i="6"/>
  <c r="T745" i="6"/>
  <c r="S745" i="6"/>
  <c r="X744" i="6"/>
  <c r="N744" i="6" s="1"/>
  <c r="W744" i="6"/>
  <c r="T744" i="6"/>
  <c r="S744" i="6"/>
  <c r="X743" i="6"/>
  <c r="W743" i="6"/>
  <c r="T743" i="6"/>
  <c r="S743" i="6"/>
  <c r="N743" i="6"/>
  <c r="M743" i="6"/>
  <c r="L743" i="6"/>
  <c r="X742" i="6"/>
  <c r="N742" i="6" s="1"/>
  <c r="W742" i="6"/>
  <c r="T742" i="6"/>
  <c r="S742" i="6"/>
  <c r="L742" i="6"/>
  <c r="X741" i="6"/>
  <c r="W741" i="6"/>
  <c r="T741" i="6"/>
  <c r="S741" i="6"/>
  <c r="N741" i="6"/>
  <c r="M741" i="6"/>
  <c r="L741" i="6"/>
  <c r="X740" i="6"/>
  <c r="N740" i="6" s="1"/>
  <c r="W740" i="6"/>
  <c r="T740" i="6"/>
  <c r="S740" i="6"/>
  <c r="X739" i="6"/>
  <c r="L739" i="6" s="1"/>
  <c r="W739" i="6"/>
  <c r="T739" i="6"/>
  <c r="S739" i="6"/>
  <c r="N739" i="6"/>
  <c r="M739" i="6"/>
  <c r="X738" i="6"/>
  <c r="N738" i="6" s="1"/>
  <c r="W738" i="6"/>
  <c r="T738" i="6"/>
  <c r="S738" i="6"/>
  <c r="M738" i="6"/>
  <c r="L738" i="6"/>
  <c r="X737" i="6"/>
  <c r="N737" i="6" s="1"/>
  <c r="W737" i="6"/>
  <c r="T737" i="6"/>
  <c r="S737" i="6"/>
  <c r="X736" i="6"/>
  <c r="L736" i="6" s="1"/>
  <c r="W736" i="6"/>
  <c r="T736" i="6"/>
  <c r="S736" i="6"/>
  <c r="N736" i="6"/>
  <c r="M736" i="6"/>
  <c r="X735" i="6"/>
  <c r="W735" i="6"/>
  <c r="T735" i="6"/>
  <c r="S735" i="6"/>
  <c r="N735" i="6"/>
  <c r="M735" i="6"/>
  <c r="L735" i="6"/>
  <c r="X734" i="6"/>
  <c r="W734" i="6"/>
  <c r="T734" i="6"/>
  <c r="S734" i="6"/>
  <c r="N734" i="6"/>
  <c r="M734" i="6"/>
  <c r="L734" i="6"/>
  <c r="X733" i="6"/>
  <c r="W733" i="6"/>
  <c r="T733" i="6"/>
  <c r="S733" i="6"/>
  <c r="X732" i="6"/>
  <c r="W732" i="6"/>
  <c r="T732" i="6"/>
  <c r="S732" i="6"/>
  <c r="N732" i="6"/>
  <c r="M732" i="6"/>
  <c r="L732" i="6"/>
  <c r="X731" i="6"/>
  <c r="W731" i="6"/>
  <c r="T731" i="6"/>
  <c r="S731" i="6"/>
  <c r="N731" i="6"/>
  <c r="M731" i="6"/>
  <c r="L731" i="6"/>
  <c r="X730" i="6"/>
  <c r="M730" i="6" s="1"/>
  <c r="W730" i="6"/>
  <c r="T730" i="6"/>
  <c r="S730" i="6"/>
  <c r="N730" i="6"/>
  <c r="X729" i="6"/>
  <c r="M729" i="6" s="1"/>
  <c r="W729" i="6"/>
  <c r="T729" i="6"/>
  <c r="S729" i="6"/>
  <c r="N729" i="6"/>
  <c r="L729" i="6"/>
  <c r="X728" i="6"/>
  <c r="N728" i="6" s="1"/>
  <c r="W728" i="6"/>
  <c r="T728" i="6"/>
  <c r="S728" i="6"/>
  <c r="M728" i="6"/>
  <c r="L728" i="6"/>
  <c r="X727" i="6"/>
  <c r="W727" i="6"/>
  <c r="T727" i="6"/>
  <c r="S727" i="6"/>
  <c r="N727" i="6"/>
  <c r="M727" i="6"/>
  <c r="L727" i="6"/>
  <c r="X726" i="6"/>
  <c r="L726" i="6" s="1"/>
  <c r="W726" i="6"/>
  <c r="T726" i="6"/>
  <c r="S726" i="6"/>
  <c r="N726" i="6"/>
  <c r="M726" i="6"/>
  <c r="X725" i="6"/>
  <c r="W725" i="6"/>
  <c r="T725" i="6"/>
  <c r="S725" i="6"/>
  <c r="N725" i="6"/>
  <c r="M725" i="6"/>
  <c r="L725" i="6"/>
  <c r="X724" i="6"/>
  <c r="N724" i="6" s="1"/>
  <c r="W724" i="6"/>
  <c r="T724" i="6"/>
  <c r="S724" i="6"/>
  <c r="L724" i="6"/>
  <c r="X723" i="6"/>
  <c r="W723" i="6"/>
  <c r="T723" i="6"/>
  <c r="S723" i="6"/>
  <c r="N723" i="6"/>
  <c r="M723" i="6"/>
  <c r="L723" i="6"/>
  <c r="X722" i="6"/>
  <c r="W722" i="6"/>
  <c r="T722" i="6"/>
  <c r="S722" i="6"/>
  <c r="N722" i="6"/>
  <c r="M722" i="6"/>
  <c r="L722" i="6"/>
  <c r="X721" i="6"/>
  <c r="W721" i="6"/>
  <c r="T721" i="6"/>
  <c r="S721" i="6"/>
  <c r="N721" i="6"/>
  <c r="M721" i="6"/>
  <c r="L721" i="6"/>
  <c r="X720" i="6"/>
  <c r="W720" i="6"/>
  <c r="T720" i="6"/>
  <c r="S720" i="6"/>
  <c r="X719" i="6"/>
  <c r="M719" i="6" s="1"/>
  <c r="W719" i="6"/>
  <c r="T719" i="6"/>
  <c r="S719" i="6"/>
  <c r="N719" i="6"/>
  <c r="L719" i="6"/>
  <c r="X718" i="6"/>
  <c r="W718" i="6"/>
  <c r="T718" i="6"/>
  <c r="S718" i="6"/>
  <c r="N718" i="6"/>
  <c r="M718" i="6"/>
  <c r="L718" i="6"/>
  <c r="X717" i="6"/>
  <c r="W717" i="6"/>
  <c r="T717" i="6"/>
  <c r="S717" i="6"/>
  <c r="N717" i="6"/>
  <c r="M717" i="6"/>
  <c r="L717" i="6"/>
  <c r="X716" i="6"/>
  <c r="W716" i="6"/>
  <c r="T716" i="6"/>
  <c r="S716" i="6"/>
  <c r="N716" i="6"/>
  <c r="M716" i="6"/>
  <c r="L716" i="6"/>
  <c r="X715" i="6"/>
  <c r="W715" i="6"/>
  <c r="T715" i="6"/>
  <c r="S715" i="6"/>
  <c r="X714" i="6"/>
  <c r="W714" i="6"/>
  <c r="T714" i="6"/>
  <c r="S714" i="6"/>
  <c r="N714" i="6"/>
  <c r="M714" i="6"/>
  <c r="L714" i="6"/>
  <c r="X713" i="6"/>
  <c r="W713" i="6"/>
  <c r="T713" i="6"/>
  <c r="S713" i="6"/>
  <c r="N713" i="6"/>
  <c r="M713" i="6"/>
  <c r="L713" i="6"/>
  <c r="X712" i="6"/>
  <c r="W712" i="6"/>
  <c r="T712" i="6"/>
  <c r="S712" i="6"/>
  <c r="N712" i="6"/>
  <c r="M712" i="6"/>
  <c r="L712" i="6"/>
  <c r="X711" i="6"/>
  <c r="W711" i="6"/>
  <c r="T711" i="6"/>
  <c r="S711" i="6"/>
  <c r="X710" i="6"/>
  <c r="W710" i="6"/>
  <c r="T710" i="6"/>
  <c r="S710" i="6"/>
  <c r="N710" i="6"/>
  <c r="M710" i="6"/>
  <c r="L710" i="6"/>
  <c r="X709" i="6"/>
  <c r="W709" i="6"/>
  <c r="T709" i="6"/>
  <c r="S709" i="6"/>
  <c r="N709" i="6"/>
  <c r="M709" i="6"/>
  <c r="L709" i="6"/>
  <c r="X708" i="6"/>
  <c r="W708" i="6"/>
  <c r="T708" i="6"/>
  <c r="S708" i="6"/>
  <c r="X707" i="6"/>
  <c r="N707" i="6" s="1"/>
  <c r="W707" i="6"/>
  <c r="T707" i="6"/>
  <c r="S707" i="6"/>
  <c r="X706" i="6"/>
  <c r="W706" i="6"/>
  <c r="T706" i="6"/>
  <c r="S706" i="6"/>
  <c r="N706" i="6"/>
  <c r="M706" i="6"/>
  <c r="L706" i="6"/>
  <c r="X705" i="6"/>
  <c r="W705" i="6"/>
  <c r="T705" i="6"/>
  <c r="S705" i="6"/>
  <c r="N705" i="6"/>
  <c r="M705" i="6"/>
  <c r="L705" i="6"/>
  <c r="X704" i="6"/>
  <c r="N704" i="6" s="1"/>
  <c r="W704" i="6"/>
  <c r="T704" i="6"/>
  <c r="S704" i="6"/>
  <c r="L704" i="6"/>
  <c r="X703" i="6"/>
  <c r="W703" i="6"/>
  <c r="T703" i="6"/>
  <c r="S703" i="6"/>
  <c r="N703" i="6"/>
  <c r="M703" i="6"/>
  <c r="L703" i="6"/>
  <c r="X702" i="6"/>
  <c r="W702" i="6"/>
  <c r="T702" i="6"/>
  <c r="S702" i="6"/>
  <c r="X701" i="6"/>
  <c r="W701" i="6"/>
  <c r="T701" i="6"/>
  <c r="S701" i="6"/>
  <c r="N701" i="6"/>
  <c r="L701" i="6"/>
  <c r="X700" i="6"/>
  <c r="W700" i="6"/>
  <c r="T700" i="6"/>
  <c r="S700" i="6"/>
  <c r="N700" i="6"/>
  <c r="L700" i="6"/>
  <c r="X699" i="6"/>
  <c r="N699" i="6" s="1"/>
  <c r="W699" i="6"/>
  <c r="T699" i="6"/>
  <c r="S699" i="6"/>
  <c r="X698" i="6"/>
  <c r="N698" i="6" s="1"/>
  <c r="W698" i="6"/>
  <c r="T698" i="6"/>
  <c r="S698" i="6"/>
  <c r="X697" i="6"/>
  <c r="W697" i="6"/>
  <c r="T697" i="6"/>
  <c r="S697" i="6"/>
  <c r="N697" i="6"/>
  <c r="M697" i="6"/>
  <c r="L697" i="6"/>
  <c r="X696" i="6"/>
  <c r="N696" i="6" s="1"/>
  <c r="W696" i="6"/>
  <c r="T696" i="6"/>
  <c r="S696" i="6"/>
  <c r="L696" i="6"/>
  <c r="X695" i="6"/>
  <c r="W695" i="6"/>
  <c r="T695" i="6"/>
  <c r="S695" i="6"/>
  <c r="N695" i="6"/>
  <c r="M695" i="6"/>
  <c r="L695" i="6"/>
  <c r="X694" i="6"/>
  <c r="M694" i="6" s="1"/>
  <c r="W694" i="6"/>
  <c r="T694" i="6"/>
  <c r="S694" i="6"/>
  <c r="N694" i="6"/>
  <c r="X693" i="6"/>
  <c r="L693" i="6" s="1"/>
  <c r="W693" i="6"/>
  <c r="T693" i="6"/>
  <c r="S693" i="6"/>
  <c r="X692" i="6"/>
  <c r="N692" i="6" s="1"/>
  <c r="W692" i="6"/>
  <c r="T692" i="6"/>
  <c r="S692" i="6"/>
  <c r="M692" i="6"/>
  <c r="L692" i="6"/>
  <c r="X691" i="6"/>
  <c r="N691" i="6" s="1"/>
  <c r="W691" i="6"/>
  <c r="T691" i="6"/>
  <c r="S691" i="6"/>
  <c r="X690" i="6"/>
  <c r="L690" i="6" s="1"/>
  <c r="W690" i="6"/>
  <c r="T690" i="6"/>
  <c r="S690" i="6"/>
  <c r="N690" i="6"/>
  <c r="M690" i="6"/>
  <c r="X689" i="6"/>
  <c r="M689" i="6" s="1"/>
  <c r="W689" i="6"/>
  <c r="T689" i="6"/>
  <c r="S689" i="6"/>
  <c r="N689" i="6"/>
  <c r="L689" i="6"/>
  <c r="X688" i="6"/>
  <c r="W688" i="6"/>
  <c r="T688" i="6"/>
  <c r="S688" i="6"/>
  <c r="N688" i="6"/>
  <c r="M688" i="6"/>
  <c r="L688" i="6"/>
  <c r="X687" i="6"/>
  <c r="W687" i="6"/>
  <c r="T687" i="6"/>
  <c r="S687" i="6"/>
  <c r="X686" i="6"/>
  <c r="W686" i="6"/>
  <c r="T686" i="6"/>
  <c r="S686" i="6"/>
  <c r="N686" i="6"/>
  <c r="M686" i="6"/>
  <c r="L686" i="6"/>
  <c r="X685" i="6"/>
  <c r="W685" i="6"/>
  <c r="T685" i="6"/>
  <c r="S685" i="6"/>
  <c r="N685" i="6"/>
  <c r="M685" i="6"/>
  <c r="L685" i="6"/>
  <c r="X684" i="6"/>
  <c r="W684" i="6"/>
  <c r="T684" i="6"/>
  <c r="S684" i="6"/>
  <c r="N684" i="6"/>
  <c r="M684" i="6"/>
  <c r="L684" i="6"/>
  <c r="X683" i="6"/>
  <c r="M683" i="6" s="1"/>
  <c r="W683" i="6"/>
  <c r="T683" i="6"/>
  <c r="S683" i="6"/>
  <c r="N683" i="6"/>
  <c r="L683" i="6"/>
  <c r="X682" i="6"/>
  <c r="N682" i="6" s="1"/>
  <c r="W682" i="6"/>
  <c r="T682" i="6"/>
  <c r="S682" i="6"/>
  <c r="M682" i="6"/>
  <c r="L682" i="6"/>
  <c r="X681" i="6"/>
  <c r="W681" i="6"/>
  <c r="T681" i="6"/>
  <c r="S681" i="6"/>
  <c r="N681" i="6"/>
  <c r="M681" i="6"/>
  <c r="L681" i="6"/>
  <c r="X680" i="6"/>
  <c r="L680" i="6" s="1"/>
  <c r="W680" i="6"/>
  <c r="T680" i="6"/>
  <c r="S680" i="6"/>
  <c r="N680" i="6"/>
  <c r="M680" i="6"/>
  <c r="X679" i="6"/>
  <c r="W679" i="6"/>
  <c r="T679" i="6"/>
  <c r="S679" i="6"/>
  <c r="N679" i="6"/>
  <c r="M679" i="6"/>
  <c r="L679" i="6"/>
  <c r="X678" i="6"/>
  <c r="N678" i="6" s="1"/>
  <c r="W678" i="6"/>
  <c r="T678" i="6"/>
  <c r="S678" i="6"/>
  <c r="L678" i="6"/>
  <c r="X677" i="6"/>
  <c r="W677" i="6"/>
  <c r="T677" i="6"/>
  <c r="S677" i="6"/>
  <c r="N677" i="6"/>
  <c r="M677" i="6"/>
  <c r="L677" i="6"/>
  <c r="X676" i="6"/>
  <c r="W676" i="6"/>
  <c r="T676" i="6"/>
  <c r="S676" i="6"/>
  <c r="N676" i="6"/>
  <c r="M676" i="6"/>
  <c r="L676" i="6"/>
  <c r="X675" i="6"/>
  <c r="W675" i="6"/>
  <c r="T675" i="6"/>
  <c r="S675" i="6"/>
  <c r="N675" i="6"/>
  <c r="M675" i="6"/>
  <c r="L675" i="6"/>
  <c r="X674" i="6"/>
  <c r="W674" i="6"/>
  <c r="T674" i="6"/>
  <c r="S674" i="6"/>
  <c r="X673" i="6"/>
  <c r="M673" i="6" s="1"/>
  <c r="W673" i="6"/>
  <c r="T673" i="6"/>
  <c r="S673" i="6"/>
  <c r="N673" i="6"/>
  <c r="L673" i="6"/>
  <c r="X672" i="6"/>
  <c r="W672" i="6"/>
  <c r="T672" i="6"/>
  <c r="S672" i="6"/>
  <c r="N672" i="6"/>
  <c r="M672" i="6"/>
  <c r="L672" i="6"/>
  <c r="X671" i="6"/>
  <c r="W671" i="6"/>
  <c r="T671" i="6"/>
  <c r="S671" i="6"/>
  <c r="N671" i="6"/>
  <c r="M671" i="6"/>
  <c r="L671" i="6"/>
  <c r="X670" i="6"/>
  <c r="W670" i="6"/>
  <c r="T670" i="6"/>
  <c r="S670" i="6"/>
  <c r="N670" i="6"/>
  <c r="M670" i="6"/>
  <c r="L670" i="6"/>
  <c r="X669" i="6"/>
  <c r="W669" i="6"/>
  <c r="T669" i="6"/>
  <c r="S669" i="6"/>
  <c r="X668" i="6"/>
  <c r="W668" i="6"/>
  <c r="T668" i="6"/>
  <c r="S668" i="6"/>
  <c r="N668" i="6"/>
  <c r="M668" i="6"/>
  <c r="L668" i="6"/>
  <c r="W667" i="6"/>
  <c r="T667" i="6"/>
  <c r="S667" i="6"/>
  <c r="K667" i="6"/>
  <c r="J667" i="6"/>
  <c r="X667" i="6" s="1"/>
  <c r="N667" i="6" s="1"/>
  <c r="T666" i="6"/>
  <c r="S666" i="6"/>
  <c r="K666" i="6"/>
  <c r="X666" i="6" s="1"/>
  <c r="J666" i="6"/>
  <c r="W666" i="6" s="1"/>
  <c r="K665" i="6"/>
  <c r="J665" i="6"/>
  <c r="X665" i="6" s="1"/>
  <c r="K664" i="6"/>
  <c r="J664" i="6"/>
  <c r="K663" i="6"/>
  <c r="J663" i="6"/>
  <c r="K662" i="6"/>
  <c r="J662" i="6"/>
  <c r="X661" i="6"/>
  <c r="N661" i="6" s="1"/>
  <c r="W661" i="6"/>
  <c r="T661" i="6"/>
  <c r="S661" i="6"/>
  <c r="M661" i="6"/>
  <c r="L661" i="6"/>
  <c r="X660" i="6"/>
  <c r="W660" i="6"/>
  <c r="T660" i="6"/>
  <c r="S660" i="6"/>
  <c r="N660" i="6"/>
  <c r="M660" i="6"/>
  <c r="L660" i="6"/>
  <c r="K659" i="6"/>
  <c r="J659" i="6"/>
  <c r="X659" i="6" s="1"/>
  <c r="K658" i="6"/>
  <c r="J658" i="6"/>
  <c r="X658" i="6" s="1"/>
  <c r="T657" i="6"/>
  <c r="S657" i="6"/>
  <c r="K657" i="6"/>
  <c r="J657" i="6"/>
  <c r="X657" i="6" s="1"/>
  <c r="K656" i="6"/>
  <c r="J656" i="6"/>
  <c r="K655" i="6"/>
  <c r="J655" i="6"/>
  <c r="S654" i="6"/>
  <c r="K654" i="6"/>
  <c r="J654" i="6"/>
  <c r="X654" i="6" s="1"/>
  <c r="X653" i="6"/>
  <c r="W653" i="6"/>
  <c r="T653" i="6"/>
  <c r="S653" i="6"/>
  <c r="N653" i="6"/>
  <c r="M653" i="6"/>
  <c r="L653" i="6"/>
  <c r="X652" i="6"/>
  <c r="W652" i="6"/>
  <c r="T652" i="6"/>
  <c r="S652" i="6"/>
  <c r="N652" i="6"/>
  <c r="M652" i="6"/>
  <c r="L652" i="6"/>
  <c r="K651" i="6"/>
  <c r="W651" i="6" s="1"/>
  <c r="J651" i="6"/>
  <c r="X651" i="6" s="1"/>
  <c r="N651" i="6" s="1"/>
  <c r="K650" i="6"/>
  <c r="J650" i="6"/>
  <c r="X650" i="6" s="1"/>
  <c r="X649" i="6"/>
  <c r="W649" i="6"/>
  <c r="T649" i="6"/>
  <c r="S649" i="6"/>
  <c r="N649" i="6"/>
  <c r="M649" i="6"/>
  <c r="L649" i="6"/>
  <c r="X648" i="6"/>
  <c r="N648" i="6" s="1"/>
  <c r="W648" i="6"/>
  <c r="T648" i="6"/>
  <c r="S648" i="6"/>
  <c r="L648" i="6"/>
  <c r="AC647" i="6"/>
  <c r="X647" i="6"/>
  <c r="N647" i="6" s="1"/>
  <c r="W647" i="6"/>
  <c r="K647" i="6"/>
  <c r="J647" i="6"/>
  <c r="T647" i="6" s="1"/>
  <c r="K646" i="6"/>
  <c r="J646" i="6"/>
  <c r="AC646" i="6" s="1"/>
  <c r="K645" i="6"/>
  <c r="J645" i="6"/>
  <c r="X645" i="6" s="1"/>
  <c r="M645" i="6" s="1"/>
  <c r="AC644" i="6"/>
  <c r="K644" i="6"/>
  <c r="J644" i="6"/>
  <c r="X644" i="6" s="1"/>
  <c r="K643" i="6"/>
  <c r="J643" i="6"/>
  <c r="AC643" i="6" s="1"/>
  <c r="K642" i="6"/>
  <c r="J642" i="6"/>
  <c r="AC641" i="6"/>
  <c r="X641" i="6"/>
  <c r="L641" i="6" s="1"/>
  <c r="W641" i="6"/>
  <c r="T641" i="6"/>
  <c r="S641" i="6"/>
  <c r="N641" i="6"/>
  <c r="M641" i="6"/>
  <c r="K641" i="6"/>
  <c r="J641" i="6"/>
  <c r="S640" i="6"/>
  <c r="K640" i="6"/>
  <c r="J640" i="6"/>
  <c r="AC640" i="6" s="1"/>
  <c r="K639" i="6"/>
  <c r="J639" i="6"/>
  <c r="K638" i="6"/>
  <c r="J638" i="6"/>
  <c r="AC638" i="6" s="1"/>
  <c r="AC637" i="6"/>
  <c r="X637" i="6"/>
  <c r="W637" i="6"/>
  <c r="T637" i="6"/>
  <c r="K637" i="6"/>
  <c r="J637" i="6"/>
  <c r="S637" i="6" s="1"/>
  <c r="K636" i="6"/>
  <c r="J636" i="6"/>
  <c r="AC636" i="6" s="1"/>
  <c r="K635" i="6"/>
  <c r="J635" i="6"/>
  <c r="T635" i="6" s="1"/>
  <c r="K634" i="6"/>
  <c r="AC634" i="6" s="1"/>
  <c r="J634" i="6"/>
  <c r="X634" i="6" s="1"/>
  <c r="K633" i="6"/>
  <c r="J633" i="6"/>
  <c r="T633" i="6" s="1"/>
  <c r="AC632" i="6"/>
  <c r="X632" i="6"/>
  <c r="N632" i="6" s="1"/>
  <c r="W632" i="6"/>
  <c r="T632" i="6"/>
  <c r="K632" i="6"/>
  <c r="J632" i="6"/>
  <c r="S632" i="6" s="1"/>
  <c r="AC631" i="6"/>
  <c r="X631" i="6"/>
  <c r="W631" i="6"/>
  <c r="T631" i="6"/>
  <c r="S631" i="6"/>
  <c r="Q631" i="6"/>
  <c r="R631" i="6" s="1"/>
  <c r="N631" i="6"/>
  <c r="K631" i="6"/>
  <c r="J631" i="6"/>
  <c r="K630" i="6"/>
  <c r="J630" i="6"/>
  <c r="AC630" i="6" s="1"/>
  <c r="T629" i="6"/>
  <c r="K629" i="6"/>
  <c r="AC629" i="6" s="1"/>
  <c r="J629" i="6"/>
  <c r="Q628" i="6"/>
  <c r="K628" i="6"/>
  <c r="J628" i="6"/>
  <c r="AC628" i="6" s="1"/>
  <c r="K627" i="6"/>
  <c r="J627" i="6"/>
  <c r="T626" i="6"/>
  <c r="S626" i="6"/>
  <c r="Q626" i="6"/>
  <c r="R626" i="6" s="1"/>
  <c r="K626" i="6"/>
  <c r="J626" i="6"/>
  <c r="AC626" i="6" s="1"/>
  <c r="Q625" i="6"/>
  <c r="K625" i="6"/>
  <c r="J625" i="6"/>
  <c r="AC625" i="6" s="1"/>
  <c r="K624" i="6"/>
  <c r="J624" i="6"/>
  <c r="K623" i="6"/>
  <c r="AC623" i="6" s="1"/>
  <c r="J623" i="6"/>
  <c r="T623" i="6" s="1"/>
  <c r="K622" i="6"/>
  <c r="J622" i="6"/>
  <c r="AC622" i="6" s="1"/>
  <c r="AC621" i="6"/>
  <c r="X621" i="6"/>
  <c r="N621" i="6" s="1"/>
  <c r="K621" i="6"/>
  <c r="J621" i="6"/>
  <c r="W621" i="6" s="1"/>
  <c r="AC620" i="6"/>
  <c r="X620" i="6"/>
  <c r="W620" i="6"/>
  <c r="T620" i="6"/>
  <c r="K620" i="6"/>
  <c r="J620" i="6"/>
  <c r="S620" i="6" s="1"/>
  <c r="K619" i="6"/>
  <c r="J619" i="6"/>
  <c r="AC618" i="6"/>
  <c r="X618" i="6"/>
  <c r="N618" i="6" s="1"/>
  <c r="W618" i="6"/>
  <c r="T618" i="6"/>
  <c r="S618" i="6"/>
  <c r="Q618" i="6"/>
  <c r="R618" i="6" s="1"/>
  <c r="K618" i="6"/>
  <c r="J618" i="6"/>
  <c r="S617" i="6"/>
  <c r="K617" i="6"/>
  <c r="J617" i="6"/>
  <c r="K616" i="6"/>
  <c r="J616" i="6"/>
  <c r="X616" i="6" s="1"/>
  <c r="M616" i="6" s="1"/>
  <c r="AC615" i="6"/>
  <c r="X615" i="6"/>
  <c r="N615" i="6" s="1"/>
  <c r="W615" i="6"/>
  <c r="T615" i="6"/>
  <c r="S615" i="6"/>
  <c r="Q615" i="6"/>
  <c r="R615" i="6" s="1"/>
  <c r="K615" i="6"/>
  <c r="J615" i="6"/>
  <c r="K614" i="6"/>
  <c r="J614" i="6"/>
  <c r="AC614" i="6" s="1"/>
  <c r="K613" i="6"/>
  <c r="T613" i="6" s="1"/>
  <c r="J613" i="6"/>
  <c r="Q612" i="6"/>
  <c r="K612" i="6"/>
  <c r="J612" i="6"/>
  <c r="AC612" i="6" s="1"/>
  <c r="T611" i="6"/>
  <c r="K611" i="6"/>
  <c r="J611" i="6"/>
  <c r="K610" i="6"/>
  <c r="J610" i="6"/>
  <c r="AC610" i="6" s="1"/>
  <c r="Q609" i="6"/>
  <c r="K609" i="6"/>
  <c r="J609" i="6"/>
  <c r="AC609" i="6" s="1"/>
  <c r="K608" i="6"/>
  <c r="J608" i="6"/>
  <c r="K607" i="6"/>
  <c r="AC607" i="6" s="1"/>
  <c r="J607" i="6"/>
  <c r="K606" i="6"/>
  <c r="J606" i="6"/>
  <c r="T605" i="6"/>
  <c r="S605" i="6"/>
  <c r="Q605" i="6"/>
  <c r="R605" i="6" s="1"/>
  <c r="K605" i="6"/>
  <c r="J605" i="6"/>
  <c r="AC605" i="6" s="1"/>
  <c r="AC604" i="6"/>
  <c r="X604" i="6"/>
  <c r="W604" i="6"/>
  <c r="T604" i="6"/>
  <c r="K604" i="6"/>
  <c r="J604" i="6"/>
  <c r="S604" i="6" s="1"/>
  <c r="K603" i="6"/>
  <c r="J603" i="6"/>
  <c r="AC602" i="6"/>
  <c r="X602" i="6"/>
  <c r="N602" i="6" s="1"/>
  <c r="W602" i="6"/>
  <c r="T602" i="6"/>
  <c r="S602" i="6"/>
  <c r="Q602" i="6"/>
  <c r="R602" i="6" s="1"/>
  <c r="K602" i="6"/>
  <c r="J602" i="6"/>
  <c r="K601" i="6"/>
  <c r="J601" i="6"/>
  <c r="L600" i="6"/>
  <c r="K600" i="6"/>
  <c r="J600" i="6"/>
  <c r="X600" i="6" s="1"/>
  <c r="N600" i="6" s="1"/>
  <c r="AC599" i="6"/>
  <c r="X599" i="6"/>
  <c r="W599" i="6"/>
  <c r="T599" i="6"/>
  <c r="S599" i="6"/>
  <c r="Q599" i="6"/>
  <c r="R599" i="6" s="1"/>
  <c r="N599" i="6"/>
  <c r="K599" i="6"/>
  <c r="J599" i="6"/>
  <c r="K598" i="6"/>
  <c r="J598" i="6"/>
  <c r="AC598" i="6" s="1"/>
  <c r="K597" i="6"/>
  <c r="J597" i="6"/>
  <c r="Q596" i="6"/>
  <c r="K596" i="6"/>
  <c r="J596" i="6"/>
  <c r="AC596" i="6" s="1"/>
  <c r="K595" i="6"/>
  <c r="J595" i="6"/>
  <c r="T595" i="6" s="1"/>
  <c r="K594" i="6"/>
  <c r="J594" i="6"/>
  <c r="Q594" i="6" s="1"/>
  <c r="Q593" i="6"/>
  <c r="K593" i="6"/>
  <c r="J593" i="6"/>
  <c r="AC593" i="6" s="1"/>
  <c r="K592" i="6"/>
  <c r="J592" i="6"/>
  <c r="AC591" i="6"/>
  <c r="K591" i="6"/>
  <c r="X591" i="6" s="1"/>
  <c r="J591" i="6"/>
  <c r="T591" i="6" s="1"/>
  <c r="K590" i="6"/>
  <c r="J590" i="6"/>
  <c r="K589" i="6"/>
  <c r="J589" i="6"/>
  <c r="AC589" i="6" s="1"/>
  <c r="AC588" i="6"/>
  <c r="X588" i="6"/>
  <c r="W588" i="6"/>
  <c r="T588" i="6"/>
  <c r="K588" i="6"/>
  <c r="J588" i="6"/>
  <c r="S588" i="6" s="1"/>
  <c r="K587" i="6"/>
  <c r="J587" i="6"/>
  <c r="AC586" i="6"/>
  <c r="X586" i="6"/>
  <c r="N586" i="6" s="1"/>
  <c r="W586" i="6"/>
  <c r="T586" i="6"/>
  <c r="S586" i="6"/>
  <c r="R586" i="6"/>
  <c r="Q586" i="6"/>
  <c r="K586" i="6"/>
  <c r="J586" i="6"/>
  <c r="K585" i="6"/>
  <c r="J585" i="6"/>
  <c r="W585" i="6" s="1"/>
  <c r="K584" i="6"/>
  <c r="J584" i="6"/>
  <c r="S584" i="6" s="1"/>
  <c r="AC583" i="6"/>
  <c r="X583" i="6"/>
  <c r="W583" i="6"/>
  <c r="T583" i="6"/>
  <c r="S583" i="6"/>
  <c r="Q583" i="6"/>
  <c r="R583" i="6" s="1"/>
  <c r="N583" i="6"/>
  <c r="K583" i="6"/>
  <c r="J583" i="6"/>
  <c r="K582" i="6"/>
  <c r="J582" i="6"/>
  <c r="AC582" i="6" s="1"/>
  <c r="K581" i="6"/>
  <c r="J581" i="6"/>
  <c r="Q580" i="6"/>
  <c r="K580" i="6"/>
  <c r="J580" i="6"/>
  <c r="AC580" i="6" s="1"/>
  <c r="K579" i="6"/>
  <c r="J579" i="6"/>
  <c r="W578" i="6"/>
  <c r="T578" i="6"/>
  <c r="S578" i="6"/>
  <c r="R578" i="6"/>
  <c r="Q578" i="6"/>
  <c r="K578" i="6"/>
  <c r="J578" i="6"/>
  <c r="AC578" i="6" s="1"/>
  <c r="Q577" i="6"/>
  <c r="K577" i="6"/>
  <c r="S577" i="6" s="1"/>
  <c r="J577" i="6"/>
  <c r="AC577" i="6" s="1"/>
  <c r="K576" i="6"/>
  <c r="J576" i="6"/>
  <c r="W575" i="6"/>
  <c r="K575" i="6"/>
  <c r="X575" i="6" s="1"/>
  <c r="J575" i="6"/>
  <c r="T575" i="6" s="1"/>
  <c r="AC574" i="6"/>
  <c r="K574" i="6"/>
  <c r="J574" i="6"/>
  <c r="K573" i="6"/>
  <c r="J573" i="6"/>
  <c r="Q573" i="6" s="1"/>
  <c r="AC572" i="6"/>
  <c r="X572" i="6"/>
  <c r="W572" i="6"/>
  <c r="T572" i="6"/>
  <c r="K572" i="6"/>
  <c r="J572" i="6"/>
  <c r="S572" i="6" s="1"/>
  <c r="K571" i="6"/>
  <c r="J571" i="6"/>
  <c r="AC570" i="6"/>
  <c r="X570" i="6"/>
  <c r="N570" i="6" s="1"/>
  <c r="W570" i="6"/>
  <c r="T570" i="6"/>
  <c r="S570" i="6"/>
  <c r="Q570" i="6"/>
  <c r="R570" i="6" s="1"/>
  <c r="K570" i="6"/>
  <c r="J570" i="6"/>
  <c r="W569" i="6"/>
  <c r="K569" i="6"/>
  <c r="J569" i="6"/>
  <c r="W568" i="6"/>
  <c r="Q568" i="6"/>
  <c r="K568" i="6"/>
  <c r="T568" i="6" s="1"/>
  <c r="J568" i="6"/>
  <c r="AC567" i="6"/>
  <c r="X567" i="6"/>
  <c r="W567" i="6"/>
  <c r="T567" i="6"/>
  <c r="S567" i="6"/>
  <c r="Q567" i="6"/>
  <c r="R567" i="6" s="1"/>
  <c r="N567" i="6"/>
  <c r="K567" i="6"/>
  <c r="J567" i="6"/>
  <c r="K566" i="6"/>
  <c r="J566" i="6"/>
  <c r="AC566" i="6" s="1"/>
  <c r="K565" i="6"/>
  <c r="J565" i="6"/>
  <c r="Q564" i="6"/>
  <c r="K564" i="6"/>
  <c r="J564" i="6"/>
  <c r="AC564" i="6" s="1"/>
  <c r="K563" i="6"/>
  <c r="J563" i="6"/>
  <c r="Q563" i="6" s="1"/>
  <c r="AC562" i="6"/>
  <c r="X562" i="6"/>
  <c r="N562" i="6" s="1"/>
  <c r="W562" i="6"/>
  <c r="T562" i="6"/>
  <c r="S562" i="6"/>
  <c r="Q562" i="6"/>
  <c r="R562" i="6" s="1"/>
  <c r="K562" i="6"/>
  <c r="J562" i="6"/>
  <c r="Q561" i="6"/>
  <c r="K561" i="6"/>
  <c r="S561" i="6" s="1"/>
  <c r="J561" i="6"/>
  <c r="AC561" i="6" s="1"/>
  <c r="K560" i="6"/>
  <c r="J560" i="6"/>
  <c r="AC559" i="6"/>
  <c r="X559" i="6"/>
  <c r="K559" i="6"/>
  <c r="W559" i="6" s="1"/>
  <c r="J559" i="6"/>
  <c r="T559" i="6" s="1"/>
  <c r="K558" i="6"/>
  <c r="J558" i="6"/>
  <c r="AC557" i="6"/>
  <c r="X557" i="6"/>
  <c r="N557" i="6" s="1"/>
  <c r="W557" i="6"/>
  <c r="T557" i="6"/>
  <c r="S557" i="6"/>
  <c r="Q557" i="6"/>
  <c r="K557" i="6"/>
  <c r="J557" i="6"/>
  <c r="R557" i="6" s="1"/>
  <c r="AC556" i="6"/>
  <c r="X556" i="6"/>
  <c r="W556" i="6"/>
  <c r="T556" i="6"/>
  <c r="K556" i="6"/>
  <c r="J556" i="6"/>
  <c r="S556" i="6" s="1"/>
  <c r="K555" i="6"/>
  <c r="J555" i="6"/>
  <c r="AC554" i="6"/>
  <c r="X554" i="6"/>
  <c r="N554" i="6" s="1"/>
  <c r="W554" i="6"/>
  <c r="T554" i="6"/>
  <c r="S554" i="6"/>
  <c r="R554" i="6"/>
  <c r="Q554" i="6"/>
  <c r="K554" i="6"/>
  <c r="J554" i="6"/>
  <c r="K553" i="6"/>
  <c r="J553" i="6"/>
  <c r="W553" i="6" s="1"/>
  <c r="K552" i="6"/>
  <c r="S552" i="6" s="1"/>
  <c r="J552" i="6"/>
  <c r="AC551" i="6"/>
  <c r="X551" i="6"/>
  <c r="W551" i="6"/>
  <c r="T551" i="6"/>
  <c r="S551" i="6"/>
  <c r="R551" i="6"/>
  <c r="Q551" i="6"/>
  <c r="N551" i="6"/>
  <c r="K551" i="6"/>
  <c r="J551" i="6"/>
  <c r="K550" i="6"/>
  <c r="J550" i="6"/>
  <c r="AC550" i="6" s="1"/>
  <c r="K549" i="6"/>
  <c r="J549" i="6"/>
  <c r="Q548" i="6"/>
  <c r="K548" i="6"/>
  <c r="J548" i="6"/>
  <c r="AC548" i="6" s="1"/>
  <c r="T547" i="6"/>
  <c r="S547" i="6"/>
  <c r="Q547" i="6"/>
  <c r="K547" i="6"/>
  <c r="J547" i="6"/>
  <c r="K546" i="6"/>
  <c r="J546" i="6"/>
  <c r="T546" i="6" s="1"/>
  <c r="Q545" i="6"/>
  <c r="K545" i="6"/>
  <c r="S545" i="6" s="1"/>
  <c r="J545" i="6"/>
  <c r="AC545" i="6" s="1"/>
  <c r="K544" i="6"/>
  <c r="J544" i="6"/>
  <c r="K543" i="6"/>
  <c r="W543" i="6" s="1"/>
  <c r="J543" i="6"/>
  <c r="T543" i="6" s="1"/>
  <c r="K542" i="6"/>
  <c r="J542" i="6"/>
  <c r="AC541" i="6"/>
  <c r="X541" i="6"/>
  <c r="N541" i="6" s="1"/>
  <c r="W541" i="6"/>
  <c r="T541" i="6"/>
  <c r="S541" i="6"/>
  <c r="K541" i="6"/>
  <c r="J541" i="6"/>
  <c r="AC540" i="6"/>
  <c r="X540" i="6"/>
  <c r="W540" i="6"/>
  <c r="T540" i="6"/>
  <c r="K540" i="6"/>
  <c r="J540" i="6"/>
  <c r="S540" i="6" s="1"/>
  <c r="K539" i="6"/>
  <c r="J539" i="6"/>
  <c r="AC538" i="6"/>
  <c r="X538" i="6"/>
  <c r="N538" i="6" s="1"/>
  <c r="W538" i="6"/>
  <c r="T538" i="6"/>
  <c r="S538" i="6"/>
  <c r="Q538" i="6"/>
  <c r="R538" i="6" s="1"/>
  <c r="K538" i="6"/>
  <c r="J538" i="6"/>
  <c r="W537" i="6"/>
  <c r="S537" i="6"/>
  <c r="K537" i="6"/>
  <c r="J537" i="6"/>
  <c r="K536" i="6"/>
  <c r="J536" i="6"/>
  <c r="X536" i="6" s="1"/>
  <c r="N536" i="6" s="1"/>
  <c r="AC535" i="6"/>
  <c r="X535" i="6"/>
  <c r="N535" i="6" s="1"/>
  <c r="W535" i="6"/>
  <c r="T535" i="6"/>
  <c r="S535" i="6"/>
  <c r="R535" i="6"/>
  <c r="Q535" i="6"/>
  <c r="K535" i="6"/>
  <c r="J535" i="6"/>
  <c r="K534" i="6"/>
  <c r="J534" i="6"/>
  <c r="AC534" i="6" s="1"/>
  <c r="K533" i="6"/>
  <c r="J533" i="6"/>
  <c r="Q532" i="6"/>
  <c r="K532" i="6"/>
  <c r="J532" i="6"/>
  <c r="AC532" i="6" s="1"/>
  <c r="T531" i="6"/>
  <c r="S531" i="6"/>
  <c r="Q531" i="6"/>
  <c r="K531" i="6"/>
  <c r="J531" i="6"/>
  <c r="K530" i="6"/>
  <c r="J530" i="6"/>
  <c r="AC530" i="6" s="1"/>
  <c r="Q529" i="6"/>
  <c r="K529" i="6"/>
  <c r="S529" i="6" s="1"/>
  <c r="J529" i="6"/>
  <c r="AC529" i="6" s="1"/>
  <c r="K528" i="6"/>
  <c r="J528" i="6"/>
  <c r="AC527" i="6"/>
  <c r="X527" i="6"/>
  <c r="W527" i="6"/>
  <c r="K527" i="6"/>
  <c r="J527" i="6"/>
  <c r="T527" i="6" s="1"/>
  <c r="AC526" i="6"/>
  <c r="K526" i="6"/>
  <c r="J526" i="6"/>
  <c r="K525" i="6"/>
  <c r="J525" i="6"/>
  <c r="X525" i="6" s="1"/>
  <c r="AC524" i="6"/>
  <c r="X524" i="6"/>
  <c r="W524" i="6"/>
  <c r="T524" i="6"/>
  <c r="K524" i="6"/>
  <c r="J524" i="6"/>
  <c r="S524" i="6" s="1"/>
  <c r="K523" i="6"/>
  <c r="J523" i="6"/>
  <c r="AC522" i="6"/>
  <c r="X522" i="6"/>
  <c r="N522" i="6" s="1"/>
  <c r="W522" i="6"/>
  <c r="T522" i="6"/>
  <c r="S522" i="6"/>
  <c r="Q522" i="6"/>
  <c r="R522" i="6" s="1"/>
  <c r="K522" i="6"/>
  <c r="J522" i="6"/>
  <c r="W521" i="6"/>
  <c r="S521" i="6"/>
  <c r="K521" i="6"/>
  <c r="J521" i="6"/>
  <c r="K520" i="6"/>
  <c r="J520" i="6"/>
  <c r="X520" i="6" s="1"/>
  <c r="N520" i="6" s="1"/>
  <c r="AC519" i="6"/>
  <c r="X519" i="6"/>
  <c r="W519" i="6"/>
  <c r="T519" i="6"/>
  <c r="S519" i="6"/>
  <c r="R519" i="6"/>
  <c r="Q519" i="6"/>
  <c r="N519" i="6"/>
  <c r="K519" i="6"/>
  <c r="J519" i="6"/>
  <c r="K518" i="6"/>
  <c r="J518" i="6"/>
  <c r="AC518" i="6" s="1"/>
  <c r="T517" i="6"/>
  <c r="K517" i="6"/>
  <c r="J517" i="6"/>
  <c r="Q516" i="6"/>
  <c r="K516" i="6"/>
  <c r="J516" i="6"/>
  <c r="AC516" i="6" s="1"/>
  <c r="X515" i="6"/>
  <c r="W515" i="6"/>
  <c r="T515" i="6"/>
  <c r="S515" i="6"/>
  <c r="N515" i="6"/>
  <c r="M515" i="6"/>
  <c r="L515" i="6"/>
  <c r="X514" i="6"/>
  <c r="N514" i="6" s="1"/>
  <c r="W514" i="6"/>
  <c r="T514" i="6"/>
  <c r="S514" i="6"/>
  <c r="X513" i="6"/>
  <c r="W513" i="6"/>
  <c r="T513" i="6"/>
  <c r="S513" i="6"/>
  <c r="N513" i="6"/>
  <c r="M513" i="6"/>
  <c r="L513" i="6"/>
  <c r="X512" i="6"/>
  <c r="W512" i="6"/>
  <c r="T512" i="6"/>
  <c r="S512" i="6"/>
  <c r="X511" i="6"/>
  <c r="W511" i="6"/>
  <c r="T511" i="6"/>
  <c r="S511" i="6"/>
  <c r="N511" i="6"/>
  <c r="M511" i="6"/>
  <c r="L511" i="6"/>
  <c r="X510" i="6"/>
  <c r="W510" i="6"/>
  <c r="T510" i="6"/>
  <c r="S510" i="6"/>
  <c r="N510" i="6"/>
  <c r="M510" i="6"/>
  <c r="L510" i="6"/>
  <c r="X509" i="6"/>
  <c r="N509" i="6" s="1"/>
  <c r="W509" i="6"/>
  <c r="T509" i="6"/>
  <c r="S509" i="6"/>
  <c r="M509" i="6"/>
  <c r="L509" i="6"/>
  <c r="X508" i="6"/>
  <c r="W508" i="6"/>
  <c r="T508" i="6"/>
  <c r="S508" i="6"/>
  <c r="X507" i="6"/>
  <c r="W507" i="6"/>
  <c r="T507" i="6"/>
  <c r="S507" i="6"/>
  <c r="N507" i="6"/>
  <c r="M507" i="6"/>
  <c r="L507" i="6"/>
  <c r="X506" i="6"/>
  <c r="W506" i="6"/>
  <c r="T506" i="6"/>
  <c r="S506" i="6"/>
  <c r="N506" i="6"/>
  <c r="M506" i="6"/>
  <c r="L506" i="6"/>
  <c r="X505" i="6"/>
  <c r="W505" i="6"/>
  <c r="T505" i="6"/>
  <c r="S505" i="6"/>
  <c r="N505" i="6"/>
  <c r="M505" i="6"/>
  <c r="L505" i="6"/>
  <c r="X504" i="6"/>
  <c r="N504" i="6" s="1"/>
  <c r="W504" i="6"/>
  <c r="T504" i="6"/>
  <c r="S504" i="6"/>
  <c r="X503" i="6"/>
  <c r="W503" i="6"/>
  <c r="T503" i="6"/>
  <c r="S503" i="6"/>
  <c r="X502" i="6"/>
  <c r="W502" i="6"/>
  <c r="T502" i="6"/>
  <c r="S502" i="6"/>
  <c r="N502" i="6"/>
  <c r="M502" i="6"/>
  <c r="L502" i="6"/>
  <c r="X501" i="6"/>
  <c r="W501" i="6"/>
  <c r="T501" i="6"/>
  <c r="S501" i="6"/>
  <c r="N501" i="6"/>
  <c r="M501" i="6"/>
  <c r="L501" i="6"/>
  <c r="X500" i="6"/>
  <c r="N500" i="6" s="1"/>
  <c r="W500" i="6"/>
  <c r="T500" i="6"/>
  <c r="S500" i="6"/>
  <c r="L500" i="6"/>
  <c r="X499" i="6"/>
  <c r="W499" i="6"/>
  <c r="T499" i="6"/>
  <c r="S499" i="6"/>
  <c r="X498" i="6"/>
  <c r="W498" i="6"/>
  <c r="T498" i="6"/>
  <c r="S498" i="6"/>
  <c r="N498" i="6"/>
  <c r="M498" i="6"/>
  <c r="L498" i="6"/>
  <c r="X497" i="6"/>
  <c r="N497" i="6" s="1"/>
  <c r="W497" i="6"/>
  <c r="T497" i="6"/>
  <c r="S497" i="6"/>
  <c r="M497" i="6"/>
  <c r="L497" i="6"/>
  <c r="X496" i="6"/>
  <c r="W496" i="6"/>
  <c r="T496" i="6"/>
  <c r="S496" i="6"/>
  <c r="N496" i="6"/>
  <c r="M496" i="6"/>
  <c r="L496" i="6"/>
  <c r="X495" i="6"/>
  <c r="W495" i="6"/>
  <c r="T495" i="6"/>
  <c r="S495" i="6"/>
  <c r="N495" i="6"/>
  <c r="M495" i="6"/>
  <c r="L495" i="6"/>
  <c r="X494" i="6"/>
  <c r="W494" i="6"/>
  <c r="T494" i="6"/>
  <c r="S494" i="6"/>
  <c r="N494" i="6"/>
  <c r="X493" i="6"/>
  <c r="W493" i="6"/>
  <c r="T493" i="6"/>
  <c r="S493" i="6"/>
  <c r="N493" i="6"/>
  <c r="M493" i="6"/>
  <c r="L493" i="6"/>
  <c r="X492" i="6"/>
  <c r="N492" i="6" s="1"/>
  <c r="W492" i="6"/>
  <c r="T492" i="6"/>
  <c r="S492" i="6"/>
  <c r="L492" i="6"/>
  <c r="X491" i="6"/>
  <c r="N491" i="6" s="1"/>
  <c r="W491" i="6"/>
  <c r="T491" i="6"/>
  <c r="S491" i="6"/>
  <c r="X490" i="6"/>
  <c r="W490" i="6"/>
  <c r="T490" i="6"/>
  <c r="S490" i="6"/>
  <c r="X489" i="6"/>
  <c r="W489" i="6"/>
  <c r="T489" i="6"/>
  <c r="S489" i="6"/>
  <c r="N489" i="6"/>
  <c r="M489" i="6"/>
  <c r="L489" i="6"/>
  <c r="X488" i="6"/>
  <c r="L488" i="6" s="1"/>
  <c r="W488" i="6"/>
  <c r="T488" i="6"/>
  <c r="S488" i="6"/>
  <c r="X487" i="6"/>
  <c r="W487" i="6"/>
  <c r="T487" i="6"/>
  <c r="S487" i="6"/>
  <c r="N487" i="6"/>
  <c r="M487" i="6"/>
  <c r="L487" i="6"/>
  <c r="X486" i="6"/>
  <c r="W486" i="6"/>
  <c r="T486" i="6"/>
  <c r="S486" i="6"/>
  <c r="N486" i="6"/>
  <c r="M486" i="6"/>
  <c r="L486" i="6"/>
  <c r="X485" i="6"/>
  <c r="L485" i="6" s="1"/>
  <c r="W485" i="6"/>
  <c r="T485" i="6"/>
  <c r="S485" i="6"/>
  <c r="X484" i="6"/>
  <c r="N484" i="6" s="1"/>
  <c r="W484" i="6"/>
  <c r="T484" i="6"/>
  <c r="S484" i="6"/>
  <c r="M484" i="6"/>
  <c r="L484" i="6"/>
  <c r="X483" i="6"/>
  <c r="N483" i="6" s="1"/>
  <c r="W483" i="6"/>
  <c r="T483" i="6"/>
  <c r="S483" i="6"/>
  <c r="X482" i="6"/>
  <c r="W482" i="6"/>
  <c r="T482" i="6"/>
  <c r="S482" i="6"/>
  <c r="N482" i="6"/>
  <c r="M482" i="6"/>
  <c r="L482" i="6"/>
  <c r="X481" i="6"/>
  <c r="M481" i="6" s="1"/>
  <c r="W481" i="6"/>
  <c r="T481" i="6"/>
  <c r="S481" i="6"/>
  <c r="N481" i="6"/>
  <c r="X480" i="6"/>
  <c r="W480" i="6"/>
  <c r="T480" i="6"/>
  <c r="S480" i="6"/>
  <c r="N480" i="6"/>
  <c r="M480" i="6"/>
  <c r="L480" i="6"/>
  <c r="X479" i="6"/>
  <c r="W479" i="6"/>
  <c r="T479" i="6"/>
  <c r="S479" i="6"/>
  <c r="X478" i="6"/>
  <c r="N478" i="6" s="1"/>
  <c r="W478" i="6"/>
  <c r="T478" i="6"/>
  <c r="S478" i="6"/>
  <c r="M478" i="6"/>
  <c r="L478" i="6"/>
  <c r="X477" i="6"/>
  <c r="L477" i="6" s="1"/>
  <c r="W477" i="6"/>
  <c r="T477" i="6"/>
  <c r="S477" i="6"/>
  <c r="N477" i="6"/>
  <c r="M477" i="6"/>
  <c r="X476" i="6"/>
  <c r="W476" i="6"/>
  <c r="T476" i="6"/>
  <c r="S476" i="6"/>
  <c r="N476" i="6"/>
  <c r="M476" i="6"/>
  <c r="L476" i="6"/>
  <c r="X475" i="6"/>
  <c r="W475" i="6"/>
  <c r="T475" i="6"/>
  <c r="S475" i="6"/>
  <c r="N475" i="6"/>
  <c r="M475" i="6"/>
  <c r="L475" i="6"/>
  <c r="X474" i="6"/>
  <c r="N474" i="6" s="1"/>
  <c r="W474" i="6"/>
  <c r="T474" i="6"/>
  <c r="S474" i="6"/>
  <c r="M474" i="6"/>
  <c r="X473" i="6"/>
  <c r="W473" i="6"/>
  <c r="T473" i="6"/>
  <c r="S473" i="6"/>
  <c r="N473" i="6"/>
  <c r="M473" i="6"/>
  <c r="L473" i="6"/>
  <c r="X472" i="6"/>
  <c r="L472" i="6" s="1"/>
  <c r="W472" i="6"/>
  <c r="T472" i="6"/>
  <c r="S472" i="6"/>
  <c r="N472" i="6"/>
  <c r="X471" i="6"/>
  <c r="W471" i="6"/>
  <c r="T471" i="6"/>
  <c r="S471" i="6"/>
  <c r="N471" i="6"/>
  <c r="M471" i="6"/>
  <c r="L471" i="6"/>
  <c r="X470" i="6"/>
  <c r="N470" i="6" s="1"/>
  <c r="W470" i="6"/>
  <c r="T470" i="6"/>
  <c r="S470" i="6"/>
  <c r="X469" i="6"/>
  <c r="W469" i="6"/>
  <c r="T469" i="6"/>
  <c r="S469" i="6"/>
  <c r="N469" i="6"/>
  <c r="M469" i="6"/>
  <c r="L469" i="6"/>
  <c r="X468" i="6"/>
  <c r="N468" i="6" s="1"/>
  <c r="W468" i="6"/>
  <c r="T468" i="6"/>
  <c r="S468" i="6"/>
  <c r="M468" i="6"/>
  <c r="L468" i="6"/>
  <c r="X467" i="6"/>
  <c r="L467" i="6" s="1"/>
  <c r="W467" i="6"/>
  <c r="T467" i="6"/>
  <c r="S467" i="6"/>
  <c r="N467" i="6"/>
  <c r="M467" i="6"/>
  <c r="X466" i="6"/>
  <c r="W466" i="6"/>
  <c r="T466" i="6"/>
  <c r="S466" i="6"/>
  <c r="X465" i="6"/>
  <c r="N465" i="6" s="1"/>
  <c r="W465" i="6"/>
  <c r="T465" i="6"/>
  <c r="S465" i="6"/>
  <c r="L465" i="6"/>
  <c r="X464" i="6"/>
  <c r="W464" i="6"/>
  <c r="T464" i="6"/>
  <c r="S464" i="6"/>
  <c r="N464" i="6"/>
  <c r="M464" i="6"/>
  <c r="L464" i="6"/>
  <c r="X463" i="6"/>
  <c r="W463" i="6"/>
  <c r="T463" i="6"/>
  <c r="S463" i="6"/>
  <c r="N463" i="6"/>
  <c r="M463" i="6"/>
  <c r="L463" i="6"/>
  <c r="X462" i="6"/>
  <c r="W462" i="6"/>
  <c r="T462" i="6"/>
  <c r="S462" i="6"/>
  <c r="N462" i="6"/>
  <c r="M462" i="6"/>
  <c r="L462" i="6"/>
  <c r="X461" i="6"/>
  <c r="N461" i="6" s="1"/>
  <c r="W461" i="6"/>
  <c r="T461" i="6"/>
  <c r="S461" i="6"/>
  <c r="X460" i="6"/>
  <c r="W460" i="6"/>
  <c r="T460" i="6"/>
  <c r="S460" i="6"/>
  <c r="N460" i="6"/>
  <c r="M460" i="6"/>
  <c r="L460" i="6"/>
  <c r="X459" i="6"/>
  <c r="W459" i="6"/>
  <c r="T459" i="6"/>
  <c r="S459" i="6"/>
  <c r="N459" i="6"/>
  <c r="M459" i="6"/>
  <c r="L459" i="6"/>
  <c r="X458" i="6"/>
  <c r="N458" i="6" s="1"/>
  <c r="W458" i="6"/>
  <c r="T458" i="6"/>
  <c r="S458" i="6"/>
  <c r="X457" i="6"/>
  <c r="W457" i="6"/>
  <c r="K457" i="6"/>
  <c r="J457" i="6"/>
  <c r="T457" i="6" s="1"/>
  <c r="K456" i="6"/>
  <c r="J456" i="6"/>
  <c r="X455" i="6"/>
  <c r="W455" i="6"/>
  <c r="T455" i="6"/>
  <c r="S455" i="6"/>
  <c r="R455" i="6"/>
  <c r="Q455" i="6"/>
  <c r="N455" i="6"/>
  <c r="K455" i="6"/>
  <c r="J455" i="6"/>
  <c r="S454" i="6"/>
  <c r="Q454" i="6"/>
  <c r="R454" i="6" s="1"/>
  <c r="K454" i="6"/>
  <c r="J454" i="6"/>
  <c r="X454" i="6" s="1"/>
  <c r="L454" i="6" s="1"/>
  <c r="K453" i="6"/>
  <c r="J453" i="6"/>
  <c r="X452" i="6"/>
  <c r="M452" i="6" s="1"/>
  <c r="W452" i="6"/>
  <c r="T452" i="6"/>
  <c r="S452" i="6"/>
  <c r="Q452" i="6"/>
  <c r="R452" i="6" s="1"/>
  <c r="N452" i="6"/>
  <c r="K452" i="6"/>
  <c r="J452" i="6"/>
  <c r="K451" i="6"/>
  <c r="J451" i="6"/>
  <c r="X451" i="6" s="1"/>
  <c r="K450" i="6"/>
  <c r="J450" i="6"/>
  <c r="X449" i="6"/>
  <c r="N449" i="6" s="1"/>
  <c r="W449" i="6"/>
  <c r="T449" i="6"/>
  <c r="S449" i="6"/>
  <c r="K449" i="6"/>
  <c r="J449" i="6"/>
  <c r="Q449" i="6" s="1"/>
  <c r="R449" i="6" s="1"/>
  <c r="K448" i="6"/>
  <c r="J448" i="6"/>
  <c r="X447" i="6"/>
  <c r="N447" i="6" s="1"/>
  <c r="K447" i="6"/>
  <c r="J447" i="6"/>
  <c r="W447" i="6" s="1"/>
  <c r="X446" i="6"/>
  <c r="W446" i="6"/>
  <c r="T446" i="6"/>
  <c r="S446" i="6"/>
  <c r="Q446" i="6"/>
  <c r="R446" i="6" s="1"/>
  <c r="N446" i="6"/>
  <c r="M446" i="6"/>
  <c r="L446" i="6"/>
  <c r="K446" i="6"/>
  <c r="J446" i="6"/>
  <c r="K445" i="6"/>
  <c r="J445" i="6"/>
  <c r="X445" i="6" s="1"/>
  <c r="K444" i="6"/>
  <c r="J444" i="6"/>
  <c r="K443" i="6"/>
  <c r="J443" i="6"/>
  <c r="T443" i="6" s="1"/>
  <c r="W442" i="6"/>
  <c r="T442" i="6"/>
  <c r="S442" i="6"/>
  <c r="K442" i="6"/>
  <c r="J442" i="6"/>
  <c r="K441" i="6"/>
  <c r="J441" i="6"/>
  <c r="X440" i="6"/>
  <c r="W440" i="6"/>
  <c r="T440" i="6"/>
  <c r="S440" i="6"/>
  <c r="R440" i="6"/>
  <c r="Q440" i="6"/>
  <c r="K440" i="6"/>
  <c r="J440" i="6"/>
  <c r="K439" i="6"/>
  <c r="J439" i="6"/>
  <c r="X439" i="6" s="1"/>
  <c r="S438" i="6"/>
  <c r="K438" i="6"/>
  <c r="J438" i="6"/>
  <c r="X437" i="6"/>
  <c r="N437" i="6" s="1"/>
  <c r="W437" i="6"/>
  <c r="T437" i="6"/>
  <c r="S437" i="6"/>
  <c r="K437" i="6"/>
  <c r="J437" i="6"/>
  <c r="Q437" i="6" s="1"/>
  <c r="R437" i="6" s="1"/>
  <c r="Q436" i="6"/>
  <c r="K436" i="6"/>
  <c r="J436" i="6"/>
  <c r="K435" i="6"/>
  <c r="J435" i="6"/>
  <c r="W435" i="6" s="1"/>
  <c r="X434" i="6"/>
  <c r="W434" i="6"/>
  <c r="T434" i="6"/>
  <c r="S434" i="6"/>
  <c r="Q434" i="6"/>
  <c r="R434" i="6" s="1"/>
  <c r="N434" i="6"/>
  <c r="M434" i="6"/>
  <c r="L434" i="6"/>
  <c r="K434" i="6"/>
  <c r="J434" i="6"/>
  <c r="K433" i="6"/>
  <c r="J433" i="6"/>
  <c r="X433" i="6" s="1"/>
  <c r="K432" i="6"/>
  <c r="J432" i="6"/>
  <c r="Q432" i="6" s="1"/>
  <c r="K431" i="6"/>
  <c r="J431" i="6"/>
  <c r="T431" i="6" s="1"/>
  <c r="W430" i="6"/>
  <c r="T430" i="6"/>
  <c r="S430" i="6"/>
  <c r="K430" i="6"/>
  <c r="J430" i="6"/>
  <c r="X430" i="6" s="1"/>
  <c r="K429" i="6"/>
  <c r="S429" i="6" s="1"/>
  <c r="J429" i="6"/>
  <c r="X429" i="6" s="1"/>
  <c r="X428" i="6"/>
  <c r="W428" i="6"/>
  <c r="T428" i="6"/>
  <c r="S428" i="6"/>
  <c r="R428" i="6"/>
  <c r="Q428" i="6"/>
  <c r="N428" i="6"/>
  <c r="K428" i="6"/>
  <c r="J428" i="6"/>
  <c r="Q427" i="6"/>
  <c r="R427" i="6" s="1"/>
  <c r="K427" i="6"/>
  <c r="J427" i="6"/>
  <c r="X427" i="6" s="1"/>
  <c r="K426" i="6"/>
  <c r="J426" i="6"/>
  <c r="X426" i="6" s="1"/>
  <c r="M426" i="6" s="1"/>
  <c r="K425" i="6"/>
  <c r="J425" i="6"/>
  <c r="X425" i="6" s="1"/>
  <c r="K424" i="6"/>
  <c r="J424" i="6"/>
  <c r="X424" i="6" s="1"/>
  <c r="K423" i="6"/>
  <c r="J423" i="6"/>
  <c r="X423" i="6" s="1"/>
  <c r="X422" i="6"/>
  <c r="W422" i="6"/>
  <c r="T422" i="6"/>
  <c r="S422" i="6"/>
  <c r="K422" i="6"/>
  <c r="J422" i="6"/>
  <c r="Q422" i="6" s="1"/>
  <c r="R422" i="6" s="1"/>
  <c r="K421" i="6"/>
  <c r="J421" i="6"/>
  <c r="K420" i="6"/>
  <c r="Q420" i="6" s="1"/>
  <c r="R420" i="6" s="1"/>
  <c r="J420" i="6"/>
  <c r="K419" i="6"/>
  <c r="J419" i="6"/>
  <c r="K418" i="6"/>
  <c r="X418" i="6" s="1"/>
  <c r="J418" i="6"/>
  <c r="T418" i="6" s="1"/>
  <c r="X417" i="6"/>
  <c r="W417" i="6"/>
  <c r="T417" i="6"/>
  <c r="S417" i="6"/>
  <c r="N417" i="6"/>
  <c r="M417" i="6"/>
  <c r="L417" i="6"/>
  <c r="X416" i="6"/>
  <c r="W416" i="6"/>
  <c r="T416" i="6"/>
  <c r="S416" i="6"/>
  <c r="N416" i="6"/>
  <c r="M416" i="6"/>
  <c r="L416" i="6"/>
  <c r="X415" i="6"/>
  <c r="W415" i="6"/>
  <c r="T415" i="6"/>
  <c r="S415" i="6"/>
  <c r="X414" i="6"/>
  <c r="W414" i="6"/>
  <c r="T414" i="6"/>
  <c r="S414" i="6"/>
  <c r="N414" i="6"/>
  <c r="M414" i="6"/>
  <c r="L414" i="6"/>
  <c r="X413" i="6"/>
  <c r="W413" i="6"/>
  <c r="T413" i="6"/>
  <c r="S413" i="6"/>
  <c r="N413" i="6"/>
  <c r="M413" i="6"/>
  <c r="L413" i="6"/>
  <c r="X412" i="6"/>
  <c r="M412" i="6" s="1"/>
  <c r="W412" i="6"/>
  <c r="T412" i="6"/>
  <c r="S412" i="6"/>
  <c r="N412" i="6"/>
  <c r="L412" i="6"/>
  <c r="X411" i="6"/>
  <c r="W411" i="6"/>
  <c r="T411" i="6"/>
  <c r="R411" i="6" s="1"/>
  <c r="S411" i="6"/>
  <c r="Q411" i="6"/>
  <c r="X410" i="6"/>
  <c r="W410" i="6"/>
  <c r="T410" i="6"/>
  <c r="S410" i="6"/>
  <c r="R410" i="6"/>
  <c r="Q410" i="6"/>
  <c r="N410" i="6"/>
  <c r="M410" i="6"/>
  <c r="L410" i="6"/>
  <c r="X409" i="6"/>
  <c r="W409" i="6"/>
  <c r="T409" i="6"/>
  <c r="R409" i="6" s="1"/>
  <c r="S409" i="6"/>
  <c r="Q409" i="6"/>
  <c r="N409" i="6"/>
  <c r="M409" i="6"/>
  <c r="L409" i="6"/>
  <c r="X408" i="6"/>
  <c r="W408" i="6"/>
  <c r="T408" i="6"/>
  <c r="R408" i="6" s="1"/>
  <c r="S408" i="6"/>
  <c r="Q408" i="6"/>
  <c r="N408" i="6"/>
  <c r="M408" i="6"/>
  <c r="L408" i="6"/>
  <c r="X407" i="6"/>
  <c r="W407" i="6"/>
  <c r="T407" i="6"/>
  <c r="R407" i="6" s="1"/>
  <c r="S407" i="6"/>
  <c r="Q407" i="6" s="1"/>
  <c r="X406" i="6"/>
  <c r="W406" i="6"/>
  <c r="T406" i="6"/>
  <c r="S406" i="6"/>
  <c r="Q406" i="6" s="1"/>
  <c r="R406" i="6"/>
  <c r="N406" i="6"/>
  <c r="M406" i="6"/>
  <c r="L406" i="6"/>
  <c r="X405" i="6"/>
  <c r="W405" i="6"/>
  <c r="T405" i="6"/>
  <c r="S405" i="6"/>
  <c r="N405" i="6"/>
  <c r="M405" i="6"/>
  <c r="L405" i="6"/>
  <c r="X404" i="6"/>
  <c r="L404" i="6" s="1"/>
  <c r="W404" i="6"/>
  <c r="T404" i="6"/>
  <c r="S404" i="6"/>
  <c r="K403" i="6"/>
  <c r="J403" i="6"/>
  <c r="K402" i="6"/>
  <c r="X402" i="6" s="1"/>
  <c r="J402" i="6"/>
  <c r="T402" i="6" s="1"/>
  <c r="X401" i="6"/>
  <c r="L401" i="6" s="1"/>
  <c r="W401" i="6"/>
  <c r="T401" i="6"/>
  <c r="S401" i="6"/>
  <c r="N401" i="6"/>
  <c r="M401" i="6"/>
  <c r="K401" i="6"/>
  <c r="J401" i="6"/>
  <c r="S400" i="6"/>
  <c r="K400" i="6"/>
  <c r="J400" i="6"/>
  <c r="X400" i="6" s="1"/>
  <c r="X399" i="6"/>
  <c r="W399" i="6"/>
  <c r="T399" i="6"/>
  <c r="S399" i="6"/>
  <c r="N399" i="6"/>
  <c r="M399" i="6"/>
  <c r="L399" i="6"/>
  <c r="X398" i="6"/>
  <c r="N398" i="6" s="1"/>
  <c r="W398" i="6"/>
  <c r="T398" i="6"/>
  <c r="S398" i="6"/>
  <c r="M398" i="6"/>
  <c r="X397" i="6"/>
  <c r="W397" i="6"/>
  <c r="T397" i="6"/>
  <c r="S397" i="6"/>
  <c r="N397" i="6"/>
  <c r="M397" i="6"/>
  <c r="L397" i="6"/>
  <c r="X396" i="6"/>
  <c r="L396" i="6" s="1"/>
  <c r="W396" i="6"/>
  <c r="T396" i="6"/>
  <c r="S396" i="6"/>
  <c r="N396" i="6"/>
  <c r="M396" i="6"/>
  <c r="X395" i="6"/>
  <c r="W395" i="6"/>
  <c r="T395" i="6"/>
  <c r="S395" i="6"/>
  <c r="N395" i="6"/>
  <c r="M395" i="6"/>
  <c r="L395" i="6"/>
  <c r="X394" i="6"/>
  <c r="N394" i="6" s="1"/>
  <c r="W394" i="6"/>
  <c r="T394" i="6"/>
  <c r="S394" i="6"/>
  <c r="X393" i="6"/>
  <c r="W393" i="6"/>
  <c r="T393" i="6"/>
  <c r="S393" i="6"/>
  <c r="N393" i="6"/>
  <c r="M393" i="6"/>
  <c r="L393" i="6"/>
  <c r="X392" i="6"/>
  <c r="W392" i="6"/>
  <c r="T392" i="6"/>
  <c r="S392" i="6"/>
  <c r="N392" i="6"/>
  <c r="M392" i="6"/>
  <c r="L392" i="6"/>
  <c r="X391" i="6"/>
  <c r="N391" i="6" s="1"/>
  <c r="W391" i="6"/>
  <c r="K391" i="6"/>
  <c r="T391" i="6" s="1"/>
  <c r="J391" i="6"/>
  <c r="K390" i="6"/>
  <c r="J390" i="6"/>
  <c r="X390" i="6" s="1"/>
  <c r="K389" i="6"/>
  <c r="J389" i="6"/>
  <c r="K388" i="6"/>
  <c r="S388" i="6" s="1"/>
  <c r="J388" i="6"/>
  <c r="K387" i="6"/>
  <c r="J387" i="6"/>
  <c r="X386" i="6"/>
  <c r="L386" i="6" s="1"/>
  <c r="W386" i="6"/>
  <c r="K386" i="6"/>
  <c r="J386" i="6"/>
  <c r="T386" i="6" s="1"/>
  <c r="K385" i="6"/>
  <c r="J385" i="6"/>
  <c r="X385" i="6" s="1"/>
  <c r="K384" i="6"/>
  <c r="W384" i="6" s="1"/>
  <c r="J384" i="6"/>
  <c r="X384" i="6" s="1"/>
  <c r="K383" i="6"/>
  <c r="J383" i="6"/>
  <c r="X383" i="6" s="1"/>
  <c r="K382" i="6"/>
  <c r="J382" i="6"/>
  <c r="K381" i="6"/>
  <c r="J381" i="6"/>
  <c r="W381" i="6" s="1"/>
  <c r="K380" i="6"/>
  <c r="J380" i="6"/>
  <c r="X380" i="6" s="1"/>
  <c r="X379" i="6"/>
  <c r="W379" i="6"/>
  <c r="T379" i="6"/>
  <c r="S379" i="6"/>
  <c r="X378" i="6"/>
  <c r="W378" i="6"/>
  <c r="T378" i="6"/>
  <c r="S378" i="6"/>
  <c r="N378" i="6"/>
  <c r="M378" i="6"/>
  <c r="L378" i="6"/>
  <c r="X377" i="6"/>
  <c r="M377" i="6" s="1"/>
  <c r="W377" i="6"/>
  <c r="T377" i="6"/>
  <c r="S377" i="6"/>
  <c r="N377" i="6"/>
  <c r="X376" i="6"/>
  <c r="W376" i="6"/>
  <c r="T376" i="6"/>
  <c r="S376" i="6"/>
  <c r="N376" i="6"/>
  <c r="M376" i="6"/>
  <c r="L376" i="6"/>
  <c r="X375" i="6"/>
  <c r="W375" i="6"/>
  <c r="T375" i="6"/>
  <c r="S375" i="6"/>
  <c r="N375" i="6"/>
  <c r="M375" i="6"/>
  <c r="L375" i="6"/>
  <c r="X374" i="6"/>
  <c r="N374" i="6" s="1"/>
  <c r="W374" i="6"/>
  <c r="T374" i="6"/>
  <c r="S374" i="6"/>
  <c r="M374" i="6"/>
  <c r="X373" i="6"/>
  <c r="W373" i="6"/>
  <c r="T373" i="6"/>
  <c r="S373" i="6"/>
  <c r="N373" i="6"/>
  <c r="M373" i="6"/>
  <c r="L373" i="6"/>
  <c r="X372" i="6"/>
  <c r="L372" i="6" s="1"/>
  <c r="W372" i="6"/>
  <c r="T372" i="6"/>
  <c r="S372" i="6"/>
  <c r="X371" i="6"/>
  <c r="W371" i="6"/>
  <c r="T371" i="6"/>
  <c r="S371" i="6"/>
  <c r="N371" i="6"/>
  <c r="M371" i="6"/>
  <c r="L371" i="6"/>
  <c r="X370" i="6"/>
  <c r="N370" i="6" s="1"/>
  <c r="W370" i="6"/>
  <c r="T370" i="6"/>
  <c r="S370" i="6"/>
  <c r="X369" i="6"/>
  <c r="W369" i="6"/>
  <c r="T369" i="6"/>
  <c r="S369" i="6"/>
  <c r="N369" i="6"/>
  <c r="M369" i="6"/>
  <c r="L369" i="6"/>
  <c r="X368" i="6"/>
  <c r="W368" i="6"/>
  <c r="T368" i="6"/>
  <c r="S368" i="6"/>
  <c r="N368" i="6"/>
  <c r="M368" i="6"/>
  <c r="L368" i="6"/>
  <c r="K367" i="6"/>
  <c r="X367" i="6" s="1"/>
  <c r="J367" i="6"/>
  <c r="K366" i="6"/>
  <c r="J366" i="6"/>
  <c r="X366" i="6" s="1"/>
  <c r="K365" i="6"/>
  <c r="J365" i="6"/>
  <c r="X364" i="6"/>
  <c r="N364" i="6" s="1"/>
  <c r="W364" i="6"/>
  <c r="T364" i="6"/>
  <c r="S364" i="6"/>
  <c r="K364" i="6"/>
  <c r="J364" i="6"/>
  <c r="X363" i="6"/>
  <c r="W363" i="6"/>
  <c r="T363" i="6"/>
  <c r="S363" i="6"/>
  <c r="N363" i="6"/>
  <c r="M363" i="6"/>
  <c r="L363" i="6"/>
  <c r="X362" i="6"/>
  <c r="N362" i="6" s="1"/>
  <c r="W362" i="6"/>
  <c r="T362" i="6"/>
  <c r="S362" i="6"/>
  <c r="X361" i="6"/>
  <c r="W361" i="6"/>
  <c r="T361" i="6"/>
  <c r="S361" i="6"/>
  <c r="N361" i="6"/>
  <c r="M361" i="6"/>
  <c r="L361" i="6"/>
  <c r="X360" i="6"/>
  <c r="W360" i="6"/>
  <c r="T360" i="6"/>
  <c r="S360" i="6"/>
  <c r="N360" i="6"/>
  <c r="M360" i="6"/>
  <c r="L360" i="6"/>
  <c r="K359" i="6"/>
  <c r="W359" i="6" s="1"/>
  <c r="J359" i="6"/>
  <c r="K358" i="6"/>
  <c r="J358" i="6"/>
  <c r="X358" i="6" s="1"/>
  <c r="K357" i="6"/>
  <c r="J357" i="6"/>
  <c r="X356" i="6"/>
  <c r="N356" i="6" s="1"/>
  <c r="W356" i="6"/>
  <c r="T356" i="6"/>
  <c r="S356" i="6"/>
  <c r="L356" i="6"/>
  <c r="K356" i="6"/>
  <c r="J356" i="6"/>
  <c r="X355" i="6"/>
  <c r="W355" i="6"/>
  <c r="T355" i="6"/>
  <c r="S355" i="6"/>
  <c r="N355" i="6"/>
  <c r="M355" i="6"/>
  <c r="L355" i="6"/>
  <c r="X354" i="6"/>
  <c r="N354" i="6" s="1"/>
  <c r="W354" i="6"/>
  <c r="T354" i="6"/>
  <c r="S354" i="6"/>
  <c r="X353" i="6"/>
  <c r="W353" i="6"/>
  <c r="T353" i="6"/>
  <c r="S353" i="6"/>
  <c r="N353" i="6"/>
  <c r="M353" i="6"/>
  <c r="L353" i="6"/>
  <c r="X352" i="6"/>
  <c r="W352" i="6"/>
  <c r="T352" i="6"/>
  <c r="S352" i="6"/>
  <c r="N352" i="6"/>
  <c r="M352" i="6"/>
  <c r="L352" i="6"/>
  <c r="X351" i="6"/>
  <c r="M351" i="6" s="1"/>
  <c r="W351" i="6"/>
  <c r="T351" i="6"/>
  <c r="S351" i="6"/>
  <c r="N351" i="6"/>
  <c r="K351" i="6"/>
  <c r="J351" i="6"/>
  <c r="K350" i="6"/>
  <c r="J350" i="6"/>
  <c r="X350" i="6" s="1"/>
  <c r="K349" i="6"/>
  <c r="J349" i="6"/>
  <c r="K348" i="6"/>
  <c r="W348" i="6" s="1"/>
  <c r="J348" i="6"/>
  <c r="K347" i="6"/>
  <c r="J347" i="6"/>
  <c r="K346" i="6"/>
  <c r="J346" i="6"/>
  <c r="X346" i="6" s="1"/>
  <c r="K345" i="6"/>
  <c r="J345" i="6"/>
  <c r="X345" i="6" s="1"/>
  <c r="K344" i="6"/>
  <c r="J344" i="6"/>
  <c r="W344" i="6" s="1"/>
  <c r="K343" i="6"/>
  <c r="J343" i="6"/>
  <c r="X343" i="6" s="1"/>
  <c r="K342" i="6"/>
  <c r="J342" i="6"/>
  <c r="K341" i="6"/>
  <c r="J341" i="6"/>
  <c r="X341" i="6" s="1"/>
  <c r="K340" i="6"/>
  <c r="J340" i="6"/>
  <c r="X340" i="6" s="1"/>
  <c r="K339" i="6"/>
  <c r="J339" i="6"/>
  <c r="S339" i="6" s="1"/>
  <c r="K338" i="6"/>
  <c r="J338" i="6"/>
  <c r="X338" i="6" s="1"/>
  <c r="K337" i="6"/>
  <c r="J337" i="6"/>
  <c r="W337" i="6" s="1"/>
  <c r="X336" i="6"/>
  <c r="K336" i="6"/>
  <c r="J336" i="6"/>
  <c r="W336" i="6" s="1"/>
  <c r="K335" i="6"/>
  <c r="J335" i="6"/>
  <c r="K334" i="6"/>
  <c r="J334" i="6"/>
  <c r="T334" i="6" s="1"/>
  <c r="K333" i="6"/>
  <c r="J333" i="6"/>
  <c r="T332" i="6"/>
  <c r="S332" i="6"/>
  <c r="K332" i="6"/>
  <c r="J332" i="6"/>
  <c r="X332" i="6" s="1"/>
  <c r="X331" i="6"/>
  <c r="N331" i="6" s="1"/>
  <c r="W331" i="6"/>
  <c r="T331" i="6"/>
  <c r="S331" i="6"/>
  <c r="K331" i="6"/>
  <c r="J331" i="6"/>
  <c r="K330" i="6"/>
  <c r="J330" i="6"/>
  <c r="X330" i="6" s="1"/>
  <c r="X329" i="6"/>
  <c r="W329" i="6"/>
  <c r="K329" i="6"/>
  <c r="J329" i="6"/>
  <c r="T329" i="6" s="1"/>
  <c r="K328" i="6"/>
  <c r="J328" i="6"/>
  <c r="W328" i="6" s="1"/>
  <c r="K327" i="6"/>
  <c r="J327" i="6"/>
  <c r="X327" i="6" s="1"/>
  <c r="X326" i="6"/>
  <c r="W326" i="6"/>
  <c r="K326" i="6"/>
  <c r="J326" i="6"/>
  <c r="T326" i="6" s="1"/>
  <c r="X325" i="6"/>
  <c r="W325" i="6"/>
  <c r="T325" i="6"/>
  <c r="S325" i="6"/>
  <c r="N325" i="6"/>
  <c r="K325" i="6"/>
  <c r="J325" i="6"/>
  <c r="K324" i="6"/>
  <c r="J324" i="6"/>
  <c r="X324" i="6" s="1"/>
  <c r="K323" i="6"/>
  <c r="J323" i="6"/>
  <c r="X323" i="6" s="1"/>
  <c r="X322" i="6"/>
  <c r="W322" i="6"/>
  <c r="T322" i="6"/>
  <c r="K322" i="6"/>
  <c r="J322" i="6"/>
  <c r="S322" i="6" s="1"/>
  <c r="T321" i="6"/>
  <c r="S321" i="6"/>
  <c r="K321" i="6"/>
  <c r="J321" i="6"/>
  <c r="X321" i="6" s="1"/>
  <c r="K320" i="6"/>
  <c r="J320" i="6"/>
  <c r="X319" i="6"/>
  <c r="W319" i="6"/>
  <c r="T319" i="6"/>
  <c r="K319" i="6"/>
  <c r="J319" i="6"/>
  <c r="S319" i="6" s="1"/>
  <c r="W318" i="6"/>
  <c r="T318" i="6"/>
  <c r="S318" i="6"/>
  <c r="N318" i="6"/>
  <c r="K318" i="6"/>
  <c r="J318" i="6"/>
  <c r="X318" i="6" s="1"/>
  <c r="L318" i="6" s="1"/>
  <c r="X317" i="6"/>
  <c r="W317" i="6"/>
  <c r="T317" i="6"/>
  <c r="S317" i="6"/>
  <c r="N317" i="6"/>
  <c r="M317" i="6"/>
  <c r="L317" i="6"/>
  <c r="X316" i="6"/>
  <c r="W316" i="6"/>
  <c r="T316" i="6"/>
  <c r="S316" i="6"/>
  <c r="N316" i="6"/>
  <c r="M316" i="6"/>
  <c r="L316" i="6"/>
  <c r="X315" i="6"/>
  <c r="N315" i="6" s="1"/>
  <c r="W315" i="6"/>
  <c r="K315" i="6"/>
  <c r="T315" i="6" s="1"/>
  <c r="J315" i="6"/>
  <c r="K314" i="6"/>
  <c r="J314" i="6"/>
  <c r="X314" i="6" s="1"/>
  <c r="K313" i="6"/>
  <c r="J313" i="6"/>
  <c r="K312" i="6"/>
  <c r="X312" i="6" s="1"/>
  <c r="J312" i="6"/>
  <c r="X311" i="6"/>
  <c r="W311" i="6"/>
  <c r="T311" i="6"/>
  <c r="S311" i="6"/>
  <c r="N311" i="6"/>
  <c r="M311" i="6"/>
  <c r="L311" i="6"/>
  <c r="X310" i="6"/>
  <c r="N310" i="6" s="1"/>
  <c r="W310" i="6"/>
  <c r="T310" i="6"/>
  <c r="S310" i="6"/>
  <c r="X309" i="6"/>
  <c r="W309" i="6"/>
  <c r="T309" i="6"/>
  <c r="S309" i="6"/>
  <c r="N309" i="6"/>
  <c r="M309" i="6"/>
  <c r="L309" i="6"/>
  <c r="X308" i="6"/>
  <c r="L308" i="6" s="1"/>
  <c r="W308" i="6"/>
  <c r="T308" i="6"/>
  <c r="S308" i="6"/>
  <c r="N308" i="6"/>
  <c r="M308" i="6"/>
  <c r="X307" i="6"/>
  <c r="W307" i="6"/>
  <c r="T307" i="6"/>
  <c r="S307" i="6"/>
  <c r="N307" i="6"/>
  <c r="M307" i="6"/>
  <c r="L307" i="6"/>
  <c r="X306" i="6"/>
  <c r="W306" i="6"/>
  <c r="T306" i="6"/>
  <c r="S306" i="6"/>
  <c r="X305" i="6"/>
  <c r="N305" i="6" s="1"/>
  <c r="W305" i="6"/>
  <c r="T305" i="6"/>
  <c r="S305" i="6"/>
  <c r="L305" i="6"/>
  <c r="X304" i="6"/>
  <c r="W304" i="6"/>
  <c r="T304" i="6"/>
  <c r="S304" i="6"/>
  <c r="N304" i="6"/>
  <c r="M304" i="6"/>
  <c r="L304" i="6"/>
  <c r="X303" i="6"/>
  <c r="W303" i="6"/>
  <c r="T303" i="6"/>
  <c r="S303" i="6"/>
  <c r="N303" i="6"/>
  <c r="M303" i="6"/>
  <c r="L303" i="6"/>
  <c r="K303" i="6"/>
  <c r="J303" i="6"/>
  <c r="K302" i="6"/>
  <c r="J302" i="6"/>
  <c r="K301" i="6"/>
  <c r="J301" i="6"/>
  <c r="X301" i="6" s="1"/>
  <c r="X300" i="6"/>
  <c r="N300" i="6" s="1"/>
  <c r="W300" i="6"/>
  <c r="T300" i="6"/>
  <c r="S300" i="6"/>
  <c r="K300" i="6"/>
  <c r="J300" i="6"/>
  <c r="X299" i="6"/>
  <c r="W299" i="6"/>
  <c r="T299" i="6"/>
  <c r="S299" i="6"/>
  <c r="N299" i="6"/>
  <c r="M299" i="6"/>
  <c r="L299" i="6"/>
  <c r="X298" i="6"/>
  <c r="W298" i="6"/>
  <c r="T298" i="6"/>
  <c r="S298" i="6"/>
  <c r="X297" i="6"/>
  <c r="N297" i="6" s="1"/>
  <c r="W297" i="6"/>
  <c r="T297" i="6"/>
  <c r="S297" i="6"/>
  <c r="L297" i="6"/>
  <c r="X296" i="6"/>
  <c r="W296" i="6"/>
  <c r="T296" i="6"/>
  <c r="S296" i="6"/>
  <c r="N296" i="6"/>
  <c r="M296" i="6"/>
  <c r="L296" i="6"/>
  <c r="X295" i="6"/>
  <c r="W295" i="6"/>
  <c r="T295" i="6"/>
  <c r="S295" i="6"/>
  <c r="N295" i="6"/>
  <c r="M295" i="6"/>
  <c r="L295" i="6"/>
  <c r="X294" i="6"/>
  <c r="W294" i="6"/>
  <c r="T294" i="6"/>
  <c r="S294" i="6"/>
  <c r="N294" i="6"/>
  <c r="M294" i="6"/>
  <c r="L294" i="6"/>
  <c r="X293" i="6"/>
  <c r="W293" i="6"/>
  <c r="T293" i="6"/>
  <c r="S293" i="6"/>
  <c r="N293" i="6"/>
  <c r="X292" i="6"/>
  <c r="W292" i="6"/>
  <c r="T292" i="6"/>
  <c r="S292" i="6"/>
  <c r="N292" i="6"/>
  <c r="M292" i="6"/>
  <c r="L292" i="6"/>
  <c r="K291" i="6"/>
  <c r="J291" i="6"/>
  <c r="W291" i="6" s="1"/>
  <c r="X290" i="6"/>
  <c r="N290" i="6" s="1"/>
  <c r="W290" i="6"/>
  <c r="T290" i="6"/>
  <c r="S290" i="6"/>
  <c r="K290" i="6"/>
  <c r="J290" i="6"/>
  <c r="K289" i="6"/>
  <c r="T289" i="6" s="1"/>
  <c r="J289" i="6"/>
  <c r="X289" i="6" s="1"/>
  <c r="K288" i="6"/>
  <c r="J288" i="6"/>
  <c r="X287" i="6"/>
  <c r="M287" i="6" s="1"/>
  <c r="W287" i="6"/>
  <c r="T287" i="6"/>
  <c r="S287" i="6"/>
  <c r="N287" i="6"/>
  <c r="X286" i="6"/>
  <c r="W286" i="6"/>
  <c r="T286" i="6"/>
  <c r="S286" i="6"/>
  <c r="N286" i="6"/>
  <c r="M286" i="6"/>
  <c r="L286" i="6"/>
  <c r="X285" i="6"/>
  <c r="W285" i="6"/>
  <c r="T285" i="6"/>
  <c r="S285" i="6"/>
  <c r="N285" i="6"/>
  <c r="X284" i="6"/>
  <c r="W284" i="6"/>
  <c r="T284" i="6"/>
  <c r="S284" i="6"/>
  <c r="N284" i="6"/>
  <c r="M284" i="6"/>
  <c r="L284" i="6"/>
  <c r="X283" i="6"/>
  <c r="W283" i="6"/>
  <c r="T283" i="6"/>
  <c r="S283" i="6"/>
  <c r="N283" i="6"/>
  <c r="M283" i="6"/>
  <c r="L283" i="6"/>
  <c r="X282" i="6"/>
  <c r="N282" i="6" s="1"/>
  <c r="W282" i="6"/>
  <c r="T282" i="6"/>
  <c r="S282" i="6"/>
  <c r="L282" i="6"/>
  <c r="X281" i="6"/>
  <c r="W281" i="6"/>
  <c r="T281" i="6"/>
  <c r="S281" i="6"/>
  <c r="X280" i="6"/>
  <c r="W280" i="6"/>
  <c r="T280" i="6"/>
  <c r="S280" i="6"/>
  <c r="N280" i="6"/>
  <c r="M280" i="6"/>
  <c r="L280" i="6"/>
  <c r="K279" i="6"/>
  <c r="J279" i="6"/>
  <c r="X278" i="6"/>
  <c r="L278" i="6" s="1"/>
  <c r="W278" i="6"/>
  <c r="T278" i="6"/>
  <c r="S278" i="6"/>
  <c r="N278" i="6"/>
  <c r="M278" i="6"/>
  <c r="K278" i="6"/>
  <c r="J278" i="6"/>
  <c r="K277" i="6"/>
  <c r="J277" i="6"/>
  <c r="K276" i="6"/>
  <c r="J276" i="6"/>
  <c r="X275" i="6"/>
  <c r="W275" i="6"/>
  <c r="T275" i="6"/>
  <c r="S275" i="6"/>
  <c r="N275" i="6"/>
  <c r="M275" i="6"/>
  <c r="L275" i="6"/>
  <c r="X274" i="6"/>
  <c r="W274" i="6"/>
  <c r="T274" i="6"/>
  <c r="S274" i="6"/>
  <c r="N274" i="6"/>
  <c r="M274" i="6"/>
  <c r="L274" i="6"/>
  <c r="X273" i="6"/>
  <c r="W273" i="6"/>
  <c r="T273" i="6"/>
  <c r="S273" i="6"/>
  <c r="X272" i="6"/>
  <c r="W272" i="6"/>
  <c r="T272" i="6"/>
  <c r="S272" i="6"/>
  <c r="N272" i="6"/>
  <c r="M272" i="6"/>
  <c r="L272" i="6"/>
  <c r="X271" i="6"/>
  <c r="W271" i="6"/>
  <c r="T271" i="6"/>
  <c r="S271" i="6"/>
  <c r="N271" i="6"/>
  <c r="M271" i="6"/>
  <c r="L271" i="6"/>
  <c r="X270" i="6"/>
  <c r="W270" i="6"/>
  <c r="T270" i="6"/>
  <c r="S270" i="6"/>
  <c r="N270" i="6"/>
  <c r="M270" i="6"/>
  <c r="L270" i="6"/>
  <c r="X269" i="6"/>
  <c r="W269" i="6"/>
  <c r="T269" i="6"/>
  <c r="S269" i="6"/>
  <c r="X268" i="6"/>
  <c r="W268" i="6"/>
  <c r="T268" i="6"/>
  <c r="S268" i="6"/>
  <c r="N268" i="6"/>
  <c r="M268" i="6"/>
  <c r="L268" i="6"/>
  <c r="K267" i="6"/>
  <c r="J267" i="6"/>
  <c r="S267" i="6" s="1"/>
  <c r="W266" i="6"/>
  <c r="T266" i="6"/>
  <c r="S266" i="6"/>
  <c r="K266" i="6"/>
  <c r="J266" i="6"/>
  <c r="X266" i="6" s="1"/>
  <c r="X265" i="6"/>
  <c r="L265" i="6" s="1"/>
  <c r="W265" i="6"/>
  <c r="T265" i="6"/>
  <c r="S265" i="6"/>
  <c r="N265" i="6"/>
  <c r="M265" i="6"/>
  <c r="K265" i="6"/>
  <c r="J265" i="6"/>
  <c r="W264" i="6"/>
  <c r="S264" i="6"/>
  <c r="K264" i="6"/>
  <c r="J264" i="6"/>
  <c r="X264" i="6" s="1"/>
  <c r="K263" i="6"/>
  <c r="J263" i="6"/>
  <c r="X262" i="6"/>
  <c r="L262" i="6" s="1"/>
  <c r="W262" i="6"/>
  <c r="T262" i="6"/>
  <c r="S262" i="6"/>
  <c r="N262" i="6"/>
  <c r="M262" i="6"/>
  <c r="K262" i="6"/>
  <c r="J262" i="6"/>
  <c r="X261" i="6"/>
  <c r="W261" i="6"/>
  <c r="T261" i="6"/>
  <c r="S261" i="6"/>
  <c r="N261" i="6"/>
  <c r="M261" i="6"/>
  <c r="L261" i="6"/>
  <c r="X260" i="6"/>
  <c r="W260" i="6"/>
  <c r="T260" i="6"/>
  <c r="S260" i="6"/>
  <c r="L260" i="6"/>
  <c r="X259" i="6"/>
  <c r="M259" i="6" s="1"/>
  <c r="W259" i="6"/>
  <c r="T259" i="6"/>
  <c r="S259" i="6"/>
  <c r="X258" i="6"/>
  <c r="W258" i="6"/>
  <c r="T258" i="6"/>
  <c r="S258" i="6"/>
  <c r="N258" i="6"/>
  <c r="M258" i="6"/>
  <c r="L258" i="6"/>
  <c r="X257" i="6"/>
  <c r="L257" i="6" s="1"/>
  <c r="W257" i="6"/>
  <c r="T257" i="6"/>
  <c r="S257" i="6"/>
  <c r="N257" i="6"/>
  <c r="M257" i="6"/>
  <c r="X256" i="6"/>
  <c r="N256" i="6" s="1"/>
  <c r="W256" i="6"/>
  <c r="T256" i="6"/>
  <c r="S256" i="6"/>
  <c r="M256" i="6"/>
  <c r="L256" i="6"/>
  <c r="K255" i="6"/>
  <c r="J255" i="6"/>
  <c r="K254" i="6"/>
  <c r="J254" i="6"/>
  <c r="S254" i="6" s="1"/>
  <c r="K253" i="6"/>
  <c r="J253" i="6"/>
  <c r="X252" i="6"/>
  <c r="W252" i="6"/>
  <c r="S252" i="6"/>
  <c r="K252" i="6"/>
  <c r="J252" i="6"/>
  <c r="T252" i="6" s="1"/>
  <c r="K251" i="6"/>
  <c r="W251" i="6" s="1"/>
  <c r="J251" i="6"/>
  <c r="X251" i="6" s="1"/>
  <c r="K250" i="6"/>
  <c r="J250" i="6"/>
  <c r="S250" i="6" s="1"/>
  <c r="X249" i="6"/>
  <c r="W249" i="6"/>
  <c r="T249" i="6"/>
  <c r="S249" i="6"/>
  <c r="X248" i="6"/>
  <c r="W248" i="6"/>
  <c r="T248" i="6"/>
  <c r="S248" i="6"/>
  <c r="N248" i="6"/>
  <c r="M248" i="6"/>
  <c r="L248" i="6"/>
  <c r="X247" i="6"/>
  <c r="W247" i="6"/>
  <c r="T247" i="6"/>
  <c r="S247" i="6"/>
  <c r="N247" i="6"/>
  <c r="M247" i="6"/>
  <c r="L247" i="6"/>
  <c r="X246" i="6"/>
  <c r="N246" i="6" s="1"/>
  <c r="W246" i="6"/>
  <c r="T246" i="6"/>
  <c r="S246" i="6"/>
  <c r="X245" i="6"/>
  <c r="W245" i="6"/>
  <c r="T245" i="6"/>
  <c r="S245" i="6"/>
  <c r="X244" i="6"/>
  <c r="W244" i="6"/>
  <c r="T244" i="6"/>
  <c r="S244" i="6"/>
  <c r="N244" i="6"/>
  <c r="M244" i="6"/>
  <c r="L244" i="6"/>
  <c r="S243" i="6"/>
  <c r="Q243" i="6"/>
  <c r="R243" i="6" s="1"/>
  <c r="K243" i="6"/>
  <c r="J243" i="6"/>
  <c r="S242" i="6"/>
  <c r="K242" i="6"/>
  <c r="Q242" i="6" s="1"/>
  <c r="R242" i="6" s="1"/>
  <c r="J242" i="6"/>
  <c r="X242" i="6" s="1"/>
  <c r="X241" i="6"/>
  <c r="W241" i="6"/>
  <c r="K241" i="6"/>
  <c r="J241" i="6"/>
  <c r="T241" i="6" s="1"/>
  <c r="K240" i="6"/>
  <c r="J240" i="6"/>
  <c r="T240" i="6" s="1"/>
  <c r="X239" i="6"/>
  <c r="N239" i="6" s="1"/>
  <c r="W239" i="6"/>
  <c r="T239" i="6"/>
  <c r="S239" i="6"/>
  <c r="R239" i="6"/>
  <c r="Q239" i="6"/>
  <c r="L239" i="6"/>
  <c r="K239" i="6"/>
  <c r="J239" i="6"/>
  <c r="K238" i="6"/>
  <c r="J238" i="6"/>
  <c r="K237" i="6"/>
  <c r="J237" i="6"/>
  <c r="X237" i="6" s="1"/>
  <c r="K236" i="6"/>
  <c r="J236" i="6"/>
  <c r="T236" i="6" s="1"/>
  <c r="X235" i="6"/>
  <c r="W235" i="6"/>
  <c r="T235" i="6"/>
  <c r="S235" i="6"/>
  <c r="K235" i="6"/>
  <c r="J235" i="6"/>
  <c r="K234" i="6"/>
  <c r="J234" i="6"/>
  <c r="X233" i="6"/>
  <c r="N233" i="6" s="1"/>
  <c r="W233" i="6"/>
  <c r="T233" i="6"/>
  <c r="S233" i="6"/>
  <c r="Q233" i="6"/>
  <c r="R233" i="6" s="1"/>
  <c r="K233" i="6"/>
  <c r="J233" i="6"/>
  <c r="K232" i="6"/>
  <c r="Q232" i="6" s="1"/>
  <c r="J232" i="6"/>
  <c r="K231" i="6"/>
  <c r="J231" i="6"/>
  <c r="S231" i="6" s="1"/>
  <c r="X230" i="6"/>
  <c r="N230" i="6" s="1"/>
  <c r="W230" i="6"/>
  <c r="T230" i="6"/>
  <c r="S230" i="6"/>
  <c r="K230" i="6"/>
  <c r="J230" i="6"/>
  <c r="X229" i="6"/>
  <c r="W229" i="6"/>
  <c r="T229" i="6"/>
  <c r="S229" i="6"/>
  <c r="X228" i="6"/>
  <c r="W228" i="6"/>
  <c r="T228" i="6"/>
  <c r="S228" i="6"/>
  <c r="N228" i="6"/>
  <c r="M228" i="6"/>
  <c r="L228" i="6"/>
  <c r="X227" i="6"/>
  <c r="W227" i="6"/>
  <c r="T227" i="6"/>
  <c r="S227" i="6"/>
  <c r="N227" i="6"/>
  <c r="M227" i="6"/>
  <c r="L227" i="6"/>
  <c r="X226" i="6"/>
  <c r="W226" i="6"/>
  <c r="T226" i="6"/>
  <c r="S226" i="6"/>
  <c r="N226" i="6"/>
  <c r="M226" i="6"/>
  <c r="L226" i="6"/>
  <c r="X225" i="6"/>
  <c r="W225" i="6"/>
  <c r="T225" i="6"/>
  <c r="S225" i="6"/>
  <c r="X224" i="6"/>
  <c r="W224" i="6"/>
  <c r="T224" i="6"/>
  <c r="S224" i="6"/>
  <c r="N224" i="6"/>
  <c r="M224" i="6"/>
  <c r="L224" i="6"/>
  <c r="X223" i="6"/>
  <c r="W223" i="6"/>
  <c r="T223" i="6"/>
  <c r="S223" i="6"/>
  <c r="N223" i="6"/>
  <c r="M223" i="6"/>
  <c r="L223" i="6"/>
  <c r="X222" i="6"/>
  <c r="W222" i="6"/>
  <c r="T222" i="6"/>
  <c r="S222" i="6"/>
  <c r="N222" i="6"/>
  <c r="M222" i="6"/>
  <c r="L222" i="6"/>
  <c r="X221" i="6"/>
  <c r="W221" i="6"/>
  <c r="T221" i="6"/>
  <c r="S221" i="6"/>
  <c r="N221" i="6"/>
  <c r="M221" i="6"/>
  <c r="L221" i="6"/>
  <c r="X220" i="6"/>
  <c r="W220" i="6"/>
  <c r="T220" i="6"/>
  <c r="S220" i="6"/>
  <c r="X219" i="6"/>
  <c r="L219" i="6" s="1"/>
  <c r="W219" i="6"/>
  <c r="T219" i="6"/>
  <c r="S219" i="6"/>
  <c r="N219" i="6"/>
  <c r="M219" i="6"/>
  <c r="X218" i="6"/>
  <c r="W218" i="6"/>
  <c r="T218" i="6"/>
  <c r="S218" i="6"/>
  <c r="N218" i="6"/>
  <c r="M218" i="6"/>
  <c r="L218" i="6"/>
  <c r="X217" i="6"/>
  <c r="N217" i="6" s="1"/>
  <c r="W217" i="6"/>
  <c r="T217" i="6"/>
  <c r="S217" i="6"/>
  <c r="X216" i="6"/>
  <c r="W216" i="6"/>
  <c r="T216" i="6"/>
  <c r="S216" i="6"/>
  <c r="X215" i="6"/>
  <c r="W215" i="6"/>
  <c r="T215" i="6"/>
  <c r="S215" i="6"/>
  <c r="N215" i="6"/>
  <c r="M215" i="6"/>
  <c r="L215" i="6"/>
  <c r="K214" i="6"/>
  <c r="J214" i="6"/>
  <c r="K213" i="6"/>
  <c r="J213" i="6"/>
  <c r="X213" i="6" s="1"/>
  <c r="X212" i="6"/>
  <c r="W212" i="6"/>
  <c r="T212" i="6"/>
  <c r="S212" i="6"/>
  <c r="N212" i="6"/>
  <c r="M212" i="6"/>
  <c r="L212" i="6"/>
  <c r="K212" i="6"/>
  <c r="J212" i="6"/>
  <c r="K211" i="6"/>
  <c r="T211" i="6" s="1"/>
  <c r="J211" i="6"/>
  <c r="X211" i="6" s="1"/>
  <c r="K210" i="6"/>
  <c r="J210" i="6"/>
  <c r="X209" i="6"/>
  <c r="W209" i="6"/>
  <c r="T209" i="6"/>
  <c r="S209" i="6"/>
  <c r="N209" i="6"/>
  <c r="M209" i="6"/>
  <c r="L209" i="6"/>
  <c r="K209" i="6"/>
  <c r="J209" i="6"/>
  <c r="X208" i="6"/>
  <c r="W208" i="6"/>
  <c r="T208" i="6"/>
  <c r="S208" i="6"/>
  <c r="N208" i="6"/>
  <c r="M208" i="6"/>
  <c r="L208" i="6"/>
  <c r="X207" i="6"/>
  <c r="W207" i="6"/>
  <c r="T207" i="6"/>
  <c r="S207" i="6"/>
  <c r="X206" i="6"/>
  <c r="W206" i="6"/>
  <c r="T206" i="6"/>
  <c r="S206" i="6"/>
  <c r="N206" i="6"/>
  <c r="M206" i="6"/>
  <c r="L206" i="6"/>
  <c r="X205" i="6"/>
  <c r="W205" i="6"/>
  <c r="T205" i="6"/>
  <c r="S205" i="6"/>
  <c r="N205" i="6"/>
  <c r="M205" i="6"/>
  <c r="L205" i="6"/>
  <c r="X204" i="6"/>
  <c r="N204" i="6" s="1"/>
  <c r="W204" i="6"/>
  <c r="T204" i="6"/>
  <c r="S204" i="6"/>
  <c r="X203" i="6"/>
  <c r="W203" i="6"/>
  <c r="T203" i="6"/>
  <c r="S203" i="6"/>
  <c r="N203" i="6"/>
  <c r="M203" i="6"/>
  <c r="L203" i="6"/>
  <c r="X202" i="6"/>
  <c r="N202" i="6" s="1"/>
  <c r="W202" i="6"/>
  <c r="T202" i="6"/>
  <c r="S202" i="6"/>
  <c r="M202" i="6"/>
  <c r="X201" i="6"/>
  <c r="W201" i="6"/>
  <c r="T201" i="6"/>
  <c r="S201" i="6"/>
  <c r="N201" i="6"/>
  <c r="M201" i="6"/>
  <c r="L201" i="6"/>
  <c r="X200" i="6"/>
  <c r="L200" i="6" s="1"/>
  <c r="W200" i="6"/>
  <c r="T200" i="6"/>
  <c r="S200" i="6"/>
  <c r="X199" i="6"/>
  <c r="W199" i="6"/>
  <c r="T199" i="6"/>
  <c r="S199" i="6"/>
  <c r="N199" i="6"/>
  <c r="M199" i="6"/>
  <c r="L199" i="6"/>
  <c r="X198" i="6"/>
  <c r="W198" i="6"/>
  <c r="T198" i="6"/>
  <c r="S198" i="6"/>
  <c r="X197" i="6"/>
  <c r="W197" i="6"/>
  <c r="T197" i="6"/>
  <c r="S197" i="6"/>
  <c r="N197" i="6"/>
  <c r="M197" i="6"/>
  <c r="L197" i="6"/>
  <c r="X196" i="6"/>
  <c r="W196" i="6"/>
  <c r="T196" i="6"/>
  <c r="S196" i="6"/>
  <c r="N196" i="6"/>
  <c r="M196" i="6"/>
  <c r="L196" i="6"/>
  <c r="X195" i="6"/>
  <c r="W195" i="6"/>
  <c r="T195" i="6"/>
  <c r="S195" i="6"/>
  <c r="N195" i="6"/>
  <c r="M195" i="6"/>
  <c r="L195" i="6"/>
  <c r="X194" i="6"/>
  <c r="W194" i="6"/>
  <c r="T194" i="6"/>
  <c r="S194" i="6"/>
  <c r="X193" i="6"/>
  <c r="N193" i="6" s="1"/>
  <c r="W193" i="6"/>
  <c r="T193" i="6"/>
  <c r="S193" i="6"/>
  <c r="L193" i="6"/>
  <c r="X192" i="6"/>
  <c r="W192" i="6"/>
  <c r="T192" i="6"/>
  <c r="S192" i="6"/>
  <c r="N192" i="6"/>
  <c r="M192" i="6"/>
  <c r="L192" i="6"/>
  <c r="X191" i="6"/>
  <c r="W191" i="6"/>
  <c r="T191" i="6"/>
  <c r="S191" i="6"/>
  <c r="N191" i="6"/>
  <c r="M191" i="6"/>
  <c r="L191" i="6"/>
  <c r="K190" i="6"/>
  <c r="J190" i="6"/>
  <c r="W189" i="6"/>
  <c r="T189" i="6"/>
  <c r="K189" i="6"/>
  <c r="X189" i="6" s="1"/>
  <c r="J189" i="6"/>
  <c r="K188" i="6"/>
  <c r="J188" i="6"/>
  <c r="X188" i="6" s="1"/>
  <c r="K187" i="6"/>
  <c r="J187" i="6"/>
  <c r="S187" i="6" s="1"/>
  <c r="X186" i="6"/>
  <c r="K186" i="6"/>
  <c r="J186" i="6"/>
  <c r="W186" i="6" s="1"/>
  <c r="K185" i="6"/>
  <c r="J185" i="6"/>
  <c r="X184" i="6"/>
  <c r="W184" i="6"/>
  <c r="T184" i="6"/>
  <c r="S184" i="6"/>
  <c r="N184" i="6"/>
  <c r="M184" i="6"/>
  <c r="L184" i="6"/>
  <c r="X183" i="6"/>
  <c r="W183" i="6"/>
  <c r="T183" i="6"/>
  <c r="S183" i="6"/>
  <c r="X182" i="6"/>
  <c r="W182" i="6"/>
  <c r="T182" i="6"/>
  <c r="S182" i="6"/>
  <c r="N182" i="6"/>
  <c r="M182" i="6"/>
  <c r="L182" i="6"/>
  <c r="X181" i="6"/>
  <c r="W181" i="6"/>
  <c r="T181" i="6"/>
  <c r="S181" i="6"/>
  <c r="N181" i="6"/>
  <c r="M181" i="6"/>
  <c r="L181" i="6"/>
  <c r="X180" i="6"/>
  <c r="W180" i="6"/>
  <c r="T180" i="6"/>
  <c r="S180" i="6"/>
  <c r="N180" i="6"/>
  <c r="M180" i="6"/>
  <c r="L180" i="6"/>
  <c r="X179" i="6"/>
  <c r="W179" i="6"/>
  <c r="T179" i="6"/>
  <c r="S179" i="6"/>
  <c r="N179" i="6"/>
  <c r="M179" i="6"/>
  <c r="L179" i="6"/>
  <c r="X178" i="6"/>
  <c r="N178" i="6" s="1"/>
  <c r="W178" i="6"/>
  <c r="T178" i="6"/>
  <c r="S178" i="6"/>
  <c r="X177" i="6"/>
  <c r="W177" i="6"/>
  <c r="T177" i="6"/>
  <c r="S177" i="6"/>
  <c r="N177" i="6"/>
  <c r="M177" i="6"/>
  <c r="L177" i="6"/>
  <c r="X176" i="6"/>
  <c r="N176" i="6" s="1"/>
  <c r="W176" i="6"/>
  <c r="T176" i="6"/>
  <c r="S176" i="6"/>
  <c r="L176" i="6"/>
  <c r="X175" i="6"/>
  <c r="N175" i="6" s="1"/>
  <c r="W175" i="6"/>
  <c r="T175" i="6"/>
  <c r="S175" i="6"/>
  <c r="X174" i="6"/>
  <c r="W174" i="6"/>
  <c r="T174" i="6"/>
  <c r="S174" i="6"/>
  <c r="X173" i="6"/>
  <c r="W173" i="6"/>
  <c r="T173" i="6"/>
  <c r="S173" i="6"/>
  <c r="N173" i="6"/>
  <c r="M173" i="6"/>
  <c r="L173" i="6"/>
  <c r="X172" i="6"/>
  <c r="N172" i="6" s="1"/>
  <c r="W172" i="6"/>
  <c r="T172" i="6"/>
  <c r="S172" i="6"/>
  <c r="X171" i="6"/>
  <c r="W171" i="6"/>
  <c r="T171" i="6"/>
  <c r="S171" i="6"/>
  <c r="N171" i="6"/>
  <c r="M171" i="6"/>
  <c r="L171" i="6"/>
  <c r="X170" i="6"/>
  <c r="N170" i="6" s="1"/>
  <c r="W170" i="6"/>
  <c r="T170" i="6"/>
  <c r="S170" i="6"/>
  <c r="L170" i="6"/>
  <c r="X169" i="6"/>
  <c r="L169" i="6" s="1"/>
  <c r="W169" i="6"/>
  <c r="T169" i="6"/>
  <c r="S169" i="6"/>
  <c r="N169" i="6"/>
  <c r="M169" i="6"/>
  <c r="X168" i="6"/>
  <c r="N168" i="6" s="1"/>
  <c r="W168" i="6"/>
  <c r="T168" i="6"/>
  <c r="S168" i="6"/>
  <c r="M168" i="6"/>
  <c r="L168" i="6"/>
  <c r="X167" i="6"/>
  <c r="N167" i="6" s="1"/>
  <c r="W167" i="6"/>
  <c r="T167" i="6"/>
  <c r="S167" i="6"/>
  <c r="K166" i="6"/>
  <c r="J166" i="6"/>
  <c r="X166" i="6" s="1"/>
  <c r="N166" i="6" s="1"/>
  <c r="X165" i="6"/>
  <c r="W165" i="6"/>
  <c r="T165" i="6"/>
  <c r="K165" i="6"/>
  <c r="J165" i="6"/>
  <c r="S165" i="6" s="1"/>
  <c r="W164" i="6"/>
  <c r="T164" i="6"/>
  <c r="S164" i="6"/>
  <c r="K164" i="6"/>
  <c r="J164" i="6"/>
  <c r="X164" i="6" s="1"/>
  <c r="M164" i="6" s="1"/>
  <c r="K163" i="6"/>
  <c r="J163" i="6"/>
  <c r="W163" i="6" s="1"/>
  <c r="X162" i="6"/>
  <c r="N162" i="6" s="1"/>
  <c r="W162" i="6"/>
  <c r="K162" i="6"/>
  <c r="J162" i="6"/>
  <c r="T162" i="6" s="1"/>
  <c r="X161" i="6"/>
  <c r="W161" i="6"/>
  <c r="T161" i="6"/>
  <c r="S161" i="6"/>
  <c r="K161" i="6"/>
  <c r="J161" i="6"/>
  <c r="X160" i="6"/>
  <c r="W160" i="6"/>
  <c r="T160" i="6"/>
  <c r="S160" i="6"/>
  <c r="N160" i="6"/>
  <c r="M160" i="6"/>
  <c r="L160" i="6"/>
  <c r="X159" i="6"/>
  <c r="W159" i="6"/>
  <c r="T159" i="6"/>
  <c r="S159" i="6"/>
  <c r="N159" i="6"/>
  <c r="M159" i="6"/>
  <c r="L159" i="6"/>
  <c r="X158" i="6"/>
  <c r="N158" i="6" s="1"/>
  <c r="W158" i="6"/>
  <c r="T158" i="6"/>
  <c r="S158" i="6"/>
  <c r="L158" i="6"/>
  <c r="X157" i="6"/>
  <c r="W157" i="6"/>
  <c r="T157" i="6"/>
  <c r="S157" i="6"/>
  <c r="X156" i="6"/>
  <c r="W156" i="6"/>
  <c r="T156" i="6"/>
  <c r="S156" i="6"/>
  <c r="N156" i="6"/>
  <c r="M156" i="6"/>
  <c r="L156" i="6"/>
  <c r="X155" i="6"/>
  <c r="W155" i="6"/>
  <c r="T155" i="6"/>
  <c r="S155" i="6"/>
  <c r="N155" i="6"/>
  <c r="M155" i="6"/>
  <c r="L155" i="6"/>
  <c r="X154" i="6"/>
  <c r="W154" i="6"/>
  <c r="T154" i="6"/>
  <c r="S154" i="6"/>
  <c r="N154" i="6"/>
  <c r="M154" i="6"/>
  <c r="L154" i="6"/>
  <c r="X153" i="6"/>
  <c r="M153" i="6" s="1"/>
  <c r="W153" i="6"/>
  <c r="T153" i="6"/>
  <c r="S153" i="6"/>
  <c r="N153" i="6"/>
  <c r="X152" i="6"/>
  <c r="W152" i="6"/>
  <c r="T152" i="6"/>
  <c r="S152" i="6"/>
  <c r="X151" i="6"/>
  <c r="L151" i="6" s="1"/>
  <c r="W151" i="6"/>
  <c r="T151" i="6"/>
  <c r="S151" i="6"/>
  <c r="N151" i="6"/>
  <c r="M151" i="6"/>
  <c r="X150" i="6"/>
  <c r="W150" i="6"/>
  <c r="T150" i="6"/>
  <c r="S150" i="6"/>
  <c r="N150" i="6"/>
  <c r="M150" i="6"/>
  <c r="L150" i="6"/>
  <c r="X149" i="6"/>
  <c r="W149" i="6"/>
  <c r="T149" i="6"/>
  <c r="S149" i="6"/>
  <c r="N149" i="6"/>
  <c r="M149" i="6"/>
  <c r="L149" i="6"/>
  <c r="X148" i="6"/>
  <c r="W148" i="6"/>
  <c r="T148" i="6"/>
  <c r="S148" i="6"/>
  <c r="X147" i="6"/>
  <c r="W147" i="6"/>
  <c r="T147" i="6"/>
  <c r="S147" i="6"/>
  <c r="N147" i="6"/>
  <c r="M147" i="6"/>
  <c r="L147" i="6"/>
  <c r="X146" i="6"/>
  <c r="W146" i="6"/>
  <c r="T146" i="6"/>
  <c r="S146" i="6"/>
  <c r="N146" i="6"/>
  <c r="M146" i="6"/>
  <c r="L146" i="6"/>
  <c r="X145" i="6"/>
  <c r="N145" i="6" s="1"/>
  <c r="W145" i="6"/>
  <c r="T145" i="6"/>
  <c r="S145" i="6"/>
  <c r="L145" i="6"/>
  <c r="X144" i="6"/>
  <c r="W144" i="6"/>
  <c r="T144" i="6"/>
  <c r="S144" i="6"/>
  <c r="N144" i="6"/>
  <c r="M144" i="6"/>
  <c r="L144" i="6"/>
  <c r="X143" i="6"/>
  <c r="W143" i="6"/>
  <c r="T143" i="6"/>
  <c r="S143" i="6"/>
  <c r="W142" i="6"/>
  <c r="S142" i="6"/>
  <c r="K142" i="6"/>
  <c r="J142" i="6"/>
  <c r="X142" i="6" s="1"/>
  <c r="K141" i="6"/>
  <c r="J141" i="6"/>
  <c r="X140" i="6"/>
  <c r="L140" i="6" s="1"/>
  <c r="W140" i="6"/>
  <c r="T140" i="6"/>
  <c r="S140" i="6"/>
  <c r="M140" i="6"/>
  <c r="K140" i="6"/>
  <c r="J140" i="6"/>
  <c r="K139" i="6"/>
  <c r="J139" i="6"/>
  <c r="X138" i="6"/>
  <c r="T138" i="6"/>
  <c r="S138" i="6"/>
  <c r="N138" i="6"/>
  <c r="M138" i="6"/>
  <c r="L138" i="6"/>
  <c r="K138" i="6"/>
  <c r="J138" i="6"/>
  <c r="W138" i="6" s="1"/>
  <c r="K137" i="6"/>
  <c r="J137" i="6"/>
  <c r="X137" i="6" s="1"/>
  <c r="X136" i="6"/>
  <c r="W136" i="6"/>
  <c r="T136" i="6"/>
  <c r="S136" i="6"/>
  <c r="N136" i="6"/>
  <c r="M136" i="6"/>
  <c r="L136" i="6"/>
  <c r="X135" i="6"/>
  <c r="M135" i="6" s="1"/>
  <c r="W135" i="6"/>
  <c r="T135" i="6"/>
  <c r="S135" i="6"/>
  <c r="N135" i="6"/>
  <c r="L135" i="6"/>
  <c r="X134" i="6"/>
  <c r="N134" i="6" s="1"/>
  <c r="W134" i="6"/>
  <c r="T134" i="6"/>
  <c r="S134" i="6"/>
  <c r="X133" i="6"/>
  <c r="W133" i="6"/>
  <c r="T133" i="6"/>
  <c r="S133" i="6"/>
  <c r="N133" i="6"/>
  <c r="M133" i="6"/>
  <c r="L133" i="6"/>
  <c r="X132" i="6"/>
  <c r="L132" i="6" s="1"/>
  <c r="W132" i="6"/>
  <c r="T132" i="6"/>
  <c r="S132" i="6"/>
  <c r="X131" i="6"/>
  <c r="W131" i="6"/>
  <c r="T131" i="6"/>
  <c r="S131" i="6"/>
  <c r="N131" i="6"/>
  <c r="M131" i="6"/>
  <c r="L131" i="6"/>
  <c r="X130" i="6"/>
  <c r="M130" i="6" s="1"/>
  <c r="W130" i="6"/>
  <c r="T130" i="6"/>
  <c r="S130" i="6"/>
  <c r="N130" i="6"/>
  <c r="L130" i="6"/>
  <c r="X129" i="6"/>
  <c r="W129" i="6"/>
  <c r="T129" i="6"/>
  <c r="S129" i="6"/>
  <c r="N129" i="6"/>
  <c r="M129" i="6"/>
  <c r="L129" i="6"/>
  <c r="X128" i="6"/>
  <c r="N128" i="6" s="1"/>
  <c r="W128" i="6"/>
  <c r="T128" i="6"/>
  <c r="K128" i="6"/>
  <c r="J128" i="6"/>
  <c r="S128" i="6" s="1"/>
  <c r="X127" i="6"/>
  <c r="L127" i="6" s="1"/>
  <c r="W127" i="6"/>
  <c r="T127" i="6"/>
  <c r="S127" i="6"/>
  <c r="N127" i="6"/>
  <c r="M127" i="6"/>
  <c r="K127" i="6"/>
  <c r="J127" i="6"/>
  <c r="X126" i="6"/>
  <c r="W126" i="6"/>
  <c r="T126" i="6"/>
  <c r="S126" i="6"/>
  <c r="N126" i="6"/>
  <c r="M126" i="6"/>
  <c r="L126" i="6"/>
  <c r="X125" i="6"/>
  <c r="W125" i="6"/>
  <c r="T125" i="6"/>
  <c r="S125" i="6"/>
  <c r="N125" i="6"/>
  <c r="M125" i="6"/>
  <c r="L125" i="6"/>
  <c r="X124" i="6"/>
  <c r="W124" i="6"/>
  <c r="T124" i="6"/>
  <c r="S124" i="6"/>
  <c r="N124" i="6"/>
  <c r="M124" i="6"/>
  <c r="L124" i="6"/>
  <c r="X123" i="6"/>
  <c r="W123" i="6"/>
  <c r="T123" i="6"/>
  <c r="S123" i="6"/>
  <c r="X122" i="6"/>
  <c r="W122" i="6"/>
  <c r="T122" i="6"/>
  <c r="S122" i="6"/>
  <c r="N122" i="6"/>
  <c r="M122" i="6"/>
  <c r="L122" i="6"/>
  <c r="X121" i="6"/>
  <c r="M121" i="6" s="1"/>
  <c r="W121" i="6"/>
  <c r="T121" i="6"/>
  <c r="S121" i="6"/>
  <c r="N121" i="6"/>
  <c r="K120" i="6"/>
  <c r="J120" i="6"/>
  <c r="S120" i="6" s="1"/>
  <c r="X119" i="6"/>
  <c r="N119" i="6" s="1"/>
  <c r="W119" i="6"/>
  <c r="S119" i="6"/>
  <c r="K119" i="6"/>
  <c r="J119" i="6"/>
  <c r="T119" i="6" s="1"/>
  <c r="X118" i="6"/>
  <c r="W118" i="6"/>
  <c r="T118" i="6"/>
  <c r="S118" i="6"/>
  <c r="X117" i="6"/>
  <c r="W117" i="6"/>
  <c r="T117" i="6"/>
  <c r="S117" i="6"/>
  <c r="R117" i="6"/>
  <c r="Q117" i="6"/>
  <c r="N117" i="6"/>
  <c r="M117" i="6"/>
  <c r="L117" i="6"/>
  <c r="X116" i="6"/>
  <c r="W116" i="6"/>
  <c r="T116" i="6"/>
  <c r="S116" i="6"/>
  <c r="Q116" i="6"/>
  <c r="R116" i="6" s="1"/>
  <c r="N116" i="6"/>
  <c r="M116" i="6"/>
  <c r="L116" i="6"/>
  <c r="X115" i="6"/>
  <c r="W115" i="6"/>
  <c r="T115" i="6"/>
  <c r="S115" i="6"/>
  <c r="Q115" i="6"/>
  <c r="R115" i="6" s="1"/>
  <c r="X114" i="6"/>
  <c r="M114" i="6" s="1"/>
  <c r="W114" i="6"/>
  <c r="T114" i="6"/>
  <c r="S114" i="6"/>
  <c r="R114" i="6"/>
  <c r="Q114" i="6"/>
  <c r="N114" i="6"/>
  <c r="L114" i="6"/>
  <c r="X113" i="6"/>
  <c r="W113" i="6"/>
  <c r="T113" i="6"/>
  <c r="S113" i="6"/>
  <c r="Q113" i="6"/>
  <c r="R113" i="6" s="1"/>
  <c r="N113" i="6"/>
  <c r="M113" i="6"/>
  <c r="L113" i="6"/>
  <c r="K112" i="6"/>
  <c r="J112" i="6"/>
  <c r="S112" i="6" s="1"/>
  <c r="X111" i="6"/>
  <c r="W111" i="6"/>
  <c r="K111" i="6"/>
  <c r="J111" i="6"/>
  <c r="T111" i="6" s="1"/>
  <c r="X110" i="6"/>
  <c r="W110" i="6"/>
  <c r="T110" i="6"/>
  <c r="S110" i="6"/>
  <c r="Q110" i="6"/>
  <c r="R110" i="6" s="1"/>
  <c r="N110" i="6"/>
  <c r="M110" i="6"/>
  <c r="L110" i="6"/>
  <c r="X109" i="6"/>
  <c r="W109" i="6"/>
  <c r="T109" i="6"/>
  <c r="S109" i="6"/>
  <c r="Q109" i="6"/>
  <c r="R109" i="6" s="1"/>
  <c r="N109" i="6"/>
  <c r="M109" i="6"/>
  <c r="L109" i="6"/>
  <c r="X108" i="6"/>
  <c r="W108" i="6"/>
  <c r="T108" i="6"/>
  <c r="S108" i="6"/>
  <c r="Q108" i="6"/>
  <c r="R108" i="6" s="1"/>
  <c r="N108" i="6"/>
  <c r="M108" i="6"/>
  <c r="L108" i="6"/>
  <c r="X107" i="6"/>
  <c r="W107" i="6"/>
  <c r="T107" i="6"/>
  <c r="S107" i="6"/>
  <c r="Q107" i="6"/>
  <c r="R107" i="6" s="1"/>
  <c r="N107" i="6"/>
  <c r="M107" i="6"/>
  <c r="L107" i="6"/>
  <c r="X106" i="6"/>
  <c r="N106" i="6" s="1"/>
  <c r="W106" i="6"/>
  <c r="T106" i="6"/>
  <c r="S106" i="6"/>
  <c r="Q106" i="6"/>
  <c r="R106" i="6" s="1"/>
  <c r="X105" i="6"/>
  <c r="M105" i="6" s="1"/>
  <c r="W105" i="6"/>
  <c r="T105" i="6"/>
  <c r="S105" i="6"/>
  <c r="Q105" i="6"/>
  <c r="R105" i="6" s="1"/>
  <c r="N105" i="6"/>
  <c r="L105" i="6"/>
  <c r="X104" i="6"/>
  <c r="K104" i="6"/>
  <c r="J104" i="6"/>
  <c r="W104" i="6" s="1"/>
  <c r="K103" i="6"/>
  <c r="J103" i="6"/>
  <c r="Q103" i="6" s="1"/>
  <c r="X102" i="6"/>
  <c r="W102" i="6"/>
  <c r="T102" i="6"/>
  <c r="S102" i="6"/>
  <c r="R102" i="6"/>
  <c r="Q102" i="6"/>
  <c r="X101" i="6"/>
  <c r="W101" i="6"/>
  <c r="T101" i="6"/>
  <c r="S101" i="6"/>
  <c r="N101" i="6"/>
  <c r="M101" i="6"/>
  <c r="L101" i="6"/>
  <c r="X100" i="6"/>
  <c r="W100" i="6"/>
  <c r="T100" i="6"/>
  <c r="S100" i="6"/>
  <c r="N100" i="6"/>
  <c r="M100" i="6"/>
  <c r="L100" i="6"/>
  <c r="X99" i="6"/>
  <c r="M99" i="6" s="1"/>
  <c r="W99" i="6"/>
  <c r="T99" i="6"/>
  <c r="S99" i="6"/>
  <c r="L99" i="6"/>
  <c r="X98" i="6"/>
  <c r="W98" i="6"/>
  <c r="T98" i="6"/>
  <c r="S98" i="6"/>
  <c r="N98" i="6"/>
  <c r="M98" i="6"/>
  <c r="L98" i="6"/>
  <c r="X97" i="6"/>
  <c r="L97" i="6" s="1"/>
  <c r="W97" i="6"/>
  <c r="T97" i="6"/>
  <c r="S97" i="6"/>
  <c r="N97" i="6"/>
  <c r="M97" i="6"/>
  <c r="K96" i="6"/>
  <c r="J96" i="6"/>
  <c r="X96" i="6" s="1"/>
  <c r="K95" i="6"/>
  <c r="J95" i="6"/>
  <c r="X94" i="6"/>
  <c r="W94" i="6"/>
  <c r="T94" i="6"/>
  <c r="S94" i="6"/>
  <c r="N94" i="6"/>
  <c r="M94" i="6"/>
  <c r="L94" i="6"/>
  <c r="X93" i="6"/>
  <c r="W93" i="6"/>
  <c r="T93" i="6"/>
  <c r="S93" i="6"/>
  <c r="X92" i="6"/>
  <c r="W92" i="6"/>
  <c r="T92" i="6"/>
  <c r="S92" i="6"/>
  <c r="N92" i="6"/>
  <c r="M92" i="6"/>
  <c r="L92" i="6"/>
  <c r="X91" i="6"/>
  <c r="N91" i="6" s="1"/>
  <c r="W91" i="6"/>
  <c r="T91" i="6"/>
  <c r="S91" i="6"/>
  <c r="X90" i="6"/>
  <c r="W90" i="6"/>
  <c r="T90" i="6"/>
  <c r="S90" i="6"/>
  <c r="N90" i="6"/>
  <c r="M90" i="6"/>
  <c r="L90" i="6"/>
  <c r="X89" i="6"/>
  <c r="W89" i="6"/>
  <c r="T89" i="6"/>
  <c r="S89" i="6"/>
  <c r="N89" i="6"/>
  <c r="M89" i="6"/>
  <c r="L89" i="6"/>
  <c r="X88" i="6"/>
  <c r="W88" i="6"/>
  <c r="T88" i="6"/>
  <c r="K88" i="6"/>
  <c r="J88" i="6"/>
  <c r="S88" i="6" s="1"/>
  <c r="T87" i="6"/>
  <c r="S87" i="6"/>
  <c r="K87" i="6"/>
  <c r="J87" i="6"/>
  <c r="W87" i="6" s="1"/>
  <c r="X86" i="6"/>
  <c r="W86" i="6"/>
  <c r="T86" i="6"/>
  <c r="S86" i="6"/>
  <c r="N86" i="6"/>
  <c r="M86" i="6"/>
  <c r="L86" i="6"/>
  <c r="X85" i="6"/>
  <c r="W85" i="6"/>
  <c r="T85" i="6"/>
  <c r="S85" i="6"/>
  <c r="R85" i="6"/>
  <c r="Q85" i="6"/>
  <c r="X84" i="6"/>
  <c r="W84" i="6"/>
  <c r="T84" i="6"/>
  <c r="S84" i="6"/>
  <c r="Q84" i="6"/>
  <c r="R84" i="6" s="1"/>
  <c r="N84" i="6"/>
  <c r="M84" i="6"/>
  <c r="L84" i="6"/>
  <c r="X83" i="6"/>
  <c r="W83" i="6"/>
  <c r="T83" i="6"/>
  <c r="S83" i="6"/>
  <c r="Q83" i="6"/>
  <c r="R83" i="6" s="1"/>
  <c r="N83" i="6"/>
  <c r="M83" i="6"/>
  <c r="L83" i="6"/>
  <c r="X82" i="6"/>
  <c r="N82" i="6" s="1"/>
  <c r="W82" i="6"/>
  <c r="T82" i="6"/>
  <c r="S82" i="6"/>
  <c r="R82" i="6"/>
  <c r="Q82" i="6"/>
  <c r="X81" i="6"/>
  <c r="W81" i="6"/>
  <c r="T81" i="6"/>
  <c r="S81" i="6"/>
  <c r="Q81" i="6"/>
  <c r="R81" i="6" s="1"/>
  <c r="Q80" i="6"/>
  <c r="K80" i="6"/>
  <c r="J80" i="6"/>
  <c r="W80" i="6" s="1"/>
  <c r="T79" i="6"/>
  <c r="S79" i="6"/>
  <c r="Q79" i="6"/>
  <c r="R79" i="6" s="1"/>
  <c r="K79" i="6"/>
  <c r="W79" i="6" s="1"/>
  <c r="J79" i="6"/>
  <c r="X78" i="6"/>
  <c r="W78" i="6"/>
  <c r="T78" i="6"/>
  <c r="S78" i="6"/>
  <c r="R78" i="6"/>
  <c r="Q78" i="6"/>
  <c r="X77" i="6"/>
  <c r="W77" i="6"/>
  <c r="T77" i="6"/>
  <c r="S77" i="6"/>
  <c r="Q77" i="6"/>
  <c r="R77" i="6" s="1"/>
  <c r="N77" i="6"/>
  <c r="M77" i="6"/>
  <c r="L77" i="6"/>
  <c r="X76" i="6"/>
  <c r="L76" i="6" s="1"/>
  <c r="W76" i="6"/>
  <c r="T76" i="6"/>
  <c r="S76" i="6"/>
  <c r="R76" i="6"/>
  <c r="Q76" i="6"/>
  <c r="X75" i="6"/>
  <c r="N75" i="6" s="1"/>
  <c r="W75" i="6"/>
  <c r="T75" i="6"/>
  <c r="S75" i="6"/>
  <c r="R75" i="6"/>
  <c r="Q75" i="6"/>
  <c r="M75" i="6"/>
  <c r="L75" i="6"/>
  <c r="X74" i="6"/>
  <c r="W74" i="6"/>
  <c r="T74" i="6"/>
  <c r="S74" i="6"/>
  <c r="R74" i="6"/>
  <c r="Q74" i="6"/>
  <c r="X73" i="6"/>
  <c r="W73" i="6"/>
  <c r="T73" i="6"/>
  <c r="S73" i="6"/>
  <c r="R73" i="6"/>
  <c r="Q73" i="6"/>
  <c r="N73" i="6"/>
  <c r="M73" i="6"/>
  <c r="L73" i="6"/>
  <c r="K72" i="6"/>
  <c r="J72" i="6"/>
  <c r="X71" i="6"/>
  <c r="L71" i="6"/>
  <c r="K71" i="6"/>
  <c r="J71" i="6"/>
  <c r="X70" i="6"/>
  <c r="W70" i="6"/>
  <c r="T70" i="6"/>
  <c r="S70" i="6"/>
  <c r="Q70" i="6"/>
  <c r="R70" i="6" s="1"/>
  <c r="N70" i="6"/>
  <c r="M70" i="6"/>
  <c r="L70" i="6"/>
  <c r="X69" i="6"/>
  <c r="W69" i="6"/>
  <c r="T69" i="6"/>
  <c r="S69" i="6"/>
  <c r="N69" i="6"/>
  <c r="M69" i="6"/>
  <c r="L69" i="6"/>
  <c r="X68" i="6"/>
  <c r="N68" i="6" s="1"/>
  <c r="W68" i="6"/>
  <c r="T68" i="6"/>
  <c r="S68" i="6"/>
  <c r="X67" i="6"/>
  <c r="W67" i="6"/>
  <c r="T67" i="6"/>
  <c r="S67" i="6"/>
  <c r="X66" i="6"/>
  <c r="W66" i="6"/>
  <c r="T66" i="6"/>
  <c r="S66" i="6"/>
  <c r="N66" i="6"/>
  <c r="M66" i="6"/>
  <c r="L66" i="6"/>
  <c r="X65" i="6"/>
  <c r="W65" i="6"/>
  <c r="T65" i="6"/>
  <c r="S65" i="6"/>
  <c r="N65" i="6"/>
  <c r="M65" i="6"/>
  <c r="L65" i="6"/>
  <c r="X64" i="6"/>
  <c r="N64" i="6" s="1"/>
  <c r="W64" i="6"/>
  <c r="S64" i="6"/>
  <c r="K64" i="6"/>
  <c r="J64" i="6"/>
  <c r="T64" i="6" s="1"/>
  <c r="K63" i="6"/>
  <c r="J63" i="6"/>
  <c r="X63" i="6" s="1"/>
  <c r="X62" i="6"/>
  <c r="W62" i="6"/>
  <c r="T62" i="6"/>
  <c r="S62" i="6"/>
  <c r="N62" i="6"/>
  <c r="M62" i="6"/>
  <c r="L62" i="6"/>
  <c r="X61" i="6"/>
  <c r="L61" i="6" s="1"/>
  <c r="W61" i="6"/>
  <c r="T61" i="6"/>
  <c r="S61" i="6"/>
  <c r="X60" i="6"/>
  <c r="W60" i="6"/>
  <c r="T60" i="6"/>
  <c r="S60" i="6"/>
  <c r="N60" i="6"/>
  <c r="M60" i="6"/>
  <c r="L60" i="6"/>
  <c r="X59" i="6"/>
  <c r="W59" i="6"/>
  <c r="T59" i="6"/>
  <c r="S59" i="6"/>
  <c r="N59" i="6"/>
  <c r="M59" i="6"/>
  <c r="L59" i="6"/>
  <c r="X58" i="6"/>
  <c r="W58" i="6"/>
  <c r="T58" i="6"/>
  <c r="S58" i="6"/>
  <c r="X57" i="6"/>
  <c r="N57" i="6" s="1"/>
  <c r="W57" i="6"/>
  <c r="T57" i="6"/>
  <c r="S57" i="6"/>
  <c r="L57" i="6"/>
  <c r="K56" i="6"/>
  <c r="J56" i="6"/>
  <c r="T56" i="6" s="1"/>
  <c r="X55" i="6"/>
  <c r="W55" i="6"/>
  <c r="T55" i="6"/>
  <c r="S55" i="6"/>
  <c r="N55" i="6"/>
  <c r="K55" i="6"/>
  <c r="J55" i="6"/>
  <c r="X54" i="6"/>
  <c r="W54" i="6"/>
  <c r="T54" i="6"/>
  <c r="S54" i="6"/>
  <c r="N54" i="6"/>
  <c r="M54" i="6"/>
  <c r="L54" i="6"/>
  <c r="K53" i="6"/>
  <c r="J53" i="6"/>
  <c r="X53" i="6" s="1"/>
  <c r="K52" i="6"/>
  <c r="J52" i="6"/>
  <c r="W52" i="6" s="1"/>
  <c r="X51" i="6"/>
  <c r="W51" i="6"/>
  <c r="T51" i="6"/>
  <c r="R51" i="6" s="1"/>
  <c r="S51" i="6"/>
  <c r="K51" i="6"/>
  <c r="J51" i="6"/>
  <c r="X50" i="6"/>
  <c r="W50" i="6"/>
  <c r="T50" i="6"/>
  <c r="R50" i="6" s="1"/>
  <c r="S50" i="6"/>
  <c r="Q50" i="6" s="1"/>
  <c r="N50" i="6"/>
  <c r="M50" i="6"/>
  <c r="L50" i="6"/>
  <c r="X49" i="6"/>
  <c r="W49" i="6"/>
  <c r="T49" i="6"/>
  <c r="R49" i="6" s="1"/>
  <c r="S49" i="6"/>
  <c r="Q49" i="6"/>
  <c r="N49" i="6"/>
  <c r="M49" i="6"/>
  <c r="L49" i="6"/>
  <c r="X48" i="6"/>
  <c r="W48" i="6"/>
  <c r="T48" i="6"/>
  <c r="R48" i="6" s="1"/>
  <c r="S48" i="6"/>
  <c r="Q48" i="6"/>
  <c r="X47" i="6"/>
  <c r="W47" i="6"/>
  <c r="T47" i="6"/>
  <c r="S47" i="6"/>
  <c r="R47" i="6"/>
  <c r="Q47" i="6"/>
  <c r="N47" i="6"/>
  <c r="M47" i="6"/>
  <c r="L47" i="6"/>
  <c r="X46" i="6"/>
  <c r="N46" i="6" s="1"/>
  <c r="W46" i="6"/>
  <c r="T46" i="6"/>
  <c r="S46" i="6"/>
  <c r="Q46" i="6" s="1"/>
  <c r="R46" i="6"/>
  <c r="X45" i="6"/>
  <c r="W45" i="6"/>
  <c r="T45" i="6"/>
  <c r="R45" i="6" s="1"/>
  <c r="S45" i="6"/>
  <c r="Q45" i="6"/>
  <c r="N45" i="6"/>
  <c r="M45" i="6"/>
  <c r="L45" i="6"/>
  <c r="X44" i="6"/>
  <c r="W44" i="6"/>
  <c r="T44" i="6"/>
  <c r="R44" i="6" s="1"/>
  <c r="S44" i="6"/>
  <c r="Q44" i="6" s="1"/>
  <c r="X43" i="6"/>
  <c r="W43" i="6"/>
  <c r="T43" i="6"/>
  <c r="S43" i="6"/>
  <c r="Q43" i="6" s="1"/>
  <c r="R43" i="6"/>
  <c r="N43" i="6"/>
  <c r="M43" i="6"/>
  <c r="L43" i="6"/>
  <c r="X42" i="6"/>
  <c r="W42" i="6"/>
  <c r="T42" i="6"/>
  <c r="S42" i="6"/>
  <c r="R42" i="6"/>
  <c r="Q42" i="6"/>
  <c r="N42" i="6"/>
  <c r="M42" i="6"/>
  <c r="L42" i="6"/>
  <c r="X41" i="6"/>
  <c r="W41" i="6"/>
  <c r="T41" i="6"/>
  <c r="R41" i="6" s="1"/>
  <c r="S41" i="6"/>
  <c r="Q41" i="6" s="1"/>
  <c r="X40" i="6"/>
  <c r="W40" i="6"/>
  <c r="T40" i="6"/>
  <c r="S40" i="6"/>
  <c r="R40" i="6"/>
  <c r="Q40" i="6"/>
  <c r="N40" i="6"/>
  <c r="M40" i="6"/>
  <c r="L40" i="6"/>
  <c r="X39" i="6"/>
  <c r="W39" i="6"/>
  <c r="T39" i="6"/>
  <c r="S39" i="6"/>
  <c r="R39" i="6"/>
  <c r="Q39" i="6"/>
  <c r="N39" i="6"/>
  <c r="M39" i="6"/>
  <c r="L39" i="6"/>
  <c r="X38" i="6"/>
  <c r="N38" i="6" s="1"/>
  <c r="W38" i="6"/>
  <c r="T38" i="6"/>
  <c r="S38" i="6"/>
  <c r="R38" i="6"/>
  <c r="Q38" i="6"/>
  <c r="X37" i="6"/>
  <c r="W37" i="6"/>
  <c r="T37" i="6"/>
  <c r="S37" i="6"/>
  <c r="R37" i="6"/>
  <c r="Q37" i="6"/>
  <c r="X36" i="6"/>
  <c r="N36" i="6" s="1"/>
  <c r="W36" i="6"/>
  <c r="T36" i="6"/>
  <c r="S36" i="6"/>
  <c r="Q36" i="6"/>
  <c r="R36" i="6" s="1"/>
  <c r="L36" i="6"/>
  <c r="X35" i="6"/>
  <c r="W35" i="6"/>
  <c r="T35" i="6"/>
  <c r="S35" i="6"/>
  <c r="R35" i="6"/>
  <c r="Q35" i="6"/>
  <c r="N35" i="6"/>
  <c r="M35" i="6"/>
  <c r="L35" i="6"/>
  <c r="X34" i="6"/>
  <c r="W34" i="6"/>
  <c r="T34" i="6"/>
  <c r="S34" i="6"/>
  <c r="R34" i="6"/>
  <c r="Q34" i="6"/>
  <c r="X33" i="6"/>
  <c r="W33" i="6"/>
  <c r="T33" i="6"/>
  <c r="S33" i="6"/>
  <c r="Q33" i="6"/>
  <c r="R33" i="6" s="1"/>
  <c r="N33" i="6"/>
  <c r="M33" i="6"/>
  <c r="L33" i="6"/>
  <c r="X32" i="6"/>
  <c r="W32" i="6"/>
  <c r="T32" i="6"/>
  <c r="S32" i="6"/>
  <c r="Q32" i="6"/>
  <c r="R32" i="6" s="1"/>
  <c r="N32" i="6"/>
  <c r="M32" i="6"/>
  <c r="L32" i="6"/>
  <c r="X31" i="6"/>
  <c r="W31" i="6"/>
  <c r="T31" i="6"/>
  <c r="S31" i="6"/>
  <c r="Q31" i="6"/>
  <c r="R31" i="6" s="1"/>
  <c r="N31" i="6"/>
  <c r="M31" i="6"/>
  <c r="L31" i="6"/>
  <c r="X30" i="6"/>
  <c r="W30" i="6"/>
  <c r="T30" i="6"/>
  <c r="S30" i="6"/>
  <c r="Q30" i="6"/>
  <c r="R30" i="6" s="1"/>
  <c r="X29" i="6"/>
  <c r="L29" i="6" s="1"/>
  <c r="W29" i="6"/>
  <c r="T29" i="6"/>
  <c r="S29" i="6"/>
  <c r="Q29" i="6"/>
  <c r="R29" i="6" s="1"/>
  <c r="N29" i="6"/>
  <c r="M29" i="6"/>
  <c r="X28" i="6"/>
  <c r="W28" i="6"/>
  <c r="T28" i="6"/>
  <c r="S28" i="6"/>
  <c r="Q28" i="6"/>
  <c r="R28" i="6" s="1"/>
  <c r="N28" i="6"/>
  <c r="M28" i="6"/>
  <c r="L28" i="6"/>
  <c r="X27" i="6"/>
  <c r="W27" i="6"/>
  <c r="T27" i="6"/>
  <c r="S27" i="6"/>
  <c r="R27" i="6"/>
  <c r="Q27" i="6"/>
  <c r="X26" i="6"/>
  <c r="W26" i="6"/>
  <c r="T26" i="6"/>
  <c r="S26" i="6"/>
  <c r="R26" i="6"/>
  <c r="N26" i="6"/>
  <c r="M26" i="6"/>
  <c r="L26" i="6"/>
  <c r="X25" i="6"/>
  <c r="W25" i="6"/>
  <c r="T25" i="6"/>
  <c r="S25" i="6"/>
  <c r="R25" i="6"/>
  <c r="N25" i="6"/>
  <c r="M25" i="6"/>
  <c r="L25" i="6"/>
  <c r="X24" i="6"/>
  <c r="N24" i="6" s="1"/>
  <c r="W24" i="6"/>
  <c r="T24" i="6"/>
  <c r="R24" i="6" s="1"/>
  <c r="S24" i="6"/>
  <c r="M24" i="6"/>
  <c r="L24" i="6"/>
  <c r="X23" i="6"/>
  <c r="N23" i="6" s="1"/>
  <c r="W23" i="6"/>
  <c r="T23" i="6"/>
  <c r="S23" i="6"/>
  <c r="R23" i="6"/>
  <c r="L23" i="6"/>
  <c r="X22" i="6"/>
  <c r="W22" i="6"/>
  <c r="T22" i="6"/>
  <c r="S22" i="6"/>
  <c r="R22" i="6"/>
  <c r="X21" i="6"/>
  <c r="N21" i="6" s="1"/>
  <c r="W21" i="6"/>
  <c r="T21" i="6"/>
  <c r="R21" i="6" s="1"/>
  <c r="S21" i="6"/>
  <c r="M21" i="6"/>
  <c r="L21" i="6"/>
  <c r="X20" i="6"/>
  <c r="W20" i="6"/>
  <c r="T20" i="6"/>
  <c r="S20" i="6"/>
  <c r="R20" i="6"/>
  <c r="N20" i="6"/>
  <c r="M20" i="6"/>
  <c r="L20" i="6"/>
  <c r="X19" i="6"/>
  <c r="W19" i="6"/>
  <c r="T19" i="6"/>
  <c r="S19" i="6"/>
  <c r="R19" i="6"/>
  <c r="X18" i="6"/>
  <c r="W18" i="6"/>
  <c r="T18" i="6"/>
  <c r="S18" i="6"/>
  <c r="R18" i="6"/>
  <c r="N18" i="6"/>
  <c r="M18" i="6"/>
  <c r="L18" i="6"/>
  <c r="X17" i="6"/>
  <c r="W17" i="6"/>
  <c r="T17" i="6"/>
  <c r="S17" i="6"/>
  <c r="R17" i="6"/>
  <c r="N17" i="6"/>
  <c r="M17" i="6"/>
  <c r="L17" i="6"/>
  <c r="X16" i="6"/>
  <c r="W16" i="6"/>
  <c r="T16" i="6"/>
  <c r="S16" i="6"/>
  <c r="R16" i="6"/>
  <c r="N16" i="6"/>
  <c r="M16" i="6"/>
  <c r="L16" i="6"/>
  <c r="X15" i="6"/>
  <c r="N15" i="6" s="1"/>
  <c r="W15" i="6"/>
  <c r="T15" i="6"/>
  <c r="R15" i="6" s="1"/>
  <c r="S15" i="6"/>
  <c r="M15" i="6"/>
  <c r="L15" i="6"/>
  <c r="X14" i="6"/>
  <c r="W14" i="6"/>
  <c r="T14" i="6"/>
  <c r="S14" i="6"/>
  <c r="X13" i="6"/>
  <c r="W13" i="6"/>
  <c r="T13" i="6"/>
  <c r="S13" i="6"/>
  <c r="N13" i="6"/>
  <c r="M13" i="6"/>
  <c r="L13" i="6"/>
  <c r="K12" i="6"/>
  <c r="J12" i="6"/>
  <c r="X11" i="6"/>
  <c r="L11" i="6" s="1"/>
  <c r="W11" i="6"/>
  <c r="T11" i="6"/>
  <c r="S11" i="6"/>
  <c r="K11" i="6"/>
  <c r="J11" i="6"/>
  <c r="X10" i="6"/>
  <c r="W10" i="6"/>
  <c r="T10" i="6"/>
  <c r="S10" i="6"/>
  <c r="N10" i="6"/>
  <c r="M10" i="6"/>
  <c r="L10" i="6"/>
  <c r="X9" i="6"/>
  <c r="M9" i="6" s="1"/>
  <c r="W9" i="6"/>
  <c r="T9" i="6"/>
  <c r="S9" i="6"/>
  <c r="N9" i="6"/>
  <c r="K9" i="6"/>
  <c r="J9" i="6"/>
  <c r="K8" i="6"/>
  <c r="J8" i="6"/>
  <c r="T8" i="6" s="1"/>
  <c r="X7" i="6"/>
  <c r="L7" i="6" s="1"/>
  <c r="W7" i="6"/>
  <c r="T7" i="6"/>
  <c r="S7" i="6"/>
  <c r="N7" i="6"/>
  <c r="M7" i="6"/>
  <c r="X6" i="6"/>
  <c r="W6" i="6"/>
  <c r="K6" i="6"/>
  <c r="J6" i="6"/>
  <c r="T6" i="6" s="1"/>
  <c r="K5" i="6"/>
  <c r="J5" i="6"/>
  <c r="X4" i="6"/>
  <c r="L4" i="6" s="1"/>
  <c r="W4" i="6"/>
  <c r="T4" i="6"/>
  <c r="S4" i="6"/>
  <c r="N4" i="6"/>
  <c r="M4" i="6"/>
  <c r="X3" i="6"/>
  <c r="W3" i="6"/>
  <c r="T3" i="6"/>
  <c r="S3" i="6"/>
  <c r="K3" i="6"/>
  <c r="J3" i="6"/>
  <c r="W2" i="6"/>
  <c r="T2" i="6"/>
  <c r="S2" i="6"/>
  <c r="N2" i="6"/>
  <c r="M2" i="6"/>
  <c r="L2" i="6"/>
  <c r="K2" i="6"/>
  <c r="J2" i="6"/>
  <c r="X2" i="6" s="1"/>
  <c r="M666" i="6" l="1"/>
  <c r="N666" i="6"/>
  <c r="L666" i="6"/>
  <c r="T658" i="6"/>
  <c r="W658" i="6"/>
  <c r="S658" i="6"/>
  <c r="T659" i="6"/>
  <c r="X662" i="6"/>
  <c r="T663" i="6"/>
  <c r="S663" i="6"/>
  <c r="W663" i="6"/>
  <c r="X663" i="6"/>
  <c r="W654" i="6"/>
  <c r="S655" i="6"/>
  <c r="T655" i="6"/>
  <c r="W655" i="6"/>
  <c r="X655" i="6"/>
  <c r="N655" i="6" s="1"/>
  <c r="X656" i="6"/>
  <c r="M656" i="6" s="1"/>
  <c r="M341" i="6"/>
  <c r="N341" i="6"/>
  <c r="L341" i="6"/>
  <c r="L53" i="6"/>
  <c r="N53" i="6"/>
  <c r="M53" i="6"/>
  <c r="N400" i="6"/>
  <c r="M400" i="6"/>
  <c r="L400" i="6"/>
  <c r="M338" i="6"/>
  <c r="L338" i="6"/>
  <c r="N338" i="6"/>
  <c r="M327" i="6"/>
  <c r="L327" i="6"/>
  <c r="N327" i="6"/>
  <c r="L137" i="6"/>
  <c r="M137" i="6"/>
  <c r="N137" i="6"/>
  <c r="N345" i="6"/>
  <c r="M345" i="6"/>
  <c r="L345" i="6"/>
  <c r="N323" i="6"/>
  <c r="M323" i="6"/>
  <c r="L323" i="6"/>
  <c r="N644" i="6"/>
  <c r="M644" i="6"/>
  <c r="L644" i="6"/>
  <c r="N429" i="6"/>
  <c r="M429" i="6"/>
  <c r="L429" i="6"/>
  <c r="N659" i="6"/>
  <c r="M659" i="6"/>
  <c r="L659" i="6"/>
  <c r="N188" i="6"/>
  <c r="M188" i="6"/>
  <c r="L188" i="6"/>
  <c r="N367" i="6"/>
  <c r="M367" i="6"/>
  <c r="L367" i="6"/>
  <c r="L237" i="6"/>
  <c r="M237" i="6"/>
  <c r="N237" i="6"/>
  <c r="N418" i="6"/>
  <c r="M418" i="6"/>
  <c r="L418" i="6"/>
  <c r="M324" i="6"/>
  <c r="N324" i="6"/>
  <c r="L324" i="6"/>
  <c r="N330" i="6"/>
  <c r="M330" i="6"/>
  <c r="L330" i="6"/>
  <c r="N266" i="6"/>
  <c r="M266" i="6"/>
  <c r="L266" i="6"/>
  <c r="N251" i="6"/>
  <c r="M251" i="6"/>
  <c r="L251" i="6"/>
  <c r="L63" i="6"/>
  <c r="N63" i="6"/>
  <c r="M63" i="6"/>
  <c r="N213" i="6"/>
  <c r="M213" i="6"/>
  <c r="L213" i="6"/>
  <c r="N591" i="6"/>
  <c r="M591" i="6"/>
  <c r="L591" i="6"/>
  <c r="L312" i="6"/>
  <c r="M312" i="6"/>
  <c r="N312" i="6"/>
  <c r="L525" i="6"/>
  <c r="M525" i="6"/>
  <c r="N525" i="6"/>
  <c r="M423" i="6"/>
  <c r="N423" i="6"/>
  <c r="L423" i="6"/>
  <c r="N189" i="6"/>
  <c r="M189" i="6"/>
  <c r="L189" i="6"/>
  <c r="N346" i="6"/>
  <c r="M346" i="6"/>
  <c r="L346" i="6"/>
  <c r="N384" i="6"/>
  <c r="M384" i="6"/>
  <c r="L384" i="6"/>
  <c r="L424" i="6"/>
  <c r="N424" i="6"/>
  <c r="M424" i="6"/>
  <c r="N575" i="6"/>
  <c r="M575" i="6"/>
  <c r="L575" i="6"/>
  <c r="R441" i="6"/>
  <c r="L385" i="6"/>
  <c r="N385" i="6"/>
  <c r="M385" i="6"/>
  <c r="N425" i="6"/>
  <c r="M425" i="6"/>
  <c r="L425" i="6"/>
  <c r="N402" i="6"/>
  <c r="M402" i="6"/>
  <c r="L402" i="6"/>
  <c r="N301" i="6"/>
  <c r="M301" i="6"/>
  <c r="L301" i="6"/>
  <c r="N242" i="6"/>
  <c r="M242" i="6"/>
  <c r="L242" i="6"/>
  <c r="W253" i="6"/>
  <c r="T253" i="6"/>
  <c r="S253" i="6"/>
  <c r="AC533" i="6"/>
  <c r="X533" i="6"/>
  <c r="W533" i="6"/>
  <c r="S533" i="6"/>
  <c r="Q533" i="6"/>
  <c r="R533" i="6" s="1"/>
  <c r="X163" i="6"/>
  <c r="S8" i="6"/>
  <c r="N711" i="6"/>
  <c r="M711" i="6"/>
  <c r="L711" i="6"/>
  <c r="X254" i="6"/>
  <c r="L164" i="6"/>
  <c r="X381" i="6"/>
  <c r="Q423" i="6"/>
  <c r="R423" i="6" s="1"/>
  <c r="T441" i="6"/>
  <c r="X543" i="6"/>
  <c r="S563" i="6"/>
  <c r="M145" i="6"/>
  <c r="N174" i="6"/>
  <c r="M174" i="6"/>
  <c r="L174" i="6"/>
  <c r="L217" i="6"/>
  <c r="X382" i="6"/>
  <c r="W382" i="6"/>
  <c r="T382" i="6"/>
  <c r="S382" i="6"/>
  <c r="M404" i="6"/>
  <c r="R432" i="6"/>
  <c r="W441" i="6"/>
  <c r="W573" i="6"/>
  <c r="N669" i="6"/>
  <c r="M669" i="6"/>
  <c r="L669" i="6"/>
  <c r="M61" i="6"/>
  <c r="N78" i="6"/>
  <c r="M78" i="6"/>
  <c r="L78" i="6"/>
  <c r="N99" i="6"/>
  <c r="N164" i="6"/>
  <c r="L175" i="6"/>
  <c r="M217" i="6"/>
  <c r="N245" i="6"/>
  <c r="M245" i="6"/>
  <c r="L245" i="6"/>
  <c r="X276" i="6"/>
  <c r="W276" i="6"/>
  <c r="T276" i="6"/>
  <c r="S276" i="6"/>
  <c r="S327" i="6"/>
  <c r="S338" i="6"/>
  <c r="N404" i="6"/>
  <c r="S423" i="6"/>
  <c r="S432" i="6"/>
  <c r="X441" i="6"/>
  <c r="N503" i="6"/>
  <c r="M503" i="6"/>
  <c r="L503" i="6"/>
  <c r="L514" i="6"/>
  <c r="AC544" i="6"/>
  <c r="X544" i="6"/>
  <c r="W544" i="6"/>
  <c r="T544" i="6"/>
  <c r="S544" i="6"/>
  <c r="Q544" i="6"/>
  <c r="R544" i="6" s="1"/>
  <c r="X573" i="6"/>
  <c r="T594" i="6"/>
  <c r="N604" i="6"/>
  <c r="M604" i="6"/>
  <c r="L604" i="6"/>
  <c r="L776" i="6"/>
  <c r="N61" i="6"/>
  <c r="X79" i="6"/>
  <c r="M175" i="6"/>
  <c r="Q236" i="6"/>
  <c r="R236" i="6" s="1"/>
  <c r="L246" i="6"/>
  <c r="T327" i="6"/>
  <c r="T338" i="6"/>
  <c r="N383" i="6"/>
  <c r="M383" i="6"/>
  <c r="L383" i="6"/>
  <c r="T423" i="6"/>
  <c r="N433" i="6"/>
  <c r="M433" i="6"/>
  <c r="L433" i="6"/>
  <c r="X442" i="6"/>
  <c r="L504" i="6"/>
  <c r="M514" i="6"/>
  <c r="AC573" i="6"/>
  <c r="Q584" i="6"/>
  <c r="R584" i="6" s="1"/>
  <c r="W594" i="6"/>
  <c r="M776" i="6"/>
  <c r="W402" i="6"/>
  <c r="T254" i="6"/>
  <c r="N451" i="6"/>
  <c r="M451" i="6"/>
  <c r="L451" i="6"/>
  <c r="T573" i="6"/>
  <c r="R594" i="6"/>
  <c r="X8" i="6"/>
  <c r="X185" i="6"/>
  <c r="W185" i="6"/>
  <c r="T185" i="6"/>
  <c r="S185" i="6"/>
  <c r="AC543" i="6"/>
  <c r="T563" i="6"/>
  <c r="S594" i="6"/>
  <c r="N775" i="6"/>
  <c r="M775" i="6"/>
  <c r="L775" i="6"/>
  <c r="L9" i="6"/>
  <c r="Q52" i="6"/>
  <c r="W71" i="6"/>
  <c r="T71" i="6"/>
  <c r="S71" i="6"/>
  <c r="Q71" i="6"/>
  <c r="R71" i="6" s="1"/>
  <c r="M246" i="6"/>
  <c r="L287" i="6"/>
  <c r="W327" i="6"/>
  <c r="W338" i="6"/>
  <c r="L351" i="6"/>
  <c r="M372" i="6"/>
  <c r="W423" i="6"/>
  <c r="L452" i="6"/>
  <c r="M504" i="6"/>
  <c r="N524" i="6"/>
  <c r="M524" i="6"/>
  <c r="L524" i="6"/>
  <c r="X574" i="6"/>
  <c r="W574" i="6"/>
  <c r="T574" i="6"/>
  <c r="S574" i="6"/>
  <c r="Q574" i="6"/>
  <c r="R574" i="6" s="1"/>
  <c r="X594" i="6"/>
  <c r="R52" i="6"/>
  <c r="N186" i="6"/>
  <c r="M186" i="6"/>
  <c r="L186" i="6"/>
  <c r="S236" i="6"/>
  <c r="M318" i="6"/>
  <c r="N372" i="6"/>
  <c r="M472" i="6"/>
  <c r="AC594" i="6"/>
  <c r="S659" i="6"/>
  <c r="M264" i="6"/>
  <c r="N264" i="6"/>
  <c r="L264" i="6"/>
  <c r="W234" i="6"/>
  <c r="T234" i="6"/>
  <c r="X234" i="6"/>
  <c r="S234" i="6"/>
  <c r="Q234" i="6"/>
  <c r="R234" i="6"/>
  <c r="S337" i="6"/>
  <c r="N512" i="6"/>
  <c r="M512" i="6"/>
  <c r="L512" i="6"/>
  <c r="N572" i="6"/>
  <c r="M572" i="6"/>
  <c r="L572" i="6"/>
  <c r="X349" i="6"/>
  <c r="W349" i="6"/>
  <c r="T349" i="6"/>
  <c r="S349" i="6"/>
  <c r="N350" i="6"/>
  <c r="M350" i="6"/>
  <c r="L350" i="6"/>
  <c r="S585" i="6"/>
  <c r="Q72" i="6"/>
  <c r="R72" i="6" s="1"/>
  <c r="L166" i="6"/>
  <c r="W187" i="6"/>
  <c r="X443" i="6"/>
  <c r="X453" i="6"/>
  <c r="S453" i="6"/>
  <c r="S525" i="6"/>
  <c r="Q546" i="6"/>
  <c r="AC575" i="6"/>
  <c r="W605" i="6"/>
  <c r="N616" i="6"/>
  <c r="W626" i="6"/>
  <c r="N645" i="6"/>
  <c r="T384" i="6"/>
  <c r="M166" i="6"/>
  <c r="Q237" i="6"/>
  <c r="R237" i="6" s="1"/>
  <c r="N319" i="6"/>
  <c r="M319" i="6"/>
  <c r="L319" i="6"/>
  <c r="X444" i="6"/>
  <c r="W444" i="6"/>
  <c r="T444" i="6"/>
  <c r="T525" i="6"/>
  <c r="L536" i="6"/>
  <c r="R546" i="6"/>
  <c r="AC576" i="6"/>
  <c r="X576" i="6"/>
  <c r="W576" i="6"/>
  <c r="T576" i="6"/>
  <c r="S576" i="6"/>
  <c r="Q576" i="6"/>
  <c r="R576" i="6" s="1"/>
  <c r="X605" i="6"/>
  <c r="Q616" i="6"/>
  <c r="R616" i="6" s="1"/>
  <c r="X626" i="6"/>
  <c r="S638" i="6"/>
  <c r="S573" i="6"/>
  <c r="L289" i="6"/>
  <c r="N289" i="6"/>
  <c r="M289" i="6"/>
  <c r="X320" i="6"/>
  <c r="W525" i="6"/>
  <c r="M536" i="6"/>
  <c r="S546" i="6"/>
  <c r="T638" i="6"/>
  <c r="N225" i="6"/>
  <c r="M225" i="6"/>
  <c r="L225" i="6"/>
  <c r="X337" i="6"/>
  <c r="AC552" i="6"/>
  <c r="AC523" i="6"/>
  <c r="X523" i="6"/>
  <c r="W523" i="6"/>
  <c r="T523" i="6"/>
  <c r="S523" i="6"/>
  <c r="Q523" i="6"/>
  <c r="R523" i="6" s="1"/>
  <c r="N702" i="6"/>
  <c r="M702" i="6"/>
  <c r="L702" i="6"/>
  <c r="N329" i="6"/>
  <c r="M329" i="6"/>
  <c r="L329" i="6"/>
  <c r="Q525" i="6"/>
  <c r="N298" i="6"/>
  <c r="M298" i="6"/>
  <c r="L298" i="6"/>
  <c r="W638" i="6"/>
  <c r="N118" i="6"/>
  <c r="M118" i="6"/>
  <c r="L118" i="6"/>
  <c r="T166" i="6"/>
  <c r="N229" i="6"/>
  <c r="M229" i="6"/>
  <c r="L229" i="6"/>
  <c r="S330" i="6"/>
  <c r="N415" i="6"/>
  <c r="M415" i="6"/>
  <c r="L415" i="6"/>
  <c r="AC525" i="6"/>
  <c r="Q536" i="6"/>
  <c r="R536" i="6" s="1"/>
  <c r="W546" i="6"/>
  <c r="T616" i="6"/>
  <c r="X638" i="6"/>
  <c r="M693" i="6"/>
  <c r="M704" i="6"/>
  <c r="T359" i="6"/>
  <c r="T337" i="6"/>
  <c r="N165" i="6"/>
  <c r="M165" i="6"/>
  <c r="L165" i="6"/>
  <c r="X339" i="6"/>
  <c r="N19" i="6"/>
  <c r="M19" i="6"/>
  <c r="L19" i="6"/>
  <c r="S72" i="6"/>
  <c r="N157" i="6"/>
  <c r="M157" i="6"/>
  <c r="L157" i="6"/>
  <c r="N556" i="6"/>
  <c r="M556" i="6"/>
  <c r="L556" i="6"/>
  <c r="X606" i="6"/>
  <c r="W606" i="6"/>
  <c r="T606" i="6"/>
  <c r="S606" i="6"/>
  <c r="R606" i="6"/>
  <c r="Q606" i="6"/>
  <c r="L46" i="6"/>
  <c r="T53" i="6"/>
  <c r="R53" i="6" s="1"/>
  <c r="X72" i="6"/>
  <c r="M158" i="6"/>
  <c r="W166" i="6"/>
  <c r="T330" i="6"/>
  <c r="S341" i="6"/>
  <c r="L426" i="6"/>
  <c r="Q453" i="6"/>
  <c r="X526" i="6"/>
  <c r="W526" i="6"/>
  <c r="T526" i="6"/>
  <c r="S526" i="6"/>
  <c r="Q526" i="6"/>
  <c r="R526" i="6" s="1"/>
  <c r="X546" i="6"/>
  <c r="W616" i="6"/>
  <c r="N650" i="6"/>
  <c r="M650" i="6"/>
  <c r="L650" i="6"/>
  <c r="N693" i="6"/>
  <c r="N379" i="6"/>
  <c r="M379" i="6"/>
  <c r="L379" i="6"/>
  <c r="X253" i="6"/>
  <c r="L645" i="6"/>
  <c r="X431" i="6"/>
  <c r="T381" i="6"/>
  <c r="W8" i="6"/>
  <c r="M44" i="6"/>
  <c r="N44" i="6"/>
  <c r="L44" i="6"/>
  <c r="L616" i="6"/>
  <c r="R525" i="6"/>
  <c r="S616" i="6"/>
  <c r="W72" i="6"/>
  <c r="M46" i="6"/>
  <c r="W53" i="6"/>
  <c r="S137" i="6"/>
  <c r="S279" i="6"/>
  <c r="X279" i="6"/>
  <c r="W279" i="6"/>
  <c r="T279" i="6"/>
  <c r="L290" i="6"/>
  <c r="W330" i="6"/>
  <c r="T341" i="6"/>
  <c r="S385" i="6"/>
  <c r="N426" i="6"/>
  <c r="Q444" i="6"/>
  <c r="R444" i="6" s="1"/>
  <c r="R453" i="6"/>
  <c r="S536" i="6"/>
  <c r="AC546" i="6"/>
  <c r="AC597" i="6"/>
  <c r="X597" i="6"/>
  <c r="W597" i="6"/>
  <c r="S597" i="6"/>
  <c r="Q597" i="6"/>
  <c r="R597" i="6" s="1"/>
  <c r="AC616" i="6"/>
  <c r="AC639" i="6"/>
  <c r="X639" i="6"/>
  <c r="W639" i="6"/>
  <c r="W431" i="6"/>
  <c r="N634" i="6"/>
  <c r="M634" i="6"/>
  <c r="L634" i="6"/>
  <c r="X584" i="6"/>
  <c r="N71" i="6"/>
  <c r="M71" i="6"/>
  <c r="X267" i="6"/>
  <c r="W267" i="6"/>
  <c r="T267" i="6"/>
  <c r="W424" i="6"/>
  <c r="X187" i="6"/>
  <c r="W63" i="6"/>
  <c r="T63" i="6"/>
  <c r="S63" i="6"/>
  <c r="S53" i="6"/>
  <c r="Q53" i="6" s="1"/>
  <c r="M11" i="6"/>
  <c r="N37" i="6"/>
  <c r="M37" i="6"/>
  <c r="L37" i="6"/>
  <c r="T137" i="6"/>
  <c r="S188" i="6"/>
  <c r="L230" i="6"/>
  <c r="M290" i="6"/>
  <c r="S320" i="6"/>
  <c r="W341" i="6"/>
  <c r="T385" i="6"/>
  <c r="Q426" i="6"/>
  <c r="T453" i="6"/>
  <c r="M485" i="6"/>
  <c r="T536" i="6"/>
  <c r="AC547" i="6"/>
  <c r="X547" i="6"/>
  <c r="W547" i="6"/>
  <c r="R547" i="6"/>
  <c r="L557" i="6"/>
  <c r="AC606" i="6"/>
  <c r="AC617" i="6"/>
  <c r="X617" i="6"/>
  <c r="T617" i="6"/>
  <c r="Q617" i="6"/>
  <c r="R617" i="6" s="1"/>
  <c r="N687" i="6"/>
  <c r="M687" i="6"/>
  <c r="L687" i="6"/>
  <c r="N380" i="6"/>
  <c r="M380" i="6"/>
  <c r="L380" i="6"/>
  <c r="N490" i="6"/>
  <c r="M490" i="6"/>
  <c r="L490" i="6"/>
  <c r="N326" i="6"/>
  <c r="M326" i="6"/>
  <c r="L326" i="6"/>
  <c r="W254" i="6"/>
  <c r="AC595" i="6"/>
  <c r="X595" i="6"/>
  <c r="W595" i="6"/>
  <c r="M615" i="6"/>
  <c r="L615" i="6"/>
  <c r="W339" i="6"/>
  <c r="N733" i="6"/>
  <c r="M733" i="6"/>
  <c r="L733" i="6"/>
  <c r="M494" i="6"/>
  <c r="L494" i="6"/>
  <c r="T72" i="6"/>
  <c r="AC627" i="6"/>
  <c r="X627" i="6"/>
  <c r="W627" i="6"/>
  <c r="L64" i="6"/>
  <c r="L119" i="6"/>
  <c r="N11" i="6"/>
  <c r="L38" i="6"/>
  <c r="M64" i="6"/>
  <c r="N81" i="6"/>
  <c r="M81" i="6"/>
  <c r="L81" i="6"/>
  <c r="L91" i="6"/>
  <c r="M119" i="6"/>
  <c r="L128" i="6"/>
  <c r="W137" i="6"/>
  <c r="T188" i="6"/>
  <c r="M230" i="6"/>
  <c r="L259" i="6"/>
  <c r="T320" i="6"/>
  <c r="W385" i="6"/>
  <c r="R426" i="6"/>
  <c r="Q435" i="6"/>
  <c r="S444" i="6"/>
  <c r="W453" i="6"/>
  <c r="N485" i="6"/>
  <c r="AC517" i="6"/>
  <c r="X517" i="6"/>
  <c r="W517" i="6"/>
  <c r="S517" i="6"/>
  <c r="Q517" i="6"/>
  <c r="R517" i="6" s="1"/>
  <c r="W536" i="6"/>
  <c r="M557" i="6"/>
  <c r="T607" i="6"/>
  <c r="Q627" i="6"/>
  <c r="R627" i="6" s="1"/>
  <c r="N757" i="6"/>
  <c r="M757" i="6"/>
  <c r="L757" i="6"/>
  <c r="W584" i="6"/>
  <c r="L82" i="6"/>
  <c r="M91" i="6"/>
  <c r="M128" i="6"/>
  <c r="X342" i="6"/>
  <c r="W342" i="6"/>
  <c r="T342" i="6"/>
  <c r="S342" i="6"/>
  <c r="L364" i="6"/>
  <c r="S426" i="6"/>
  <c r="N445" i="6"/>
  <c r="M445" i="6"/>
  <c r="L445" i="6"/>
  <c r="AC536" i="6"/>
  <c r="M567" i="6"/>
  <c r="L567" i="6"/>
  <c r="AC587" i="6"/>
  <c r="X587" i="6"/>
  <c r="W587" i="6"/>
  <c r="T587" i="6"/>
  <c r="S587" i="6"/>
  <c r="R587" i="6"/>
  <c r="Q587" i="6"/>
  <c r="S627" i="6"/>
  <c r="L651" i="6"/>
  <c r="N662" i="6"/>
  <c r="L662" i="6"/>
  <c r="N123" i="6"/>
  <c r="M123" i="6"/>
  <c r="L123" i="6"/>
  <c r="W623" i="6"/>
  <c r="W659" i="6"/>
  <c r="N27" i="6"/>
  <c r="M27" i="6"/>
  <c r="L27" i="6"/>
  <c r="S595" i="6"/>
  <c r="S166" i="6"/>
  <c r="M38" i="6"/>
  <c r="W188" i="6"/>
  <c r="L300" i="6"/>
  <c r="W320" i="6"/>
  <c r="R435" i="6"/>
  <c r="M82" i="6"/>
  <c r="M200" i="6"/>
  <c r="Q230" i="6"/>
  <c r="R230" i="6" s="1"/>
  <c r="M239" i="6"/>
  <c r="N259" i="6"/>
  <c r="M300" i="6"/>
  <c r="N321" i="6"/>
  <c r="M321" i="6"/>
  <c r="L321" i="6"/>
  <c r="L331" i="6"/>
  <c r="M364" i="6"/>
  <c r="T426" i="6"/>
  <c r="S435" i="6"/>
  <c r="AC537" i="6"/>
  <c r="X537" i="6"/>
  <c r="T537" i="6"/>
  <c r="Q537" i="6"/>
  <c r="R537" i="6" s="1"/>
  <c r="T597" i="6"/>
  <c r="W607" i="6"/>
  <c r="W617" i="6"/>
  <c r="T627" i="6"/>
  <c r="S639" i="6"/>
  <c r="M651" i="6"/>
  <c r="L694" i="6"/>
  <c r="N715" i="6"/>
  <c r="M715" i="6"/>
  <c r="L715" i="6"/>
  <c r="M758" i="6"/>
  <c r="M285" i="6"/>
  <c r="L285" i="6"/>
  <c r="N235" i="6"/>
  <c r="M235" i="6"/>
  <c r="L235" i="6"/>
  <c r="S381" i="6"/>
  <c r="S441" i="6"/>
  <c r="N198" i="6"/>
  <c r="M198" i="6"/>
  <c r="L198" i="6"/>
  <c r="X238" i="6"/>
  <c r="W238" i="6"/>
  <c r="T238" i="6"/>
  <c r="S238" i="6"/>
  <c r="R238" i="6"/>
  <c r="Q238" i="6"/>
  <c r="N148" i="6"/>
  <c r="M148" i="6"/>
  <c r="L148" i="6"/>
  <c r="S189" i="6"/>
  <c r="N200" i="6"/>
  <c r="N220" i="6"/>
  <c r="M220" i="6"/>
  <c r="L220" i="6"/>
  <c r="M331" i="6"/>
  <c r="N343" i="6"/>
  <c r="M343" i="6"/>
  <c r="L343" i="6"/>
  <c r="W426" i="6"/>
  <c r="T435" i="6"/>
  <c r="M454" i="6"/>
  <c r="X568" i="6"/>
  <c r="X607" i="6"/>
  <c r="T639" i="6"/>
  <c r="M662" i="6"/>
  <c r="M325" i="6"/>
  <c r="L325" i="6"/>
  <c r="T187" i="6"/>
  <c r="M178" i="6"/>
  <c r="L178" i="6"/>
  <c r="X210" i="6"/>
  <c r="W210" i="6"/>
  <c r="T210" i="6"/>
  <c r="S210" i="6"/>
  <c r="N407" i="6"/>
  <c r="M407" i="6"/>
  <c r="L407" i="6"/>
  <c r="N427" i="6"/>
  <c r="M427" i="6"/>
  <c r="L427" i="6"/>
  <c r="X435" i="6"/>
  <c r="N454" i="6"/>
  <c r="S651" i="6"/>
  <c r="N779" i="6"/>
  <c r="M779" i="6"/>
  <c r="L779" i="6"/>
  <c r="M461" i="6"/>
  <c r="L461" i="6"/>
  <c r="X436" i="6"/>
  <c r="T436" i="6"/>
  <c r="N527" i="6"/>
  <c r="M527" i="6"/>
  <c r="L527" i="6"/>
  <c r="AC608" i="6"/>
  <c r="X608" i="6"/>
  <c r="W608" i="6"/>
  <c r="T608" i="6"/>
  <c r="S608" i="6"/>
  <c r="Q608" i="6"/>
  <c r="R608" i="6" s="1"/>
  <c r="T651" i="6"/>
  <c r="N252" i="6"/>
  <c r="M252" i="6"/>
  <c r="L252" i="6"/>
  <c r="N85" i="6"/>
  <c r="M85" i="6"/>
  <c r="L85" i="6"/>
  <c r="N386" i="6"/>
  <c r="M386" i="6"/>
  <c r="N720" i="6"/>
  <c r="M720" i="6"/>
  <c r="L720" i="6"/>
  <c r="N588" i="6"/>
  <c r="M588" i="6"/>
  <c r="L588" i="6"/>
  <c r="R436" i="6"/>
  <c r="M440" i="6"/>
  <c r="L440" i="6"/>
  <c r="T552" i="6"/>
  <c r="T163" i="6"/>
  <c r="N332" i="6"/>
  <c r="M332" i="6"/>
  <c r="L332" i="6"/>
  <c r="S436" i="6"/>
  <c r="X558" i="6"/>
  <c r="W558" i="6"/>
  <c r="T558" i="6"/>
  <c r="S558" i="6"/>
  <c r="Q558" i="6"/>
  <c r="R558" i="6" s="1"/>
  <c r="R568" i="6"/>
  <c r="X578" i="6"/>
  <c r="N784" i="6"/>
  <c r="M784" i="6"/>
  <c r="L784" i="6"/>
  <c r="N143" i="6"/>
  <c r="M143" i="6"/>
  <c r="L143" i="6"/>
  <c r="R450" i="6"/>
  <c r="X450" i="6"/>
  <c r="W450" i="6"/>
  <c r="T450" i="6"/>
  <c r="S450" i="6"/>
  <c r="W552" i="6"/>
  <c r="N658" i="6"/>
  <c r="M658" i="6"/>
  <c r="L658" i="6"/>
  <c r="S52" i="6"/>
  <c r="AC585" i="6"/>
  <c r="X585" i="6"/>
  <c r="T585" i="6"/>
  <c r="Q585" i="6"/>
  <c r="R585" i="6" s="1"/>
  <c r="S291" i="6"/>
  <c r="N322" i="6"/>
  <c r="M322" i="6"/>
  <c r="L322" i="6"/>
  <c r="S344" i="6"/>
  <c r="W436" i="6"/>
  <c r="S568" i="6"/>
  <c r="N194" i="6"/>
  <c r="M194" i="6"/>
  <c r="L194" i="6"/>
  <c r="S431" i="6"/>
  <c r="Q431" i="6"/>
  <c r="R431" i="6" s="1"/>
  <c r="Q552" i="6"/>
  <c r="R552" i="6" s="1"/>
  <c r="Q441" i="6"/>
  <c r="R573" i="6"/>
  <c r="W237" i="6"/>
  <c r="T237" i="6"/>
  <c r="S237" i="6"/>
  <c r="AC579" i="6"/>
  <c r="X579" i="6"/>
  <c r="W579" i="6"/>
  <c r="N674" i="6"/>
  <c r="M674" i="6"/>
  <c r="L674" i="6"/>
  <c r="M748" i="6"/>
  <c r="L748" i="6"/>
  <c r="AC613" i="6"/>
  <c r="X613" i="6"/>
  <c r="W613" i="6"/>
  <c r="S613" i="6"/>
  <c r="Q613" i="6"/>
  <c r="R613" i="6" s="1"/>
  <c r="X646" i="6"/>
  <c r="T646" i="6"/>
  <c r="S646" i="6"/>
  <c r="Q450" i="6"/>
  <c r="N766" i="6"/>
  <c r="M766" i="6"/>
  <c r="L766" i="6"/>
  <c r="N269" i="6"/>
  <c r="M269" i="6"/>
  <c r="L269" i="6"/>
  <c r="AC549" i="6"/>
  <c r="X549" i="6"/>
  <c r="W549" i="6"/>
  <c r="S549" i="6"/>
  <c r="Q549" i="6"/>
  <c r="R549" i="6" s="1"/>
  <c r="AC619" i="6"/>
  <c r="X619" i="6"/>
  <c r="W619" i="6"/>
  <c r="T619" i="6"/>
  <c r="S619" i="6"/>
  <c r="Q619" i="6"/>
  <c r="R619" i="6" s="1"/>
  <c r="X664" i="6"/>
  <c r="W664" i="6"/>
  <c r="T664" i="6"/>
  <c r="S664" i="6"/>
  <c r="AC563" i="6"/>
  <c r="X563" i="6"/>
  <c r="W563" i="6"/>
  <c r="R563" i="6"/>
  <c r="N34" i="6"/>
  <c r="M34" i="6"/>
  <c r="L34" i="6"/>
  <c r="N88" i="6"/>
  <c r="M88" i="6"/>
  <c r="L88" i="6"/>
  <c r="X236" i="6"/>
  <c r="N211" i="6"/>
  <c r="L211" i="6"/>
  <c r="M211" i="6"/>
  <c r="T291" i="6"/>
  <c r="Q231" i="6"/>
  <c r="T250" i="6"/>
  <c r="N281" i="6"/>
  <c r="M281" i="6"/>
  <c r="L281" i="6"/>
  <c r="X291" i="6"/>
  <c r="X302" i="6"/>
  <c r="W302" i="6"/>
  <c r="T302" i="6"/>
  <c r="S302" i="6"/>
  <c r="W332" i="6"/>
  <c r="X344" i="6"/>
  <c r="N508" i="6"/>
  <c r="M508" i="6"/>
  <c r="L508" i="6"/>
  <c r="AC558" i="6"/>
  <c r="AC568" i="6"/>
  <c r="M599" i="6"/>
  <c r="L599" i="6"/>
  <c r="T348" i="6"/>
  <c r="X403" i="6"/>
  <c r="W403" i="6"/>
  <c r="T403" i="6"/>
  <c r="S403" i="6"/>
  <c r="T584" i="6"/>
  <c r="W236" i="6"/>
  <c r="W425" i="6"/>
  <c r="T425" i="6"/>
  <c r="S425" i="6"/>
  <c r="Q425" i="6"/>
  <c r="R425" i="6" s="1"/>
  <c r="X365" i="6"/>
  <c r="W365" i="6"/>
  <c r="T365" i="6"/>
  <c r="S365" i="6"/>
  <c r="S312" i="6"/>
  <c r="W333" i="6"/>
  <c r="T333" i="6"/>
  <c r="S333" i="6"/>
  <c r="W418" i="6"/>
  <c r="AC569" i="6"/>
  <c r="X569" i="6"/>
  <c r="T569" i="6"/>
  <c r="Q569" i="6"/>
  <c r="R569" i="6" s="1"/>
  <c r="Q589" i="6"/>
  <c r="R589" i="6" s="1"/>
  <c r="N665" i="6"/>
  <c r="M665" i="6"/>
  <c r="L665" i="6"/>
  <c r="R235" i="6"/>
  <c r="AC645" i="6"/>
  <c r="AC624" i="6"/>
  <c r="X624" i="6"/>
  <c r="W624" i="6"/>
  <c r="T624" i="6"/>
  <c r="S624" i="6"/>
  <c r="R624" i="6"/>
  <c r="Q624" i="6"/>
  <c r="X288" i="6"/>
  <c r="W288" i="6"/>
  <c r="T288" i="6"/>
  <c r="S288" i="6"/>
  <c r="X387" i="6"/>
  <c r="W387" i="6"/>
  <c r="T387" i="6"/>
  <c r="S387" i="6"/>
  <c r="N366" i="6"/>
  <c r="M366" i="6"/>
  <c r="L366" i="6"/>
  <c r="T112" i="6"/>
  <c r="R231" i="6"/>
  <c r="W112" i="6"/>
  <c r="L121" i="6"/>
  <c r="X250" i="6"/>
  <c r="M282" i="6"/>
  <c r="T312" i="6"/>
  <c r="L377" i="6"/>
  <c r="T388" i="6"/>
  <c r="M428" i="6"/>
  <c r="L428" i="6"/>
  <c r="M455" i="6"/>
  <c r="L455" i="6"/>
  <c r="N466" i="6"/>
  <c r="M466" i="6"/>
  <c r="L466" i="6"/>
  <c r="M519" i="6"/>
  <c r="L519" i="6"/>
  <c r="AC539" i="6"/>
  <c r="X539" i="6"/>
  <c r="W539" i="6"/>
  <c r="T539" i="6"/>
  <c r="S539" i="6"/>
  <c r="Q539" i="6"/>
  <c r="R539" i="6" s="1"/>
  <c r="T645" i="6"/>
  <c r="X277" i="6"/>
  <c r="W277" i="6"/>
  <c r="T277" i="6"/>
  <c r="S277" i="6"/>
  <c r="AC565" i="6"/>
  <c r="X565" i="6"/>
  <c r="W565" i="6"/>
  <c r="S565" i="6"/>
  <c r="Q565" i="6"/>
  <c r="R565" i="6" s="1"/>
  <c r="T344" i="6"/>
  <c r="L104" i="6"/>
  <c r="N104" i="6"/>
  <c r="M104" i="6"/>
  <c r="X120" i="6"/>
  <c r="W250" i="6"/>
  <c r="N3" i="6"/>
  <c r="L3" i="6"/>
  <c r="M3" i="6"/>
  <c r="M23" i="6"/>
  <c r="M170" i="6"/>
  <c r="N241" i="6"/>
  <c r="M241" i="6"/>
  <c r="L241" i="6"/>
  <c r="X112" i="6"/>
  <c r="X232" i="6"/>
  <c r="W312" i="6"/>
  <c r="S323" i="6"/>
  <c r="X333" i="6"/>
  <c r="W388" i="6"/>
  <c r="X419" i="6"/>
  <c r="W419" i="6"/>
  <c r="T419" i="6"/>
  <c r="S419" i="6"/>
  <c r="L447" i="6"/>
  <c r="X456" i="6"/>
  <c r="W456" i="6"/>
  <c r="T456" i="6"/>
  <c r="S456" i="6"/>
  <c r="R456" i="6"/>
  <c r="Q456" i="6"/>
  <c r="T549" i="6"/>
  <c r="S569" i="6"/>
  <c r="Q579" i="6"/>
  <c r="R579" i="6" s="1"/>
  <c r="S589" i="6"/>
  <c r="Q610" i="6"/>
  <c r="X623" i="6"/>
  <c r="W646" i="6"/>
  <c r="T52" i="6"/>
  <c r="S384" i="6"/>
  <c r="AC555" i="6"/>
  <c r="X555" i="6"/>
  <c r="W555" i="6"/>
  <c r="T555" i="6"/>
  <c r="S555" i="6"/>
  <c r="Q555" i="6"/>
  <c r="R555" i="6" s="1"/>
  <c r="T565" i="6"/>
  <c r="T323" i="6"/>
  <c r="X388" i="6"/>
  <c r="M447" i="6"/>
  <c r="N559" i="6"/>
  <c r="M559" i="6"/>
  <c r="L559" i="6"/>
  <c r="S579" i="6"/>
  <c r="T589" i="6"/>
  <c r="R610" i="6"/>
  <c r="AC642" i="6"/>
  <c r="X642" i="6"/>
  <c r="W642" i="6"/>
  <c r="T642" i="6"/>
  <c r="S642" i="6"/>
  <c r="N656" i="6"/>
  <c r="X633" i="6"/>
  <c r="W633" i="6"/>
  <c r="T12" i="6"/>
  <c r="X12" i="6"/>
  <c r="W12" i="6"/>
  <c r="N111" i="6"/>
  <c r="M111" i="6"/>
  <c r="L111" i="6"/>
  <c r="T120" i="6"/>
  <c r="L93" i="6"/>
  <c r="N93" i="6"/>
  <c r="M93" i="6"/>
  <c r="N140" i="6"/>
  <c r="X313" i="6"/>
  <c r="W313" i="6"/>
  <c r="T313" i="6"/>
  <c r="S313" i="6"/>
  <c r="W323" i="6"/>
  <c r="M356" i="6"/>
  <c r="S367" i="6"/>
  <c r="X389" i="6"/>
  <c r="W389" i="6"/>
  <c r="T389" i="6"/>
  <c r="S389" i="6"/>
  <c r="X438" i="6"/>
  <c r="W438" i="6"/>
  <c r="T438" i="6"/>
  <c r="Q530" i="6"/>
  <c r="T579" i="6"/>
  <c r="W589" i="6"/>
  <c r="M600" i="6"/>
  <c r="S610" i="6"/>
  <c r="N620" i="6"/>
  <c r="M620" i="6"/>
  <c r="L620" i="6"/>
  <c r="N336" i="6"/>
  <c r="M336" i="6"/>
  <c r="L336" i="6"/>
  <c r="X622" i="6"/>
  <c r="W622" i="6"/>
  <c r="T622" i="6"/>
  <c r="S622" i="6"/>
  <c r="Q622" i="6"/>
  <c r="R622" i="6" s="1"/>
  <c r="X542" i="6"/>
  <c r="W542" i="6"/>
  <c r="T542" i="6"/>
  <c r="S542" i="6"/>
  <c r="Q542" i="6"/>
  <c r="R542" i="6" s="1"/>
  <c r="X359" i="6"/>
  <c r="L48" i="6"/>
  <c r="N48" i="6"/>
  <c r="M48" i="6"/>
  <c r="S56" i="6"/>
  <c r="S345" i="6"/>
  <c r="T367" i="6"/>
  <c r="Q447" i="6"/>
  <c r="L520" i="6"/>
  <c r="R530" i="6"/>
  <c r="AC560" i="6"/>
  <c r="X560" i="6"/>
  <c r="W560" i="6"/>
  <c r="T560" i="6"/>
  <c r="S560" i="6"/>
  <c r="Q560" i="6"/>
  <c r="R560" i="6" s="1"/>
  <c r="X589" i="6"/>
  <c r="T610" i="6"/>
  <c r="T345" i="6"/>
  <c r="W367" i="6"/>
  <c r="R447" i="6"/>
  <c r="M520" i="6"/>
  <c r="S530" i="6"/>
  <c r="Q600" i="6"/>
  <c r="R600" i="6" s="1"/>
  <c r="W610" i="6"/>
  <c r="S359" i="6"/>
  <c r="W645" i="6"/>
  <c r="AC603" i="6"/>
  <c r="X603" i="6"/>
  <c r="W603" i="6"/>
  <c r="T603" i="6"/>
  <c r="S603" i="6"/>
  <c r="Q603" i="6"/>
  <c r="R603" i="6" s="1"/>
  <c r="S251" i="6"/>
  <c r="N314" i="6"/>
  <c r="M314" i="6"/>
  <c r="L314" i="6"/>
  <c r="W345" i="6"/>
  <c r="N390" i="6"/>
  <c r="M390" i="6"/>
  <c r="L390" i="6"/>
  <c r="Q429" i="6"/>
  <c r="R429" i="6" s="1"/>
  <c r="S447" i="6"/>
  <c r="T530" i="6"/>
  <c r="N540" i="6"/>
  <c r="M540" i="6"/>
  <c r="L540" i="6"/>
  <c r="X590" i="6"/>
  <c r="W590" i="6"/>
  <c r="T590" i="6"/>
  <c r="S590" i="6"/>
  <c r="Q590" i="6"/>
  <c r="R590" i="6" s="1"/>
  <c r="X610" i="6"/>
  <c r="N183" i="6"/>
  <c r="M183" i="6"/>
  <c r="L183" i="6"/>
  <c r="S163" i="6"/>
  <c r="AC553" i="6"/>
  <c r="X553" i="6"/>
  <c r="T553" i="6"/>
  <c r="Q553" i="6"/>
  <c r="R553" i="6" s="1"/>
  <c r="AC584" i="6"/>
  <c r="N30" i="6"/>
  <c r="M30" i="6"/>
  <c r="L30" i="6"/>
  <c r="N161" i="6"/>
  <c r="M161" i="6"/>
  <c r="L161" i="6"/>
  <c r="T251" i="6"/>
  <c r="S334" i="6"/>
  <c r="T447" i="6"/>
  <c r="N499" i="6"/>
  <c r="M499" i="6"/>
  <c r="L499" i="6"/>
  <c r="Q520" i="6"/>
  <c r="R520" i="6" s="1"/>
  <c r="W530" i="6"/>
  <c r="S600" i="6"/>
  <c r="L621" i="6"/>
  <c r="M631" i="6"/>
  <c r="L631" i="6"/>
  <c r="N654" i="6"/>
  <c r="M654" i="6"/>
  <c r="L654" i="6"/>
  <c r="N411" i="6"/>
  <c r="M411" i="6"/>
  <c r="L411" i="6"/>
  <c r="L115" i="6"/>
  <c r="N115" i="6"/>
  <c r="M115" i="6"/>
  <c r="X432" i="6"/>
  <c r="W432" i="6"/>
  <c r="T432" i="6"/>
  <c r="N216" i="6"/>
  <c r="M216" i="6"/>
  <c r="L216" i="6"/>
  <c r="X52" i="6"/>
  <c r="N457" i="6"/>
  <c r="M457" i="6"/>
  <c r="L457" i="6"/>
  <c r="N488" i="6"/>
  <c r="M488" i="6"/>
  <c r="X530" i="6"/>
  <c r="T600" i="6"/>
  <c r="AC611" i="6"/>
  <c r="X611" i="6"/>
  <c r="W611" i="6"/>
  <c r="M621" i="6"/>
  <c r="N708" i="6"/>
  <c r="M708" i="6"/>
  <c r="L708" i="6"/>
  <c r="N273" i="6"/>
  <c r="M273" i="6"/>
  <c r="L273" i="6"/>
  <c r="AC592" i="6"/>
  <c r="X592" i="6"/>
  <c r="W592" i="6"/>
  <c r="T592" i="6"/>
  <c r="S592" i="6"/>
  <c r="Q592" i="6"/>
  <c r="R592" i="6" s="1"/>
  <c r="S645" i="6"/>
  <c r="N306" i="6"/>
  <c r="M306" i="6"/>
  <c r="L306" i="6"/>
  <c r="N637" i="6"/>
  <c r="M637" i="6"/>
  <c r="L637" i="6"/>
  <c r="X103" i="6"/>
  <c r="W103" i="6"/>
  <c r="T103" i="6"/>
  <c r="S103" i="6"/>
  <c r="R103" i="6"/>
  <c r="Q112" i="6"/>
  <c r="M22" i="6"/>
  <c r="N22" i="6"/>
  <c r="L22" i="6"/>
  <c r="W120" i="6"/>
  <c r="S213" i="6"/>
  <c r="L233" i="6"/>
  <c r="T242" i="6"/>
  <c r="W334" i="6"/>
  <c r="X357" i="6"/>
  <c r="W357" i="6"/>
  <c r="T357" i="6"/>
  <c r="S357" i="6"/>
  <c r="T400" i="6"/>
  <c r="T429" i="6"/>
  <c r="N439" i="6"/>
  <c r="M439" i="6"/>
  <c r="L439" i="6"/>
  <c r="X448" i="6"/>
  <c r="T448" i="6"/>
  <c r="L458" i="6"/>
  <c r="S520" i="6"/>
  <c r="AC581" i="6"/>
  <c r="X581" i="6"/>
  <c r="W581" i="6"/>
  <c r="S581" i="6"/>
  <c r="Q581" i="6"/>
  <c r="R581" i="6" s="1"/>
  <c r="W600" i="6"/>
  <c r="N657" i="6"/>
  <c r="M657" i="6"/>
  <c r="L657" i="6"/>
  <c r="S348" i="6"/>
  <c r="S553" i="6"/>
  <c r="S443" i="6"/>
  <c r="Q443" i="6"/>
  <c r="R443" i="6" s="1"/>
  <c r="N102" i="6"/>
  <c r="M102" i="6"/>
  <c r="L102" i="6"/>
  <c r="M74" i="6"/>
  <c r="N74" i="6"/>
  <c r="L74" i="6"/>
  <c r="M14" i="6"/>
  <c r="N14" i="6"/>
  <c r="L14" i="6"/>
  <c r="L68" i="6"/>
  <c r="N76" i="6"/>
  <c r="L106" i="6"/>
  <c r="M68" i="6"/>
  <c r="X95" i="6"/>
  <c r="W95" i="6"/>
  <c r="T95" i="6"/>
  <c r="S95" i="6"/>
  <c r="M106" i="6"/>
  <c r="L162" i="6"/>
  <c r="T213" i="6"/>
  <c r="M233" i="6"/>
  <c r="W242" i="6"/>
  <c r="M293" i="6"/>
  <c r="L293" i="6"/>
  <c r="L315" i="6"/>
  <c r="S324" i="6"/>
  <c r="X334" i="6"/>
  <c r="L391" i="6"/>
  <c r="W400" i="6"/>
  <c r="S420" i="6"/>
  <c r="W429" i="6"/>
  <c r="M458" i="6"/>
  <c r="T520" i="6"/>
  <c r="AC531" i="6"/>
  <c r="X531" i="6"/>
  <c r="W531" i="6"/>
  <c r="R531" i="6"/>
  <c r="L541" i="6"/>
  <c r="AC590" i="6"/>
  <c r="AC600" i="6"/>
  <c r="Q621" i="6"/>
  <c r="R621" i="6" s="1"/>
  <c r="L740" i="6"/>
  <c r="N479" i="6"/>
  <c r="M479" i="6"/>
  <c r="L479" i="6"/>
  <c r="X348" i="6"/>
  <c r="AC635" i="6"/>
  <c r="X635" i="6"/>
  <c r="W635" i="6"/>
  <c r="S635" i="6"/>
  <c r="T533" i="6"/>
  <c r="N340" i="6"/>
  <c r="M340" i="6"/>
  <c r="L340" i="6"/>
  <c r="W443" i="6"/>
  <c r="AC528" i="6"/>
  <c r="X528" i="6"/>
  <c r="W528" i="6"/>
  <c r="T528" i="6"/>
  <c r="S528" i="6"/>
  <c r="Q528" i="6"/>
  <c r="R528" i="6" s="1"/>
  <c r="X231" i="6"/>
  <c r="W231" i="6"/>
  <c r="T231" i="6"/>
  <c r="S12" i="6"/>
  <c r="M55" i="6"/>
  <c r="L55" i="6"/>
  <c r="W56" i="6"/>
  <c r="X56" i="6"/>
  <c r="M76" i="6"/>
  <c r="M162" i="6"/>
  <c r="W213" i="6"/>
  <c r="M315" i="6"/>
  <c r="T324" i="6"/>
  <c r="X335" i="6"/>
  <c r="W335" i="6"/>
  <c r="T335" i="6"/>
  <c r="S335" i="6"/>
  <c r="W346" i="6"/>
  <c r="M391" i="6"/>
  <c r="T420" i="6"/>
  <c r="Q448" i="6"/>
  <c r="R448" i="6" s="1"/>
  <c r="W520" i="6"/>
  <c r="M541" i="6"/>
  <c r="AC601" i="6"/>
  <c r="X601" i="6"/>
  <c r="T601" i="6"/>
  <c r="Q601" i="6"/>
  <c r="R601" i="6" s="1"/>
  <c r="L632" i="6"/>
  <c r="S644" i="6"/>
  <c r="M740" i="6"/>
  <c r="AC633" i="6"/>
  <c r="N51" i="6"/>
  <c r="M51" i="6"/>
  <c r="L51" i="6"/>
  <c r="T424" i="6"/>
  <c r="S424" i="6"/>
  <c r="Q424" i="6"/>
  <c r="R424" i="6" s="1"/>
  <c r="N249" i="6"/>
  <c r="M249" i="6"/>
  <c r="L249" i="6"/>
  <c r="W301" i="6"/>
  <c r="T301" i="6"/>
  <c r="S301" i="6"/>
  <c r="R112" i="6"/>
  <c r="X243" i="6"/>
  <c r="W243" i="6"/>
  <c r="T243" i="6"/>
  <c r="W324" i="6"/>
  <c r="N358" i="6"/>
  <c r="M358" i="6"/>
  <c r="L358" i="6"/>
  <c r="W420" i="6"/>
  <c r="N430" i="6"/>
  <c r="M430" i="6"/>
  <c r="AC520" i="6"/>
  <c r="M551" i="6"/>
  <c r="L551" i="6"/>
  <c r="L562" i="6"/>
  <c r="AC571" i="6"/>
  <c r="X571" i="6"/>
  <c r="W571" i="6"/>
  <c r="T571" i="6"/>
  <c r="S571" i="6"/>
  <c r="Q571" i="6"/>
  <c r="R571" i="6" s="1"/>
  <c r="S621" i="6"/>
  <c r="M632" i="6"/>
  <c r="T644" i="6"/>
  <c r="L667" i="6"/>
  <c r="N41" i="6"/>
  <c r="M41" i="6"/>
  <c r="L41" i="6"/>
  <c r="AC542" i="6"/>
  <c r="X255" i="6"/>
  <c r="W255" i="6"/>
  <c r="T255" i="6"/>
  <c r="S255" i="6"/>
  <c r="X139" i="6"/>
  <c r="W139" i="6"/>
  <c r="T139" i="6"/>
  <c r="S139" i="6"/>
  <c r="X5" i="6"/>
  <c r="T5" i="6"/>
  <c r="W5" i="6"/>
  <c r="S5" i="6"/>
  <c r="S141" i="6"/>
  <c r="X141" i="6"/>
  <c r="W141" i="6"/>
  <c r="T141" i="6"/>
  <c r="T346" i="6"/>
  <c r="S346" i="6"/>
  <c r="M132" i="6"/>
  <c r="N152" i="6"/>
  <c r="M152" i="6"/>
  <c r="L152" i="6"/>
  <c r="L204" i="6"/>
  <c r="S263" i="6"/>
  <c r="X263" i="6"/>
  <c r="W263" i="6"/>
  <c r="T263" i="6"/>
  <c r="N6" i="6"/>
  <c r="M6" i="6"/>
  <c r="L6" i="6"/>
  <c r="M96" i="6"/>
  <c r="L96" i="6"/>
  <c r="N96" i="6"/>
  <c r="N132" i="6"/>
  <c r="M142" i="6"/>
  <c r="N142" i="6"/>
  <c r="L142" i="6"/>
  <c r="L153" i="6"/>
  <c r="S162" i="6"/>
  <c r="L172" i="6"/>
  <c r="M204" i="6"/>
  <c r="X214" i="6"/>
  <c r="W214" i="6"/>
  <c r="T214" i="6"/>
  <c r="S214" i="6"/>
  <c r="S315" i="6"/>
  <c r="X347" i="6"/>
  <c r="W347" i="6"/>
  <c r="T347" i="6"/>
  <c r="S347" i="6"/>
  <c r="S391" i="6"/>
  <c r="X420" i="6"/>
  <c r="N440" i="6"/>
  <c r="S448" i="6"/>
  <c r="AC521" i="6"/>
  <c r="X521" i="6"/>
  <c r="T521" i="6"/>
  <c r="R521" i="6"/>
  <c r="Q521" i="6"/>
  <c r="Q541" i="6"/>
  <c r="R541" i="6" s="1"/>
  <c r="M562" i="6"/>
  <c r="T581" i="6"/>
  <c r="W591" i="6"/>
  <c r="S601" i="6"/>
  <c r="Q611" i="6"/>
  <c r="R611" i="6" s="1"/>
  <c r="T621" i="6"/>
  <c r="W644" i="6"/>
  <c r="M667" i="6"/>
  <c r="L730" i="6"/>
  <c r="N422" i="6"/>
  <c r="M422" i="6"/>
  <c r="L422" i="6"/>
  <c r="M583" i="6"/>
  <c r="L583" i="6"/>
  <c r="N207" i="6"/>
  <c r="M207" i="6"/>
  <c r="L207" i="6"/>
  <c r="T339" i="6"/>
  <c r="M535" i="6"/>
  <c r="L535" i="6"/>
  <c r="Q595" i="6"/>
  <c r="R595" i="6" s="1"/>
  <c r="X190" i="6"/>
  <c r="W190" i="6"/>
  <c r="T190" i="6"/>
  <c r="S190" i="6"/>
  <c r="N260" i="6"/>
  <c r="M260" i="6"/>
  <c r="N67" i="6"/>
  <c r="M67" i="6"/>
  <c r="L67" i="6"/>
  <c r="M58" i="6"/>
  <c r="N58" i="6"/>
  <c r="L58" i="6"/>
  <c r="M172" i="6"/>
  <c r="X421" i="6"/>
  <c r="W421" i="6"/>
  <c r="T421" i="6"/>
  <c r="S421" i="6"/>
  <c r="R421" i="6"/>
  <c r="Q421" i="6"/>
  <c r="L430" i="6"/>
  <c r="W448" i="6"/>
  <c r="X552" i="6"/>
  <c r="W601" i="6"/>
  <c r="S611" i="6"/>
  <c r="M696" i="6"/>
  <c r="M742" i="6"/>
  <c r="L310" i="6"/>
  <c r="L354" i="6"/>
  <c r="L362" i="6"/>
  <c r="L370" i="6"/>
  <c r="L394" i="6"/>
  <c r="L470" i="6"/>
  <c r="M310" i="6"/>
  <c r="M354" i="6"/>
  <c r="M362" i="6"/>
  <c r="M370" i="6"/>
  <c r="S386" i="6"/>
  <c r="M394" i="6"/>
  <c r="S402" i="6"/>
  <c r="S418" i="6"/>
  <c r="Q430" i="6"/>
  <c r="Q442" i="6"/>
  <c r="M470" i="6"/>
  <c r="S633" i="6"/>
  <c r="M678" i="6"/>
  <c r="M724" i="6"/>
  <c r="R430" i="6"/>
  <c r="R442" i="6"/>
  <c r="T654" i="6"/>
  <c r="R232" i="6"/>
  <c r="T454" i="6"/>
  <c r="R516" i="6"/>
  <c r="R532" i="6"/>
  <c r="R548" i="6"/>
  <c r="R564" i="6"/>
  <c r="R580" i="6"/>
  <c r="R596" i="6"/>
  <c r="R612" i="6"/>
  <c r="R628" i="6"/>
  <c r="T640" i="6"/>
  <c r="S232" i="6"/>
  <c r="W454" i="6"/>
  <c r="S516" i="6"/>
  <c r="S532" i="6"/>
  <c r="S548" i="6"/>
  <c r="S564" i="6"/>
  <c r="S580" i="6"/>
  <c r="S596" i="6"/>
  <c r="S612" i="6"/>
  <c r="S628" i="6"/>
  <c r="W640" i="6"/>
  <c r="S662" i="6"/>
  <c r="L707" i="6"/>
  <c r="L771" i="6"/>
  <c r="T232" i="6"/>
  <c r="T516" i="6"/>
  <c r="T532" i="6"/>
  <c r="T548" i="6"/>
  <c r="T564" i="6"/>
  <c r="T580" i="6"/>
  <c r="T596" i="6"/>
  <c r="T612" i="6"/>
  <c r="T628" i="6"/>
  <c r="X640" i="6"/>
  <c r="L647" i="6"/>
  <c r="T662" i="6"/>
  <c r="M707" i="6"/>
  <c r="L762" i="6"/>
  <c r="M771" i="6"/>
  <c r="W232" i="6"/>
  <c r="S340" i="6"/>
  <c r="S380" i="6"/>
  <c r="L437" i="6"/>
  <c r="L449" i="6"/>
  <c r="W516" i="6"/>
  <c r="Q527" i="6"/>
  <c r="W532" i="6"/>
  <c r="Q543" i="6"/>
  <c r="W548" i="6"/>
  <c r="Q559" i="6"/>
  <c r="W564" i="6"/>
  <c r="Q575" i="6"/>
  <c r="W580" i="6"/>
  <c r="Q591" i="6"/>
  <c r="W596" i="6"/>
  <c r="Q607" i="6"/>
  <c r="W612" i="6"/>
  <c r="Q623" i="6"/>
  <c r="W628" i="6"/>
  <c r="S634" i="6"/>
  <c r="M647" i="6"/>
  <c r="W662" i="6"/>
  <c r="L753" i="6"/>
  <c r="M762" i="6"/>
  <c r="T340" i="6"/>
  <c r="T380" i="6"/>
  <c r="M437" i="6"/>
  <c r="M449" i="6"/>
  <c r="X516" i="6"/>
  <c r="L522" i="6"/>
  <c r="R527" i="6"/>
  <c r="X532" i="6"/>
  <c r="L538" i="6"/>
  <c r="R543" i="6"/>
  <c r="X548" i="6"/>
  <c r="L554" i="6"/>
  <c r="R559" i="6"/>
  <c r="X564" i="6"/>
  <c r="L570" i="6"/>
  <c r="R575" i="6"/>
  <c r="X580" i="6"/>
  <c r="L586" i="6"/>
  <c r="R591" i="6"/>
  <c r="X596" i="6"/>
  <c r="L602" i="6"/>
  <c r="R607" i="6"/>
  <c r="X612" i="6"/>
  <c r="L618" i="6"/>
  <c r="R623" i="6"/>
  <c r="X628" i="6"/>
  <c r="T634" i="6"/>
  <c r="M655" i="6"/>
  <c r="L698" i="6"/>
  <c r="L744" i="6"/>
  <c r="M753" i="6"/>
  <c r="S326" i="6"/>
  <c r="W340" i="6"/>
  <c r="W380" i="6"/>
  <c r="L481" i="6"/>
  <c r="M522" i="6"/>
  <c r="S527" i="6"/>
  <c r="M538" i="6"/>
  <c r="S543" i="6"/>
  <c r="M554" i="6"/>
  <c r="S559" i="6"/>
  <c r="M570" i="6"/>
  <c r="S575" i="6"/>
  <c r="M586" i="6"/>
  <c r="S591" i="6"/>
  <c r="M602" i="6"/>
  <c r="S607" i="6"/>
  <c r="M618" i="6"/>
  <c r="S623" i="6"/>
  <c r="W634" i="6"/>
  <c r="S647" i="6"/>
  <c r="M698" i="6"/>
  <c r="M744" i="6"/>
  <c r="L772" i="6"/>
  <c r="L763" i="6"/>
  <c r="M772" i="6"/>
  <c r="L754" i="6"/>
  <c r="M763" i="6"/>
  <c r="L491" i="6"/>
  <c r="M500" i="6"/>
  <c r="Q629" i="6"/>
  <c r="R629" i="6" s="1"/>
  <c r="M648" i="6"/>
  <c r="L699" i="6"/>
  <c r="L745" i="6"/>
  <c r="M754" i="6"/>
  <c r="M491" i="6"/>
  <c r="M699" i="6"/>
  <c r="M745" i="6"/>
  <c r="S629" i="6"/>
  <c r="W629" i="6"/>
  <c r="S656" i="6"/>
  <c r="X629" i="6"/>
  <c r="T656" i="6"/>
  <c r="W656" i="6"/>
  <c r="L167" i="6"/>
  <c r="M176" i="6"/>
  <c r="L483" i="6"/>
  <c r="M492" i="6"/>
  <c r="L691" i="6"/>
  <c r="L737" i="6"/>
  <c r="M746" i="6"/>
  <c r="L134" i="6"/>
  <c r="M167" i="6"/>
  <c r="L202" i="6"/>
  <c r="L374" i="6"/>
  <c r="L398" i="6"/>
  <c r="L474" i="6"/>
  <c r="M483" i="6"/>
  <c r="M691" i="6"/>
  <c r="M737" i="6"/>
  <c r="M134" i="6"/>
  <c r="M36" i="6"/>
  <c r="M57" i="6"/>
  <c r="M193" i="6"/>
  <c r="M297" i="6"/>
  <c r="M305" i="6"/>
  <c r="M465" i="6"/>
  <c r="M783" i="6"/>
  <c r="S240" i="6"/>
  <c r="S328" i="6"/>
  <c r="Q518" i="6"/>
  <c r="R518" i="6" s="1"/>
  <c r="Q534" i="6"/>
  <c r="R534" i="6" s="1"/>
  <c r="Q550" i="6"/>
  <c r="Q566" i="6"/>
  <c r="Q582" i="6"/>
  <c r="Q598" i="6"/>
  <c r="Q614" i="6"/>
  <c r="Q630" i="6"/>
  <c r="S636" i="6"/>
  <c r="T328" i="6"/>
  <c r="R550" i="6"/>
  <c r="R566" i="6"/>
  <c r="R582" i="6"/>
  <c r="R598" i="6"/>
  <c r="R614" i="6"/>
  <c r="R630" i="6"/>
  <c r="T636" i="6"/>
  <c r="S518" i="6"/>
  <c r="S534" i="6"/>
  <c r="S550" i="6"/>
  <c r="S566" i="6"/>
  <c r="S582" i="6"/>
  <c r="S598" i="6"/>
  <c r="S614" i="6"/>
  <c r="S630" i="6"/>
  <c r="W636" i="6"/>
  <c r="X240" i="6"/>
  <c r="W321" i="6"/>
  <c r="X328" i="6"/>
  <c r="S427" i="6"/>
  <c r="Q433" i="6"/>
  <c r="S439" i="6"/>
  <c r="Q445" i="6"/>
  <c r="T518" i="6"/>
  <c r="T534" i="6"/>
  <c r="T550" i="6"/>
  <c r="T566" i="6"/>
  <c r="T582" i="6"/>
  <c r="T598" i="6"/>
  <c r="T614" i="6"/>
  <c r="T630" i="6"/>
  <c r="X636" i="6"/>
  <c r="W657" i="6"/>
  <c r="W240" i="6"/>
  <c r="T427" i="6"/>
  <c r="R433" i="6"/>
  <c r="T439" i="6"/>
  <c r="R445" i="6"/>
  <c r="W518" i="6"/>
  <c r="W534" i="6"/>
  <c r="W550" i="6"/>
  <c r="W566" i="6"/>
  <c r="W582" i="6"/>
  <c r="W598" i="6"/>
  <c r="W614" i="6"/>
  <c r="W630" i="6"/>
  <c r="X87" i="6"/>
  <c r="T80" i="6"/>
  <c r="T142" i="6"/>
  <c r="S211" i="6"/>
  <c r="T264" i="6"/>
  <c r="S289" i="6"/>
  <c r="W427" i="6"/>
  <c r="S433" i="6"/>
  <c r="W439" i="6"/>
  <c r="S445" i="6"/>
  <c r="Q451" i="6"/>
  <c r="R451" i="6" s="1"/>
  <c r="X518" i="6"/>
  <c r="R529" i="6"/>
  <c r="X534" i="6"/>
  <c r="R545" i="6"/>
  <c r="X550" i="6"/>
  <c r="R561" i="6"/>
  <c r="X566" i="6"/>
  <c r="R577" i="6"/>
  <c r="X582" i="6"/>
  <c r="R593" i="6"/>
  <c r="X598" i="6"/>
  <c r="R609" i="6"/>
  <c r="X614" i="6"/>
  <c r="R625" i="6"/>
  <c r="X630" i="6"/>
  <c r="S665" i="6"/>
  <c r="S96" i="6"/>
  <c r="S314" i="6"/>
  <c r="S350" i="6"/>
  <c r="S358" i="6"/>
  <c r="S366" i="6"/>
  <c r="S390" i="6"/>
  <c r="T433" i="6"/>
  <c r="T445" i="6"/>
  <c r="S593" i="6"/>
  <c r="S609" i="6"/>
  <c r="S625" i="6"/>
  <c r="S643" i="6"/>
  <c r="S650" i="6"/>
  <c r="T665" i="6"/>
  <c r="R80" i="6"/>
  <c r="X80" i="6"/>
  <c r="T96" i="6"/>
  <c r="Q111" i="6"/>
  <c r="W211" i="6"/>
  <c r="W289" i="6"/>
  <c r="T314" i="6"/>
  <c r="S343" i="6"/>
  <c r="T350" i="6"/>
  <c r="T358" i="6"/>
  <c r="T366" i="6"/>
  <c r="S383" i="6"/>
  <c r="T390" i="6"/>
  <c r="W433" i="6"/>
  <c r="W445" i="6"/>
  <c r="S451" i="6"/>
  <c r="Q457" i="6"/>
  <c r="R457" i="6" s="1"/>
  <c r="T529" i="6"/>
  <c r="T545" i="6"/>
  <c r="T561" i="6"/>
  <c r="T577" i="6"/>
  <c r="T593" i="6"/>
  <c r="T609" i="6"/>
  <c r="T625" i="6"/>
  <c r="T643" i="6"/>
  <c r="T650" i="6"/>
  <c r="W665" i="6"/>
  <c r="W96" i="6"/>
  <c r="S104" i="6"/>
  <c r="R111" i="6"/>
  <c r="S186" i="6"/>
  <c r="W314" i="6"/>
  <c r="S336" i="6"/>
  <c r="T343" i="6"/>
  <c r="W350" i="6"/>
  <c r="W358" i="6"/>
  <c r="W366" i="6"/>
  <c r="T383" i="6"/>
  <c r="W390" i="6"/>
  <c r="T451" i="6"/>
  <c r="Q524" i="6"/>
  <c r="W529" i="6"/>
  <c r="Q540" i="6"/>
  <c r="W545" i="6"/>
  <c r="Q556" i="6"/>
  <c r="W561" i="6"/>
  <c r="Q572" i="6"/>
  <c r="W577" i="6"/>
  <c r="Q588" i="6"/>
  <c r="W593" i="6"/>
  <c r="Q604" i="6"/>
  <c r="W609" i="6"/>
  <c r="Q620" i="6"/>
  <c r="W625" i="6"/>
  <c r="W643" i="6"/>
  <c r="W650" i="6"/>
  <c r="S80" i="6"/>
  <c r="S6" i="6"/>
  <c r="S111" i="6"/>
  <c r="T186" i="6"/>
  <c r="Q235" i="6"/>
  <c r="S241" i="6"/>
  <c r="S329" i="6"/>
  <c r="T336" i="6"/>
  <c r="W343" i="6"/>
  <c r="W383" i="6"/>
  <c r="W451" i="6"/>
  <c r="S457" i="6"/>
  <c r="R524" i="6"/>
  <c r="X529" i="6"/>
  <c r="R540" i="6"/>
  <c r="X545" i="6"/>
  <c r="R556" i="6"/>
  <c r="X561" i="6"/>
  <c r="R572" i="6"/>
  <c r="X577" i="6"/>
  <c r="R588" i="6"/>
  <c r="X593" i="6"/>
  <c r="R604" i="6"/>
  <c r="X609" i="6"/>
  <c r="R620" i="6"/>
  <c r="X625" i="6"/>
  <c r="X643" i="6"/>
  <c r="Q104" i="6"/>
  <c r="R104" i="6" s="1"/>
  <c r="T104" i="6"/>
  <c r="L663" i="6" l="1"/>
  <c r="M663" i="6"/>
  <c r="N663" i="6"/>
  <c r="L656" i="6"/>
  <c r="L655" i="6"/>
  <c r="L381" i="6"/>
  <c r="N381" i="6"/>
  <c r="M381" i="6"/>
  <c r="N333" i="6"/>
  <c r="M333" i="6"/>
  <c r="L333" i="6"/>
  <c r="L236" i="6"/>
  <c r="N236" i="6"/>
  <c r="M236" i="6"/>
  <c r="N640" i="6"/>
  <c r="L640" i="6"/>
  <c r="M640" i="6"/>
  <c r="N635" i="6"/>
  <c r="M635" i="6"/>
  <c r="L635" i="6"/>
  <c r="M432" i="6"/>
  <c r="N432" i="6"/>
  <c r="L432" i="6"/>
  <c r="N288" i="6"/>
  <c r="M288" i="6"/>
  <c r="L288" i="6"/>
  <c r="M608" i="6"/>
  <c r="L608" i="6"/>
  <c r="N608" i="6"/>
  <c r="L594" i="6"/>
  <c r="N594" i="6"/>
  <c r="M594" i="6"/>
  <c r="N254" i="6"/>
  <c r="M254" i="6"/>
  <c r="L254" i="6"/>
  <c r="N448" i="6"/>
  <c r="M448" i="6"/>
  <c r="L448" i="6"/>
  <c r="N603" i="6"/>
  <c r="M603" i="6"/>
  <c r="L603" i="6"/>
  <c r="N339" i="6"/>
  <c r="M339" i="6"/>
  <c r="L339" i="6"/>
  <c r="M79" i="6"/>
  <c r="N79" i="6"/>
  <c r="L79" i="6"/>
  <c r="M624" i="6"/>
  <c r="L624" i="6"/>
  <c r="N624" i="6"/>
  <c r="N531" i="6"/>
  <c r="M531" i="6"/>
  <c r="L531" i="6"/>
  <c r="M544" i="6"/>
  <c r="L544" i="6"/>
  <c r="N544" i="6"/>
  <c r="N537" i="6"/>
  <c r="M537" i="6"/>
  <c r="L537" i="6"/>
  <c r="N580" i="6"/>
  <c r="L580" i="6"/>
  <c r="M580" i="6"/>
  <c r="N633" i="6"/>
  <c r="M633" i="6"/>
  <c r="L633" i="6"/>
  <c r="N232" i="6"/>
  <c r="M232" i="6"/>
  <c r="L232" i="6"/>
  <c r="N545" i="6"/>
  <c r="M545" i="6"/>
  <c r="L545" i="6"/>
  <c r="N636" i="6"/>
  <c r="M636" i="6"/>
  <c r="L636" i="6"/>
  <c r="N569" i="6"/>
  <c r="M569" i="6"/>
  <c r="L569" i="6"/>
  <c r="N547" i="6"/>
  <c r="M547" i="6"/>
  <c r="L547" i="6"/>
  <c r="M576" i="6"/>
  <c r="L576" i="6"/>
  <c r="N576" i="6"/>
  <c r="M163" i="6"/>
  <c r="N163" i="6"/>
  <c r="L163" i="6"/>
  <c r="N517" i="6"/>
  <c r="M517" i="6"/>
  <c r="L517" i="6"/>
  <c r="N564" i="6"/>
  <c r="L564" i="6"/>
  <c r="M564" i="6"/>
  <c r="N190" i="6"/>
  <c r="M190" i="6"/>
  <c r="L190" i="6"/>
  <c r="M560" i="6"/>
  <c r="L560" i="6"/>
  <c r="N560" i="6"/>
  <c r="N619" i="6"/>
  <c r="M619" i="6"/>
  <c r="L619" i="6"/>
  <c r="N450" i="6"/>
  <c r="L450" i="6"/>
  <c r="M450" i="6"/>
  <c r="N389" i="6"/>
  <c r="M389" i="6"/>
  <c r="L389" i="6"/>
  <c r="N419" i="6"/>
  <c r="M419" i="6"/>
  <c r="L419" i="6"/>
  <c r="N141" i="6"/>
  <c r="M141" i="6"/>
  <c r="L141" i="6"/>
  <c r="N253" i="6"/>
  <c r="M253" i="6"/>
  <c r="L253" i="6"/>
  <c r="N387" i="6"/>
  <c r="M387" i="6"/>
  <c r="L387" i="6"/>
  <c r="N593" i="6"/>
  <c r="M593" i="6"/>
  <c r="L593" i="6"/>
  <c r="N103" i="6"/>
  <c r="M103" i="6"/>
  <c r="L103" i="6"/>
  <c r="N549" i="6"/>
  <c r="M549" i="6"/>
  <c r="L549" i="6"/>
  <c r="N210" i="6"/>
  <c r="L210" i="6"/>
  <c r="M210" i="6"/>
  <c r="M629" i="6"/>
  <c r="N629" i="6"/>
  <c r="L629" i="6"/>
  <c r="N532" i="6"/>
  <c r="L532" i="6"/>
  <c r="M532" i="6"/>
  <c r="N601" i="6"/>
  <c r="M601" i="6"/>
  <c r="L601" i="6"/>
  <c r="N453" i="6"/>
  <c r="M453" i="6"/>
  <c r="L453" i="6"/>
  <c r="M120" i="6"/>
  <c r="L120" i="6"/>
  <c r="N120" i="6"/>
  <c r="N334" i="6"/>
  <c r="M334" i="6"/>
  <c r="L334" i="6"/>
  <c r="M277" i="6"/>
  <c r="N277" i="6"/>
  <c r="L277" i="6"/>
  <c r="N443" i="6"/>
  <c r="M443" i="6"/>
  <c r="L443" i="6"/>
  <c r="M365" i="6"/>
  <c r="N365" i="6"/>
  <c r="L365" i="6"/>
  <c r="N578" i="6"/>
  <c r="M578" i="6"/>
  <c r="L578" i="6"/>
  <c r="N581" i="6"/>
  <c r="M581" i="6"/>
  <c r="L581" i="6"/>
  <c r="N279" i="6"/>
  <c r="M279" i="6"/>
  <c r="L279" i="6"/>
  <c r="N568" i="6"/>
  <c r="M568" i="6"/>
  <c r="L568" i="6"/>
  <c r="L558" i="6"/>
  <c r="N558" i="6"/>
  <c r="M558" i="6"/>
  <c r="L342" i="6"/>
  <c r="N342" i="6"/>
  <c r="M342" i="6"/>
  <c r="N431" i="6"/>
  <c r="M431" i="6"/>
  <c r="L431" i="6"/>
  <c r="N240" i="6"/>
  <c r="M240" i="6"/>
  <c r="L240" i="6"/>
  <c r="N646" i="6"/>
  <c r="M646" i="6"/>
  <c r="L646" i="6"/>
  <c r="L574" i="6"/>
  <c r="N574" i="6"/>
  <c r="M574" i="6"/>
  <c r="N255" i="6"/>
  <c r="M255" i="6"/>
  <c r="L255" i="6"/>
  <c r="L542" i="6"/>
  <c r="N542" i="6"/>
  <c r="M542" i="6"/>
  <c r="L243" i="6"/>
  <c r="N243" i="6"/>
  <c r="M243" i="6"/>
  <c r="N607" i="6"/>
  <c r="M607" i="6"/>
  <c r="L607" i="6"/>
  <c r="M592" i="6"/>
  <c r="L592" i="6"/>
  <c r="N592" i="6"/>
  <c r="M349" i="6"/>
  <c r="N349" i="6"/>
  <c r="L349" i="6"/>
  <c r="N185" i="6"/>
  <c r="M185" i="6"/>
  <c r="L185" i="6"/>
  <c r="M357" i="6"/>
  <c r="N357" i="6"/>
  <c r="L357" i="6"/>
  <c r="N617" i="6"/>
  <c r="M617" i="6"/>
  <c r="L617" i="6"/>
  <c r="N610" i="6"/>
  <c r="M610" i="6"/>
  <c r="L610" i="6"/>
  <c r="N555" i="6"/>
  <c r="M555" i="6"/>
  <c r="L555" i="6"/>
  <c r="N403" i="6"/>
  <c r="M403" i="6"/>
  <c r="L403" i="6"/>
  <c r="M8" i="6"/>
  <c r="L8" i="6"/>
  <c r="N8" i="6"/>
  <c r="N643" i="6"/>
  <c r="M643" i="6"/>
  <c r="L643" i="6"/>
  <c r="N628" i="6"/>
  <c r="L628" i="6"/>
  <c r="M628" i="6"/>
  <c r="N573" i="6"/>
  <c r="L573" i="6"/>
  <c r="M573" i="6"/>
  <c r="N596" i="6"/>
  <c r="L596" i="6"/>
  <c r="M596" i="6"/>
  <c r="M613" i="6"/>
  <c r="N613" i="6"/>
  <c r="L613" i="6"/>
  <c r="M187" i="6"/>
  <c r="L187" i="6"/>
  <c r="N187" i="6"/>
  <c r="L526" i="6"/>
  <c r="N526" i="6"/>
  <c r="M526" i="6"/>
  <c r="L626" i="6"/>
  <c r="N626" i="6"/>
  <c r="M626" i="6"/>
  <c r="L533" i="6"/>
  <c r="N533" i="6"/>
  <c r="M533" i="6"/>
  <c r="N276" i="6"/>
  <c r="M276" i="6"/>
  <c r="L276" i="6"/>
  <c r="N563" i="6"/>
  <c r="M563" i="6"/>
  <c r="L563" i="6"/>
  <c r="N612" i="6"/>
  <c r="L612" i="6"/>
  <c r="M612" i="6"/>
  <c r="N523" i="6"/>
  <c r="M523" i="6"/>
  <c r="L523" i="6"/>
  <c r="L605" i="6"/>
  <c r="N605" i="6"/>
  <c r="M605" i="6"/>
  <c r="N421" i="6"/>
  <c r="M421" i="6"/>
  <c r="L421" i="6"/>
  <c r="N335" i="6"/>
  <c r="M335" i="6"/>
  <c r="L335" i="6"/>
  <c r="N56" i="6"/>
  <c r="M56" i="6"/>
  <c r="L56" i="6"/>
  <c r="L622" i="6"/>
  <c r="M622" i="6"/>
  <c r="N622" i="6"/>
  <c r="N577" i="6"/>
  <c r="M577" i="6"/>
  <c r="L577" i="6"/>
  <c r="M12" i="6"/>
  <c r="L12" i="6"/>
  <c r="N12" i="6"/>
  <c r="N441" i="6"/>
  <c r="M441" i="6"/>
  <c r="L441" i="6"/>
  <c r="N553" i="6"/>
  <c r="M553" i="6"/>
  <c r="L553" i="6"/>
  <c r="M95" i="6"/>
  <c r="N95" i="6"/>
  <c r="L95" i="6"/>
  <c r="N623" i="6"/>
  <c r="M623" i="6"/>
  <c r="L623" i="6"/>
  <c r="L267" i="6"/>
  <c r="N267" i="6"/>
  <c r="M267" i="6"/>
  <c r="N627" i="6"/>
  <c r="M627" i="6"/>
  <c r="L627" i="6"/>
  <c r="L337" i="6"/>
  <c r="M337" i="6"/>
  <c r="N337" i="6"/>
  <c r="M214" i="6"/>
  <c r="N214" i="6"/>
  <c r="L214" i="6"/>
  <c r="M313" i="6"/>
  <c r="N313" i="6"/>
  <c r="L313" i="6"/>
  <c r="L638" i="6"/>
  <c r="M638" i="6"/>
  <c r="N638" i="6"/>
  <c r="L263" i="6"/>
  <c r="N263" i="6"/>
  <c r="M263" i="6"/>
  <c r="N561" i="6"/>
  <c r="M561" i="6"/>
  <c r="L561" i="6"/>
  <c r="N80" i="6"/>
  <c r="M80" i="6"/>
  <c r="L80" i="6"/>
  <c r="N539" i="6"/>
  <c r="M539" i="6"/>
  <c r="L539" i="6"/>
  <c r="N630" i="6"/>
  <c r="M630" i="6"/>
  <c r="L630" i="6"/>
  <c r="N598" i="6"/>
  <c r="M598" i="6"/>
  <c r="L598" i="6"/>
  <c r="N521" i="6"/>
  <c r="M521" i="6"/>
  <c r="L521" i="6"/>
  <c r="L590" i="6"/>
  <c r="N590" i="6"/>
  <c r="M590" i="6"/>
  <c r="N625" i="6"/>
  <c r="M625" i="6"/>
  <c r="L625" i="6"/>
  <c r="N585" i="6"/>
  <c r="M585" i="6"/>
  <c r="L585" i="6"/>
  <c r="N548" i="6"/>
  <c r="L548" i="6"/>
  <c r="M548" i="6"/>
  <c r="N614" i="6"/>
  <c r="M614" i="6"/>
  <c r="L614" i="6"/>
  <c r="M584" i="6"/>
  <c r="L584" i="6"/>
  <c r="N584" i="6"/>
  <c r="L72" i="6"/>
  <c r="M72" i="6"/>
  <c r="N72" i="6"/>
  <c r="M348" i="6"/>
  <c r="N348" i="6"/>
  <c r="L348" i="6"/>
  <c r="N435" i="6"/>
  <c r="M435" i="6"/>
  <c r="L435" i="6"/>
  <c r="N359" i="6"/>
  <c r="M359" i="6"/>
  <c r="L359" i="6"/>
  <c r="N582" i="6"/>
  <c r="M582" i="6"/>
  <c r="L582" i="6"/>
  <c r="L344" i="6"/>
  <c r="M344" i="6"/>
  <c r="N344" i="6"/>
  <c r="N328" i="6"/>
  <c r="M328" i="6"/>
  <c r="L328" i="6"/>
  <c r="M139" i="6"/>
  <c r="L139" i="6"/>
  <c r="N139" i="6"/>
  <c r="N579" i="6"/>
  <c r="M579" i="6"/>
  <c r="L579" i="6"/>
  <c r="N234" i="6"/>
  <c r="L234" i="6"/>
  <c r="M234" i="6"/>
  <c r="N566" i="6"/>
  <c r="M566" i="6"/>
  <c r="L566" i="6"/>
  <c r="N420" i="6"/>
  <c r="M420" i="6"/>
  <c r="L420" i="6"/>
  <c r="N231" i="6"/>
  <c r="M231" i="6"/>
  <c r="L231" i="6"/>
  <c r="N250" i="6"/>
  <c r="M250" i="6"/>
  <c r="L250" i="6"/>
  <c r="N571" i="6"/>
  <c r="M571" i="6"/>
  <c r="L571" i="6"/>
  <c r="N589" i="6"/>
  <c r="M589" i="6"/>
  <c r="L589" i="6"/>
  <c r="N642" i="6"/>
  <c r="M642" i="6"/>
  <c r="L642" i="6"/>
  <c r="N550" i="6"/>
  <c r="M550" i="6"/>
  <c r="L550" i="6"/>
  <c r="N530" i="6"/>
  <c r="M530" i="6"/>
  <c r="L530" i="6"/>
  <c r="N436" i="6"/>
  <c r="M436" i="6"/>
  <c r="L436" i="6"/>
  <c r="N529" i="6"/>
  <c r="M529" i="6"/>
  <c r="L529" i="6"/>
  <c r="L388" i="6"/>
  <c r="N388" i="6"/>
  <c r="M388" i="6"/>
  <c r="M291" i="6"/>
  <c r="L291" i="6"/>
  <c r="N291" i="6"/>
  <c r="N320" i="6"/>
  <c r="M320" i="6"/>
  <c r="L320" i="6"/>
  <c r="N347" i="6"/>
  <c r="M347" i="6"/>
  <c r="L347" i="6"/>
  <c r="N238" i="6"/>
  <c r="M238" i="6"/>
  <c r="L238" i="6"/>
  <c r="N587" i="6"/>
  <c r="M587" i="6"/>
  <c r="L587" i="6"/>
  <c r="L606" i="6"/>
  <c r="N606" i="6"/>
  <c r="M606" i="6"/>
  <c r="N543" i="6"/>
  <c r="M543" i="6"/>
  <c r="L543" i="6"/>
  <c r="L444" i="6"/>
  <c r="N444" i="6"/>
  <c r="M444" i="6"/>
  <c r="N5" i="6"/>
  <c r="M5" i="6"/>
  <c r="L5" i="6"/>
  <c r="L382" i="6"/>
  <c r="N382" i="6"/>
  <c r="M382" i="6"/>
  <c r="N518" i="6"/>
  <c r="M518" i="6"/>
  <c r="L518" i="6"/>
  <c r="M528" i="6"/>
  <c r="L528" i="6"/>
  <c r="N528" i="6"/>
  <c r="N552" i="6"/>
  <c r="L552" i="6"/>
  <c r="M552" i="6"/>
  <c r="N565" i="6"/>
  <c r="M565" i="6"/>
  <c r="L565" i="6"/>
  <c r="L546" i="6"/>
  <c r="M546" i="6"/>
  <c r="N546" i="6"/>
  <c r="N438" i="6"/>
  <c r="M438" i="6"/>
  <c r="L438" i="6"/>
  <c r="N456" i="6"/>
  <c r="M456" i="6"/>
  <c r="L456" i="6"/>
  <c r="N87" i="6"/>
  <c r="L87" i="6"/>
  <c r="M87" i="6"/>
  <c r="N664" i="6"/>
  <c r="M664" i="6"/>
  <c r="L664" i="6"/>
  <c r="N302" i="6"/>
  <c r="L302" i="6"/>
  <c r="M302" i="6"/>
  <c r="M595" i="6"/>
  <c r="L595" i="6"/>
  <c r="N595" i="6"/>
  <c r="L112" i="6"/>
  <c r="M112" i="6"/>
  <c r="N112" i="6"/>
  <c r="N609" i="6"/>
  <c r="M609" i="6"/>
  <c r="L609" i="6"/>
  <c r="N516" i="6"/>
  <c r="L516" i="6"/>
  <c r="M516" i="6"/>
  <c r="N611" i="6"/>
  <c r="M611" i="6"/>
  <c r="L611" i="6"/>
  <c r="N639" i="6"/>
  <c r="M639" i="6"/>
  <c r="L639" i="6"/>
  <c r="N442" i="6"/>
  <c r="M442" i="6"/>
  <c r="L442" i="6"/>
  <c r="N534" i="6"/>
  <c r="M534" i="6"/>
  <c r="L534" i="6"/>
  <c r="L52" i="6"/>
  <c r="N52" i="6"/>
  <c r="M52" i="6"/>
  <c r="N597" i="6"/>
  <c r="M597" i="6"/>
  <c r="L597" i="6"/>
  <c r="K470" i="1" l="1"/>
  <c r="J470" i="1"/>
  <c r="X470" i="1" s="1"/>
  <c r="K469" i="1"/>
  <c r="J469" i="1"/>
  <c r="W469" i="1" s="1"/>
  <c r="K464" i="1"/>
  <c r="J464" i="1"/>
  <c r="X464" i="1" s="1"/>
  <c r="K463" i="1"/>
  <c r="J463" i="1"/>
  <c r="W463" i="1" l="1"/>
  <c r="S464" i="1"/>
  <c r="Q464" i="1" s="1"/>
  <c r="S469" i="1"/>
  <c r="T469" i="1" s="1"/>
  <c r="R469" i="1" s="1"/>
  <c r="N470" i="1"/>
  <c r="M470" i="1"/>
  <c r="L470" i="1"/>
  <c r="S470" i="1"/>
  <c r="X469" i="1"/>
  <c r="W470" i="1"/>
  <c r="N464" i="1"/>
  <c r="M464" i="1"/>
  <c r="L464" i="1"/>
  <c r="S463" i="1"/>
  <c r="X463" i="1"/>
  <c r="W464" i="1"/>
  <c r="T464" i="1" l="1"/>
  <c r="R464" i="1" s="1"/>
  <c r="Q469" i="1"/>
  <c r="N469" i="1"/>
  <c r="M469" i="1"/>
  <c r="L469" i="1"/>
  <c r="Q470" i="1"/>
  <c r="T470" i="1"/>
  <c r="R470" i="1" s="1"/>
  <c r="N463" i="1"/>
  <c r="L463" i="1"/>
  <c r="M463" i="1"/>
  <c r="T463" i="1"/>
  <c r="R463" i="1" s="1"/>
  <c r="Q463" i="1"/>
  <c r="K997" i="1" l="1"/>
  <c r="J997" i="1"/>
  <c r="K996" i="1"/>
  <c r="J996" i="1"/>
  <c r="K995" i="1"/>
  <c r="J995" i="1"/>
  <c r="K994" i="1"/>
  <c r="J994" i="1"/>
  <c r="K993" i="1"/>
  <c r="J993" i="1"/>
  <c r="K1031" i="1"/>
  <c r="J1031" i="1"/>
  <c r="K1030" i="1"/>
  <c r="J1030" i="1"/>
  <c r="K1029" i="1"/>
  <c r="J1029" i="1"/>
  <c r="K1028" i="1"/>
  <c r="J1028" i="1"/>
  <c r="K1027" i="1"/>
  <c r="J1027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X992" i="1" s="1"/>
  <c r="L992" i="1" s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W1014" i="1" s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S1021" i="1" s="1"/>
  <c r="J1022" i="1"/>
  <c r="K1022" i="1"/>
  <c r="J1023" i="1"/>
  <c r="K1023" i="1"/>
  <c r="J1024" i="1"/>
  <c r="K1024" i="1"/>
  <c r="J1025" i="1"/>
  <c r="K1025" i="1"/>
  <c r="J1026" i="1"/>
  <c r="K1026" i="1"/>
  <c r="K972" i="1"/>
  <c r="J972" i="1"/>
  <c r="K971" i="1"/>
  <c r="J971" i="1"/>
  <c r="K970" i="1"/>
  <c r="J970" i="1"/>
  <c r="K969" i="1"/>
  <c r="J969" i="1"/>
  <c r="K968" i="1"/>
  <c r="J968" i="1"/>
  <c r="K967" i="1"/>
  <c r="J967" i="1"/>
  <c r="K966" i="1"/>
  <c r="J966" i="1"/>
  <c r="K965" i="1"/>
  <c r="J965" i="1"/>
  <c r="K964" i="1"/>
  <c r="J964" i="1"/>
  <c r="S389" i="1"/>
  <c r="T389" i="1" s="1"/>
  <c r="R389" i="1" s="1"/>
  <c r="W389" i="1"/>
  <c r="X389" i="1"/>
  <c r="L389" i="1" s="1"/>
  <c r="S390" i="1"/>
  <c r="Q390" i="1" s="1"/>
  <c r="W390" i="1"/>
  <c r="X390" i="1"/>
  <c r="L390" i="1" s="1"/>
  <c r="S391" i="1"/>
  <c r="Q391" i="1" s="1"/>
  <c r="W391" i="1"/>
  <c r="X391" i="1"/>
  <c r="M391" i="1" s="1"/>
  <c r="S392" i="1"/>
  <c r="T392" i="1" s="1"/>
  <c r="R392" i="1" s="1"/>
  <c r="W392" i="1"/>
  <c r="X392" i="1"/>
  <c r="M392" i="1" s="1"/>
  <c r="S393" i="1"/>
  <c r="T393" i="1" s="1"/>
  <c r="R393" i="1" s="1"/>
  <c r="W393" i="1"/>
  <c r="X393" i="1"/>
  <c r="N393" i="1" s="1"/>
  <c r="S394" i="1"/>
  <c r="Q394" i="1" s="1"/>
  <c r="W394" i="1"/>
  <c r="X394" i="1"/>
  <c r="N394" i="1" s="1"/>
  <c r="S395" i="1"/>
  <c r="Q395" i="1" s="1"/>
  <c r="W395" i="1"/>
  <c r="X395" i="1"/>
  <c r="M395" i="1" s="1"/>
  <c r="S396" i="1"/>
  <c r="Q396" i="1" s="1"/>
  <c r="W396" i="1"/>
  <c r="X396" i="1"/>
  <c r="M396" i="1" s="1"/>
  <c r="J397" i="1"/>
  <c r="K397" i="1"/>
  <c r="J398" i="1"/>
  <c r="K398" i="1"/>
  <c r="J399" i="1"/>
  <c r="K399" i="1"/>
  <c r="S399" i="1" s="1"/>
  <c r="J400" i="1"/>
  <c r="K400" i="1"/>
  <c r="S401" i="1"/>
  <c r="Q401" i="1" s="1"/>
  <c r="W401" i="1"/>
  <c r="X401" i="1"/>
  <c r="L401" i="1" s="1"/>
  <c r="S402" i="1"/>
  <c r="Q402" i="1" s="1"/>
  <c r="W402" i="1"/>
  <c r="X402" i="1"/>
  <c r="M402" i="1" s="1"/>
  <c r="S403" i="1"/>
  <c r="T403" i="1" s="1"/>
  <c r="R403" i="1" s="1"/>
  <c r="W403" i="1"/>
  <c r="X403" i="1"/>
  <c r="L403" i="1" s="1"/>
  <c r="S404" i="1"/>
  <c r="Q404" i="1" s="1"/>
  <c r="W404" i="1"/>
  <c r="X404" i="1"/>
  <c r="L404" i="1" s="1"/>
  <c r="S405" i="1"/>
  <c r="T405" i="1" s="1"/>
  <c r="R405" i="1" s="1"/>
  <c r="W405" i="1"/>
  <c r="X405" i="1"/>
  <c r="L405" i="1" s="1"/>
  <c r="S406" i="1"/>
  <c r="T406" i="1" s="1"/>
  <c r="R406" i="1" s="1"/>
  <c r="W406" i="1"/>
  <c r="X406" i="1"/>
  <c r="M406" i="1" s="1"/>
  <c r="S407" i="1"/>
  <c r="Q407" i="1" s="1"/>
  <c r="W407" i="1"/>
  <c r="X407" i="1"/>
  <c r="N407" i="1" s="1"/>
  <c r="S408" i="1"/>
  <c r="Q408" i="1" s="1"/>
  <c r="W408" i="1"/>
  <c r="X408" i="1"/>
  <c r="M408" i="1" s="1"/>
  <c r="X761" i="1"/>
  <c r="W761" i="1"/>
  <c r="S761" i="1"/>
  <c r="T761" i="1" s="1"/>
  <c r="R761" i="1" s="1"/>
  <c r="X760" i="1"/>
  <c r="W760" i="1"/>
  <c r="S760" i="1"/>
  <c r="T760" i="1" s="1"/>
  <c r="R760" i="1" s="1"/>
  <c r="X763" i="1"/>
  <c r="W763" i="1"/>
  <c r="S763" i="1"/>
  <c r="T763" i="1" s="1"/>
  <c r="R763" i="1" s="1"/>
  <c r="X762" i="1"/>
  <c r="W762" i="1"/>
  <c r="S762" i="1"/>
  <c r="T762" i="1" s="1"/>
  <c r="R762" i="1" s="1"/>
  <c r="X555" i="1"/>
  <c r="W555" i="1"/>
  <c r="S555" i="1"/>
  <c r="T555" i="1" s="1"/>
  <c r="R555" i="1" s="1"/>
  <c r="X554" i="1"/>
  <c r="W554" i="1"/>
  <c r="S554" i="1"/>
  <c r="T554" i="1" s="1"/>
  <c r="R554" i="1" s="1"/>
  <c r="X553" i="1"/>
  <c r="W553" i="1"/>
  <c r="S553" i="1"/>
  <c r="T553" i="1" s="1"/>
  <c r="R553" i="1" s="1"/>
  <c r="X552" i="1"/>
  <c r="W552" i="1"/>
  <c r="S552" i="1"/>
  <c r="T552" i="1" s="1"/>
  <c r="R552" i="1" s="1"/>
  <c r="X551" i="1"/>
  <c r="W551" i="1"/>
  <c r="S551" i="1"/>
  <c r="T551" i="1" s="1"/>
  <c r="R551" i="1" s="1"/>
  <c r="X550" i="1"/>
  <c r="W550" i="1"/>
  <c r="S550" i="1"/>
  <c r="T550" i="1" s="1"/>
  <c r="R550" i="1" s="1"/>
  <c r="X549" i="1"/>
  <c r="W549" i="1"/>
  <c r="S549" i="1"/>
  <c r="T549" i="1" s="1"/>
  <c r="R549" i="1" s="1"/>
  <c r="X548" i="1"/>
  <c r="W548" i="1"/>
  <c r="S548" i="1"/>
  <c r="T548" i="1" s="1"/>
  <c r="R548" i="1" s="1"/>
  <c r="X547" i="1"/>
  <c r="W547" i="1"/>
  <c r="S547" i="1"/>
  <c r="T547" i="1" s="1"/>
  <c r="R547" i="1" s="1"/>
  <c r="X546" i="1"/>
  <c r="W546" i="1"/>
  <c r="S546" i="1"/>
  <c r="T546" i="1" s="1"/>
  <c r="R546" i="1" s="1"/>
  <c r="X545" i="1"/>
  <c r="W545" i="1"/>
  <c r="S545" i="1"/>
  <c r="T545" i="1" s="1"/>
  <c r="R545" i="1" s="1"/>
  <c r="X544" i="1"/>
  <c r="W544" i="1"/>
  <c r="S544" i="1"/>
  <c r="T544" i="1" s="1"/>
  <c r="R544" i="1" s="1"/>
  <c r="X543" i="1"/>
  <c r="W543" i="1"/>
  <c r="S543" i="1"/>
  <c r="T543" i="1" s="1"/>
  <c r="R543" i="1" s="1"/>
  <c r="X542" i="1"/>
  <c r="W542" i="1"/>
  <c r="S542" i="1"/>
  <c r="T542" i="1" s="1"/>
  <c r="R542" i="1" s="1"/>
  <c r="X541" i="1"/>
  <c r="W541" i="1"/>
  <c r="S541" i="1"/>
  <c r="T541" i="1" s="1"/>
  <c r="R541" i="1" s="1"/>
  <c r="X540" i="1"/>
  <c r="W540" i="1"/>
  <c r="S540" i="1"/>
  <c r="T540" i="1" s="1"/>
  <c r="R540" i="1" s="1"/>
  <c r="X539" i="1"/>
  <c r="W539" i="1"/>
  <c r="S539" i="1"/>
  <c r="T539" i="1" s="1"/>
  <c r="R539" i="1" s="1"/>
  <c r="X538" i="1"/>
  <c r="W538" i="1"/>
  <c r="S538" i="1"/>
  <c r="T538" i="1" s="1"/>
  <c r="R538" i="1" s="1"/>
  <c r="X537" i="1"/>
  <c r="W537" i="1"/>
  <c r="S537" i="1"/>
  <c r="T537" i="1" s="1"/>
  <c r="R537" i="1" s="1"/>
  <c r="X536" i="1"/>
  <c r="W536" i="1"/>
  <c r="S536" i="1"/>
  <c r="T536" i="1" s="1"/>
  <c r="R536" i="1" s="1"/>
  <c r="X535" i="1"/>
  <c r="W535" i="1"/>
  <c r="S535" i="1"/>
  <c r="T535" i="1" s="1"/>
  <c r="R535" i="1" s="1"/>
  <c r="X534" i="1"/>
  <c r="W534" i="1"/>
  <c r="S534" i="1"/>
  <c r="Q534" i="1" s="1"/>
  <c r="X533" i="1"/>
  <c r="W533" i="1"/>
  <c r="S533" i="1"/>
  <c r="T533" i="1" s="1"/>
  <c r="R533" i="1" s="1"/>
  <c r="X532" i="1"/>
  <c r="W532" i="1"/>
  <c r="S532" i="1"/>
  <c r="T532" i="1" s="1"/>
  <c r="R532" i="1" s="1"/>
  <c r="X531" i="1"/>
  <c r="W531" i="1"/>
  <c r="S531" i="1"/>
  <c r="T531" i="1" s="1"/>
  <c r="R531" i="1" s="1"/>
  <c r="X530" i="1"/>
  <c r="W530" i="1"/>
  <c r="S530" i="1"/>
  <c r="Q530" i="1" s="1"/>
  <c r="X529" i="1"/>
  <c r="W529" i="1"/>
  <c r="S529" i="1"/>
  <c r="T529" i="1" s="1"/>
  <c r="R529" i="1" s="1"/>
  <c r="X528" i="1"/>
  <c r="W528" i="1"/>
  <c r="S528" i="1"/>
  <c r="T528" i="1" s="1"/>
  <c r="R528" i="1" s="1"/>
  <c r="X527" i="1"/>
  <c r="W527" i="1"/>
  <c r="S527" i="1"/>
  <c r="Q527" i="1" s="1"/>
  <c r="X526" i="1"/>
  <c r="W526" i="1"/>
  <c r="S526" i="1"/>
  <c r="T526" i="1" s="1"/>
  <c r="R526" i="1" s="1"/>
  <c r="X525" i="1"/>
  <c r="W525" i="1"/>
  <c r="S525" i="1"/>
  <c r="T525" i="1" s="1"/>
  <c r="R525" i="1" s="1"/>
  <c r="X524" i="1"/>
  <c r="W524" i="1"/>
  <c r="S524" i="1"/>
  <c r="T524" i="1" s="1"/>
  <c r="R524" i="1" s="1"/>
  <c r="X523" i="1"/>
  <c r="W523" i="1"/>
  <c r="S523" i="1"/>
  <c r="Q523" i="1" s="1"/>
  <c r="X522" i="1"/>
  <c r="W522" i="1"/>
  <c r="S522" i="1"/>
  <c r="Q522" i="1" s="1"/>
  <c r="X521" i="1"/>
  <c r="W521" i="1"/>
  <c r="S521" i="1"/>
  <c r="T521" i="1" s="1"/>
  <c r="R521" i="1" s="1"/>
  <c r="X520" i="1"/>
  <c r="W520" i="1"/>
  <c r="S520" i="1"/>
  <c r="Q520" i="1" s="1"/>
  <c r="X519" i="1"/>
  <c r="W519" i="1"/>
  <c r="S519" i="1"/>
  <c r="T519" i="1" s="1"/>
  <c r="R519" i="1" s="1"/>
  <c r="X518" i="1"/>
  <c r="W518" i="1"/>
  <c r="S518" i="1"/>
  <c r="T518" i="1" s="1"/>
  <c r="R518" i="1" s="1"/>
  <c r="X517" i="1"/>
  <c r="W517" i="1"/>
  <c r="S517" i="1"/>
  <c r="T517" i="1" s="1"/>
  <c r="R517" i="1" s="1"/>
  <c r="X516" i="1"/>
  <c r="W516" i="1"/>
  <c r="S516" i="1"/>
  <c r="T516" i="1" s="1"/>
  <c r="R516" i="1" s="1"/>
  <c r="S1016" i="1" l="1"/>
  <c r="Q1016" i="1" s="1"/>
  <c r="W988" i="1"/>
  <c r="X1015" i="1"/>
  <c r="L1015" i="1" s="1"/>
  <c r="X1016" i="1"/>
  <c r="L1016" i="1" s="1"/>
  <c r="W1016" i="1"/>
  <c r="W1029" i="1"/>
  <c r="S987" i="1"/>
  <c r="Q987" i="1" s="1"/>
  <c r="X991" i="1"/>
  <c r="X988" i="1"/>
  <c r="M988" i="1" s="1"/>
  <c r="W983" i="1"/>
  <c r="X993" i="1"/>
  <c r="L993" i="1" s="1"/>
  <c r="X973" i="1"/>
  <c r="L973" i="1" s="1"/>
  <c r="S988" i="1"/>
  <c r="Q988" i="1" s="1"/>
  <c r="X987" i="1"/>
  <c r="M987" i="1" s="1"/>
  <c r="W987" i="1"/>
  <c r="X983" i="1"/>
  <c r="L983" i="1" s="1"/>
  <c r="S982" i="1"/>
  <c r="Q982" i="1" s="1"/>
  <c r="X1020" i="1"/>
  <c r="L1020" i="1" s="1"/>
  <c r="S1005" i="1"/>
  <c r="Q1005" i="1" s="1"/>
  <c r="W999" i="1"/>
  <c r="X1018" i="1"/>
  <c r="M1018" i="1" s="1"/>
  <c r="X994" i="1"/>
  <c r="L994" i="1" s="1"/>
  <c r="W1008" i="1"/>
  <c r="W992" i="1"/>
  <c r="W973" i="1"/>
  <c r="X1009" i="1"/>
  <c r="N1009" i="1" s="1"/>
  <c r="W1030" i="1"/>
  <c r="W1018" i="1"/>
  <c r="S1018" i="1"/>
  <c r="Q1018" i="1" s="1"/>
  <c r="S1017" i="1"/>
  <c r="Q1017" i="1" s="1"/>
  <c r="W996" i="1"/>
  <c r="S1007" i="1"/>
  <c r="Q1007" i="1" s="1"/>
  <c r="X1025" i="1"/>
  <c r="N1025" i="1" s="1"/>
  <c r="W995" i="1"/>
  <c r="W994" i="1"/>
  <c r="S996" i="1"/>
  <c r="S993" i="1"/>
  <c r="S994" i="1"/>
  <c r="X995" i="1"/>
  <c r="W993" i="1"/>
  <c r="S997" i="1"/>
  <c r="X996" i="1"/>
  <c r="W997" i="1"/>
  <c r="S995" i="1"/>
  <c r="X997" i="1"/>
  <c r="W1020" i="1"/>
  <c r="S1027" i="1"/>
  <c r="Q1027" i="1" s="1"/>
  <c r="W1003" i="1"/>
  <c r="T390" i="1"/>
  <c r="R390" i="1" s="1"/>
  <c r="X1008" i="1"/>
  <c r="N1008" i="1" s="1"/>
  <c r="S984" i="1"/>
  <c r="Q984" i="1" s="1"/>
  <c r="S1008" i="1"/>
  <c r="Q1008" i="1" s="1"/>
  <c r="S1026" i="1"/>
  <c r="T1026" i="1" s="1"/>
  <c r="R1026" i="1" s="1"/>
  <c r="X1002" i="1"/>
  <c r="M1002" i="1" s="1"/>
  <c r="X1024" i="1"/>
  <c r="L1024" i="1" s="1"/>
  <c r="X1000" i="1"/>
  <c r="M1000" i="1" s="1"/>
  <c r="W1004" i="1"/>
  <c r="W978" i="1"/>
  <c r="X1005" i="1"/>
  <c r="N1005" i="1" s="1"/>
  <c r="W1005" i="1"/>
  <c r="W979" i="1"/>
  <c r="S975" i="1"/>
  <c r="T975" i="1" s="1"/>
  <c r="R975" i="1" s="1"/>
  <c r="S1004" i="1"/>
  <c r="Q1004" i="1" s="1"/>
  <c r="W974" i="1"/>
  <c r="S973" i="1"/>
  <c r="Q973" i="1" s="1"/>
  <c r="S1012" i="1"/>
  <c r="Q1012" i="1" s="1"/>
  <c r="W1017" i="1"/>
  <c r="S1024" i="1"/>
  <c r="Q1024" i="1" s="1"/>
  <c r="S1001" i="1"/>
  <c r="T1001" i="1" s="1"/>
  <c r="R1001" i="1" s="1"/>
  <c r="S1009" i="1"/>
  <c r="Q1009" i="1" s="1"/>
  <c r="S1020" i="1"/>
  <c r="Q1020" i="1" s="1"/>
  <c r="S1014" i="1"/>
  <c r="Q1014" i="1" s="1"/>
  <c r="W1019" i="1"/>
  <c r="S397" i="1"/>
  <c r="Q397" i="1" s="1"/>
  <c r="S998" i="1"/>
  <c r="Q998" i="1" s="1"/>
  <c r="X1027" i="1"/>
  <c r="X1029" i="1"/>
  <c r="W1027" i="1"/>
  <c r="S1029" i="1"/>
  <c r="S1030" i="1"/>
  <c r="X1028" i="1"/>
  <c r="W1028" i="1"/>
  <c r="S1031" i="1"/>
  <c r="S1028" i="1"/>
  <c r="X1030" i="1"/>
  <c r="W1031" i="1"/>
  <c r="X1031" i="1"/>
  <c r="W986" i="1"/>
  <c r="W1024" i="1"/>
  <c r="W982" i="1"/>
  <c r="W981" i="1"/>
  <c r="X979" i="1"/>
  <c r="L979" i="1" s="1"/>
  <c r="X989" i="1"/>
  <c r="M989" i="1" s="1"/>
  <c r="W998" i="1"/>
  <c r="X977" i="1"/>
  <c r="L977" i="1" s="1"/>
  <c r="W976" i="1"/>
  <c r="S974" i="1"/>
  <c r="T974" i="1" s="1"/>
  <c r="R974" i="1" s="1"/>
  <c r="S983" i="1"/>
  <c r="Q983" i="1" s="1"/>
  <c r="X998" i="1"/>
  <c r="L998" i="1" s="1"/>
  <c r="T1016" i="1"/>
  <c r="R1016" i="1" s="1"/>
  <c r="S990" i="1"/>
  <c r="T990" i="1" s="1"/>
  <c r="R990" i="1" s="1"/>
  <c r="X1017" i="1"/>
  <c r="L1017" i="1" s="1"/>
  <c r="X999" i="1"/>
  <c r="L999" i="1" s="1"/>
  <c r="T987" i="1"/>
  <c r="R987" i="1" s="1"/>
  <c r="S1011" i="1"/>
  <c r="T1011" i="1" s="1"/>
  <c r="R1011" i="1" s="1"/>
  <c r="W1023" i="1"/>
  <c r="X982" i="1"/>
  <c r="L982" i="1" s="1"/>
  <c r="X976" i="1"/>
  <c r="L976" i="1" s="1"/>
  <c r="S976" i="1"/>
  <c r="Q976" i="1" s="1"/>
  <c r="S999" i="1"/>
  <c r="Q999" i="1" s="1"/>
  <c r="X1004" i="1"/>
  <c r="L1004" i="1" s="1"/>
  <c r="S1019" i="1"/>
  <c r="Q1019" i="1" s="1"/>
  <c r="X1019" i="1"/>
  <c r="M1019" i="1" s="1"/>
  <c r="S1015" i="1"/>
  <c r="T1015" i="1" s="1"/>
  <c r="R1015" i="1" s="1"/>
  <c r="S992" i="1"/>
  <c r="T992" i="1" s="1"/>
  <c r="R992" i="1" s="1"/>
  <c r="W1013" i="1"/>
  <c r="S1013" i="1"/>
  <c r="Q1013" i="1" s="1"/>
  <c r="T999" i="1"/>
  <c r="R999" i="1" s="1"/>
  <c r="S980" i="1"/>
  <c r="T980" i="1" s="1"/>
  <c r="R980" i="1" s="1"/>
  <c r="W1009" i="1"/>
  <c r="W1015" i="1"/>
  <c r="S979" i="1"/>
  <c r="T979" i="1" s="1"/>
  <c r="R979" i="1" s="1"/>
  <c r="S966" i="1"/>
  <c r="T966" i="1" s="1"/>
  <c r="R966" i="1" s="1"/>
  <c r="X1014" i="1"/>
  <c r="M1014" i="1" s="1"/>
  <c r="X969" i="1"/>
  <c r="L969" i="1" s="1"/>
  <c r="W1021" i="1"/>
  <c r="S991" i="1"/>
  <c r="Q991" i="1" s="1"/>
  <c r="W1026" i="1"/>
  <c r="W1010" i="1"/>
  <c r="W1012" i="1"/>
  <c r="S1003" i="1"/>
  <c r="Q1003" i="1" s="1"/>
  <c r="W1002" i="1"/>
  <c r="X981" i="1"/>
  <c r="L981" i="1" s="1"/>
  <c r="S1025" i="1"/>
  <c r="Q1025" i="1" s="1"/>
  <c r="X1012" i="1"/>
  <c r="L1012" i="1" s="1"/>
  <c r="X984" i="1"/>
  <c r="L984" i="1" s="1"/>
  <c r="W984" i="1"/>
  <c r="W1000" i="1"/>
  <c r="S981" i="1"/>
  <c r="Q981" i="1" s="1"/>
  <c r="W975" i="1"/>
  <c r="W1011" i="1"/>
  <c r="X980" i="1"/>
  <c r="L980" i="1" s="1"/>
  <c r="W980" i="1"/>
  <c r="X1010" i="1"/>
  <c r="N1010" i="1" s="1"/>
  <c r="S989" i="1"/>
  <c r="Q989" i="1" s="1"/>
  <c r="X399" i="1"/>
  <c r="M399" i="1" s="1"/>
  <c r="S1010" i="1"/>
  <c r="Q1010" i="1" s="1"/>
  <c r="S1000" i="1"/>
  <c r="Q1000" i="1" s="1"/>
  <c r="X1021" i="1"/>
  <c r="M1021" i="1" s="1"/>
  <c r="W1001" i="1"/>
  <c r="W991" i="1"/>
  <c r="S978" i="1"/>
  <c r="W985" i="1"/>
  <c r="S977" i="1"/>
  <c r="T977" i="1" s="1"/>
  <c r="R977" i="1" s="1"/>
  <c r="Q1021" i="1"/>
  <c r="T1021" i="1"/>
  <c r="R1021" i="1" s="1"/>
  <c r="W989" i="1"/>
  <c r="X1026" i="1"/>
  <c r="L1026" i="1" s="1"/>
  <c r="X978" i="1"/>
  <c r="L978" i="1" s="1"/>
  <c r="W1025" i="1"/>
  <c r="X1003" i="1"/>
  <c r="L1003" i="1" s="1"/>
  <c r="W977" i="1"/>
  <c r="S1022" i="1"/>
  <c r="T1022" i="1" s="1"/>
  <c r="R1022" i="1" s="1"/>
  <c r="W990" i="1"/>
  <c r="S1006" i="1"/>
  <c r="T1006" i="1" s="1"/>
  <c r="R1006" i="1" s="1"/>
  <c r="X1013" i="1"/>
  <c r="L1013" i="1" s="1"/>
  <c r="S1002" i="1"/>
  <c r="Q1002" i="1" s="1"/>
  <c r="W1007" i="1"/>
  <c r="S986" i="1"/>
  <c r="Q986" i="1" s="1"/>
  <c r="X1001" i="1"/>
  <c r="L1001" i="1" s="1"/>
  <c r="S1023" i="1"/>
  <c r="Q1023" i="1" s="1"/>
  <c r="Q399" i="1"/>
  <c r="T399" i="1"/>
  <c r="R399" i="1" s="1"/>
  <c r="N991" i="1"/>
  <c r="L991" i="1"/>
  <c r="M991" i="1"/>
  <c r="M973" i="1"/>
  <c r="L988" i="1"/>
  <c r="N992" i="1"/>
  <c r="X400" i="1"/>
  <c r="N400" i="1" s="1"/>
  <c r="M992" i="1"/>
  <c r="N1016" i="1"/>
  <c r="M1016" i="1"/>
  <c r="X1023" i="1"/>
  <c r="X1007" i="1"/>
  <c r="X986" i="1"/>
  <c r="M1015" i="1"/>
  <c r="W399" i="1"/>
  <c r="X975" i="1"/>
  <c r="X1022" i="1"/>
  <c r="X1006" i="1"/>
  <c r="X985" i="1"/>
  <c r="Q392" i="1"/>
  <c r="W1006" i="1"/>
  <c r="L391" i="1"/>
  <c r="W1022" i="1"/>
  <c r="S985" i="1"/>
  <c r="X1011" i="1"/>
  <c r="X990" i="1"/>
  <c r="X974" i="1"/>
  <c r="Q406" i="1"/>
  <c r="M404" i="1"/>
  <c r="N402" i="1"/>
  <c r="T401" i="1"/>
  <c r="R401" i="1" s="1"/>
  <c r="T402" i="1"/>
  <c r="R402" i="1" s="1"/>
  <c r="W398" i="1"/>
  <c r="X397" i="1"/>
  <c r="N397" i="1" s="1"/>
  <c r="W397" i="1"/>
  <c r="Q389" i="1"/>
  <c r="N390" i="1"/>
  <c r="L402" i="1"/>
  <c r="M403" i="1"/>
  <c r="T395" i="1"/>
  <c r="R395" i="1" s="1"/>
  <c r="N404" i="1"/>
  <c r="N403" i="1"/>
  <c r="L396" i="1"/>
  <c r="T408" i="1"/>
  <c r="R408" i="1" s="1"/>
  <c r="T407" i="1"/>
  <c r="R407" i="1" s="1"/>
  <c r="M393" i="1"/>
  <c r="N391" i="1"/>
  <c r="X964" i="1"/>
  <c r="M964" i="1" s="1"/>
  <c r="W970" i="1"/>
  <c r="S967" i="1"/>
  <c r="T967" i="1" s="1"/>
  <c r="R967" i="1" s="1"/>
  <c r="W964" i="1"/>
  <c r="X970" i="1"/>
  <c r="X968" i="1"/>
  <c r="S965" i="1"/>
  <c r="W968" i="1"/>
  <c r="S969" i="1"/>
  <c r="S971" i="1"/>
  <c r="S970" i="1"/>
  <c r="W971" i="1"/>
  <c r="S968" i="1"/>
  <c r="S964" i="1"/>
  <c r="X966" i="1"/>
  <c r="W966" i="1"/>
  <c r="W969" i="1"/>
  <c r="W965" i="1"/>
  <c r="X971" i="1"/>
  <c r="S972" i="1"/>
  <c r="W972" i="1"/>
  <c r="X972" i="1"/>
  <c r="X965" i="1"/>
  <c r="W967" i="1"/>
  <c r="X967" i="1"/>
  <c r="L393" i="1"/>
  <c r="N395" i="1"/>
  <c r="S400" i="1"/>
  <c r="W400" i="1"/>
  <c r="M394" i="1"/>
  <c r="X398" i="1"/>
  <c r="N392" i="1"/>
  <c r="L395" i="1"/>
  <c r="T394" i="1"/>
  <c r="R394" i="1" s="1"/>
  <c r="L407" i="1"/>
  <c r="Q405" i="1"/>
  <c r="L392" i="1"/>
  <c r="M407" i="1"/>
  <c r="N406" i="1"/>
  <c r="L406" i="1"/>
  <c r="N405" i="1"/>
  <c r="S398" i="1"/>
  <c r="M405" i="1"/>
  <c r="T391" i="1"/>
  <c r="R391" i="1" s="1"/>
  <c r="L394" i="1"/>
  <c r="Q393" i="1"/>
  <c r="T404" i="1"/>
  <c r="R404" i="1" s="1"/>
  <c r="N408" i="1"/>
  <c r="L408" i="1"/>
  <c r="M401" i="1"/>
  <c r="N401" i="1"/>
  <c r="M390" i="1"/>
  <c r="Q403" i="1"/>
  <c r="T396" i="1"/>
  <c r="R396" i="1" s="1"/>
  <c r="N389" i="1"/>
  <c r="N396" i="1"/>
  <c r="M389" i="1"/>
  <c r="Q517" i="1"/>
  <c r="Q533" i="1"/>
  <c r="Q518" i="1"/>
  <c r="Q540" i="1"/>
  <c r="Q521" i="1"/>
  <c r="Q524" i="1"/>
  <c r="Q545" i="1"/>
  <c r="Q546" i="1"/>
  <c r="Q537" i="1"/>
  <c r="Q529" i="1"/>
  <c r="Q552" i="1"/>
  <c r="Q550" i="1"/>
  <c r="Q760" i="1"/>
  <c r="Q542" i="1"/>
  <c r="Q541" i="1"/>
  <c r="Q535" i="1"/>
  <c r="Q761" i="1"/>
  <c r="Q531" i="1"/>
  <c r="Q549" i="1"/>
  <c r="Q544" i="1"/>
  <c r="Q528" i="1"/>
  <c r="Q553" i="1"/>
  <c r="T534" i="1"/>
  <c r="R534" i="1" s="1"/>
  <c r="Q762" i="1"/>
  <c r="Q538" i="1"/>
  <c r="Q516" i="1"/>
  <c r="Q551" i="1"/>
  <c r="Q543" i="1"/>
  <c r="Q763" i="1"/>
  <c r="T530" i="1"/>
  <c r="R530" i="1" s="1"/>
  <c r="Q525" i="1"/>
  <c r="Q536" i="1"/>
  <c r="Q547" i="1"/>
  <c r="Q539" i="1"/>
  <c r="Q532" i="1"/>
  <c r="T522" i="1"/>
  <c r="R522" i="1" s="1"/>
  <c r="Q554" i="1"/>
  <c r="Q526" i="1"/>
  <c r="Q519" i="1"/>
  <c r="T523" i="1"/>
  <c r="R523" i="1" s="1"/>
  <c r="Q555" i="1"/>
  <c r="Q548" i="1"/>
  <c r="T527" i="1"/>
  <c r="R527" i="1" s="1"/>
  <c r="T520" i="1"/>
  <c r="R520" i="1" s="1"/>
  <c r="X764" i="1"/>
  <c r="W764" i="1"/>
  <c r="S764" i="1"/>
  <c r="T764" i="1" s="1"/>
  <c r="R764" i="1" s="1"/>
  <c r="N993" i="1" l="1"/>
  <c r="M993" i="1"/>
  <c r="Q1006" i="1"/>
  <c r="T982" i="1"/>
  <c r="R982" i="1" s="1"/>
  <c r="M983" i="1"/>
  <c r="N983" i="1"/>
  <c r="N988" i="1"/>
  <c r="N1015" i="1"/>
  <c r="N1024" i="1"/>
  <c r="N973" i="1"/>
  <c r="N994" i="1"/>
  <c r="M994" i="1"/>
  <c r="Q992" i="1"/>
  <c r="M1020" i="1"/>
  <c r="T1005" i="1"/>
  <c r="R1005" i="1" s="1"/>
  <c r="N987" i="1"/>
  <c r="L987" i="1"/>
  <c r="L1018" i="1"/>
  <c r="M1009" i="1"/>
  <c r="N1018" i="1"/>
  <c r="T1018" i="1"/>
  <c r="R1018" i="1" s="1"/>
  <c r="T988" i="1"/>
  <c r="R988" i="1" s="1"/>
  <c r="L1009" i="1"/>
  <c r="T1007" i="1"/>
  <c r="R1007" i="1" s="1"/>
  <c r="N1020" i="1"/>
  <c r="T1027" i="1"/>
  <c r="R1027" i="1" s="1"/>
  <c r="T984" i="1"/>
  <c r="R984" i="1" s="1"/>
  <c r="M976" i="1"/>
  <c r="Q979" i="1"/>
  <c r="T1017" i="1"/>
  <c r="R1017" i="1" s="1"/>
  <c r="N1017" i="1"/>
  <c r="M1024" i="1"/>
  <c r="T1024" i="1"/>
  <c r="R1024" i="1" s="1"/>
  <c r="Q975" i="1"/>
  <c r="T1012" i="1"/>
  <c r="R1012" i="1" s="1"/>
  <c r="M1008" i="1"/>
  <c r="T1008" i="1"/>
  <c r="R1008" i="1" s="1"/>
  <c r="L1008" i="1"/>
  <c r="M1005" i="1"/>
  <c r="Q1026" i="1"/>
  <c r="N1000" i="1"/>
  <c r="L1025" i="1"/>
  <c r="T1013" i="1"/>
  <c r="R1013" i="1" s="1"/>
  <c r="L1002" i="1"/>
  <c r="M1025" i="1"/>
  <c r="N1002" i="1"/>
  <c r="Q994" i="1"/>
  <c r="T994" i="1"/>
  <c r="R994" i="1" s="1"/>
  <c r="Q993" i="1"/>
  <c r="T993" i="1"/>
  <c r="R993" i="1" s="1"/>
  <c r="M997" i="1"/>
  <c r="N997" i="1"/>
  <c r="L997" i="1"/>
  <c r="T996" i="1"/>
  <c r="R996" i="1" s="1"/>
  <c r="Q996" i="1"/>
  <c r="T995" i="1"/>
  <c r="R995" i="1" s="1"/>
  <c r="Q995" i="1"/>
  <c r="M996" i="1"/>
  <c r="L996" i="1"/>
  <c r="N996" i="1"/>
  <c r="M995" i="1"/>
  <c r="N995" i="1"/>
  <c r="L995" i="1"/>
  <c r="T997" i="1"/>
  <c r="R997" i="1" s="1"/>
  <c r="Q997" i="1"/>
  <c r="Q980" i="1"/>
  <c r="Q1001" i="1"/>
  <c r="M977" i="1"/>
  <c r="M1004" i="1"/>
  <c r="T983" i="1"/>
  <c r="R983" i="1" s="1"/>
  <c r="T1009" i="1"/>
  <c r="R1009" i="1" s="1"/>
  <c r="L1005" i="1"/>
  <c r="N976" i="1"/>
  <c r="T973" i="1"/>
  <c r="R973" i="1" s="1"/>
  <c r="T1004" i="1"/>
  <c r="R1004" i="1" s="1"/>
  <c r="Q974" i="1"/>
  <c r="L989" i="1"/>
  <c r="L1000" i="1"/>
  <c r="T1014" i="1"/>
  <c r="R1014" i="1" s="1"/>
  <c r="M999" i="1"/>
  <c r="N981" i="1"/>
  <c r="T998" i="1"/>
  <c r="R998" i="1" s="1"/>
  <c r="T1020" i="1"/>
  <c r="R1020" i="1" s="1"/>
  <c r="N1019" i="1"/>
  <c r="N979" i="1"/>
  <c r="Q990" i="1"/>
  <c r="N1004" i="1"/>
  <c r="N989" i="1"/>
  <c r="M1017" i="1"/>
  <c r="M979" i="1"/>
  <c r="M998" i="1"/>
  <c r="T397" i="1"/>
  <c r="R397" i="1" s="1"/>
  <c r="N977" i="1"/>
  <c r="N999" i="1"/>
  <c r="N998" i="1"/>
  <c r="N1028" i="1"/>
  <c r="M1028" i="1"/>
  <c r="L1028" i="1"/>
  <c r="T1030" i="1"/>
  <c r="R1030" i="1" s="1"/>
  <c r="Q1030" i="1"/>
  <c r="L1030" i="1"/>
  <c r="M1030" i="1"/>
  <c r="N1030" i="1"/>
  <c r="M1029" i="1"/>
  <c r="N1029" i="1"/>
  <c r="L1029" i="1"/>
  <c r="N1031" i="1"/>
  <c r="M1031" i="1"/>
  <c r="L1031" i="1"/>
  <c r="T1031" i="1"/>
  <c r="R1031" i="1" s="1"/>
  <c r="Q1031" i="1"/>
  <c r="M1027" i="1"/>
  <c r="N1027" i="1"/>
  <c r="L1027" i="1"/>
  <c r="T1028" i="1"/>
  <c r="R1028" i="1" s="1"/>
  <c r="Q1028" i="1"/>
  <c r="Q1029" i="1"/>
  <c r="T1029" i="1"/>
  <c r="R1029" i="1" s="1"/>
  <c r="Q1015" i="1"/>
  <c r="Q966" i="1"/>
  <c r="T1019" i="1"/>
  <c r="R1019" i="1" s="1"/>
  <c r="N969" i="1"/>
  <c r="Q1022" i="1"/>
  <c r="T976" i="1"/>
  <c r="R976" i="1" s="1"/>
  <c r="N1021" i="1"/>
  <c r="M982" i="1"/>
  <c r="N982" i="1"/>
  <c r="Q1011" i="1"/>
  <c r="M1026" i="1"/>
  <c r="N1012" i="1"/>
  <c r="L1014" i="1"/>
  <c r="T981" i="1"/>
  <c r="R981" i="1" s="1"/>
  <c r="M1012" i="1"/>
  <c r="L1019" i="1"/>
  <c r="M969" i="1"/>
  <c r="M1013" i="1"/>
  <c r="T1025" i="1"/>
  <c r="R1025" i="1" s="1"/>
  <c r="L1021" i="1"/>
  <c r="M978" i="1"/>
  <c r="M984" i="1"/>
  <c r="T1010" i="1"/>
  <c r="R1010" i="1" s="1"/>
  <c r="M1003" i="1"/>
  <c r="T1003" i="1"/>
  <c r="R1003" i="1" s="1"/>
  <c r="N980" i="1"/>
  <c r="N1001" i="1"/>
  <c r="N1014" i="1"/>
  <c r="T989" i="1"/>
  <c r="R989" i="1" s="1"/>
  <c r="T991" i="1"/>
  <c r="R991" i="1" s="1"/>
  <c r="M980" i="1"/>
  <c r="Q977" i="1"/>
  <c r="Q978" i="1"/>
  <c r="T978" i="1"/>
  <c r="R978" i="1" s="1"/>
  <c r="M1010" i="1"/>
  <c r="N399" i="1"/>
  <c r="T1000" i="1"/>
  <c r="R1000" i="1" s="1"/>
  <c r="L1010" i="1"/>
  <c r="N984" i="1"/>
  <c r="L399" i="1"/>
  <c r="M981" i="1"/>
  <c r="N1013" i="1"/>
  <c r="L400" i="1"/>
  <c r="T1023" i="1"/>
  <c r="R1023" i="1" s="1"/>
  <c r="N978" i="1"/>
  <c r="M400" i="1"/>
  <c r="T1002" i="1"/>
  <c r="R1002" i="1" s="1"/>
  <c r="N1003" i="1"/>
  <c r="N1026" i="1"/>
  <c r="M1001" i="1"/>
  <c r="T986" i="1"/>
  <c r="R986" i="1" s="1"/>
  <c r="L975" i="1"/>
  <c r="M975" i="1"/>
  <c r="N975" i="1"/>
  <c r="M974" i="1"/>
  <c r="N974" i="1"/>
  <c r="L974" i="1"/>
  <c r="L986" i="1"/>
  <c r="M986" i="1"/>
  <c r="N986" i="1"/>
  <c r="M1007" i="1"/>
  <c r="L1007" i="1"/>
  <c r="N1007" i="1"/>
  <c r="N964" i="1"/>
  <c r="L1023" i="1"/>
  <c r="M1023" i="1"/>
  <c r="N1023" i="1"/>
  <c r="M397" i="1"/>
  <c r="L397" i="1"/>
  <c r="L964" i="1"/>
  <c r="N1011" i="1"/>
  <c r="M1011" i="1"/>
  <c r="L1011" i="1"/>
  <c r="Q985" i="1"/>
  <c r="T985" i="1"/>
  <c r="R985" i="1" s="1"/>
  <c r="N985" i="1"/>
  <c r="M985" i="1"/>
  <c r="L985" i="1"/>
  <c r="N1006" i="1"/>
  <c r="L1006" i="1"/>
  <c r="M1006" i="1"/>
  <c r="L990" i="1"/>
  <c r="N990" i="1"/>
  <c r="M990" i="1"/>
  <c r="N1022" i="1"/>
  <c r="M1022" i="1"/>
  <c r="L1022" i="1"/>
  <c r="Q967" i="1"/>
  <c r="N966" i="1"/>
  <c r="M966" i="1"/>
  <c r="L966" i="1"/>
  <c r="T965" i="1"/>
  <c r="R965" i="1" s="1"/>
  <c r="Q965" i="1"/>
  <c r="Q971" i="1"/>
  <c r="T971" i="1"/>
  <c r="R971" i="1" s="1"/>
  <c r="N972" i="1"/>
  <c r="M972" i="1"/>
  <c r="L972" i="1"/>
  <c r="L968" i="1"/>
  <c r="M968" i="1"/>
  <c r="N968" i="1"/>
  <c r="Q964" i="1"/>
  <c r="T964" i="1"/>
  <c r="R964" i="1" s="1"/>
  <c r="T968" i="1"/>
  <c r="R968" i="1" s="1"/>
  <c r="Q968" i="1"/>
  <c r="T970" i="1"/>
  <c r="R970" i="1" s="1"/>
  <c r="Q970" i="1"/>
  <c r="N967" i="1"/>
  <c r="M967" i="1"/>
  <c r="L967" i="1"/>
  <c r="N970" i="1"/>
  <c r="L970" i="1"/>
  <c r="M970" i="1"/>
  <c r="L971" i="1"/>
  <c r="N971" i="1"/>
  <c r="M971" i="1"/>
  <c r="Q969" i="1"/>
  <c r="T969" i="1"/>
  <c r="R969" i="1" s="1"/>
  <c r="N965" i="1"/>
  <c r="L965" i="1"/>
  <c r="M965" i="1"/>
  <c r="T972" i="1"/>
  <c r="R972" i="1" s="1"/>
  <c r="Q972" i="1"/>
  <c r="Q398" i="1"/>
  <c r="T398" i="1"/>
  <c r="R398" i="1" s="1"/>
  <c r="T400" i="1"/>
  <c r="R400" i="1" s="1"/>
  <c r="Q400" i="1"/>
  <c r="L398" i="1"/>
  <c r="M398" i="1"/>
  <c r="N398" i="1"/>
  <c r="Q764" i="1"/>
  <c r="X814" i="1"/>
  <c r="W814" i="1"/>
  <c r="S814" i="1"/>
  <c r="T814" i="1" s="1"/>
  <c r="R814" i="1" s="1"/>
  <c r="X813" i="1"/>
  <c r="W813" i="1"/>
  <c r="S813" i="1"/>
  <c r="T813" i="1" s="1"/>
  <c r="R813" i="1" s="1"/>
  <c r="X812" i="1"/>
  <c r="W812" i="1"/>
  <c r="S812" i="1"/>
  <c r="T812" i="1" s="1"/>
  <c r="R812" i="1" s="1"/>
  <c r="X811" i="1"/>
  <c r="W811" i="1"/>
  <c r="S811" i="1"/>
  <c r="T811" i="1" s="1"/>
  <c r="R811" i="1" s="1"/>
  <c r="X810" i="1"/>
  <c r="W810" i="1"/>
  <c r="S810" i="1"/>
  <c r="T810" i="1" s="1"/>
  <c r="R810" i="1" s="1"/>
  <c r="X809" i="1"/>
  <c r="W809" i="1"/>
  <c r="S809" i="1"/>
  <c r="T809" i="1" s="1"/>
  <c r="R809" i="1" s="1"/>
  <c r="X808" i="1"/>
  <c r="W808" i="1"/>
  <c r="S808" i="1"/>
  <c r="T808" i="1" s="1"/>
  <c r="R808" i="1" s="1"/>
  <c r="X807" i="1"/>
  <c r="W807" i="1"/>
  <c r="S807" i="1"/>
  <c r="T807" i="1" s="1"/>
  <c r="R807" i="1" s="1"/>
  <c r="X806" i="1"/>
  <c r="W806" i="1"/>
  <c r="S806" i="1"/>
  <c r="Q806" i="1" s="1"/>
  <c r="X805" i="1"/>
  <c r="W805" i="1"/>
  <c r="S805" i="1"/>
  <c r="T805" i="1" s="1"/>
  <c r="R805" i="1" s="1"/>
  <c r="X804" i="1"/>
  <c r="W804" i="1"/>
  <c r="S804" i="1"/>
  <c r="Q804" i="1" s="1"/>
  <c r="X803" i="1"/>
  <c r="W803" i="1"/>
  <c r="S803" i="1"/>
  <c r="T803" i="1" s="1"/>
  <c r="R803" i="1" s="1"/>
  <c r="X802" i="1"/>
  <c r="W802" i="1"/>
  <c r="S802" i="1"/>
  <c r="T802" i="1" s="1"/>
  <c r="R802" i="1" s="1"/>
  <c r="X801" i="1"/>
  <c r="W801" i="1"/>
  <c r="S801" i="1"/>
  <c r="Q801" i="1" s="1"/>
  <c r="X800" i="1"/>
  <c r="W800" i="1"/>
  <c r="S800" i="1"/>
  <c r="T800" i="1" s="1"/>
  <c r="R800" i="1" s="1"/>
  <c r="X799" i="1"/>
  <c r="W799" i="1"/>
  <c r="S799" i="1"/>
  <c r="T799" i="1" s="1"/>
  <c r="R799" i="1" s="1"/>
  <c r="X798" i="1"/>
  <c r="W798" i="1"/>
  <c r="S798" i="1"/>
  <c r="T798" i="1" s="1"/>
  <c r="R798" i="1" s="1"/>
  <c r="X797" i="1"/>
  <c r="W797" i="1"/>
  <c r="S797" i="1"/>
  <c r="T797" i="1" s="1"/>
  <c r="R797" i="1" s="1"/>
  <c r="X796" i="1"/>
  <c r="W796" i="1"/>
  <c r="S796" i="1"/>
  <c r="T796" i="1" s="1"/>
  <c r="R796" i="1" s="1"/>
  <c r="X795" i="1"/>
  <c r="W795" i="1"/>
  <c r="S795" i="1"/>
  <c r="T795" i="1" s="1"/>
  <c r="R795" i="1" s="1"/>
  <c r="X794" i="1"/>
  <c r="W794" i="1"/>
  <c r="S794" i="1"/>
  <c r="T794" i="1" s="1"/>
  <c r="R794" i="1" s="1"/>
  <c r="X793" i="1"/>
  <c r="W793" i="1"/>
  <c r="S793" i="1"/>
  <c r="T793" i="1" s="1"/>
  <c r="R793" i="1" s="1"/>
  <c r="X792" i="1"/>
  <c r="W792" i="1"/>
  <c r="S792" i="1"/>
  <c r="T792" i="1" s="1"/>
  <c r="R792" i="1" s="1"/>
  <c r="X791" i="1"/>
  <c r="W791" i="1"/>
  <c r="S791" i="1"/>
  <c r="Q791" i="1" s="1"/>
  <c r="X790" i="1"/>
  <c r="W790" i="1"/>
  <c r="S790" i="1"/>
  <c r="T790" i="1" s="1"/>
  <c r="R790" i="1" s="1"/>
  <c r="X789" i="1"/>
  <c r="W789" i="1"/>
  <c r="S789" i="1"/>
  <c r="T789" i="1" s="1"/>
  <c r="R789" i="1" s="1"/>
  <c r="X788" i="1"/>
  <c r="W788" i="1"/>
  <c r="S788" i="1"/>
  <c r="T788" i="1" s="1"/>
  <c r="R788" i="1" s="1"/>
  <c r="X787" i="1"/>
  <c r="W787" i="1"/>
  <c r="S787" i="1"/>
  <c r="T787" i="1" s="1"/>
  <c r="R787" i="1" s="1"/>
  <c r="X786" i="1"/>
  <c r="W786" i="1"/>
  <c r="S786" i="1"/>
  <c r="T786" i="1" s="1"/>
  <c r="R786" i="1" s="1"/>
  <c r="X785" i="1"/>
  <c r="W785" i="1"/>
  <c r="S785" i="1"/>
  <c r="T785" i="1" s="1"/>
  <c r="R785" i="1" s="1"/>
  <c r="X784" i="1"/>
  <c r="W784" i="1"/>
  <c r="S784" i="1"/>
  <c r="T784" i="1" s="1"/>
  <c r="R784" i="1" s="1"/>
  <c r="X783" i="1"/>
  <c r="W783" i="1"/>
  <c r="S783" i="1"/>
  <c r="Q783" i="1" s="1"/>
  <c r="Q808" i="1" l="1"/>
  <c r="Q810" i="1"/>
  <c r="Q792" i="1"/>
  <c r="Q786" i="1"/>
  <c r="Q800" i="1"/>
  <c r="Q798" i="1"/>
  <c r="Q809" i="1"/>
  <c r="Q811" i="1"/>
  <c r="Q784" i="1"/>
  <c r="Q788" i="1"/>
  <c r="Q793" i="1"/>
  <c r="T806" i="1"/>
  <c r="R806" i="1" s="1"/>
  <c r="Q803" i="1"/>
  <c r="T801" i="1"/>
  <c r="R801" i="1" s="1"/>
  <c r="T804" i="1"/>
  <c r="R804" i="1" s="1"/>
  <c r="Q814" i="1"/>
  <c r="Q797" i="1"/>
  <c r="Q802" i="1"/>
  <c r="Q785" i="1"/>
  <c r="Q812" i="1"/>
  <c r="Q787" i="1"/>
  <c r="Q805" i="1"/>
  <c r="T791" i="1"/>
  <c r="R791" i="1" s="1"/>
  <c r="Q813" i="1"/>
  <c r="Q799" i="1"/>
  <c r="T783" i="1"/>
  <c r="R783" i="1" s="1"/>
  <c r="Q807" i="1"/>
  <c r="Q789" i="1"/>
  <c r="Q794" i="1"/>
  <c r="Q795" i="1"/>
  <c r="Q796" i="1"/>
  <c r="Q790" i="1"/>
  <c r="W475" i="1" l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688" i="1"/>
  <c r="W689" i="1"/>
  <c r="W692" i="1"/>
  <c r="W693" i="1"/>
  <c r="W712" i="1"/>
  <c r="W713" i="1"/>
  <c r="W716" i="1"/>
  <c r="W717" i="1"/>
  <c r="W728" i="1"/>
  <c r="W729" i="1"/>
  <c r="W732" i="1"/>
  <c r="W733" i="1"/>
  <c r="W736" i="1"/>
  <c r="W737" i="1"/>
  <c r="W756" i="1"/>
  <c r="W757" i="1"/>
  <c r="W758" i="1"/>
  <c r="W759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4" i="1" l="1"/>
  <c r="W7" i="1"/>
  <c r="W10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4" i="1"/>
  <c r="W55" i="1"/>
  <c r="W56" i="1"/>
  <c r="W57" i="1"/>
  <c r="W58" i="1"/>
  <c r="W59" i="1"/>
  <c r="W62" i="1"/>
  <c r="W63" i="1"/>
  <c r="W64" i="1"/>
  <c r="W65" i="1"/>
  <c r="W66" i="1"/>
  <c r="W67" i="1"/>
  <c r="W70" i="1"/>
  <c r="W71" i="1"/>
  <c r="W72" i="1"/>
  <c r="W73" i="1"/>
  <c r="W74" i="1"/>
  <c r="W75" i="1"/>
  <c r="W78" i="1"/>
  <c r="W79" i="1"/>
  <c r="W80" i="1"/>
  <c r="W81" i="1"/>
  <c r="W82" i="1"/>
  <c r="W83" i="1"/>
  <c r="W86" i="1"/>
  <c r="W87" i="1"/>
  <c r="W88" i="1"/>
  <c r="W89" i="1"/>
  <c r="W90" i="1"/>
  <c r="W91" i="1"/>
  <c r="W94" i="1"/>
  <c r="W95" i="1"/>
  <c r="W96" i="1"/>
  <c r="W97" i="1"/>
  <c r="W98" i="1"/>
  <c r="W99" i="1"/>
  <c r="W102" i="1"/>
  <c r="W103" i="1"/>
  <c r="W104" i="1"/>
  <c r="W105" i="1"/>
  <c r="W106" i="1"/>
  <c r="W107" i="1"/>
  <c r="W110" i="1"/>
  <c r="W111" i="1"/>
  <c r="W112" i="1"/>
  <c r="W113" i="1"/>
  <c r="W114" i="1"/>
  <c r="W115" i="1"/>
  <c r="W118" i="1"/>
  <c r="W119" i="1"/>
  <c r="W120" i="1"/>
  <c r="W121" i="1"/>
  <c r="W122" i="1"/>
  <c r="W123" i="1"/>
  <c r="W126" i="1"/>
  <c r="W127" i="1"/>
  <c r="W128" i="1"/>
  <c r="W129" i="1"/>
  <c r="W130" i="1"/>
  <c r="W131" i="1"/>
  <c r="W132" i="1"/>
  <c r="W133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41" i="1"/>
  <c r="W242" i="1"/>
  <c r="W243" i="1"/>
  <c r="W244" i="1"/>
  <c r="W245" i="1"/>
  <c r="W246" i="1"/>
  <c r="W253" i="1"/>
  <c r="W254" i="1"/>
  <c r="W255" i="1"/>
  <c r="W256" i="1"/>
  <c r="W257" i="1"/>
  <c r="W258" i="1"/>
  <c r="W265" i="1"/>
  <c r="W266" i="1"/>
  <c r="W267" i="1"/>
  <c r="W268" i="1"/>
  <c r="W269" i="1"/>
  <c r="W270" i="1"/>
  <c r="W271" i="1"/>
  <c r="W272" i="1"/>
  <c r="W277" i="1"/>
  <c r="W278" i="1"/>
  <c r="W279" i="1"/>
  <c r="W280" i="1"/>
  <c r="W281" i="1"/>
  <c r="W282" i="1"/>
  <c r="W283" i="1"/>
  <c r="W284" i="1"/>
  <c r="W289" i="1"/>
  <c r="W290" i="1"/>
  <c r="W291" i="1"/>
  <c r="W292" i="1"/>
  <c r="W293" i="1"/>
  <c r="W294" i="1"/>
  <c r="W295" i="1"/>
  <c r="W296" i="1"/>
  <c r="W301" i="1"/>
  <c r="W302" i="1"/>
  <c r="W303" i="1"/>
  <c r="W304" i="1"/>
  <c r="W305" i="1"/>
  <c r="W306" i="1"/>
  <c r="W307" i="1"/>
  <c r="W308" i="1"/>
  <c r="W313" i="1"/>
  <c r="W314" i="1"/>
  <c r="W349" i="1"/>
  <c r="W350" i="1"/>
  <c r="W351" i="1"/>
  <c r="W352" i="1"/>
  <c r="W357" i="1"/>
  <c r="W358" i="1"/>
  <c r="W359" i="1"/>
  <c r="W360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409" i="1"/>
  <c r="W410" i="1"/>
  <c r="W411" i="1"/>
  <c r="W412" i="1"/>
  <c r="W413" i="1"/>
  <c r="W414" i="1"/>
  <c r="K963" i="1" l="1"/>
  <c r="J963" i="1"/>
  <c r="W963" i="1" s="1"/>
  <c r="X475" i="1"/>
  <c r="S475" i="1"/>
  <c r="T475" i="1" s="1"/>
  <c r="R475" i="1" s="1"/>
  <c r="X963" i="1" l="1"/>
  <c r="S963" i="1"/>
  <c r="Q475" i="1"/>
  <c r="T963" i="1" l="1"/>
  <c r="R963" i="1" s="1"/>
  <c r="Q963" i="1"/>
  <c r="S688" i="1" l="1"/>
  <c r="J2" i="1"/>
  <c r="J318" i="1"/>
  <c r="K318" i="1"/>
  <c r="W318" i="1" l="1"/>
  <c r="S318" i="1"/>
  <c r="Q318" i="1" s="1"/>
  <c r="X318" i="1"/>
  <c r="T318" i="1" l="1"/>
  <c r="R318" i="1" s="1"/>
  <c r="X766" i="1"/>
  <c r="S766" i="1"/>
  <c r="Q766" i="1" s="1"/>
  <c r="X765" i="1"/>
  <c r="S765" i="1"/>
  <c r="T765" i="1" s="1"/>
  <c r="R765" i="1" s="1"/>
  <c r="K755" i="1"/>
  <c r="J755" i="1"/>
  <c r="K753" i="1"/>
  <c r="J753" i="1"/>
  <c r="K751" i="1"/>
  <c r="J751" i="1"/>
  <c r="K749" i="1"/>
  <c r="J749" i="1"/>
  <c r="W749" i="1" s="1"/>
  <c r="K747" i="1"/>
  <c r="J747" i="1"/>
  <c r="K745" i="1"/>
  <c r="J745" i="1"/>
  <c r="K743" i="1"/>
  <c r="J743" i="1"/>
  <c r="W743" i="1" s="1"/>
  <c r="K741" i="1"/>
  <c r="J741" i="1"/>
  <c r="W741" i="1" s="1"/>
  <c r="K962" i="1"/>
  <c r="J962" i="1"/>
  <c r="W962" i="1" s="1"/>
  <c r="K961" i="1"/>
  <c r="J961" i="1"/>
  <c r="W961" i="1" s="1"/>
  <c r="K960" i="1"/>
  <c r="J960" i="1"/>
  <c r="W960" i="1" s="1"/>
  <c r="K959" i="1"/>
  <c r="J959" i="1"/>
  <c r="W959" i="1" s="1"/>
  <c r="K958" i="1"/>
  <c r="J958" i="1"/>
  <c r="W958" i="1" s="1"/>
  <c r="K957" i="1"/>
  <c r="J957" i="1"/>
  <c r="K956" i="1"/>
  <c r="J956" i="1"/>
  <c r="K955" i="1"/>
  <c r="J955" i="1"/>
  <c r="W955" i="1" s="1"/>
  <c r="K954" i="1"/>
  <c r="J954" i="1"/>
  <c r="K944" i="1"/>
  <c r="J944" i="1"/>
  <c r="K943" i="1"/>
  <c r="J943" i="1"/>
  <c r="K942" i="1"/>
  <c r="J942" i="1"/>
  <c r="K941" i="1"/>
  <c r="J941" i="1"/>
  <c r="K940" i="1"/>
  <c r="J940" i="1"/>
  <c r="K939" i="1"/>
  <c r="J939" i="1"/>
  <c r="W939" i="1" s="1"/>
  <c r="K938" i="1"/>
  <c r="J938" i="1"/>
  <c r="K937" i="1"/>
  <c r="J937" i="1"/>
  <c r="K936" i="1"/>
  <c r="J936" i="1"/>
  <c r="K926" i="1"/>
  <c r="J926" i="1"/>
  <c r="K925" i="1"/>
  <c r="J925" i="1"/>
  <c r="K924" i="1"/>
  <c r="J924" i="1"/>
  <c r="K923" i="1"/>
  <c r="J923" i="1"/>
  <c r="K922" i="1"/>
  <c r="J922" i="1"/>
  <c r="K921" i="1"/>
  <c r="J921" i="1"/>
  <c r="K920" i="1"/>
  <c r="J920" i="1"/>
  <c r="K919" i="1"/>
  <c r="J919" i="1"/>
  <c r="K918" i="1"/>
  <c r="J918" i="1"/>
  <c r="K908" i="1"/>
  <c r="J908" i="1"/>
  <c r="W908" i="1" s="1"/>
  <c r="K907" i="1"/>
  <c r="J907" i="1"/>
  <c r="K906" i="1"/>
  <c r="J906" i="1"/>
  <c r="W906" i="1" s="1"/>
  <c r="K905" i="1"/>
  <c r="J905" i="1"/>
  <c r="K904" i="1"/>
  <c r="J904" i="1"/>
  <c r="K903" i="1"/>
  <c r="J903" i="1"/>
  <c r="W903" i="1" s="1"/>
  <c r="K902" i="1"/>
  <c r="J902" i="1"/>
  <c r="W902" i="1" s="1"/>
  <c r="K901" i="1"/>
  <c r="J901" i="1"/>
  <c r="K900" i="1"/>
  <c r="J900" i="1"/>
  <c r="K890" i="1"/>
  <c r="J890" i="1"/>
  <c r="K889" i="1"/>
  <c r="J889" i="1"/>
  <c r="K888" i="1"/>
  <c r="J888" i="1"/>
  <c r="W888" i="1" s="1"/>
  <c r="K887" i="1"/>
  <c r="J887" i="1"/>
  <c r="W887" i="1" s="1"/>
  <c r="K886" i="1"/>
  <c r="J886" i="1"/>
  <c r="W886" i="1" s="1"/>
  <c r="K885" i="1"/>
  <c r="J885" i="1"/>
  <c r="K884" i="1"/>
  <c r="J884" i="1"/>
  <c r="W884" i="1" s="1"/>
  <c r="K883" i="1"/>
  <c r="J883" i="1"/>
  <c r="K882" i="1"/>
  <c r="J882" i="1"/>
  <c r="W882" i="1" s="1"/>
  <c r="K872" i="1"/>
  <c r="J872" i="1"/>
  <c r="K871" i="1"/>
  <c r="J871" i="1"/>
  <c r="K870" i="1"/>
  <c r="J870" i="1"/>
  <c r="K869" i="1"/>
  <c r="J869" i="1"/>
  <c r="K868" i="1"/>
  <c r="J868" i="1"/>
  <c r="K867" i="1"/>
  <c r="J867" i="1"/>
  <c r="K866" i="1"/>
  <c r="J866" i="1"/>
  <c r="K865" i="1"/>
  <c r="J865" i="1"/>
  <c r="K864" i="1"/>
  <c r="J864" i="1"/>
  <c r="K854" i="1"/>
  <c r="J854" i="1"/>
  <c r="K853" i="1"/>
  <c r="J853" i="1"/>
  <c r="K852" i="1"/>
  <c r="J852" i="1"/>
  <c r="K851" i="1"/>
  <c r="J851" i="1"/>
  <c r="K850" i="1"/>
  <c r="J850" i="1"/>
  <c r="K849" i="1"/>
  <c r="J849" i="1"/>
  <c r="K848" i="1"/>
  <c r="J848" i="1"/>
  <c r="K847" i="1"/>
  <c r="J847" i="1"/>
  <c r="W847" i="1" s="1"/>
  <c r="K846" i="1"/>
  <c r="J846" i="1"/>
  <c r="K836" i="1"/>
  <c r="J836" i="1"/>
  <c r="K835" i="1"/>
  <c r="J835" i="1"/>
  <c r="W835" i="1" s="1"/>
  <c r="K834" i="1"/>
  <c r="J834" i="1"/>
  <c r="W834" i="1" s="1"/>
  <c r="K833" i="1"/>
  <c r="J833" i="1"/>
  <c r="K832" i="1"/>
  <c r="J832" i="1"/>
  <c r="W832" i="1" s="1"/>
  <c r="K831" i="1"/>
  <c r="J831" i="1"/>
  <c r="W831" i="1" s="1"/>
  <c r="K830" i="1"/>
  <c r="J830" i="1"/>
  <c r="W830" i="1" s="1"/>
  <c r="K829" i="1"/>
  <c r="J829" i="1"/>
  <c r="W829" i="1" s="1"/>
  <c r="K828" i="1"/>
  <c r="J828" i="1"/>
  <c r="W828" i="1" s="1"/>
  <c r="K818" i="1"/>
  <c r="J818" i="1"/>
  <c r="W818" i="1" s="1"/>
  <c r="K816" i="1"/>
  <c r="J816" i="1"/>
  <c r="K739" i="1"/>
  <c r="J739" i="1"/>
  <c r="K735" i="1"/>
  <c r="J735" i="1"/>
  <c r="W735" i="1" s="1"/>
  <c r="K731" i="1"/>
  <c r="J731" i="1"/>
  <c r="K727" i="1"/>
  <c r="J727" i="1"/>
  <c r="W727" i="1" s="1"/>
  <c r="K726" i="1"/>
  <c r="J726" i="1"/>
  <c r="W726" i="1" s="1"/>
  <c r="K725" i="1"/>
  <c r="J725" i="1"/>
  <c r="K724" i="1"/>
  <c r="J724" i="1"/>
  <c r="K719" i="1"/>
  <c r="J719" i="1"/>
  <c r="K715" i="1"/>
  <c r="J715" i="1"/>
  <c r="K711" i="1"/>
  <c r="J711" i="1"/>
  <c r="K709" i="1"/>
  <c r="J709" i="1"/>
  <c r="K707" i="1"/>
  <c r="J707" i="1"/>
  <c r="K705" i="1"/>
  <c r="J705" i="1"/>
  <c r="K703" i="1"/>
  <c r="J703" i="1"/>
  <c r="K702" i="1"/>
  <c r="J702" i="1"/>
  <c r="K701" i="1"/>
  <c r="J701" i="1"/>
  <c r="K700" i="1"/>
  <c r="J700" i="1"/>
  <c r="K695" i="1"/>
  <c r="J695" i="1"/>
  <c r="W695" i="1" s="1"/>
  <c r="K691" i="1"/>
  <c r="J691" i="1"/>
  <c r="W691" i="1" s="1"/>
  <c r="K953" i="1"/>
  <c r="J953" i="1"/>
  <c r="K952" i="1"/>
  <c r="J952" i="1"/>
  <c r="K951" i="1"/>
  <c r="J951" i="1"/>
  <c r="K950" i="1"/>
  <c r="J950" i="1"/>
  <c r="W950" i="1" s="1"/>
  <c r="K949" i="1"/>
  <c r="J949" i="1"/>
  <c r="W949" i="1" s="1"/>
  <c r="K948" i="1"/>
  <c r="J948" i="1"/>
  <c r="W948" i="1" s="1"/>
  <c r="K947" i="1"/>
  <c r="J947" i="1"/>
  <c r="W947" i="1" s="1"/>
  <c r="K946" i="1"/>
  <c r="J946" i="1"/>
  <c r="W946" i="1" s="1"/>
  <c r="K945" i="1"/>
  <c r="J945" i="1"/>
  <c r="K935" i="1"/>
  <c r="J935" i="1"/>
  <c r="W935" i="1" s="1"/>
  <c r="K934" i="1"/>
  <c r="J934" i="1"/>
  <c r="W934" i="1" s="1"/>
  <c r="K933" i="1"/>
  <c r="J933" i="1"/>
  <c r="K932" i="1"/>
  <c r="J932" i="1"/>
  <c r="W932" i="1" s="1"/>
  <c r="K931" i="1"/>
  <c r="J931" i="1"/>
  <c r="K930" i="1"/>
  <c r="J930" i="1"/>
  <c r="K929" i="1"/>
  <c r="J929" i="1"/>
  <c r="K928" i="1"/>
  <c r="J928" i="1"/>
  <c r="K927" i="1"/>
  <c r="J927" i="1"/>
  <c r="W927" i="1" s="1"/>
  <c r="K917" i="1"/>
  <c r="J917" i="1"/>
  <c r="W917" i="1" s="1"/>
  <c r="K916" i="1"/>
  <c r="J916" i="1"/>
  <c r="K915" i="1"/>
  <c r="J915" i="1"/>
  <c r="K914" i="1"/>
  <c r="J914" i="1"/>
  <c r="K913" i="1"/>
  <c r="J913" i="1"/>
  <c r="K912" i="1"/>
  <c r="J912" i="1"/>
  <c r="K911" i="1"/>
  <c r="J911" i="1"/>
  <c r="K910" i="1"/>
  <c r="J910" i="1"/>
  <c r="K909" i="1"/>
  <c r="J909" i="1"/>
  <c r="K899" i="1"/>
  <c r="J899" i="1"/>
  <c r="K898" i="1"/>
  <c r="J898" i="1"/>
  <c r="K897" i="1"/>
  <c r="J897" i="1"/>
  <c r="K896" i="1"/>
  <c r="J896" i="1"/>
  <c r="K895" i="1"/>
  <c r="J895" i="1"/>
  <c r="K894" i="1"/>
  <c r="J894" i="1"/>
  <c r="K893" i="1"/>
  <c r="J893" i="1"/>
  <c r="K892" i="1"/>
  <c r="J892" i="1"/>
  <c r="K891" i="1"/>
  <c r="J891" i="1"/>
  <c r="W891" i="1" s="1"/>
  <c r="K881" i="1"/>
  <c r="J881" i="1"/>
  <c r="W881" i="1" s="1"/>
  <c r="K880" i="1"/>
  <c r="J880" i="1"/>
  <c r="W880" i="1" s="1"/>
  <c r="K879" i="1"/>
  <c r="J879" i="1"/>
  <c r="W879" i="1" s="1"/>
  <c r="K878" i="1"/>
  <c r="J878" i="1"/>
  <c r="W878" i="1" s="1"/>
  <c r="K877" i="1"/>
  <c r="J877" i="1"/>
  <c r="W877" i="1" s="1"/>
  <c r="K876" i="1"/>
  <c r="J876" i="1"/>
  <c r="W876" i="1" s="1"/>
  <c r="K875" i="1"/>
  <c r="J875" i="1"/>
  <c r="W875" i="1" s="1"/>
  <c r="K874" i="1"/>
  <c r="J874" i="1"/>
  <c r="K873" i="1"/>
  <c r="J873" i="1"/>
  <c r="K863" i="1"/>
  <c r="J863" i="1"/>
  <c r="W863" i="1" s="1"/>
  <c r="K862" i="1"/>
  <c r="J862" i="1"/>
  <c r="W862" i="1" s="1"/>
  <c r="K861" i="1"/>
  <c r="J861" i="1"/>
  <c r="K860" i="1"/>
  <c r="J860" i="1"/>
  <c r="K859" i="1"/>
  <c r="J859" i="1"/>
  <c r="K858" i="1"/>
  <c r="J858" i="1"/>
  <c r="W858" i="1" s="1"/>
  <c r="K857" i="1"/>
  <c r="J857" i="1"/>
  <c r="K856" i="1"/>
  <c r="J856" i="1"/>
  <c r="K855" i="1"/>
  <c r="J855" i="1"/>
  <c r="K845" i="1"/>
  <c r="J845" i="1"/>
  <c r="K844" i="1"/>
  <c r="J844" i="1"/>
  <c r="K843" i="1"/>
  <c r="J843" i="1"/>
  <c r="K842" i="1"/>
  <c r="J842" i="1"/>
  <c r="K841" i="1"/>
  <c r="J841" i="1"/>
  <c r="K840" i="1"/>
  <c r="J840" i="1"/>
  <c r="K839" i="1"/>
  <c r="J839" i="1"/>
  <c r="K838" i="1"/>
  <c r="J838" i="1"/>
  <c r="K837" i="1"/>
  <c r="J837" i="1"/>
  <c r="W837" i="1" s="1"/>
  <c r="K827" i="1"/>
  <c r="J827" i="1"/>
  <c r="K826" i="1"/>
  <c r="J826" i="1"/>
  <c r="K825" i="1"/>
  <c r="J825" i="1"/>
  <c r="K824" i="1"/>
  <c r="J824" i="1"/>
  <c r="K823" i="1"/>
  <c r="J823" i="1"/>
  <c r="W823" i="1" s="1"/>
  <c r="K822" i="1"/>
  <c r="J822" i="1"/>
  <c r="W822" i="1" s="1"/>
  <c r="K821" i="1"/>
  <c r="J821" i="1"/>
  <c r="W821" i="1" s="1"/>
  <c r="K820" i="1"/>
  <c r="J820" i="1"/>
  <c r="W820" i="1" s="1"/>
  <c r="K819" i="1"/>
  <c r="J819" i="1"/>
  <c r="K817" i="1"/>
  <c r="J817" i="1"/>
  <c r="W817" i="1" s="1"/>
  <c r="K815" i="1"/>
  <c r="J815" i="1"/>
  <c r="K754" i="1"/>
  <c r="J754" i="1"/>
  <c r="W754" i="1" s="1"/>
  <c r="K752" i="1"/>
  <c r="J752" i="1"/>
  <c r="K750" i="1"/>
  <c r="J750" i="1"/>
  <c r="K748" i="1"/>
  <c r="J748" i="1"/>
  <c r="W748" i="1" s="1"/>
  <c r="K746" i="1"/>
  <c r="J746" i="1"/>
  <c r="K744" i="1"/>
  <c r="J744" i="1"/>
  <c r="K742" i="1"/>
  <c r="J742" i="1"/>
  <c r="W742" i="1" s="1"/>
  <c r="K740" i="1"/>
  <c r="J740" i="1"/>
  <c r="K738" i="1"/>
  <c r="J738" i="1"/>
  <c r="W738" i="1" s="1"/>
  <c r="K734" i="1"/>
  <c r="J734" i="1"/>
  <c r="K730" i="1"/>
  <c r="J730" i="1"/>
  <c r="W730" i="1" s="1"/>
  <c r="K723" i="1"/>
  <c r="J723" i="1"/>
  <c r="W723" i="1" s="1"/>
  <c r="K722" i="1"/>
  <c r="J722" i="1"/>
  <c r="K721" i="1"/>
  <c r="J721" i="1"/>
  <c r="K720" i="1"/>
  <c r="J720" i="1"/>
  <c r="K718" i="1"/>
  <c r="J718" i="1"/>
  <c r="K714" i="1"/>
  <c r="J714" i="1"/>
  <c r="K710" i="1"/>
  <c r="J710" i="1"/>
  <c r="K708" i="1"/>
  <c r="J708" i="1"/>
  <c r="K706" i="1"/>
  <c r="J706" i="1"/>
  <c r="K704" i="1"/>
  <c r="J704" i="1"/>
  <c r="W704" i="1" s="1"/>
  <c r="K699" i="1"/>
  <c r="J699" i="1"/>
  <c r="K698" i="1"/>
  <c r="J698" i="1"/>
  <c r="K697" i="1"/>
  <c r="J697" i="1"/>
  <c r="K696" i="1"/>
  <c r="J696" i="1"/>
  <c r="K694" i="1"/>
  <c r="J694" i="1"/>
  <c r="W694" i="1" s="1"/>
  <c r="K690" i="1"/>
  <c r="J690" i="1"/>
  <c r="W915" i="1" l="1"/>
  <c r="W838" i="1"/>
  <c r="W700" i="1"/>
  <c r="W850" i="1"/>
  <c r="W696" i="1"/>
  <c r="W954" i="1"/>
  <c r="W905" i="1"/>
  <c r="W839" i="1"/>
  <c r="W868" i="1"/>
  <c r="W956" i="1"/>
  <c r="W815" i="1"/>
  <c r="W819" i="1"/>
  <c r="W836" i="1"/>
  <c r="W898" i="1"/>
  <c r="W701" i="1"/>
  <c r="W824" i="1"/>
  <c r="W895" i="1"/>
  <c r="W943" i="1"/>
  <c r="W883" i="1"/>
  <c r="W697" i="1"/>
  <c r="W904" i="1"/>
  <c r="W901" i="1"/>
  <c r="W721" i="1"/>
  <c r="W844" i="1"/>
  <c r="W912" i="1"/>
  <c r="W709" i="1"/>
  <c r="W865" i="1"/>
  <c r="W825" i="1"/>
  <c r="W706" i="1"/>
  <c r="W957" i="1"/>
  <c r="W740" i="1"/>
  <c r="W953" i="1"/>
  <c r="W751" i="1"/>
  <c r="W840" i="1"/>
  <c r="W855" i="1"/>
  <c r="W872" i="1"/>
  <c r="W849" i="1"/>
  <c r="W940" i="1"/>
  <c r="W918" i="1"/>
  <c r="W746" i="1"/>
  <c r="W690" i="1"/>
  <c r="W893" i="1"/>
  <c r="W698" i="1"/>
  <c r="W944" i="1"/>
  <c r="W919" i="1"/>
  <c r="W892" i="1"/>
  <c r="W720" i="1"/>
  <c r="W843" i="1"/>
  <c r="W911" i="1"/>
  <c r="W707" i="1"/>
  <c r="W864" i="1"/>
  <c r="W699" i="1"/>
  <c r="W945" i="1"/>
  <c r="W873" i="1"/>
  <c r="W725" i="1"/>
  <c r="W715" i="1"/>
  <c r="W739" i="1"/>
  <c r="W702" i="1"/>
  <c r="W914" i="1"/>
  <c r="W851" i="1"/>
  <c r="W928" i="1"/>
  <c r="W744" i="1"/>
  <c r="W874" i="1"/>
  <c r="W752" i="1"/>
  <c r="W951" i="1"/>
  <c r="W933" i="1"/>
  <c r="W889" i="1"/>
  <c r="W937" i="1"/>
  <c r="W861" i="1"/>
  <c r="W841" i="1"/>
  <c r="W885" i="1"/>
  <c r="W938" i="1"/>
  <c r="W890" i="1"/>
  <c r="W930" i="1"/>
  <c r="W856" i="1"/>
  <c r="W833" i="1"/>
  <c r="W846" i="1"/>
  <c r="W900" i="1"/>
  <c r="W897" i="1"/>
  <c r="W722" i="1"/>
  <c r="W925" i="1"/>
  <c r="W745" i="1"/>
  <c r="W852" i="1"/>
  <c r="W920" i="1"/>
  <c r="W871" i="1"/>
  <c r="W936" i="1"/>
  <c r="W899" i="1"/>
  <c r="W923" i="1"/>
  <c r="W750" i="1"/>
  <c r="W924" i="1"/>
  <c r="W734" i="1"/>
  <c r="W827" i="1"/>
  <c r="W816" i="1"/>
  <c r="W909" i="1"/>
  <c r="W703" i="1"/>
  <c r="W853" i="1"/>
  <c r="W859" i="1"/>
  <c r="W896" i="1"/>
  <c r="W929" i="1"/>
  <c r="W753" i="1"/>
  <c r="W826" i="1"/>
  <c r="W708" i="1"/>
  <c r="W921" i="1"/>
  <c r="W731" i="1"/>
  <c r="W860" i="1"/>
  <c r="W714" i="1"/>
  <c r="W845" i="1"/>
  <c r="W913" i="1"/>
  <c r="W711" i="1"/>
  <c r="W866" i="1"/>
  <c r="W724" i="1"/>
  <c r="W719" i="1"/>
  <c r="W952" i="1"/>
  <c r="W869" i="1"/>
  <c r="W755" i="1"/>
  <c r="W941" i="1"/>
  <c r="W718" i="1"/>
  <c r="W842" i="1"/>
  <c r="W910" i="1"/>
  <c r="W705" i="1"/>
  <c r="W854" i="1"/>
  <c r="W922" i="1"/>
  <c r="W870" i="1"/>
  <c r="W710" i="1"/>
  <c r="W942" i="1"/>
  <c r="W857" i="1"/>
  <c r="W894" i="1"/>
  <c r="W916" i="1"/>
  <c r="W867" i="1"/>
  <c r="W848" i="1"/>
  <c r="W907" i="1"/>
  <c r="W747" i="1"/>
  <c r="W926" i="1"/>
  <c r="W931" i="1"/>
  <c r="T766" i="1"/>
  <c r="R766" i="1" s="1"/>
  <c r="Q765" i="1"/>
  <c r="S4" i="1"/>
  <c r="S7" i="1"/>
  <c r="Q7" i="1" s="1"/>
  <c r="S10" i="1"/>
  <c r="Q10" i="1" s="1"/>
  <c r="S13" i="1"/>
  <c r="Q13" i="1" s="1"/>
  <c r="S14" i="1"/>
  <c r="S15" i="1"/>
  <c r="Q15" i="1" s="1"/>
  <c r="S16" i="1"/>
  <c r="Q16" i="1" s="1"/>
  <c r="S17" i="1"/>
  <c r="S18" i="1"/>
  <c r="Q18" i="1" s="1"/>
  <c r="S19" i="1"/>
  <c r="Q19" i="1" s="1"/>
  <c r="S20" i="1"/>
  <c r="S21" i="1"/>
  <c r="Q21" i="1" s="1"/>
  <c r="S22" i="1"/>
  <c r="Q22" i="1" s="1"/>
  <c r="S23" i="1"/>
  <c r="Q23" i="1" s="1"/>
  <c r="S24" i="1"/>
  <c r="Q24" i="1" s="1"/>
  <c r="S25" i="1"/>
  <c r="S26" i="1"/>
  <c r="Q26" i="1" s="1"/>
  <c r="S27" i="1"/>
  <c r="Q27" i="1" s="1"/>
  <c r="S28" i="1"/>
  <c r="Q28" i="1" s="1"/>
  <c r="S29" i="1"/>
  <c r="Q29" i="1" s="1"/>
  <c r="S30" i="1"/>
  <c r="S31" i="1"/>
  <c r="Q31" i="1" s="1"/>
  <c r="S32" i="1"/>
  <c r="Q32" i="1" s="1"/>
  <c r="S33" i="1"/>
  <c r="Q33" i="1" s="1"/>
  <c r="S34" i="1"/>
  <c r="Q34" i="1" s="1"/>
  <c r="S35" i="1"/>
  <c r="Q35" i="1" s="1"/>
  <c r="S36" i="1"/>
  <c r="S37" i="1"/>
  <c r="Q37" i="1" s="1"/>
  <c r="S38" i="1"/>
  <c r="Q38" i="1" s="1"/>
  <c r="S39" i="1"/>
  <c r="Q39" i="1" s="1"/>
  <c r="S40" i="1"/>
  <c r="Q40" i="1" s="1"/>
  <c r="S41" i="1"/>
  <c r="S42" i="1"/>
  <c r="Q42" i="1" s="1"/>
  <c r="S43" i="1"/>
  <c r="S44" i="1"/>
  <c r="Q44" i="1" s="1"/>
  <c r="S45" i="1"/>
  <c r="Q45" i="1" s="1"/>
  <c r="S46" i="1"/>
  <c r="S47" i="1"/>
  <c r="Q47" i="1" s="1"/>
  <c r="S48" i="1"/>
  <c r="Q48" i="1" s="1"/>
  <c r="S49" i="1"/>
  <c r="Q49" i="1" s="1"/>
  <c r="S50" i="1"/>
  <c r="Q50" i="1" s="1"/>
  <c r="S51" i="1"/>
  <c r="Q51" i="1" s="1"/>
  <c r="S54" i="1"/>
  <c r="S55" i="1"/>
  <c r="Q55" i="1" s="1"/>
  <c r="S56" i="1"/>
  <c r="S57" i="1"/>
  <c r="Q57" i="1" s="1"/>
  <c r="S58" i="1"/>
  <c r="Q58" i="1" s="1"/>
  <c r="S59" i="1"/>
  <c r="S62" i="1"/>
  <c r="Q62" i="1" s="1"/>
  <c r="S63" i="1"/>
  <c r="Q63" i="1" s="1"/>
  <c r="S64" i="1"/>
  <c r="Q64" i="1" s="1"/>
  <c r="S65" i="1"/>
  <c r="S66" i="1"/>
  <c r="Q66" i="1" s="1"/>
  <c r="S67" i="1"/>
  <c r="Q67" i="1" s="1"/>
  <c r="S70" i="1"/>
  <c r="S71" i="1"/>
  <c r="Q71" i="1" s="1"/>
  <c r="S72" i="1"/>
  <c r="S73" i="1"/>
  <c r="Q73" i="1" s="1"/>
  <c r="S74" i="1"/>
  <c r="Q74" i="1" s="1"/>
  <c r="S75" i="1"/>
  <c r="S78" i="1"/>
  <c r="Q78" i="1" s="1"/>
  <c r="S79" i="1"/>
  <c r="Q79" i="1" s="1"/>
  <c r="S80" i="1"/>
  <c r="Q80" i="1" s="1"/>
  <c r="S81" i="1"/>
  <c r="S82" i="1"/>
  <c r="Q82" i="1" s="1"/>
  <c r="S83" i="1"/>
  <c r="Q83" i="1" s="1"/>
  <c r="S86" i="1"/>
  <c r="S87" i="1"/>
  <c r="Q87" i="1" s="1"/>
  <c r="S88" i="1"/>
  <c r="S89" i="1"/>
  <c r="Q89" i="1" s="1"/>
  <c r="S90" i="1"/>
  <c r="Q90" i="1" s="1"/>
  <c r="S91" i="1"/>
  <c r="S94" i="1"/>
  <c r="Q94" i="1" s="1"/>
  <c r="S95" i="1"/>
  <c r="Q95" i="1" s="1"/>
  <c r="S96" i="1"/>
  <c r="Q96" i="1" s="1"/>
  <c r="S97" i="1"/>
  <c r="S98" i="1"/>
  <c r="Q98" i="1" s="1"/>
  <c r="S99" i="1"/>
  <c r="Q99" i="1" s="1"/>
  <c r="S102" i="1"/>
  <c r="S103" i="1"/>
  <c r="Q103" i="1" s="1"/>
  <c r="S104" i="1"/>
  <c r="S105" i="1"/>
  <c r="Q105" i="1" s="1"/>
  <c r="S106" i="1"/>
  <c r="Q106" i="1" s="1"/>
  <c r="S107" i="1"/>
  <c r="S110" i="1"/>
  <c r="Q110" i="1" s="1"/>
  <c r="S111" i="1"/>
  <c r="Q111" i="1" s="1"/>
  <c r="S112" i="1"/>
  <c r="Q112" i="1" s="1"/>
  <c r="S113" i="1"/>
  <c r="S114" i="1"/>
  <c r="Q114" i="1" s="1"/>
  <c r="S115" i="1"/>
  <c r="Q115" i="1" s="1"/>
  <c r="S118" i="1"/>
  <c r="S119" i="1"/>
  <c r="Q119" i="1" s="1"/>
  <c r="S120" i="1"/>
  <c r="S121" i="1"/>
  <c r="Q121" i="1" s="1"/>
  <c r="S122" i="1"/>
  <c r="Q122" i="1" s="1"/>
  <c r="S123" i="1"/>
  <c r="S126" i="1"/>
  <c r="S127" i="1"/>
  <c r="Q127" i="1" s="1"/>
  <c r="S128" i="1"/>
  <c r="Q128" i="1" s="1"/>
  <c r="S129" i="1"/>
  <c r="S130" i="1"/>
  <c r="Q130" i="1" s="1"/>
  <c r="S131" i="1"/>
  <c r="T131" i="1" s="1"/>
  <c r="R131" i="1" s="1"/>
  <c r="S132" i="1"/>
  <c r="S133" i="1"/>
  <c r="S140" i="1"/>
  <c r="T140" i="1" s="1"/>
  <c r="R140" i="1" s="1"/>
  <c r="S141" i="1"/>
  <c r="T141" i="1" s="1"/>
  <c r="R141" i="1" s="1"/>
  <c r="S142" i="1"/>
  <c r="S143" i="1"/>
  <c r="T143" i="1" s="1"/>
  <c r="R143" i="1" s="1"/>
  <c r="S144" i="1"/>
  <c r="S145" i="1"/>
  <c r="T145" i="1" s="1"/>
  <c r="R145" i="1" s="1"/>
  <c r="S146" i="1"/>
  <c r="T146" i="1" s="1"/>
  <c r="R146" i="1" s="1"/>
  <c r="S147" i="1"/>
  <c r="T147" i="1" s="1"/>
  <c r="R147" i="1" s="1"/>
  <c r="S148" i="1"/>
  <c r="S149" i="1"/>
  <c r="S150" i="1"/>
  <c r="T150" i="1" s="1"/>
  <c r="R150" i="1" s="1"/>
  <c r="S151" i="1"/>
  <c r="S152" i="1"/>
  <c r="T152" i="1" s="1"/>
  <c r="R152" i="1" s="1"/>
  <c r="S153" i="1"/>
  <c r="T153" i="1" s="1"/>
  <c r="R153" i="1" s="1"/>
  <c r="S154" i="1"/>
  <c r="S155" i="1"/>
  <c r="T155" i="1" s="1"/>
  <c r="R155" i="1" s="1"/>
  <c r="S156" i="1"/>
  <c r="T156" i="1" s="1"/>
  <c r="R156" i="1" s="1"/>
  <c r="S157" i="1"/>
  <c r="T157" i="1" s="1"/>
  <c r="R157" i="1" s="1"/>
  <c r="S164" i="1"/>
  <c r="S165" i="1"/>
  <c r="S166" i="1"/>
  <c r="T166" i="1" s="1"/>
  <c r="R166" i="1" s="1"/>
  <c r="S167" i="1"/>
  <c r="S168" i="1"/>
  <c r="T168" i="1" s="1"/>
  <c r="R168" i="1" s="1"/>
  <c r="S169" i="1"/>
  <c r="T169" i="1" s="1"/>
  <c r="R169" i="1" s="1"/>
  <c r="S170" i="1"/>
  <c r="S171" i="1"/>
  <c r="T171" i="1" s="1"/>
  <c r="R171" i="1" s="1"/>
  <c r="S172" i="1"/>
  <c r="S173" i="1"/>
  <c r="T173" i="1" s="1"/>
  <c r="R173" i="1" s="1"/>
  <c r="S174" i="1"/>
  <c r="T174" i="1" s="1"/>
  <c r="R174" i="1" s="1"/>
  <c r="S175" i="1"/>
  <c r="S176" i="1"/>
  <c r="S177" i="1"/>
  <c r="T177" i="1" s="1"/>
  <c r="R177" i="1" s="1"/>
  <c r="S178" i="1"/>
  <c r="T178" i="1" s="1"/>
  <c r="R178" i="1" s="1"/>
  <c r="S179" i="1"/>
  <c r="T179" i="1" s="1"/>
  <c r="R179" i="1" s="1"/>
  <c r="S180" i="1"/>
  <c r="S181" i="1"/>
  <c r="S188" i="1"/>
  <c r="T188" i="1" s="1"/>
  <c r="R188" i="1" s="1"/>
  <c r="S189" i="1"/>
  <c r="T189" i="1" s="1"/>
  <c r="R189" i="1" s="1"/>
  <c r="S190" i="1"/>
  <c r="T190" i="1" s="1"/>
  <c r="R190" i="1" s="1"/>
  <c r="S191" i="1"/>
  <c r="T191" i="1" s="1"/>
  <c r="R191" i="1" s="1"/>
  <c r="S192" i="1"/>
  <c r="S193" i="1"/>
  <c r="T193" i="1" s="1"/>
  <c r="R193" i="1" s="1"/>
  <c r="S194" i="1"/>
  <c r="T194" i="1" s="1"/>
  <c r="R194" i="1" s="1"/>
  <c r="S195" i="1"/>
  <c r="T195" i="1" s="1"/>
  <c r="R195" i="1" s="1"/>
  <c r="S196" i="1"/>
  <c r="S197" i="1"/>
  <c r="S198" i="1"/>
  <c r="T198" i="1" s="1"/>
  <c r="R198" i="1" s="1"/>
  <c r="S199" i="1"/>
  <c r="S200" i="1"/>
  <c r="T200" i="1" s="1"/>
  <c r="R200" i="1" s="1"/>
  <c r="S201" i="1"/>
  <c r="T201" i="1" s="1"/>
  <c r="R201" i="1" s="1"/>
  <c r="S202" i="1"/>
  <c r="S203" i="1"/>
  <c r="T203" i="1" s="1"/>
  <c r="R203" i="1" s="1"/>
  <c r="S204" i="1"/>
  <c r="T204" i="1" s="1"/>
  <c r="R204" i="1" s="1"/>
  <c r="S205" i="1"/>
  <c r="S212" i="1"/>
  <c r="S213" i="1"/>
  <c r="S214" i="1"/>
  <c r="T214" i="1" s="1"/>
  <c r="R214" i="1" s="1"/>
  <c r="S215" i="1"/>
  <c r="S216" i="1"/>
  <c r="T216" i="1" s="1"/>
  <c r="R216" i="1" s="1"/>
  <c r="S217" i="1"/>
  <c r="T217" i="1" s="1"/>
  <c r="R217" i="1" s="1"/>
  <c r="S218" i="1"/>
  <c r="S219" i="1"/>
  <c r="T219" i="1" s="1"/>
  <c r="R219" i="1" s="1"/>
  <c r="S220" i="1"/>
  <c r="S221" i="1"/>
  <c r="T221" i="1" s="1"/>
  <c r="R221" i="1" s="1"/>
  <c r="S222" i="1"/>
  <c r="S223" i="1"/>
  <c r="T223" i="1" s="1"/>
  <c r="R223" i="1" s="1"/>
  <c r="S224" i="1"/>
  <c r="S225" i="1"/>
  <c r="T225" i="1" s="1"/>
  <c r="R225" i="1" s="1"/>
  <c r="S226" i="1"/>
  <c r="T226" i="1" s="1"/>
  <c r="R226" i="1" s="1"/>
  <c r="S241" i="1"/>
  <c r="S242" i="1"/>
  <c r="Q242" i="1" s="1"/>
  <c r="S243" i="1"/>
  <c r="Q243" i="1" s="1"/>
  <c r="S244" i="1"/>
  <c r="Q244" i="1" s="1"/>
  <c r="S245" i="1"/>
  <c r="Q245" i="1" s="1"/>
  <c r="S246" i="1"/>
  <c r="S253" i="1"/>
  <c r="Q253" i="1" s="1"/>
  <c r="S254" i="1"/>
  <c r="Q254" i="1" s="1"/>
  <c r="S255" i="1"/>
  <c r="Q255" i="1" s="1"/>
  <c r="S256" i="1"/>
  <c r="Q256" i="1" s="1"/>
  <c r="S257" i="1"/>
  <c r="S258" i="1"/>
  <c r="Q258" i="1" s="1"/>
  <c r="S265" i="1"/>
  <c r="Q265" i="1" s="1"/>
  <c r="S266" i="1"/>
  <c r="Q266" i="1" s="1"/>
  <c r="S267" i="1"/>
  <c r="Q267" i="1" s="1"/>
  <c r="S268" i="1"/>
  <c r="Q268" i="1" s="1"/>
  <c r="S269" i="1"/>
  <c r="Q269" i="1" s="1"/>
  <c r="S270" i="1"/>
  <c r="Q270" i="1" s="1"/>
  <c r="S271" i="1"/>
  <c r="Q271" i="1" s="1"/>
  <c r="S272" i="1"/>
  <c r="Q272" i="1" s="1"/>
  <c r="S277" i="1"/>
  <c r="Q277" i="1" s="1"/>
  <c r="S278" i="1"/>
  <c r="Q278" i="1" s="1"/>
  <c r="S279" i="1"/>
  <c r="Q279" i="1" s="1"/>
  <c r="S280" i="1"/>
  <c r="Q280" i="1" s="1"/>
  <c r="S281" i="1"/>
  <c r="Q281" i="1" s="1"/>
  <c r="S282" i="1"/>
  <c r="Q282" i="1" s="1"/>
  <c r="S283" i="1"/>
  <c r="S284" i="1"/>
  <c r="Q284" i="1" s="1"/>
  <c r="S289" i="1"/>
  <c r="S290" i="1"/>
  <c r="Q290" i="1" s="1"/>
  <c r="S291" i="1"/>
  <c r="Q291" i="1" s="1"/>
  <c r="S292" i="1"/>
  <c r="Q292" i="1" s="1"/>
  <c r="S293" i="1"/>
  <c r="Q293" i="1" s="1"/>
  <c r="S294" i="1"/>
  <c r="S295" i="1"/>
  <c r="Q295" i="1" s="1"/>
  <c r="S296" i="1"/>
  <c r="Q296" i="1" s="1"/>
  <c r="S301" i="1"/>
  <c r="Q301" i="1" s="1"/>
  <c r="S302" i="1"/>
  <c r="Q302" i="1" s="1"/>
  <c r="S303" i="1"/>
  <c r="Q303" i="1" s="1"/>
  <c r="S304" i="1"/>
  <c r="Q304" i="1" s="1"/>
  <c r="S305" i="1"/>
  <c r="S306" i="1"/>
  <c r="Q306" i="1" s="1"/>
  <c r="S307" i="1"/>
  <c r="Q307" i="1" s="1"/>
  <c r="S308" i="1"/>
  <c r="Q308" i="1" s="1"/>
  <c r="S313" i="1"/>
  <c r="Q313" i="1" s="1"/>
  <c r="S314" i="1"/>
  <c r="Q314" i="1" s="1"/>
  <c r="S349" i="1"/>
  <c r="Q349" i="1" s="1"/>
  <c r="S350" i="1"/>
  <c r="S351" i="1"/>
  <c r="Q351" i="1" s="1"/>
  <c r="S352" i="1"/>
  <c r="Q352" i="1" s="1"/>
  <c r="S357" i="1"/>
  <c r="Q357" i="1" s="1"/>
  <c r="S358" i="1"/>
  <c r="S359" i="1"/>
  <c r="Q359" i="1" s="1"/>
  <c r="S360" i="1"/>
  <c r="Q360" i="1" s="1"/>
  <c r="S365" i="1"/>
  <c r="Q365" i="1" s="1"/>
  <c r="S366" i="1"/>
  <c r="Q366" i="1" s="1"/>
  <c r="S367" i="1"/>
  <c r="Q367" i="1" s="1"/>
  <c r="S368" i="1"/>
  <c r="Q368" i="1" s="1"/>
  <c r="S369" i="1"/>
  <c r="S370" i="1"/>
  <c r="Q370" i="1" s="1"/>
  <c r="S371" i="1"/>
  <c r="Q371" i="1" s="1"/>
  <c r="S372" i="1"/>
  <c r="Q372" i="1" s="1"/>
  <c r="S373" i="1"/>
  <c r="Q373" i="1" s="1"/>
  <c r="S374" i="1"/>
  <c r="S375" i="1"/>
  <c r="Q375" i="1" s="1"/>
  <c r="S376" i="1"/>
  <c r="Q376" i="1" s="1"/>
  <c r="S409" i="1"/>
  <c r="S410" i="1"/>
  <c r="Q410" i="1" s="1"/>
  <c r="S411" i="1"/>
  <c r="Q411" i="1" s="1"/>
  <c r="S412" i="1"/>
  <c r="Q412" i="1" s="1"/>
  <c r="S413" i="1"/>
  <c r="Q413" i="1" s="1"/>
  <c r="S414" i="1"/>
  <c r="Q414" i="1" s="1"/>
  <c r="S476" i="1"/>
  <c r="Q476" i="1" s="1"/>
  <c r="S477" i="1"/>
  <c r="Q477" i="1" s="1"/>
  <c r="S478" i="1"/>
  <c r="Q478" i="1" s="1"/>
  <c r="S479" i="1"/>
  <c r="Q479" i="1" s="1"/>
  <c r="S480" i="1"/>
  <c r="S481" i="1"/>
  <c r="Q481" i="1" s="1"/>
  <c r="S482" i="1"/>
  <c r="S483" i="1"/>
  <c r="Q483" i="1" s="1"/>
  <c r="S484" i="1"/>
  <c r="S485" i="1"/>
  <c r="Q485" i="1" s="1"/>
  <c r="S486" i="1"/>
  <c r="Q486" i="1" s="1"/>
  <c r="S487" i="1"/>
  <c r="S488" i="1"/>
  <c r="Q488" i="1" s="1"/>
  <c r="S489" i="1"/>
  <c r="Q489" i="1" s="1"/>
  <c r="S490" i="1"/>
  <c r="Q490" i="1" s="1"/>
  <c r="S491" i="1"/>
  <c r="Q491" i="1" s="1"/>
  <c r="S492" i="1"/>
  <c r="Q492" i="1" s="1"/>
  <c r="S493" i="1"/>
  <c r="Q493" i="1" s="1"/>
  <c r="S494" i="1"/>
  <c r="Q494" i="1" s="1"/>
  <c r="S495" i="1"/>
  <c r="Q495" i="1" s="1"/>
  <c r="S496" i="1"/>
  <c r="Q496" i="1" s="1"/>
  <c r="S497" i="1"/>
  <c r="Q497" i="1" s="1"/>
  <c r="S498" i="1"/>
  <c r="S499" i="1"/>
  <c r="S500" i="1"/>
  <c r="Q500" i="1" s="1"/>
  <c r="S501" i="1"/>
  <c r="Q501" i="1" s="1"/>
  <c r="S502" i="1"/>
  <c r="Q502" i="1" s="1"/>
  <c r="S503" i="1"/>
  <c r="Q503" i="1" s="1"/>
  <c r="S504" i="1"/>
  <c r="Q504" i="1" s="1"/>
  <c r="S505" i="1"/>
  <c r="Q505" i="1" s="1"/>
  <c r="S506" i="1"/>
  <c r="Q506" i="1" s="1"/>
  <c r="S507" i="1"/>
  <c r="Q507" i="1" s="1"/>
  <c r="S508" i="1"/>
  <c r="Q508" i="1" s="1"/>
  <c r="S509" i="1"/>
  <c r="Q509" i="1" s="1"/>
  <c r="S510" i="1"/>
  <c r="Q510" i="1" s="1"/>
  <c r="S511" i="1"/>
  <c r="Q511" i="1" s="1"/>
  <c r="S512" i="1"/>
  <c r="Q512" i="1" s="1"/>
  <c r="S513" i="1"/>
  <c r="Q513" i="1" s="1"/>
  <c r="S514" i="1"/>
  <c r="Q514" i="1" s="1"/>
  <c r="S515" i="1"/>
  <c r="Q515" i="1" s="1"/>
  <c r="Q688" i="1"/>
  <c r="S689" i="1"/>
  <c r="Q689" i="1" s="1"/>
  <c r="S690" i="1"/>
  <c r="Q690" i="1" s="1"/>
  <c r="S691" i="1"/>
  <c r="Q691" i="1" s="1"/>
  <c r="S692" i="1"/>
  <c r="Q692" i="1" s="1"/>
  <c r="S693" i="1"/>
  <c r="Q693" i="1" s="1"/>
  <c r="S694" i="1"/>
  <c r="Q694" i="1" s="1"/>
  <c r="S695" i="1"/>
  <c r="Q695" i="1" s="1"/>
  <c r="S696" i="1"/>
  <c r="Q696" i="1" s="1"/>
  <c r="S697" i="1"/>
  <c r="S698" i="1"/>
  <c r="Q698" i="1" s="1"/>
  <c r="S699" i="1"/>
  <c r="Q699" i="1" s="1"/>
  <c r="S700" i="1"/>
  <c r="S701" i="1"/>
  <c r="Q701" i="1" s="1"/>
  <c r="S702" i="1"/>
  <c r="Q702" i="1" s="1"/>
  <c r="S703" i="1"/>
  <c r="Q703" i="1" s="1"/>
  <c r="S704" i="1"/>
  <c r="Q704" i="1" s="1"/>
  <c r="S705" i="1"/>
  <c r="Q705" i="1" s="1"/>
  <c r="S706" i="1"/>
  <c r="Q706" i="1" s="1"/>
  <c r="S707" i="1"/>
  <c r="Q707" i="1" s="1"/>
  <c r="S708" i="1"/>
  <c r="Q708" i="1" s="1"/>
  <c r="S709" i="1"/>
  <c r="Q709" i="1" s="1"/>
  <c r="S710" i="1"/>
  <c r="Q710" i="1" s="1"/>
  <c r="S711" i="1"/>
  <c r="Q711" i="1" s="1"/>
  <c r="S712" i="1"/>
  <c r="Q712" i="1" s="1"/>
  <c r="S713" i="1"/>
  <c r="S714" i="1"/>
  <c r="Q714" i="1" s="1"/>
  <c r="S715" i="1"/>
  <c r="Q715" i="1" s="1"/>
  <c r="S716" i="1"/>
  <c r="S717" i="1"/>
  <c r="Q717" i="1" s="1"/>
  <c r="S718" i="1"/>
  <c r="Q718" i="1" s="1"/>
  <c r="S719" i="1"/>
  <c r="Q719" i="1" s="1"/>
  <c r="S720" i="1"/>
  <c r="Q720" i="1" s="1"/>
  <c r="S721" i="1"/>
  <c r="Q721" i="1" s="1"/>
  <c r="S722" i="1"/>
  <c r="Q722" i="1" s="1"/>
  <c r="S723" i="1"/>
  <c r="S724" i="1"/>
  <c r="Q724" i="1" s="1"/>
  <c r="S725" i="1"/>
  <c r="Q725" i="1" s="1"/>
  <c r="S726" i="1"/>
  <c r="S727" i="1"/>
  <c r="Q727" i="1" s="1"/>
  <c r="S728" i="1"/>
  <c r="Q728" i="1" s="1"/>
  <c r="S729" i="1"/>
  <c r="Q729" i="1" s="1"/>
  <c r="S730" i="1"/>
  <c r="Q730" i="1" s="1"/>
  <c r="S731" i="1"/>
  <c r="Q731" i="1" s="1"/>
  <c r="S732" i="1"/>
  <c r="S733" i="1"/>
  <c r="Q733" i="1" s="1"/>
  <c r="S734" i="1"/>
  <c r="Q734" i="1" s="1"/>
  <c r="S735" i="1"/>
  <c r="Q735" i="1" s="1"/>
  <c r="S736" i="1"/>
  <c r="Q736" i="1" s="1"/>
  <c r="S737" i="1"/>
  <c r="Q737" i="1" s="1"/>
  <c r="S738" i="1"/>
  <c r="Q738" i="1" s="1"/>
  <c r="S739" i="1"/>
  <c r="Q739" i="1" s="1"/>
  <c r="S740" i="1"/>
  <c r="Q740" i="1" s="1"/>
  <c r="S741" i="1"/>
  <c r="Q741" i="1" s="1"/>
  <c r="S742" i="1"/>
  <c r="S743" i="1"/>
  <c r="Q743" i="1" s="1"/>
  <c r="S744" i="1"/>
  <c r="Q744" i="1" s="1"/>
  <c r="S745" i="1"/>
  <c r="Q745" i="1" s="1"/>
  <c r="S746" i="1"/>
  <c r="Q746" i="1" s="1"/>
  <c r="S747" i="1"/>
  <c r="Q747" i="1" s="1"/>
  <c r="S748" i="1"/>
  <c r="S749" i="1"/>
  <c r="Q749" i="1" s="1"/>
  <c r="S750" i="1"/>
  <c r="Q750" i="1" s="1"/>
  <c r="S751" i="1"/>
  <c r="Q751" i="1" s="1"/>
  <c r="S752" i="1"/>
  <c r="Q752" i="1" s="1"/>
  <c r="S753" i="1"/>
  <c r="Q753" i="1" s="1"/>
  <c r="S754" i="1"/>
  <c r="Q754" i="1" s="1"/>
  <c r="S755" i="1"/>
  <c r="Q755" i="1" s="1"/>
  <c r="S756" i="1"/>
  <c r="Q756" i="1" s="1"/>
  <c r="S757" i="1"/>
  <c r="Q757" i="1" s="1"/>
  <c r="S758" i="1"/>
  <c r="Q758" i="1" s="1"/>
  <c r="S759" i="1"/>
  <c r="Q759" i="1" s="1"/>
  <c r="S767" i="1"/>
  <c r="Q767" i="1" s="1"/>
  <c r="S768" i="1"/>
  <c r="Q768" i="1" s="1"/>
  <c r="S769" i="1"/>
  <c r="Q769" i="1" s="1"/>
  <c r="S770" i="1"/>
  <c r="Q770" i="1" s="1"/>
  <c r="S771" i="1"/>
  <c r="Q771" i="1" s="1"/>
  <c r="S772" i="1"/>
  <c r="Q772" i="1" s="1"/>
  <c r="S773" i="1"/>
  <c r="Q773" i="1" s="1"/>
  <c r="S774" i="1"/>
  <c r="S775" i="1"/>
  <c r="Q775" i="1" s="1"/>
  <c r="S776" i="1"/>
  <c r="Q776" i="1" s="1"/>
  <c r="S777" i="1"/>
  <c r="Q777" i="1" s="1"/>
  <c r="S778" i="1"/>
  <c r="Q778" i="1" s="1"/>
  <c r="S779" i="1"/>
  <c r="Q779" i="1" s="1"/>
  <c r="S780" i="1"/>
  <c r="Q780" i="1" s="1"/>
  <c r="S781" i="1"/>
  <c r="S782" i="1"/>
  <c r="Q782" i="1" s="1"/>
  <c r="S815" i="1"/>
  <c r="Q815" i="1" s="1"/>
  <c r="S816" i="1"/>
  <c r="Q816" i="1" s="1"/>
  <c r="S817" i="1"/>
  <c r="Q817" i="1" s="1"/>
  <c r="S818" i="1"/>
  <c r="Q818" i="1" s="1"/>
  <c r="S819" i="1"/>
  <c r="Q819" i="1" s="1"/>
  <c r="S820" i="1"/>
  <c r="Q820" i="1" s="1"/>
  <c r="S821" i="1"/>
  <c r="S822" i="1"/>
  <c r="Q822" i="1" s="1"/>
  <c r="S823" i="1"/>
  <c r="S824" i="1"/>
  <c r="Q824" i="1" s="1"/>
  <c r="S825" i="1"/>
  <c r="Q825" i="1" s="1"/>
  <c r="S826" i="1"/>
  <c r="Q826" i="1" s="1"/>
  <c r="S827" i="1"/>
  <c r="Q827" i="1" s="1"/>
  <c r="S828" i="1"/>
  <c r="Q828" i="1" s="1"/>
  <c r="S829" i="1"/>
  <c r="S830" i="1"/>
  <c r="Q830" i="1" s="1"/>
  <c r="S831" i="1"/>
  <c r="Q831" i="1" s="1"/>
  <c r="S832" i="1"/>
  <c r="Q832" i="1" s="1"/>
  <c r="S833" i="1"/>
  <c r="Q833" i="1" s="1"/>
  <c r="S834" i="1"/>
  <c r="Q834" i="1" s="1"/>
  <c r="S835" i="1"/>
  <c r="Q835" i="1" s="1"/>
  <c r="S836" i="1"/>
  <c r="Q836" i="1" s="1"/>
  <c r="S837" i="1"/>
  <c r="Q837" i="1" s="1"/>
  <c r="S838" i="1"/>
  <c r="Q838" i="1" s="1"/>
  <c r="S839" i="1"/>
  <c r="Q839" i="1" s="1"/>
  <c r="S840" i="1"/>
  <c r="Q840" i="1" s="1"/>
  <c r="S841" i="1"/>
  <c r="Q841" i="1" s="1"/>
  <c r="S842" i="1"/>
  <c r="Q842" i="1" s="1"/>
  <c r="S843" i="1"/>
  <c r="Q843" i="1" s="1"/>
  <c r="S844" i="1"/>
  <c r="Q844" i="1" s="1"/>
  <c r="S845" i="1"/>
  <c r="S846" i="1"/>
  <c r="Q846" i="1" s="1"/>
  <c r="S847" i="1"/>
  <c r="Q847" i="1" s="1"/>
  <c r="S848" i="1"/>
  <c r="Q848" i="1" s="1"/>
  <c r="S849" i="1"/>
  <c r="Q849" i="1" s="1"/>
  <c r="S850" i="1"/>
  <c r="Q850" i="1" s="1"/>
  <c r="S851" i="1"/>
  <c r="Q851" i="1" s="1"/>
  <c r="S852" i="1"/>
  <c r="Q852" i="1" s="1"/>
  <c r="S853" i="1"/>
  <c r="S854" i="1"/>
  <c r="Q854" i="1" s="1"/>
  <c r="S855" i="1"/>
  <c r="S856" i="1"/>
  <c r="Q856" i="1" s="1"/>
  <c r="S857" i="1"/>
  <c r="Q857" i="1" s="1"/>
  <c r="S858" i="1"/>
  <c r="Q858" i="1" s="1"/>
  <c r="S859" i="1"/>
  <c r="Q859" i="1" s="1"/>
  <c r="S860" i="1"/>
  <c r="Q860" i="1" s="1"/>
  <c r="S861" i="1"/>
  <c r="S862" i="1"/>
  <c r="Q862" i="1" s="1"/>
  <c r="S863" i="1"/>
  <c r="Q863" i="1" s="1"/>
  <c r="S864" i="1"/>
  <c r="Q864" i="1" s="1"/>
  <c r="S865" i="1"/>
  <c r="Q865" i="1" s="1"/>
  <c r="S866" i="1"/>
  <c r="Q866" i="1" s="1"/>
  <c r="S867" i="1"/>
  <c r="Q867" i="1" s="1"/>
  <c r="S868" i="1"/>
  <c r="Q868" i="1" s="1"/>
  <c r="S869" i="1"/>
  <c r="Q869" i="1" s="1"/>
  <c r="S870" i="1"/>
  <c r="Q870" i="1" s="1"/>
  <c r="S871" i="1"/>
  <c r="Q871" i="1" s="1"/>
  <c r="S872" i="1"/>
  <c r="Q872" i="1" s="1"/>
  <c r="S873" i="1"/>
  <c r="Q873" i="1" s="1"/>
  <c r="S874" i="1"/>
  <c r="S875" i="1"/>
  <c r="Q875" i="1" s="1"/>
  <c r="S876" i="1"/>
  <c r="Q876" i="1" s="1"/>
  <c r="S877" i="1"/>
  <c r="S878" i="1"/>
  <c r="Q878" i="1" s="1"/>
  <c r="S879" i="1"/>
  <c r="Q879" i="1" s="1"/>
  <c r="S880" i="1"/>
  <c r="Q880" i="1" s="1"/>
  <c r="S881" i="1"/>
  <c r="Q881" i="1" s="1"/>
  <c r="S882" i="1"/>
  <c r="Q882" i="1" s="1"/>
  <c r="S883" i="1"/>
  <c r="Q883" i="1" s="1"/>
  <c r="S884" i="1"/>
  <c r="Q884" i="1" s="1"/>
  <c r="S885" i="1"/>
  <c r="Q885" i="1" s="1"/>
  <c r="S886" i="1"/>
  <c r="Q886" i="1" s="1"/>
  <c r="S887" i="1"/>
  <c r="Q887" i="1" s="1"/>
  <c r="S888" i="1"/>
  <c r="Q888" i="1" s="1"/>
  <c r="S889" i="1"/>
  <c r="Q889" i="1" s="1"/>
  <c r="S890" i="1"/>
  <c r="Q890" i="1" s="1"/>
  <c r="S891" i="1"/>
  <c r="Q891" i="1" s="1"/>
  <c r="S892" i="1"/>
  <c r="Q892" i="1" s="1"/>
  <c r="S893" i="1"/>
  <c r="S894" i="1"/>
  <c r="Q894" i="1" s="1"/>
  <c r="S895" i="1"/>
  <c r="Q895" i="1" s="1"/>
  <c r="S896" i="1"/>
  <c r="Q896" i="1" s="1"/>
  <c r="S897" i="1"/>
  <c r="Q897" i="1" s="1"/>
  <c r="S898" i="1"/>
  <c r="Q898" i="1" s="1"/>
  <c r="S899" i="1"/>
  <c r="Q899" i="1" s="1"/>
  <c r="S900" i="1"/>
  <c r="S901" i="1"/>
  <c r="Q901" i="1" s="1"/>
  <c r="S902" i="1"/>
  <c r="S903" i="1"/>
  <c r="Q903" i="1" s="1"/>
  <c r="S904" i="1"/>
  <c r="Q904" i="1" s="1"/>
  <c r="S905" i="1"/>
  <c r="Q905" i="1" s="1"/>
  <c r="S906" i="1"/>
  <c r="Q906" i="1" s="1"/>
  <c r="S907" i="1"/>
  <c r="Q907" i="1" s="1"/>
  <c r="S908" i="1"/>
  <c r="Q908" i="1" s="1"/>
  <c r="S909" i="1"/>
  <c r="S910" i="1"/>
  <c r="Q910" i="1" s="1"/>
  <c r="S911" i="1"/>
  <c r="Q911" i="1" s="1"/>
  <c r="S912" i="1"/>
  <c r="Q912" i="1" s="1"/>
  <c r="S913" i="1"/>
  <c r="Q913" i="1" s="1"/>
  <c r="S914" i="1"/>
  <c r="S915" i="1"/>
  <c r="Q915" i="1" s="1"/>
  <c r="S916" i="1"/>
  <c r="Q916" i="1" s="1"/>
  <c r="S917" i="1"/>
  <c r="Q917" i="1" s="1"/>
  <c r="S918" i="1"/>
  <c r="Q918" i="1" s="1"/>
  <c r="S919" i="1"/>
  <c r="Q919" i="1" s="1"/>
  <c r="S920" i="1"/>
  <c r="S921" i="1"/>
  <c r="Q921" i="1" s="1"/>
  <c r="S922" i="1"/>
  <c r="Q922" i="1" s="1"/>
  <c r="S923" i="1"/>
  <c r="Q923" i="1" s="1"/>
  <c r="S924" i="1"/>
  <c r="Q924" i="1" s="1"/>
  <c r="S925" i="1"/>
  <c r="S926" i="1"/>
  <c r="Q926" i="1" s="1"/>
  <c r="S927" i="1"/>
  <c r="Q927" i="1" s="1"/>
  <c r="S928" i="1"/>
  <c r="Q928" i="1" s="1"/>
  <c r="S929" i="1"/>
  <c r="Q929" i="1" s="1"/>
  <c r="S930" i="1"/>
  <c r="Q930" i="1" s="1"/>
  <c r="S931" i="1"/>
  <c r="Q931" i="1" s="1"/>
  <c r="S932" i="1"/>
  <c r="Q932" i="1" s="1"/>
  <c r="S933" i="1"/>
  <c r="Q933" i="1" s="1"/>
  <c r="S934" i="1"/>
  <c r="Q934" i="1" s="1"/>
  <c r="S935" i="1"/>
  <c r="Q935" i="1" s="1"/>
  <c r="S936" i="1"/>
  <c r="Q936" i="1" s="1"/>
  <c r="S937" i="1"/>
  <c r="Q937" i="1" s="1"/>
  <c r="S938" i="1"/>
  <c r="Q938" i="1" s="1"/>
  <c r="S939" i="1"/>
  <c r="Q939" i="1" s="1"/>
  <c r="S940" i="1"/>
  <c r="Q940" i="1" s="1"/>
  <c r="S941" i="1"/>
  <c r="S942" i="1"/>
  <c r="Q942" i="1" s="1"/>
  <c r="S943" i="1"/>
  <c r="Q943" i="1" s="1"/>
  <c r="S944" i="1"/>
  <c r="Q944" i="1" s="1"/>
  <c r="S945" i="1"/>
  <c r="Q945" i="1" s="1"/>
  <c r="S946" i="1"/>
  <c r="Q946" i="1" s="1"/>
  <c r="S947" i="1"/>
  <c r="Q947" i="1" s="1"/>
  <c r="S948" i="1"/>
  <c r="Q948" i="1" s="1"/>
  <c r="S949" i="1"/>
  <c r="Q949" i="1" s="1"/>
  <c r="S950" i="1"/>
  <c r="Q950" i="1" s="1"/>
  <c r="S951" i="1"/>
  <c r="Q951" i="1" s="1"/>
  <c r="S952" i="1"/>
  <c r="Q952" i="1" s="1"/>
  <c r="S953" i="1"/>
  <c r="Q953" i="1" s="1"/>
  <c r="S954" i="1"/>
  <c r="Q954" i="1" s="1"/>
  <c r="S955" i="1"/>
  <c r="Q955" i="1" s="1"/>
  <c r="S956" i="1"/>
  <c r="Q956" i="1" s="1"/>
  <c r="S957" i="1"/>
  <c r="S958" i="1"/>
  <c r="Q958" i="1" s="1"/>
  <c r="S959" i="1"/>
  <c r="Q959" i="1" s="1"/>
  <c r="S960" i="1"/>
  <c r="Q960" i="1" s="1"/>
  <c r="S961" i="1"/>
  <c r="Q961" i="1" s="1"/>
  <c r="S962" i="1"/>
  <c r="Q962" i="1" s="1"/>
  <c r="X756" i="1"/>
  <c r="X759" i="1"/>
  <c r="X4" i="1"/>
  <c r="X7" i="1"/>
  <c r="X10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4" i="1"/>
  <c r="X55" i="1"/>
  <c r="X56" i="1"/>
  <c r="X57" i="1"/>
  <c r="X58" i="1"/>
  <c r="X59" i="1"/>
  <c r="X62" i="1"/>
  <c r="X63" i="1"/>
  <c r="X64" i="1"/>
  <c r="X65" i="1"/>
  <c r="X66" i="1"/>
  <c r="X67" i="1"/>
  <c r="X70" i="1"/>
  <c r="X71" i="1"/>
  <c r="X72" i="1"/>
  <c r="X73" i="1"/>
  <c r="X74" i="1"/>
  <c r="X75" i="1"/>
  <c r="X78" i="1"/>
  <c r="X79" i="1"/>
  <c r="X80" i="1"/>
  <c r="X81" i="1"/>
  <c r="X82" i="1"/>
  <c r="X83" i="1"/>
  <c r="X86" i="1"/>
  <c r="X87" i="1"/>
  <c r="X88" i="1"/>
  <c r="X89" i="1"/>
  <c r="X90" i="1"/>
  <c r="X91" i="1"/>
  <c r="X94" i="1"/>
  <c r="X95" i="1"/>
  <c r="X96" i="1"/>
  <c r="X97" i="1"/>
  <c r="X98" i="1"/>
  <c r="X99" i="1"/>
  <c r="X102" i="1"/>
  <c r="X103" i="1"/>
  <c r="X104" i="1"/>
  <c r="X105" i="1"/>
  <c r="X106" i="1"/>
  <c r="X107" i="1"/>
  <c r="X110" i="1"/>
  <c r="X111" i="1"/>
  <c r="X112" i="1"/>
  <c r="X113" i="1"/>
  <c r="X114" i="1"/>
  <c r="X115" i="1"/>
  <c r="X118" i="1"/>
  <c r="X119" i="1"/>
  <c r="X120" i="1"/>
  <c r="X121" i="1"/>
  <c r="X122" i="1"/>
  <c r="X123" i="1"/>
  <c r="X126" i="1"/>
  <c r="X127" i="1"/>
  <c r="X128" i="1"/>
  <c r="X129" i="1"/>
  <c r="X130" i="1"/>
  <c r="X131" i="1"/>
  <c r="X132" i="1"/>
  <c r="X133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41" i="1"/>
  <c r="X242" i="1"/>
  <c r="X243" i="1"/>
  <c r="X244" i="1"/>
  <c r="X245" i="1"/>
  <c r="X246" i="1"/>
  <c r="X253" i="1"/>
  <c r="X254" i="1"/>
  <c r="X255" i="1"/>
  <c r="X256" i="1"/>
  <c r="X257" i="1"/>
  <c r="X258" i="1"/>
  <c r="X265" i="1"/>
  <c r="X266" i="1"/>
  <c r="X267" i="1"/>
  <c r="X268" i="1"/>
  <c r="X269" i="1"/>
  <c r="X270" i="1"/>
  <c r="X271" i="1"/>
  <c r="X272" i="1"/>
  <c r="X277" i="1"/>
  <c r="X278" i="1"/>
  <c r="X279" i="1"/>
  <c r="X280" i="1"/>
  <c r="X281" i="1"/>
  <c r="X282" i="1"/>
  <c r="X283" i="1"/>
  <c r="X284" i="1"/>
  <c r="X289" i="1"/>
  <c r="X290" i="1"/>
  <c r="X291" i="1"/>
  <c r="X292" i="1"/>
  <c r="X293" i="1"/>
  <c r="X294" i="1"/>
  <c r="X295" i="1"/>
  <c r="X296" i="1"/>
  <c r="X301" i="1"/>
  <c r="X302" i="1"/>
  <c r="X303" i="1"/>
  <c r="X304" i="1"/>
  <c r="X305" i="1"/>
  <c r="X306" i="1"/>
  <c r="X307" i="1"/>
  <c r="X308" i="1"/>
  <c r="X313" i="1"/>
  <c r="X314" i="1"/>
  <c r="X349" i="1"/>
  <c r="X350" i="1"/>
  <c r="X351" i="1"/>
  <c r="X352" i="1"/>
  <c r="X357" i="1"/>
  <c r="X358" i="1"/>
  <c r="X359" i="1"/>
  <c r="X360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409" i="1"/>
  <c r="X410" i="1"/>
  <c r="X411" i="1"/>
  <c r="X412" i="1"/>
  <c r="X413" i="1"/>
  <c r="X414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688" i="1"/>
  <c r="X689" i="1"/>
  <c r="X690" i="1"/>
  <c r="X691" i="1"/>
  <c r="X692" i="1"/>
  <c r="X693" i="1"/>
  <c r="X694" i="1"/>
  <c r="X695" i="1"/>
  <c r="X704" i="1"/>
  <c r="X705" i="1"/>
  <c r="X706" i="1"/>
  <c r="X707" i="1"/>
  <c r="X708" i="1"/>
  <c r="X709" i="1"/>
  <c r="X710" i="1"/>
  <c r="X711" i="1"/>
  <c r="X696" i="1"/>
  <c r="X697" i="1"/>
  <c r="X698" i="1"/>
  <c r="X699" i="1"/>
  <c r="X700" i="1"/>
  <c r="X701" i="1"/>
  <c r="X702" i="1"/>
  <c r="X703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7" i="1"/>
  <c r="X758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K239" i="1"/>
  <c r="J239" i="1"/>
  <c r="K237" i="1"/>
  <c r="J237" i="1"/>
  <c r="K235" i="1"/>
  <c r="J235" i="1"/>
  <c r="K233" i="1"/>
  <c r="J233" i="1"/>
  <c r="K231" i="1"/>
  <c r="J231" i="1"/>
  <c r="K229" i="1"/>
  <c r="J229" i="1"/>
  <c r="K227" i="1"/>
  <c r="J227" i="1"/>
  <c r="W231" i="1" l="1"/>
  <c r="W233" i="1"/>
  <c r="W237" i="1"/>
  <c r="W227" i="1"/>
  <c r="W239" i="1"/>
  <c r="W229" i="1"/>
  <c r="W235" i="1"/>
  <c r="S239" i="1"/>
  <c r="Q239" i="1" s="1"/>
  <c r="T66" i="1"/>
  <c r="R66" i="1" s="1"/>
  <c r="S237" i="1"/>
  <c r="Q237" i="1" s="1"/>
  <c r="T728" i="1"/>
  <c r="R728" i="1" s="1"/>
  <c r="T291" i="1"/>
  <c r="R291" i="1" s="1"/>
  <c r="T910" i="1"/>
  <c r="R910" i="1" s="1"/>
  <c r="T951" i="1"/>
  <c r="R951" i="1" s="1"/>
  <c r="T873" i="1"/>
  <c r="R873" i="1" s="1"/>
  <c r="T725" i="1"/>
  <c r="R725" i="1" s="1"/>
  <c r="T776" i="1"/>
  <c r="R776" i="1" s="1"/>
  <c r="T307" i="1"/>
  <c r="R307" i="1" s="1"/>
  <c r="T883" i="1"/>
  <c r="R883" i="1" s="1"/>
  <c r="T935" i="1"/>
  <c r="R935" i="1" s="1"/>
  <c r="T44" i="1"/>
  <c r="R44" i="1" s="1"/>
  <c r="T296" i="1"/>
  <c r="R296" i="1" s="1"/>
  <c r="T695" i="1"/>
  <c r="R695" i="1" s="1"/>
  <c r="T955" i="1"/>
  <c r="R955" i="1" s="1"/>
  <c r="T917" i="1"/>
  <c r="R917" i="1" s="1"/>
  <c r="T857" i="1"/>
  <c r="R857" i="1" s="1"/>
  <c r="T718" i="1"/>
  <c r="R718" i="1" s="1"/>
  <c r="T927" i="1"/>
  <c r="R927" i="1" s="1"/>
  <c r="T767" i="1"/>
  <c r="R767" i="1" s="1"/>
  <c r="T514" i="1"/>
  <c r="R514" i="1" s="1"/>
  <c r="T83" i="1"/>
  <c r="R83" i="1" s="1"/>
  <c r="T952" i="1"/>
  <c r="R952" i="1" s="1"/>
  <c r="T830" i="1"/>
  <c r="R830" i="1" s="1"/>
  <c r="T888" i="1"/>
  <c r="R888" i="1" s="1"/>
  <c r="T755" i="1"/>
  <c r="R755" i="1" s="1"/>
  <c r="T901" i="1"/>
  <c r="R901" i="1" s="1"/>
  <c r="T843" i="1"/>
  <c r="R843" i="1" s="1"/>
  <c r="T110" i="1"/>
  <c r="R110" i="1" s="1"/>
  <c r="T38" i="1"/>
  <c r="R38" i="1" s="1"/>
  <c r="T841" i="1"/>
  <c r="R841" i="1" s="1"/>
  <c r="T477" i="1"/>
  <c r="R477" i="1" s="1"/>
  <c r="T105" i="1"/>
  <c r="R105" i="1" s="1"/>
  <c r="T836" i="1"/>
  <c r="R836" i="1" s="1"/>
  <c r="T745" i="1"/>
  <c r="R745" i="1" s="1"/>
  <c r="T885" i="1"/>
  <c r="R885" i="1" s="1"/>
  <c r="T827" i="1"/>
  <c r="R827" i="1" s="1"/>
  <c r="T937" i="1"/>
  <c r="R937" i="1" s="1"/>
  <c r="T933" i="1"/>
  <c r="R933" i="1" s="1"/>
  <c r="T846" i="1"/>
  <c r="R846" i="1" s="1"/>
  <c r="T313" i="1"/>
  <c r="R313" i="1" s="1"/>
  <c r="T130" i="1"/>
  <c r="R130" i="1" s="1"/>
  <c r="T121" i="1"/>
  <c r="R121" i="1" s="1"/>
  <c r="T512" i="1"/>
  <c r="R512" i="1" s="1"/>
  <c r="T411" i="1"/>
  <c r="R411" i="1" s="1"/>
  <c r="T284" i="1"/>
  <c r="R284" i="1" s="1"/>
  <c r="T950" i="1"/>
  <c r="R950" i="1" s="1"/>
  <c r="T114" i="1"/>
  <c r="R114" i="1" s="1"/>
  <c r="T879" i="1"/>
  <c r="R879" i="1" s="1"/>
  <c r="T875" i="1"/>
  <c r="R875" i="1" s="1"/>
  <c r="T782" i="1"/>
  <c r="R782" i="1" s="1"/>
  <c r="T258" i="1"/>
  <c r="R258" i="1" s="1"/>
  <c r="T28" i="1"/>
  <c r="R28" i="1" s="1"/>
  <c r="T867" i="1"/>
  <c r="R867" i="1" s="1"/>
  <c r="T254" i="1"/>
  <c r="R254" i="1" s="1"/>
  <c r="T915" i="1"/>
  <c r="R915" i="1" s="1"/>
  <c r="T775" i="1"/>
  <c r="R775" i="1" s="1"/>
  <c r="T717" i="1"/>
  <c r="R717" i="1" s="1"/>
  <c r="T370" i="1"/>
  <c r="R370" i="1" s="1"/>
  <c r="T243" i="1"/>
  <c r="R243" i="1" s="1"/>
  <c r="T367" i="1"/>
  <c r="R367" i="1" s="1"/>
  <c r="T493" i="1"/>
  <c r="R493" i="1" s="1"/>
  <c r="T854" i="1"/>
  <c r="R854" i="1" s="1"/>
  <c r="T954" i="1"/>
  <c r="R954" i="1" s="1"/>
  <c r="T290" i="1"/>
  <c r="R290" i="1" s="1"/>
  <c r="T62" i="1"/>
  <c r="R62" i="1" s="1"/>
  <c r="T949" i="1"/>
  <c r="R949" i="1" s="1"/>
  <c r="T51" i="1"/>
  <c r="R51" i="1" s="1"/>
  <c r="T847" i="1"/>
  <c r="R847" i="1" s="1"/>
  <c r="T500" i="1"/>
  <c r="R500" i="1" s="1"/>
  <c r="T894" i="1"/>
  <c r="R894" i="1" s="1"/>
  <c r="T710" i="1"/>
  <c r="R710" i="1" s="1"/>
  <c r="T115" i="1"/>
  <c r="R115" i="1" s="1"/>
  <c r="T842" i="1"/>
  <c r="R842" i="1" s="1"/>
  <c r="T757" i="1"/>
  <c r="R757" i="1" s="1"/>
  <c r="T936" i="1"/>
  <c r="R936" i="1" s="1"/>
  <c r="T887" i="1"/>
  <c r="R887" i="1" s="1"/>
  <c r="T371" i="1"/>
  <c r="R371" i="1" s="1"/>
  <c r="T255" i="1"/>
  <c r="R255" i="1" s="1"/>
  <c r="T934" i="1"/>
  <c r="R934" i="1" s="1"/>
  <c r="T698" i="1"/>
  <c r="R698" i="1" s="1"/>
  <c r="T491" i="1"/>
  <c r="R491" i="1" s="1"/>
  <c r="T749" i="1"/>
  <c r="R749" i="1" s="1"/>
  <c r="T99" i="1"/>
  <c r="R99" i="1" s="1"/>
  <c r="T931" i="1"/>
  <c r="R931" i="1" s="1"/>
  <c r="T746" i="1"/>
  <c r="R746" i="1" s="1"/>
  <c r="T489" i="1"/>
  <c r="R489" i="1" s="1"/>
  <c r="T878" i="1"/>
  <c r="R878" i="1" s="1"/>
  <c r="T744" i="1"/>
  <c r="R744" i="1" s="1"/>
  <c r="T691" i="1"/>
  <c r="R691" i="1" s="1"/>
  <c r="T926" i="1"/>
  <c r="R926" i="1" s="1"/>
  <c r="T826" i="1"/>
  <c r="R826" i="1" s="1"/>
  <c r="T89" i="1"/>
  <c r="R89" i="1" s="1"/>
  <c r="T825" i="1"/>
  <c r="R825" i="1" s="1"/>
  <c r="T513" i="1"/>
  <c r="R513" i="1" s="1"/>
  <c r="T479" i="1"/>
  <c r="R479" i="1" s="1"/>
  <c r="T306" i="1"/>
  <c r="R306" i="1" s="1"/>
  <c r="T918" i="1"/>
  <c r="R918" i="1" s="1"/>
  <c r="T733" i="1"/>
  <c r="R733" i="1" s="1"/>
  <c r="T18" i="1"/>
  <c r="R18" i="1" s="1"/>
  <c r="T303" i="1"/>
  <c r="R303" i="1" s="1"/>
  <c r="T16" i="1"/>
  <c r="R16" i="1" s="1"/>
  <c r="T916" i="1"/>
  <c r="R916" i="1" s="1"/>
  <c r="T730" i="1"/>
  <c r="R730" i="1" s="1"/>
  <c r="T73" i="1"/>
  <c r="R73" i="1" s="1"/>
  <c r="T862" i="1"/>
  <c r="R862" i="1" s="1"/>
  <c r="T958" i="1"/>
  <c r="R958" i="1" s="1"/>
  <c r="T727" i="1"/>
  <c r="R727" i="1" s="1"/>
  <c r="T413" i="1"/>
  <c r="R413" i="1" s="1"/>
  <c r="T123" i="1"/>
  <c r="R123" i="1" s="1"/>
  <c r="Q123" i="1"/>
  <c r="T75" i="1"/>
  <c r="R75" i="1" s="1"/>
  <c r="Q75" i="1"/>
  <c r="T895" i="1"/>
  <c r="R895" i="1" s="1"/>
  <c r="T853" i="1"/>
  <c r="R853" i="1" s="1"/>
  <c r="Q853" i="1"/>
  <c r="T779" i="1"/>
  <c r="R779" i="1" s="1"/>
  <c r="T734" i="1"/>
  <c r="R734" i="1" s="1"/>
  <c r="T692" i="1"/>
  <c r="R692" i="1" s="1"/>
  <c r="T492" i="1"/>
  <c r="R492" i="1" s="1"/>
  <c r="T271" i="1"/>
  <c r="R271" i="1" s="1"/>
  <c r="T25" i="1"/>
  <c r="R25" i="1" s="1"/>
  <c r="Q25" i="1"/>
  <c r="T852" i="1"/>
  <c r="R852" i="1" s="1"/>
  <c r="T72" i="1"/>
  <c r="R72" i="1" s="1"/>
  <c r="Q72" i="1"/>
  <c r="T781" i="1"/>
  <c r="R781" i="1" s="1"/>
  <c r="Q781" i="1"/>
  <c r="T27" i="1"/>
  <c r="R27" i="1" s="1"/>
  <c r="T269" i="1"/>
  <c r="R269" i="1" s="1"/>
  <c r="T22" i="1"/>
  <c r="R22" i="1" s="1"/>
  <c r="T855" i="1"/>
  <c r="R855" i="1" s="1"/>
  <c r="Q855" i="1"/>
  <c r="T893" i="1"/>
  <c r="R893" i="1" s="1"/>
  <c r="Q893" i="1"/>
  <c r="T732" i="1"/>
  <c r="R732" i="1" s="1"/>
  <c r="Q732" i="1"/>
  <c r="T70" i="1"/>
  <c r="R70" i="1" s="1"/>
  <c r="Q70" i="1"/>
  <c r="T268" i="1"/>
  <c r="R268" i="1" s="1"/>
  <c r="T67" i="1"/>
  <c r="R67" i="1" s="1"/>
  <c r="T21" i="1"/>
  <c r="R21" i="1" s="1"/>
  <c r="T369" i="1"/>
  <c r="R369" i="1" s="1"/>
  <c r="Q369" i="1"/>
  <c r="T59" i="1"/>
  <c r="R59" i="1" s="1"/>
  <c r="Q59" i="1"/>
  <c r="T118" i="1"/>
  <c r="R118" i="1" s="1"/>
  <c r="Q118" i="1"/>
  <c r="T925" i="1"/>
  <c r="R925" i="1" s="1"/>
  <c r="Q925" i="1"/>
  <c r="T724" i="1"/>
  <c r="R724" i="1" s="1"/>
  <c r="T484" i="1"/>
  <c r="R484" i="1" s="1"/>
  <c r="Q484" i="1"/>
  <c r="T365" i="1"/>
  <c r="R365" i="1" s="1"/>
  <c r="T253" i="1"/>
  <c r="R253" i="1" s="1"/>
  <c r="T57" i="1"/>
  <c r="R57" i="1" s="1"/>
  <c r="T4" i="1"/>
  <c r="R4" i="1" s="1"/>
  <c r="Q4" i="1"/>
  <c r="T63" i="1"/>
  <c r="R63" i="1" s="1"/>
  <c r="T723" i="1"/>
  <c r="R723" i="1" s="1"/>
  <c r="Q723" i="1"/>
  <c r="T482" i="1"/>
  <c r="R482" i="1" s="1"/>
  <c r="Q482" i="1"/>
  <c r="T56" i="1"/>
  <c r="R56" i="1" s="1"/>
  <c r="Q56" i="1"/>
  <c r="T17" i="1"/>
  <c r="R17" i="1" s="1"/>
  <c r="Q17" i="1"/>
  <c r="T726" i="1"/>
  <c r="R726" i="1" s="1"/>
  <c r="Q726" i="1"/>
  <c r="T922" i="1"/>
  <c r="R922" i="1" s="1"/>
  <c r="T840" i="1"/>
  <c r="R840" i="1" s="1"/>
  <c r="T481" i="1"/>
  <c r="R481" i="1" s="1"/>
  <c r="T246" i="1"/>
  <c r="R246" i="1" s="1"/>
  <c r="Q246" i="1"/>
  <c r="T113" i="1"/>
  <c r="R113" i="1" s="1"/>
  <c r="Q113" i="1"/>
  <c r="T774" i="1"/>
  <c r="R774" i="1" s="1"/>
  <c r="Q774" i="1"/>
  <c r="T921" i="1"/>
  <c r="R921" i="1" s="1"/>
  <c r="T839" i="1"/>
  <c r="R839" i="1" s="1"/>
  <c r="T510" i="1"/>
  <c r="R510" i="1" s="1"/>
  <c r="T111" i="1"/>
  <c r="R111" i="1" s="1"/>
  <c r="T54" i="1"/>
  <c r="R54" i="1" s="1"/>
  <c r="Q54" i="1"/>
  <c r="T485" i="1"/>
  <c r="R485" i="1" s="1"/>
  <c r="T480" i="1"/>
  <c r="R480" i="1" s="1"/>
  <c r="Q480" i="1"/>
  <c r="T20" i="1"/>
  <c r="R20" i="1" s="1"/>
  <c r="Q20" i="1"/>
  <c r="T14" i="1"/>
  <c r="R14" i="1" s="1"/>
  <c r="Q14" i="1"/>
  <c r="T920" i="1"/>
  <c r="R920" i="1" s="1"/>
  <c r="Q920" i="1"/>
  <c r="T358" i="1"/>
  <c r="R358" i="1" s="1"/>
  <c r="Q358" i="1"/>
  <c r="T959" i="1"/>
  <c r="R959" i="1" s="1"/>
  <c r="T919" i="1"/>
  <c r="R919" i="1" s="1"/>
  <c r="T877" i="1"/>
  <c r="R877" i="1" s="1"/>
  <c r="Q877" i="1"/>
  <c r="T837" i="1"/>
  <c r="R837" i="1" s="1"/>
  <c r="T759" i="1"/>
  <c r="R759" i="1" s="1"/>
  <c r="T350" i="1"/>
  <c r="R350" i="1" s="1"/>
  <c r="Q350" i="1"/>
  <c r="T242" i="1"/>
  <c r="R242" i="1" s="1"/>
  <c r="T241" i="1"/>
  <c r="R241" i="1" s="1"/>
  <c r="Q241" i="1"/>
  <c r="T107" i="1"/>
  <c r="R107" i="1" s="1"/>
  <c r="Q107" i="1"/>
  <c r="T716" i="1"/>
  <c r="R716" i="1" s="1"/>
  <c r="Q716" i="1"/>
  <c r="T957" i="1"/>
  <c r="R957" i="1" s="1"/>
  <c r="Q957" i="1"/>
  <c r="T874" i="1"/>
  <c r="R874" i="1" s="1"/>
  <c r="Q874" i="1"/>
  <c r="T756" i="1"/>
  <c r="R756" i="1" s="1"/>
  <c r="T506" i="1"/>
  <c r="R506" i="1" s="1"/>
  <c r="T104" i="1"/>
  <c r="R104" i="1" s="1"/>
  <c r="Q104" i="1"/>
  <c r="T49" i="1"/>
  <c r="R49" i="1" s="1"/>
  <c r="T712" i="1"/>
  <c r="R712" i="1" s="1"/>
  <c r="T102" i="1"/>
  <c r="R102" i="1" s="1"/>
  <c r="Q102" i="1"/>
  <c r="T48" i="1"/>
  <c r="R48" i="1" s="1"/>
  <c r="T872" i="1"/>
  <c r="R872" i="1" s="1"/>
  <c r="T831" i="1"/>
  <c r="R831" i="1" s="1"/>
  <c r="T711" i="1"/>
  <c r="R711" i="1" s="1"/>
  <c r="T504" i="1"/>
  <c r="R504" i="1" s="1"/>
  <c r="T914" i="1"/>
  <c r="R914" i="1" s="1"/>
  <c r="Q914" i="1"/>
  <c r="T305" i="1"/>
  <c r="R305" i="1" s="1"/>
  <c r="Q305" i="1"/>
  <c r="T98" i="1"/>
  <c r="R98" i="1" s="1"/>
  <c r="T46" i="1"/>
  <c r="R46" i="1" s="1"/>
  <c r="Q46" i="1"/>
  <c r="T97" i="1"/>
  <c r="R97" i="1" s="1"/>
  <c r="Q97" i="1"/>
  <c r="T911" i="1"/>
  <c r="R911" i="1" s="1"/>
  <c r="T829" i="1"/>
  <c r="R829" i="1" s="1"/>
  <c r="Q829" i="1"/>
  <c r="T750" i="1"/>
  <c r="R750" i="1" s="1"/>
  <c r="T708" i="1"/>
  <c r="R708" i="1" s="1"/>
  <c r="T502" i="1"/>
  <c r="R502" i="1" s="1"/>
  <c r="T412" i="1"/>
  <c r="R412" i="1" s="1"/>
  <c r="T95" i="1"/>
  <c r="R95" i="1" s="1"/>
  <c r="T43" i="1"/>
  <c r="R43" i="1" s="1"/>
  <c r="Q43" i="1"/>
  <c r="T909" i="1"/>
  <c r="R909" i="1" s="1"/>
  <c r="Q909" i="1"/>
  <c r="T91" i="1"/>
  <c r="R91" i="1" s="1"/>
  <c r="Q91" i="1"/>
  <c r="T294" i="1"/>
  <c r="R294" i="1" s="1"/>
  <c r="Q294" i="1"/>
  <c r="T906" i="1"/>
  <c r="R906" i="1" s="1"/>
  <c r="T863" i="1"/>
  <c r="R863" i="1" s="1"/>
  <c r="T409" i="1"/>
  <c r="R409" i="1" s="1"/>
  <c r="Q409" i="1"/>
  <c r="T374" i="1"/>
  <c r="R374" i="1" s="1"/>
  <c r="Q374" i="1"/>
  <c r="T845" i="1"/>
  <c r="R845" i="1" s="1"/>
  <c r="Q845" i="1"/>
  <c r="T947" i="1"/>
  <c r="R947" i="1" s="1"/>
  <c r="T824" i="1"/>
  <c r="R824" i="1" s="1"/>
  <c r="T702" i="1"/>
  <c r="R702" i="1" s="1"/>
  <c r="T88" i="1"/>
  <c r="R88" i="1" s="1"/>
  <c r="Q88" i="1"/>
  <c r="T37" i="1"/>
  <c r="R37" i="1" s="1"/>
  <c r="T257" i="1"/>
  <c r="R257" i="1" s="1"/>
  <c r="Q257" i="1"/>
  <c r="T904" i="1"/>
  <c r="R904" i="1" s="1"/>
  <c r="T823" i="1"/>
  <c r="R823" i="1" s="1"/>
  <c r="Q823" i="1"/>
  <c r="T701" i="1"/>
  <c r="R701" i="1" s="1"/>
  <c r="T499" i="1"/>
  <c r="R499" i="1" s="1"/>
  <c r="Q499" i="1"/>
  <c r="T86" i="1"/>
  <c r="R86" i="1" s="1"/>
  <c r="Q86" i="1"/>
  <c r="T36" i="1"/>
  <c r="R36" i="1" s="1"/>
  <c r="Q36" i="1"/>
  <c r="T861" i="1"/>
  <c r="R861" i="1" s="1"/>
  <c r="Q861" i="1"/>
  <c r="T126" i="1"/>
  <c r="R126" i="1" s="1"/>
  <c r="Q126" i="1"/>
  <c r="T821" i="1"/>
  <c r="R821" i="1" s="1"/>
  <c r="Q821" i="1"/>
  <c r="T700" i="1"/>
  <c r="R700" i="1" s="1"/>
  <c r="Q700" i="1"/>
  <c r="T498" i="1"/>
  <c r="R498" i="1" s="1"/>
  <c r="Q498" i="1"/>
  <c r="T129" i="1"/>
  <c r="R129" i="1" s="1"/>
  <c r="Q129" i="1"/>
  <c r="T943" i="1"/>
  <c r="R943" i="1" s="1"/>
  <c r="T903" i="1"/>
  <c r="R903" i="1" s="1"/>
  <c r="T859" i="1"/>
  <c r="R859" i="1" s="1"/>
  <c r="T820" i="1"/>
  <c r="R820" i="1" s="1"/>
  <c r="T743" i="1"/>
  <c r="R743" i="1" s="1"/>
  <c r="T289" i="1"/>
  <c r="R289" i="1" s="1"/>
  <c r="Q289" i="1"/>
  <c r="T82" i="1"/>
  <c r="R82" i="1" s="1"/>
  <c r="T33" i="1"/>
  <c r="R33" i="1" s="1"/>
  <c r="T942" i="1"/>
  <c r="R942" i="1" s="1"/>
  <c r="T902" i="1"/>
  <c r="R902" i="1" s="1"/>
  <c r="Q902" i="1"/>
  <c r="T742" i="1"/>
  <c r="R742" i="1" s="1"/>
  <c r="Q742" i="1"/>
  <c r="T496" i="1"/>
  <c r="R496" i="1" s="1"/>
  <c r="T81" i="1"/>
  <c r="R81" i="1" s="1"/>
  <c r="Q81" i="1"/>
  <c r="T32" i="1"/>
  <c r="R32" i="1" s="1"/>
  <c r="T487" i="1"/>
  <c r="R487" i="1" s="1"/>
  <c r="Q487" i="1"/>
  <c r="T283" i="1"/>
  <c r="R283" i="1" s="1"/>
  <c r="Q283" i="1"/>
  <c r="T65" i="1"/>
  <c r="R65" i="1" s="1"/>
  <c r="Q65" i="1"/>
  <c r="T713" i="1"/>
  <c r="R713" i="1" s="1"/>
  <c r="Q713" i="1"/>
  <c r="T941" i="1"/>
  <c r="R941" i="1" s="1"/>
  <c r="Q941" i="1"/>
  <c r="T740" i="1"/>
  <c r="R740" i="1" s="1"/>
  <c r="T697" i="1"/>
  <c r="R697" i="1" s="1"/>
  <c r="Q697" i="1"/>
  <c r="T495" i="1"/>
  <c r="R495" i="1" s="1"/>
  <c r="T79" i="1"/>
  <c r="R79" i="1" s="1"/>
  <c r="T31" i="1"/>
  <c r="R31" i="1" s="1"/>
  <c r="T696" i="1"/>
  <c r="R696" i="1" s="1"/>
  <c r="T120" i="1"/>
  <c r="R120" i="1" s="1"/>
  <c r="Q120" i="1"/>
  <c r="T748" i="1"/>
  <c r="R748" i="1" s="1"/>
  <c r="Q748" i="1"/>
  <c r="T939" i="1"/>
  <c r="R939" i="1" s="1"/>
  <c r="T900" i="1"/>
  <c r="R900" i="1" s="1"/>
  <c r="Q900" i="1"/>
  <c r="T856" i="1"/>
  <c r="R856" i="1" s="1"/>
  <c r="T815" i="1"/>
  <c r="R815" i="1" s="1"/>
  <c r="T739" i="1"/>
  <c r="R739" i="1" s="1"/>
  <c r="T280" i="1"/>
  <c r="R280" i="1" s="1"/>
  <c r="T78" i="1"/>
  <c r="R78" i="1" s="1"/>
  <c r="T30" i="1"/>
  <c r="R30" i="1" s="1"/>
  <c r="Q30" i="1"/>
  <c r="T41" i="1"/>
  <c r="R41" i="1" s="1"/>
  <c r="Q41" i="1"/>
  <c r="T899" i="1"/>
  <c r="R899" i="1" s="1"/>
  <c r="S235" i="1"/>
  <c r="S233" i="1"/>
  <c r="S231" i="1"/>
  <c r="Q231" i="1" s="1"/>
  <c r="S229" i="1"/>
  <c r="Q229" i="1" s="1"/>
  <c r="S227" i="1"/>
  <c r="T359" i="1"/>
  <c r="R359" i="1" s="1"/>
  <c r="T773" i="1"/>
  <c r="R773" i="1" s="1"/>
  <c r="T772" i="1"/>
  <c r="R772" i="1" s="1"/>
  <c r="T106" i="1"/>
  <c r="R106" i="1" s="1"/>
  <c r="T851" i="1"/>
  <c r="R851" i="1" s="1"/>
  <c r="T771" i="1"/>
  <c r="R771" i="1" s="1"/>
  <c r="T281" i="1"/>
  <c r="R281" i="1" s="1"/>
  <c r="T351" i="1"/>
  <c r="R351" i="1" s="1"/>
  <c r="T205" i="1"/>
  <c r="R205" i="1" s="1"/>
  <c r="T127" i="1"/>
  <c r="R127" i="1" s="1"/>
  <c r="T871" i="1"/>
  <c r="R871" i="1" s="1"/>
  <c r="T694" i="1"/>
  <c r="R694" i="1" s="1"/>
  <c r="T511" i="1"/>
  <c r="R511" i="1" s="1"/>
  <c r="T478" i="1"/>
  <c r="R478" i="1" s="1"/>
  <c r="T302" i="1"/>
  <c r="R302" i="1" s="1"/>
  <c r="T154" i="1"/>
  <c r="R154" i="1" s="1"/>
  <c r="T29" i="1"/>
  <c r="R29" i="1" s="1"/>
  <c r="T103" i="1"/>
  <c r="R103" i="1" s="1"/>
  <c r="T938" i="1"/>
  <c r="R938" i="1" s="1"/>
  <c r="T891" i="1"/>
  <c r="R891" i="1" s="1"/>
  <c r="T870" i="1"/>
  <c r="R870" i="1" s="1"/>
  <c r="T693" i="1"/>
  <c r="R693" i="1" s="1"/>
  <c r="T376" i="1"/>
  <c r="R376" i="1" s="1"/>
  <c r="T301" i="1"/>
  <c r="R301" i="1" s="1"/>
  <c r="T279" i="1"/>
  <c r="R279" i="1" s="1"/>
  <c r="T822" i="1"/>
  <c r="R822" i="1" s="1"/>
  <c r="T741" i="1"/>
  <c r="R741" i="1" s="1"/>
  <c r="T714" i="1"/>
  <c r="R714" i="1" s="1"/>
  <c r="T349" i="1"/>
  <c r="R349" i="1" s="1"/>
  <c r="T175" i="1"/>
  <c r="R175" i="1" s="1"/>
  <c r="T50" i="1"/>
  <c r="R50" i="1" s="1"/>
  <c r="T890" i="1"/>
  <c r="R890" i="1" s="1"/>
  <c r="T869" i="1"/>
  <c r="R869" i="1" s="1"/>
  <c r="T375" i="1"/>
  <c r="R375" i="1" s="1"/>
  <c r="T202" i="1"/>
  <c r="R202" i="1" s="1"/>
  <c r="T74" i="1"/>
  <c r="R74" i="1" s="1"/>
  <c r="T151" i="1"/>
  <c r="R151" i="1" s="1"/>
  <c r="T26" i="1"/>
  <c r="R26" i="1" s="1"/>
  <c r="T476" i="1"/>
  <c r="R476" i="1" s="1"/>
  <c r="T282" i="1"/>
  <c r="R282" i="1" s="1"/>
  <c r="T889" i="1"/>
  <c r="R889" i="1" s="1"/>
  <c r="T868" i="1"/>
  <c r="R868" i="1" s="1"/>
  <c r="T122" i="1"/>
  <c r="R122" i="1" s="1"/>
  <c r="T222" i="1"/>
  <c r="R222" i="1" s="1"/>
  <c r="T199" i="1"/>
  <c r="R199" i="1" s="1"/>
  <c r="T172" i="1"/>
  <c r="R172" i="1" s="1"/>
  <c r="T94" i="1"/>
  <c r="R94" i="1" s="1"/>
  <c r="T71" i="1"/>
  <c r="R71" i="1" s="1"/>
  <c r="T47" i="1"/>
  <c r="R47" i="1" s="1"/>
  <c r="T490" i="1"/>
  <c r="R490" i="1" s="1"/>
  <c r="T270" i="1"/>
  <c r="R270" i="1" s="1"/>
  <c r="T907" i="1"/>
  <c r="R907" i="1" s="1"/>
  <c r="T886" i="1"/>
  <c r="R886" i="1" s="1"/>
  <c r="T758" i="1"/>
  <c r="R758" i="1" s="1"/>
  <c r="T366" i="1"/>
  <c r="R366" i="1" s="1"/>
  <c r="T170" i="1"/>
  <c r="R170" i="1" s="1"/>
  <c r="T45" i="1"/>
  <c r="R45" i="1" s="1"/>
  <c r="T953" i="1"/>
  <c r="R953" i="1" s="1"/>
  <c r="T709" i="1"/>
  <c r="R709" i="1" s="1"/>
  <c r="T503" i="1"/>
  <c r="R503" i="1" s="1"/>
  <c r="T414" i="1"/>
  <c r="R414" i="1" s="1"/>
  <c r="T295" i="1"/>
  <c r="R295" i="1" s="1"/>
  <c r="T220" i="1"/>
  <c r="R220" i="1" s="1"/>
  <c r="T142" i="1"/>
  <c r="R142" i="1" s="1"/>
  <c r="T119" i="1"/>
  <c r="R119" i="1" s="1"/>
  <c r="T819" i="1"/>
  <c r="R819" i="1" s="1"/>
  <c r="T932" i="1"/>
  <c r="R932" i="1" s="1"/>
  <c r="T838" i="1"/>
  <c r="R838" i="1" s="1"/>
  <c r="T905" i="1"/>
  <c r="R905" i="1" s="1"/>
  <c r="T884" i="1"/>
  <c r="R884" i="1" s="1"/>
  <c r="T858" i="1"/>
  <c r="R858" i="1" s="1"/>
  <c r="T729" i="1"/>
  <c r="R729" i="1" s="1"/>
  <c r="T488" i="1"/>
  <c r="R488" i="1" s="1"/>
  <c r="T778" i="1"/>
  <c r="R778" i="1" s="1"/>
  <c r="T707" i="1"/>
  <c r="R707" i="1" s="1"/>
  <c r="T267" i="1"/>
  <c r="R267" i="1" s="1"/>
  <c r="T218" i="1"/>
  <c r="R218" i="1" s="1"/>
  <c r="T90" i="1"/>
  <c r="R90" i="1" s="1"/>
  <c r="T738" i="1"/>
  <c r="R738" i="1" s="1"/>
  <c r="T167" i="1"/>
  <c r="R167" i="1" s="1"/>
  <c r="T42" i="1"/>
  <c r="R42" i="1" s="1"/>
  <c r="T777" i="1"/>
  <c r="R777" i="1" s="1"/>
  <c r="T706" i="1"/>
  <c r="R706" i="1" s="1"/>
  <c r="T266" i="1"/>
  <c r="R266" i="1" s="1"/>
  <c r="T314" i="1"/>
  <c r="R314" i="1" s="1"/>
  <c r="T835" i="1"/>
  <c r="R835" i="1" s="1"/>
  <c r="T754" i="1"/>
  <c r="R754" i="1" s="1"/>
  <c r="T265" i="1"/>
  <c r="R265" i="1" s="1"/>
  <c r="T501" i="1"/>
  <c r="R501" i="1" s="1"/>
  <c r="T410" i="1"/>
  <c r="R410" i="1" s="1"/>
  <c r="T215" i="1"/>
  <c r="R215" i="1" s="1"/>
  <c r="T87" i="1"/>
  <c r="R87" i="1" s="1"/>
  <c r="T923" i="1"/>
  <c r="R923" i="1" s="1"/>
  <c r="T55" i="1"/>
  <c r="R55" i="1" s="1"/>
  <c r="T722" i="1"/>
  <c r="R722" i="1" s="1"/>
  <c r="T948" i="1"/>
  <c r="R948" i="1" s="1"/>
  <c r="T360" i="1"/>
  <c r="R360" i="1" s="1"/>
  <c r="T34" i="1"/>
  <c r="R34" i="1" s="1"/>
  <c r="T690" i="1"/>
  <c r="R690" i="1" s="1"/>
  <c r="T58" i="1"/>
  <c r="R58" i="1" s="1"/>
  <c r="T15" i="1"/>
  <c r="R15" i="1" s="1"/>
  <c r="T13" i="1"/>
  <c r="R13" i="1" s="1"/>
  <c r="T10" i="1"/>
  <c r="R10" i="1" s="1"/>
  <c r="T962" i="1"/>
  <c r="R962" i="1" s="1"/>
  <c r="T946" i="1"/>
  <c r="R946" i="1" s="1"/>
  <c r="T930" i="1"/>
  <c r="R930" i="1" s="1"/>
  <c r="T898" i="1"/>
  <c r="R898" i="1" s="1"/>
  <c r="T882" i="1"/>
  <c r="R882" i="1" s="1"/>
  <c r="T866" i="1"/>
  <c r="R866" i="1" s="1"/>
  <c r="T850" i="1"/>
  <c r="R850" i="1" s="1"/>
  <c r="T834" i="1"/>
  <c r="R834" i="1" s="1"/>
  <c r="T818" i="1"/>
  <c r="R818" i="1" s="1"/>
  <c r="T770" i="1"/>
  <c r="R770" i="1" s="1"/>
  <c r="T753" i="1"/>
  <c r="R753" i="1" s="1"/>
  <c r="T737" i="1"/>
  <c r="R737" i="1" s="1"/>
  <c r="T721" i="1"/>
  <c r="R721" i="1" s="1"/>
  <c r="T705" i="1"/>
  <c r="R705" i="1" s="1"/>
  <c r="T689" i="1"/>
  <c r="R689" i="1" s="1"/>
  <c r="T509" i="1"/>
  <c r="R509" i="1" s="1"/>
  <c r="T278" i="1"/>
  <c r="R278" i="1" s="1"/>
  <c r="T961" i="1"/>
  <c r="R961" i="1" s="1"/>
  <c r="T945" i="1"/>
  <c r="R945" i="1" s="1"/>
  <c r="T929" i="1"/>
  <c r="R929" i="1" s="1"/>
  <c r="T913" i="1"/>
  <c r="R913" i="1" s="1"/>
  <c r="T897" i="1"/>
  <c r="R897" i="1" s="1"/>
  <c r="T881" i="1"/>
  <c r="R881" i="1" s="1"/>
  <c r="T865" i="1"/>
  <c r="R865" i="1" s="1"/>
  <c r="T849" i="1"/>
  <c r="R849" i="1" s="1"/>
  <c r="T833" i="1"/>
  <c r="R833" i="1" s="1"/>
  <c r="T817" i="1"/>
  <c r="R817" i="1" s="1"/>
  <c r="T769" i="1"/>
  <c r="R769" i="1" s="1"/>
  <c r="T752" i="1"/>
  <c r="R752" i="1" s="1"/>
  <c r="T736" i="1"/>
  <c r="R736" i="1" s="1"/>
  <c r="T720" i="1"/>
  <c r="R720" i="1" s="1"/>
  <c r="T704" i="1"/>
  <c r="R704" i="1" s="1"/>
  <c r="T688" i="1"/>
  <c r="R688" i="1" s="1"/>
  <c r="T508" i="1"/>
  <c r="R508" i="1" s="1"/>
  <c r="T373" i="1"/>
  <c r="R373" i="1" s="1"/>
  <c r="T357" i="1"/>
  <c r="R357" i="1" s="1"/>
  <c r="T293" i="1"/>
  <c r="R293" i="1" s="1"/>
  <c r="T277" i="1"/>
  <c r="R277" i="1" s="1"/>
  <c r="T245" i="1"/>
  <c r="R245" i="1" s="1"/>
  <c r="T213" i="1"/>
  <c r="R213" i="1" s="1"/>
  <c r="T197" i="1"/>
  <c r="R197" i="1" s="1"/>
  <c r="T181" i="1"/>
  <c r="R181" i="1" s="1"/>
  <c r="T165" i="1"/>
  <c r="R165" i="1" s="1"/>
  <c r="T149" i="1"/>
  <c r="R149" i="1" s="1"/>
  <c r="T133" i="1"/>
  <c r="R133" i="1" s="1"/>
  <c r="T40" i="1"/>
  <c r="R40" i="1" s="1"/>
  <c r="T24" i="1"/>
  <c r="R24" i="1" s="1"/>
  <c r="T960" i="1"/>
  <c r="R960" i="1" s="1"/>
  <c r="T944" i="1"/>
  <c r="R944" i="1" s="1"/>
  <c r="T928" i="1"/>
  <c r="R928" i="1" s="1"/>
  <c r="T912" i="1"/>
  <c r="R912" i="1" s="1"/>
  <c r="T896" i="1"/>
  <c r="R896" i="1" s="1"/>
  <c r="T880" i="1"/>
  <c r="R880" i="1" s="1"/>
  <c r="T864" i="1"/>
  <c r="R864" i="1" s="1"/>
  <c r="T848" i="1"/>
  <c r="R848" i="1" s="1"/>
  <c r="T832" i="1"/>
  <c r="R832" i="1" s="1"/>
  <c r="T816" i="1"/>
  <c r="R816" i="1" s="1"/>
  <c r="T768" i="1"/>
  <c r="R768" i="1" s="1"/>
  <c r="T751" i="1"/>
  <c r="R751" i="1" s="1"/>
  <c r="T735" i="1"/>
  <c r="R735" i="1" s="1"/>
  <c r="T719" i="1"/>
  <c r="R719" i="1" s="1"/>
  <c r="T703" i="1"/>
  <c r="R703" i="1" s="1"/>
  <c r="T507" i="1"/>
  <c r="R507" i="1" s="1"/>
  <c r="T497" i="1"/>
  <c r="R497" i="1" s="1"/>
  <c r="T486" i="1"/>
  <c r="R486" i="1" s="1"/>
  <c r="T372" i="1"/>
  <c r="R372" i="1" s="1"/>
  <c r="T308" i="1"/>
  <c r="R308" i="1" s="1"/>
  <c r="T292" i="1"/>
  <c r="R292" i="1" s="1"/>
  <c r="T244" i="1"/>
  <c r="R244" i="1" s="1"/>
  <c r="T212" i="1"/>
  <c r="R212" i="1" s="1"/>
  <c r="T196" i="1"/>
  <c r="R196" i="1" s="1"/>
  <c r="T180" i="1"/>
  <c r="R180" i="1" s="1"/>
  <c r="T164" i="1"/>
  <c r="R164" i="1" s="1"/>
  <c r="T148" i="1"/>
  <c r="R148" i="1" s="1"/>
  <c r="T132" i="1"/>
  <c r="R132" i="1" s="1"/>
  <c r="T39" i="1"/>
  <c r="R39" i="1" s="1"/>
  <c r="T23" i="1"/>
  <c r="R23" i="1" s="1"/>
  <c r="T7" i="1"/>
  <c r="R7" i="1" s="1"/>
  <c r="T956" i="1"/>
  <c r="R956" i="1" s="1"/>
  <c r="T940" i="1"/>
  <c r="R940" i="1" s="1"/>
  <c r="T924" i="1"/>
  <c r="R924" i="1" s="1"/>
  <c r="T908" i="1"/>
  <c r="R908" i="1" s="1"/>
  <c r="T892" i="1"/>
  <c r="R892" i="1" s="1"/>
  <c r="T876" i="1"/>
  <c r="R876" i="1" s="1"/>
  <c r="T860" i="1"/>
  <c r="R860" i="1" s="1"/>
  <c r="T844" i="1"/>
  <c r="R844" i="1" s="1"/>
  <c r="T828" i="1"/>
  <c r="R828" i="1" s="1"/>
  <c r="T780" i="1"/>
  <c r="R780" i="1" s="1"/>
  <c r="T747" i="1"/>
  <c r="R747" i="1" s="1"/>
  <c r="T731" i="1"/>
  <c r="R731" i="1" s="1"/>
  <c r="T715" i="1"/>
  <c r="R715" i="1" s="1"/>
  <c r="T699" i="1"/>
  <c r="R699" i="1" s="1"/>
  <c r="T515" i="1"/>
  <c r="R515" i="1" s="1"/>
  <c r="T505" i="1"/>
  <c r="R505" i="1" s="1"/>
  <c r="T494" i="1"/>
  <c r="R494" i="1" s="1"/>
  <c r="T483" i="1"/>
  <c r="R483" i="1" s="1"/>
  <c r="T368" i="1"/>
  <c r="R368" i="1" s="1"/>
  <c r="T352" i="1"/>
  <c r="R352" i="1" s="1"/>
  <c r="T304" i="1"/>
  <c r="R304" i="1" s="1"/>
  <c r="T272" i="1"/>
  <c r="R272" i="1" s="1"/>
  <c r="T256" i="1"/>
  <c r="R256" i="1" s="1"/>
  <c r="T224" i="1"/>
  <c r="R224" i="1" s="1"/>
  <c r="T192" i="1"/>
  <c r="R192" i="1" s="1"/>
  <c r="T176" i="1"/>
  <c r="R176" i="1" s="1"/>
  <c r="T144" i="1"/>
  <c r="R144" i="1" s="1"/>
  <c r="T128" i="1"/>
  <c r="R128" i="1" s="1"/>
  <c r="T112" i="1"/>
  <c r="R112" i="1" s="1"/>
  <c r="T96" i="1"/>
  <c r="R96" i="1" s="1"/>
  <c r="T80" i="1"/>
  <c r="R80" i="1" s="1"/>
  <c r="T64" i="1"/>
  <c r="R64" i="1" s="1"/>
  <c r="T35" i="1"/>
  <c r="R35" i="1" s="1"/>
  <c r="T19" i="1"/>
  <c r="R19" i="1" s="1"/>
  <c r="X229" i="1"/>
  <c r="X233" i="1"/>
  <c r="X227" i="1"/>
  <c r="X231" i="1"/>
  <c r="X235" i="1"/>
  <c r="X237" i="1"/>
  <c r="X239" i="1"/>
  <c r="T239" i="1" l="1"/>
  <c r="R239" i="1" s="1"/>
  <c r="T237" i="1"/>
  <c r="R237" i="1" s="1"/>
  <c r="T229" i="1"/>
  <c r="R229" i="1" s="1"/>
  <c r="T231" i="1"/>
  <c r="R231" i="1" s="1"/>
  <c r="Q227" i="1"/>
  <c r="T227" i="1"/>
  <c r="R227" i="1" s="1"/>
  <c r="Q233" i="1"/>
  <c r="T233" i="1"/>
  <c r="R233" i="1" s="1"/>
  <c r="T235" i="1"/>
  <c r="R235" i="1" s="1"/>
  <c r="Q235" i="1"/>
  <c r="K259" i="1" l="1"/>
  <c r="K2" i="1"/>
  <c r="W2" i="1" l="1"/>
  <c r="S2" i="1"/>
  <c r="X2" i="1"/>
  <c r="Q2" i="1" l="1"/>
  <c r="T2" i="1"/>
  <c r="R2" i="1" s="1"/>
  <c r="J465" i="1"/>
  <c r="K465" i="1"/>
  <c r="J466" i="1"/>
  <c r="K466" i="1"/>
  <c r="J467" i="1"/>
  <c r="K467" i="1"/>
  <c r="J468" i="1"/>
  <c r="K468" i="1"/>
  <c r="J471" i="1"/>
  <c r="K471" i="1"/>
  <c r="J472" i="1"/>
  <c r="K472" i="1"/>
  <c r="J473" i="1"/>
  <c r="K473" i="1"/>
  <c r="J474" i="1"/>
  <c r="K474" i="1"/>
  <c r="X466" i="1" l="1"/>
  <c r="W466" i="1"/>
  <c r="W465" i="1"/>
  <c r="X465" i="1"/>
  <c r="W468" i="1"/>
  <c r="W467" i="1"/>
  <c r="W472" i="1"/>
  <c r="W474" i="1"/>
  <c r="W471" i="1"/>
  <c r="W473" i="1"/>
  <c r="S472" i="1"/>
  <c r="Q472" i="1" s="1"/>
  <c r="S473" i="1"/>
  <c r="Q473" i="1" s="1"/>
  <c r="S468" i="1"/>
  <c r="S465" i="1"/>
  <c r="S474" i="1"/>
  <c r="S467" i="1"/>
  <c r="S466" i="1"/>
  <c r="S471" i="1"/>
  <c r="X474" i="1"/>
  <c r="X473" i="1"/>
  <c r="X467" i="1"/>
  <c r="X471" i="1"/>
  <c r="X472" i="1"/>
  <c r="X468" i="1"/>
  <c r="T473" i="1" l="1"/>
  <c r="R473" i="1" s="1"/>
  <c r="T472" i="1"/>
  <c r="R472" i="1" s="1"/>
  <c r="Q465" i="1"/>
  <c r="T465" i="1"/>
  <c r="R465" i="1" s="1"/>
  <c r="T474" i="1"/>
  <c r="R474" i="1" s="1"/>
  <c r="Q474" i="1"/>
  <c r="Q471" i="1"/>
  <c r="T471" i="1"/>
  <c r="R471" i="1" s="1"/>
  <c r="Q466" i="1"/>
  <c r="T466" i="1"/>
  <c r="R466" i="1" s="1"/>
  <c r="T467" i="1"/>
  <c r="R467" i="1" s="1"/>
  <c r="Q467" i="1"/>
  <c r="Q468" i="1"/>
  <c r="T468" i="1"/>
  <c r="R468" i="1" s="1"/>
  <c r="K687" i="1"/>
  <c r="J687" i="1"/>
  <c r="W687" i="1" s="1"/>
  <c r="K685" i="1"/>
  <c r="J685" i="1"/>
  <c r="K683" i="1"/>
  <c r="J683" i="1"/>
  <c r="W683" i="1" s="1"/>
  <c r="K681" i="1"/>
  <c r="J681" i="1"/>
  <c r="W681" i="1" s="1"/>
  <c r="K679" i="1"/>
  <c r="J679" i="1"/>
  <c r="K677" i="1"/>
  <c r="J677" i="1"/>
  <c r="K675" i="1"/>
  <c r="J675" i="1"/>
  <c r="W675" i="1" s="1"/>
  <c r="K642" i="1"/>
  <c r="J642" i="1"/>
  <c r="W642" i="1" s="1"/>
  <c r="K641" i="1"/>
  <c r="J641" i="1"/>
  <c r="W641" i="1" s="1"/>
  <c r="K640" i="1"/>
  <c r="J640" i="1"/>
  <c r="K639" i="1"/>
  <c r="J639" i="1"/>
  <c r="W639" i="1" s="1"/>
  <c r="K638" i="1"/>
  <c r="J638" i="1"/>
  <c r="W638" i="1" s="1"/>
  <c r="K637" i="1"/>
  <c r="J637" i="1"/>
  <c r="W637" i="1" s="1"/>
  <c r="K636" i="1"/>
  <c r="J636" i="1"/>
  <c r="K635" i="1"/>
  <c r="J635" i="1"/>
  <c r="K634" i="1"/>
  <c r="J634" i="1"/>
  <c r="K633" i="1"/>
  <c r="J633" i="1"/>
  <c r="K632" i="1"/>
  <c r="J632" i="1"/>
  <c r="W632" i="1" s="1"/>
  <c r="K631" i="1"/>
  <c r="J631" i="1"/>
  <c r="W631" i="1" s="1"/>
  <c r="K630" i="1"/>
  <c r="J630" i="1"/>
  <c r="K629" i="1"/>
  <c r="J629" i="1"/>
  <c r="K628" i="1"/>
  <c r="J628" i="1"/>
  <c r="K627" i="1"/>
  <c r="J627" i="1"/>
  <c r="K626" i="1"/>
  <c r="J626" i="1"/>
  <c r="K625" i="1"/>
  <c r="J625" i="1"/>
  <c r="K624" i="1"/>
  <c r="J624" i="1"/>
  <c r="K623" i="1"/>
  <c r="J623" i="1"/>
  <c r="K622" i="1"/>
  <c r="J622" i="1"/>
  <c r="K621" i="1"/>
  <c r="J621" i="1"/>
  <c r="K620" i="1"/>
  <c r="J620" i="1"/>
  <c r="K619" i="1"/>
  <c r="J619" i="1"/>
  <c r="K618" i="1"/>
  <c r="J618" i="1"/>
  <c r="K617" i="1"/>
  <c r="J617" i="1"/>
  <c r="K616" i="1"/>
  <c r="J616" i="1"/>
  <c r="K615" i="1"/>
  <c r="J615" i="1"/>
  <c r="K614" i="1"/>
  <c r="J614" i="1"/>
  <c r="K584" i="1"/>
  <c r="J584" i="1"/>
  <c r="W584" i="1" s="1"/>
  <c r="K583" i="1"/>
  <c r="J583" i="1"/>
  <c r="W583" i="1" s="1"/>
  <c r="K582" i="1"/>
  <c r="J582" i="1"/>
  <c r="K581" i="1"/>
  <c r="J581" i="1"/>
  <c r="K580" i="1"/>
  <c r="J580" i="1"/>
  <c r="W580" i="1" s="1"/>
  <c r="K579" i="1"/>
  <c r="J579" i="1"/>
  <c r="K578" i="1"/>
  <c r="J578" i="1"/>
  <c r="K577" i="1"/>
  <c r="J577" i="1"/>
  <c r="W577" i="1" s="1"/>
  <c r="K576" i="1"/>
  <c r="J576" i="1"/>
  <c r="K575" i="1"/>
  <c r="J575" i="1"/>
  <c r="K574" i="1"/>
  <c r="J574" i="1"/>
  <c r="W574" i="1" s="1"/>
  <c r="K573" i="1"/>
  <c r="J573" i="1"/>
  <c r="K572" i="1"/>
  <c r="J572" i="1"/>
  <c r="K571" i="1"/>
  <c r="J571" i="1"/>
  <c r="K570" i="1"/>
  <c r="J570" i="1"/>
  <c r="K569" i="1"/>
  <c r="J569" i="1"/>
  <c r="K568" i="1"/>
  <c r="J568" i="1"/>
  <c r="K567" i="1"/>
  <c r="J567" i="1"/>
  <c r="K566" i="1"/>
  <c r="J566" i="1"/>
  <c r="K565" i="1"/>
  <c r="J565" i="1"/>
  <c r="K564" i="1"/>
  <c r="J564" i="1"/>
  <c r="W564" i="1" s="1"/>
  <c r="K563" i="1"/>
  <c r="J563" i="1"/>
  <c r="K562" i="1"/>
  <c r="J562" i="1"/>
  <c r="K561" i="1"/>
  <c r="J561" i="1"/>
  <c r="K560" i="1"/>
  <c r="J560" i="1"/>
  <c r="K559" i="1"/>
  <c r="J559" i="1"/>
  <c r="K558" i="1"/>
  <c r="J558" i="1"/>
  <c r="K557" i="1"/>
  <c r="J557" i="1"/>
  <c r="K556" i="1"/>
  <c r="J556" i="1"/>
  <c r="W556" i="1" s="1"/>
  <c r="K462" i="1"/>
  <c r="J462" i="1"/>
  <c r="K460" i="1"/>
  <c r="J460" i="1"/>
  <c r="K458" i="1"/>
  <c r="J458" i="1"/>
  <c r="K456" i="1"/>
  <c r="J456" i="1"/>
  <c r="K686" i="1"/>
  <c r="J686" i="1"/>
  <c r="K684" i="1"/>
  <c r="J684" i="1"/>
  <c r="K682" i="1"/>
  <c r="J682" i="1"/>
  <c r="K680" i="1"/>
  <c r="J680" i="1"/>
  <c r="W680" i="1" s="1"/>
  <c r="K671" i="1"/>
  <c r="J671" i="1"/>
  <c r="W671" i="1" s="1"/>
  <c r="K670" i="1"/>
  <c r="J670" i="1"/>
  <c r="W670" i="1" s="1"/>
  <c r="K669" i="1"/>
  <c r="J669" i="1"/>
  <c r="K668" i="1"/>
  <c r="J668" i="1"/>
  <c r="W668" i="1" s="1"/>
  <c r="K667" i="1"/>
  <c r="J667" i="1"/>
  <c r="W667" i="1" s="1"/>
  <c r="K666" i="1"/>
  <c r="J666" i="1"/>
  <c r="W666" i="1" s="1"/>
  <c r="K665" i="1"/>
  <c r="J665" i="1"/>
  <c r="W665" i="1" s="1"/>
  <c r="K664" i="1"/>
  <c r="J664" i="1"/>
  <c r="W664" i="1" s="1"/>
  <c r="K663" i="1"/>
  <c r="J663" i="1"/>
  <c r="W663" i="1" s="1"/>
  <c r="K662" i="1"/>
  <c r="J662" i="1"/>
  <c r="K661" i="1"/>
  <c r="J661" i="1"/>
  <c r="W661" i="1" s="1"/>
  <c r="K660" i="1"/>
  <c r="J660" i="1"/>
  <c r="W660" i="1" s="1"/>
  <c r="K659" i="1"/>
  <c r="J659" i="1"/>
  <c r="K658" i="1"/>
  <c r="J658" i="1"/>
  <c r="K657" i="1"/>
  <c r="J657" i="1"/>
  <c r="K656" i="1"/>
  <c r="J656" i="1"/>
  <c r="W656" i="1" s="1"/>
  <c r="K655" i="1"/>
  <c r="J655" i="1"/>
  <c r="K654" i="1"/>
  <c r="J654" i="1"/>
  <c r="K653" i="1"/>
  <c r="J653" i="1"/>
  <c r="K652" i="1"/>
  <c r="J652" i="1"/>
  <c r="K651" i="1"/>
  <c r="J651" i="1"/>
  <c r="W651" i="1" s="1"/>
  <c r="K650" i="1"/>
  <c r="J650" i="1"/>
  <c r="K649" i="1"/>
  <c r="J649" i="1"/>
  <c r="W649" i="1" s="1"/>
  <c r="K648" i="1"/>
  <c r="J648" i="1"/>
  <c r="W648" i="1" s="1"/>
  <c r="K647" i="1"/>
  <c r="J647" i="1"/>
  <c r="K646" i="1"/>
  <c r="J646" i="1"/>
  <c r="K645" i="1"/>
  <c r="J645" i="1"/>
  <c r="K644" i="1"/>
  <c r="J644" i="1"/>
  <c r="W644" i="1" s="1"/>
  <c r="K643" i="1"/>
  <c r="J643" i="1"/>
  <c r="W643" i="1" s="1"/>
  <c r="K613" i="1"/>
  <c r="J613" i="1"/>
  <c r="K612" i="1"/>
  <c r="J612" i="1"/>
  <c r="W612" i="1" s="1"/>
  <c r="K611" i="1"/>
  <c r="J611" i="1"/>
  <c r="K610" i="1"/>
  <c r="J610" i="1"/>
  <c r="W610" i="1" s="1"/>
  <c r="K609" i="1"/>
  <c r="J609" i="1"/>
  <c r="K608" i="1"/>
  <c r="J608" i="1"/>
  <c r="W608" i="1" s="1"/>
  <c r="K607" i="1"/>
  <c r="J607" i="1"/>
  <c r="K606" i="1"/>
  <c r="J606" i="1"/>
  <c r="K605" i="1"/>
  <c r="J605" i="1"/>
  <c r="W605" i="1" s="1"/>
  <c r="K604" i="1"/>
  <c r="J604" i="1"/>
  <c r="K603" i="1"/>
  <c r="J603" i="1"/>
  <c r="W603" i="1" s="1"/>
  <c r="K602" i="1"/>
  <c r="J602" i="1"/>
  <c r="W602" i="1" s="1"/>
  <c r="K601" i="1"/>
  <c r="J601" i="1"/>
  <c r="W601" i="1" s="1"/>
  <c r="K600" i="1"/>
  <c r="J600" i="1"/>
  <c r="K599" i="1"/>
  <c r="J599" i="1"/>
  <c r="K598" i="1"/>
  <c r="J598" i="1"/>
  <c r="K597" i="1"/>
  <c r="J597" i="1"/>
  <c r="K596" i="1"/>
  <c r="J596" i="1"/>
  <c r="K595" i="1"/>
  <c r="J595" i="1"/>
  <c r="W595" i="1" s="1"/>
  <c r="K594" i="1"/>
  <c r="J594" i="1"/>
  <c r="K593" i="1"/>
  <c r="J593" i="1"/>
  <c r="K592" i="1"/>
  <c r="J592" i="1"/>
  <c r="K591" i="1"/>
  <c r="J591" i="1"/>
  <c r="K590" i="1"/>
  <c r="J590" i="1"/>
  <c r="K589" i="1"/>
  <c r="J589" i="1"/>
  <c r="K588" i="1"/>
  <c r="J588" i="1"/>
  <c r="W588" i="1" s="1"/>
  <c r="K587" i="1"/>
  <c r="J587" i="1"/>
  <c r="W587" i="1" s="1"/>
  <c r="K586" i="1"/>
  <c r="J586" i="1"/>
  <c r="W586" i="1" s="1"/>
  <c r="K585" i="1"/>
  <c r="J585" i="1"/>
  <c r="K676" i="1"/>
  <c r="J676" i="1"/>
  <c r="W676" i="1" s="1"/>
  <c r="K674" i="1"/>
  <c r="J674" i="1"/>
  <c r="K678" i="1"/>
  <c r="J678" i="1"/>
  <c r="W678" i="1" s="1"/>
  <c r="K673" i="1"/>
  <c r="J673" i="1"/>
  <c r="W673" i="1" s="1"/>
  <c r="K672" i="1"/>
  <c r="J672" i="1"/>
  <c r="W672" i="1" s="1"/>
  <c r="W597" i="1" l="1"/>
  <c r="W627" i="1"/>
  <c r="W568" i="1"/>
  <c r="W640" i="1"/>
  <c r="W646" i="1"/>
  <c r="W686" i="1"/>
  <c r="W585" i="1"/>
  <c r="W573" i="1"/>
  <c r="W593" i="1"/>
  <c r="W654" i="1"/>
  <c r="W562" i="1"/>
  <c r="W623" i="1"/>
  <c r="W569" i="1"/>
  <c r="W581" i="1"/>
  <c r="W599" i="1"/>
  <c r="W679" i="1"/>
  <c r="W592" i="1"/>
  <c r="W674" i="1"/>
  <c r="W647" i="1"/>
  <c r="W653" i="1"/>
  <c r="W633" i="1"/>
  <c r="W572" i="1"/>
  <c r="W596" i="1"/>
  <c r="W458" i="1"/>
  <c r="W662" i="1"/>
  <c r="W589" i="1"/>
  <c r="W559" i="1"/>
  <c r="W620" i="1"/>
  <c r="W557" i="1"/>
  <c r="W462" i="1"/>
  <c r="W626" i="1"/>
  <c r="W565" i="1"/>
  <c r="W456" i="1"/>
  <c r="W636" i="1"/>
  <c r="W611" i="1"/>
  <c r="W614" i="1"/>
  <c r="W575" i="1"/>
  <c r="W609" i="1"/>
  <c r="W613" i="1"/>
  <c r="W576" i="1"/>
  <c r="W571" i="1"/>
  <c r="W616" i="1"/>
  <c r="W561" i="1"/>
  <c r="W622" i="1"/>
  <c r="W630" i="1"/>
  <c r="W684" i="1"/>
  <c r="W618" i="1"/>
  <c r="W650" i="1"/>
  <c r="W658" i="1"/>
  <c r="W578" i="1"/>
  <c r="W606" i="1"/>
  <c r="W598" i="1"/>
  <c r="W590" i="1"/>
  <c r="W669" i="1"/>
  <c r="W579" i="1"/>
  <c r="W567" i="1"/>
  <c r="W600" i="1"/>
  <c r="W582" i="1"/>
  <c r="W682" i="1"/>
  <c r="W615" i="1"/>
  <c r="W659" i="1"/>
  <c r="W604" i="1"/>
  <c r="W685" i="1"/>
  <c r="W566" i="1"/>
  <c r="W460" i="1"/>
  <c r="W634" i="1"/>
  <c r="W677" i="1"/>
  <c r="W617" i="1"/>
  <c r="W619" i="1"/>
  <c r="W635" i="1"/>
  <c r="W558" i="1"/>
  <c r="W591" i="1"/>
  <c r="W652" i="1"/>
  <c r="W560" i="1"/>
  <c r="W628" i="1"/>
  <c r="W607" i="1"/>
  <c r="W625" i="1"/>
  <c r="W570" i="1"/>
  <c r="W657" i="1"/>
  <c r="W629" i="1"/>
  <c r="W621" i="1"/>
  <c r="W645" i="1"/>
  <c r="W594" i="1"/>
  <c r="W655" i="1"/>
  <c r="W563" i="1"/>
  <c r="W624" i="1"/>
  <c r="AC680" i="1"/>
  <c r="AC684" i="1"/>
  <c r="AC682" i="1"/>
  <c r="S575" i="1"/>
  <c r="T575" i="1" s="1"/>
  <c r="R575" i="1" s="1"/>
  <c r="S563" i="1"/>
  <c r="T563" i="1" s="1"/>
  <c r="R563" i="1" s="1"/>
  <c r="S654" i="1"/>
  <c r="T654" i="1" s="1"/>
  <c r="R654" i="1" s="1"/>
  <c r="S562" i="1"/>
  <c r="Q562" i="1" s="1"/>
  <c r="S623" i="1"/>
  <c r="Q623" i="1" s="1"/>
  <c r="S624" i="1"/>
  <c r="Q624" i="1" s="1"/>
  <c r="S578" i="1"/>
  <c r="S634" i="1"/>
  <c r="S580" i="1"/>
  <c r="S460" i="1"/>
  <c r="S577" i="1"/>
  <c r="S683" i="1"/>
  <c r="S675" i="1"/>
  <c r="S584" i="1"/>
  <c r="S640" i="1"/>
  <c r="S681" i="1"/>
  <c r="S618" i="1"/>
  <c r="S636" i="1"/>
  <c r="S639" i="1"/>
  <c r="S456" i="1"/>
  <c r="S687" i="1"/>
  <c r="S557" i="1"/>
  <c r="S622" i="1"/>
  <c r="S565" i="1"/>
  <c r="S573" i="1"/>
  <c r="S576" i="1"/>
  <c r="S641" i="1"/>
  <c r="S582" i="1"/>
  <c r="S616" i="1"/>
  <c r="S556" i="1"/>
  <c r="S621" i="1"/>
  <c r="S561" i="1"/>
  <c r="S619" i="1"/>
  <c r="S569" i="1"/>
  <c r="S583" i="1"/>
  <c r="S615" i="1"/>
  <c r="S625" i="1"/>
  <c r="S570" i="1"/>
  <c r="S631" i="1"/>
  <c r="S579" i="1"/>
  <c r="S677" i="1"/>
  <c r="S564" i="1"/>
  <c r="S637" i="1"/>
  <c r="S679" i="1"/>
  <c r="S685" i="1"/>
  <c r="S558" i="1"/>
  <c r="S566" i="1"/>
  <c r="S567" i="1"/>
  <c r="S568" i="1"/>
  <c r="S571" i="1"/>
  <c r="S632" i="1"/>
  <c r="S574" i="1"/>
  <c r="S614" i="1"/>
  <c r="S617" i="1"/>
  <c r="S560" i="1"/>
  <c r="S630" i="1"/>
  <c r="S635" i="1"/>
  <c r="S638" i="1"/>
  <c r="S642" i="1"/>
  <c r="S620" i="1"/>
  <c r="S626" i="1"/>
  <c r="S627" i="1"/>
  <c r="S629" i="1"/>
  <c r="S673" i="1"/>
  <c r="S572" i="1"/>
  <c r="S633" i="1"/>
  <c r="S581" i="1"/>
  <c r="S458" i="1"/>
  <c r="S462" i="1"/>
  <c r="S559" i="1"/>
  <c r="S628" i="1"/>
  <c r="S670" i="1"/>
  <c r="S680" i="1"/>
  <c r="S665" i="1"/>
  <c r="S684" i="1"/>
  <c r="S644" i="1"/>
  <c r="S605" i="1"/>
  <c r="S608" i="1"/>
  <c r="S586" i="1"/>
  <c r="S648" i="1"/>
  <c r="S651" i="1"/>
  <c r="S591" i="1"/>
  <c r="S667" i="1"/>
  <c r="S607" i="1"/>
  <c r="S686" i="1"/>
  <c r="S587" i="1"/>
  <c r="S650" i="1"/>
  <c r="S652" i="1"/>
  <c r="S656" i="1"/>
  <c r="S657" i="1"/>
  <c r="S659" i="1"/>
  <c r="S669" i="1"/>
  <c r="S671" i="1"/>
  <c r="S682" i="1"/>
  <c r="S649" i="1"/>
  <c r="S655" i="1"/>
  <c r="S676" i="1"/>
  <c r="S647" i="1"/>
  <c r="S653" i="1"/>
  <c r="S609" i="1"/>
  <c r="S612" i="1"/>
  <c r="S590" i="1"/>
  <c r="S594" i="1"/>
  <c r="S595" i="1"/>
  <c r="S606" i="1"/>
  <c r="S645" i="1"/>
  <c r="S585" i="1"/>
  <c r="S646" i="1"/>
  <c r="S592" i="1"/>
  <c r="S596" i="1"/>
  <c r="S658" i="1"/>
  <c r="S599" i="1"/>
  <c r="S672" i="1"/>
  <c r="S661" i="1"/>
  <c r="S601" i="1"/>
  <c r="S678" i="1"/>
  <c r="S602" i="1"/>
  <c r="S663" i="1"/>
  <c r="S668" i="1"/>
  <c r="S613" i="1"/>
  <c r="S600" i="1"/>
  <c r="S604" i="1"/>
  <c r="S589" i="1"/>
  <c r="S597" i="1"/>
  <c r="S598" i="1"/>
  <c r="S660" i="1"/>
  <c r="S674" i="1"/>
  <c r="S603" i="1"/>
  <c r="S664" i="1"/>
  <c r="S666" i="1"/>
  <c r="S610" i="1"/>
  <c r="S611" i="1"/>
  <c r="S643" i="1"/>
  <c r="S588" i="1"/>
  <c r="S593" i="1"/>
  <c r="S662" i="1"/>
  <c r="X659" i="1"/>
  <c r="X599" i="1"/>
  <c r="X631" i="1"/>
  <c r="X630" i="1"/>
  <c r="X610" i="1"/>
  <c r="X629" i="1"/>
  <c r="X662" i="1"/>
  <c r="X677" i="1"/>
  <c r="X569" i="1"/>
  <c r="X633" i="1"/>
  <c r="X676" i="1"/>
  <c r="X574" i="1"/>
  <c r="X642" i="1"/>
  <c r="X672" i="1"/>
  <c r="X673" i="1"/>
  <c r="X681" i="1"/>
  <c r="X607" i="1"/>
  <c r="X640" i="1"/>
  <c r="X675" i="1"/>
  <c r="X645" i="1"/>
  <c r="X674" i="1"/>
  <c r="X573" i="1"/>
  <c r="X575" i="1"/>
  <c r="X620" i="1"/>
  <c r="X566" i="1"/>
  <c r="X660" i="1"/>
  <c r="X667" i="1"/>
  <c r="X589" i="1"/>
  <c r="X669" i="1"/>
  <c r="X680" i="1"/>
  <c r="X652" i="1"/>
  <c r="X560" i="1"/>
  <c r="X621" i="1"/>
  <c r="X608" i="1"/>
  <c r="X643" i="1"/>
  <c r="X644" i="1"/>
  <c r="X585" i="1"/>
  <c r="X586" i="1"/>
  <c r="X559" i="1"/>
  <c r="X567" i="1"/>
  <c r="X664" i="1"/>
  <c r="X614" i="1"/>
  <c r="X646" i="1"/>
  <c r="X685" i="1"/>
  <c r="X556" i="1"/>
  <c r="X619" i="1"/>
  <c r="X561" i="1"/>
  <c r="X622" i="1"/>
  <c r="X597" i="1"/>
  <c r="X598" i="1"/>
  <c r="X601" i="1"/>
  <c r="X572" i="1"/>
  <c r="X604" i="1"/>
  <c r="X577" i="1"/>
  <c r="X671" i="1"/>
  <c r="X581" i="1"/>
  <c r="X686" i="1"/>
  <c r="X460" i="1"/>
  <c r="X587" i="1"/>
  <c r="X648" i="1"/>
  <c r="X665" i="1"/>
  <c r="X576" i="1"/>
  <c r="X632" i="1"/>
  <c r="X636" i="1"/>
  <c r="X639" i="1"/>
  <c r="X580" i="1"/>
  <c r="X456" i="1"/>
  <c r="X616" i="1"/>
  <c r="X658" i="1"/>
  <c r="X600" i="1"/>
  <c r="X682" i="1"/>
  <c r="X634" i="1"/>
  <c r="X582" i="1"/>
  <c r="X679" i="1"/>
  <c r="X683" i="1"/>
  <c r="X647" i="1"/>
  <c r="X687" i="1"/>
  <c r="X649" i="1"/>
  <c r="X562" i="1"/>
  <c r="X678" i="1"/>
  <c r="X641" i="1"/>
  <c r="X612" i="1"/>
  <c r="X613" i="1"/>
  <c r="X584" i="1"/>
  <c r="X615" i="1"/>
  <c r="X462" i="1"/>
  <c r="X618" i="1"/>
  <c r="X650" i="1"/>
  <c r="X595" i="1"/>
  <c r="X656" i="1"/>
  <c r="X564" i="1"/>
  <c r="X625" i="1"/>
  <c r="X568" i="1"/>
  <c r="X603" i="1"/>
  <c r="X583" i="1"/>
  <c r="X593" i="1"/>
  <c r="X623" i="1"/>
  <c r="X668" i="1"/>
  <c r="X458" i="1"/>
  <c r="X651" i="1"/>
  <c r="X591" i="1"/>
  <c r="X592" i="1"/>
  <c r="X654" i="1"/>
  <c r="X596" i="1"/>
  <c r="X657" i="1"/>
  <c r="X565" i="1"/>
  <c r="X626" i="1"/>
  <c r="X628" i="1"/>
  <c r="X661" i="1"/>
  <c r="X609" i="1"/>
  <c r="X617" i="1"/>
  <c r="X588" i="1"/>
  <c r="X590" i="1"/>
  <c r="X571" i="1"/>
  <c r="X606" i="1"/>
  <c r="X663" i="1"/>
  <c r="X602" i="1"/>
  <c r="X635" i="1"/>
  <c r="X578" i="1"/>
  <c r="X558" i="1"/>
  <c r="X637" i="1"/>
  <c r="X594" i="1"/>
  <c r="X655" i="1"/>
  <c r="X563" i="1"/>
  <c r="X624" i="1"/>
  <c r="X684" i="1"/>
  <c r="X627" i="1"/>
  <c r="X638" i="1"/>
  <c r="X557" i="1"/>
  <c r="X611" i="1"/>
  <c r="X605" i="1"/>
  <c r="X579" i="1"/>
  <c r="X653" i="1"/>
  <c r="X570" i="1"/>
  <c r="X670" i="1"/>
  <c r="X666" i="1"/>
  <c r="AC657" i="1"/>
  <c r="AC656" i="1"/>
  <c r="AC567" i="1"/>
  <c r="AC573" i="1"/>
  <c r="AC644" i="1"/>
  <c r="AC658" i="1"/>
  <c r="AC668" i="1"/>
  <c r="AC607" i="1"/>
  <c r="AC583" i="1"/>
  <c r="AC655" i="1"/>
  <c r="AC600" i="1"/>
  <c r="AC601" i="1"/>
  <c r="AC605" i="1"/>
  <c r="AC586" i="1"/>
  <c r="AC594" i="1"/>
  <c r="AC665" i="1"/>
  <c r="AC556" i="1"/>
  <c r="AC595" i="1"/>
  <c r="AC596" i="1"/>
  <c r="AC571" i="1"/>
  <c r="AC569" i="1"/>
  <c r="AC574" i="1"/>
  <c r="AC608" i="1"/>
  <c r="AC587" i="1"/>
  <c r="AC617" i="1"/>
  <c r="AC576" i="1"/>
  <c r="AC602" i="1"/>
  <c r="AC635" i="1"/>
  <c r="AC557" i="1"/>
  <c r="AC639" i="1"/>
  <c r="AC647" i="1"/>
  <c r="AC559" i="1"/>
  <c r="AC599" i="1"/>
  <c r="AC645" i="1"/>
  <c r="AC670" i="1"/>
  <c r="AC564" i="1"/>
  <c r="AC570" i="1"/>
  <c r="AC669" i="1"/>
  <c r="AC590" i="1"/>
  <c r="AC588" i="1"/>
  <c r="AC622" i="1"/>
  <c r="AC568" i="1"/>
  <c r="AC649" i="1"/>
  <c r="AC563" i="1"/>
  <c r="AC666" i="1"/>
  <c r="AC609" i="1"/>
  <c r="AC651" i="1"/>
  <c r="AC560" i="1"/>
  <c r="AC621" i="1"/>
  <c r="AC592" i="1"/>
  <c r="AC653" i="1"/>
  <c r="AC593" i="1"/>
  <c r="AC654" i="1"/>
  <c r="AC562" i="1"/>
  <c r="AC623" i="1"/>
  <c r="AC591" i="1"/>
  <c r="AC667" i="1"/>
  <c r="AC575" i="1"/>
  <c r="AC565" i="1"/>
  <c r="AC638" i="1"/>
  <c r="AC648" i="1"/>
  <c r="AC618" i="1"/>
  <c r="AC561" i="1"/>
  <c r="AC671" i="1"/>
  <c r="AC640" i="1"/>
  <c r="AC611" i="1"/>
  <c r="AC652" i="1"/>
  <c r="AC584" i="1"/>
  <c r="AC572" i="1"/>
  <c r="AC633" i="1"/>
  <c r="AC585" i="1"/>
  <c r="AC615" i="1"/>
  <c r="AC683" i="1"/>
  <c r="AC589" i="1"/>
  <c r="AC650" i="1"/>
  <c r="AC558" i="1"/>
  <c r="AC619" i="1"/>
  <c r="AC642" i="1"/>
  <c r="AC614" i="1"/>
  <c r="AC597" i="1"/>
  <c r="AC606" i="1"/>
  <c r="AC686" i="1"/>
  <c r="AC676" i="1"/>
  <c r="AC687" i="1"/>
  <c r="AC616" i="1"/>
  <c r="AC681" i="1"/>
  <c r="AC685" i="1"/>
  <c r="AC664" i="1"/>
  <c r="AC662" i="1"/>
  <c r="AC677" i="1"/>
  <c r="AC663" i="1"/>
  <c r="AC631" i="1"/>
  <c r="AC627" i="1"/>
  <c r="AC632" i="1"/>
  <c r="AC624" i="1"/>
  <c r="AC674" i="1"/>
  <c r="AC661" i="1"/>
  <c r="AC610" i="1"/>
  <c r="AC660" i="1"/>
  <c r="AC626" i="1"/>
  <c r="AC629" i="1"/>
  <c r="AC630" i="1"/>
  <c r="AC580" i="1"/>
  <c r="AC634" i="1"/>
  <c r="AC578" i="1"/>
  <c r="AC625" i="1"/>
  <c r="AC628" i="1"/>
  <c r="AC577" i="1"/>
  <c r="AC579" i="1"/>
  <c r="AC581" i="1"/>
  <c r="AC582" i="1"/>
  <c r="AC566" i="1"/>
  <c r="AC636" i="1"/>
  <c r="AC620" i="1"/>
  <c r="AC637" i="1"/>
  <c r="AC641" i="1"/>
  <c r="AC603" i="1"/>
  <c r="AC659" i="1"/>
  <c r="AC604" i="1"/>
  <c r="AC643" i="1"/>
  <c r="AC646" i="1"/>
  <c r="AC598" i="1"/>
  <c r="AC613" i="1"/>
  <c r="AC612" i="1"/>
  <c r="AC675" i="1"/>
  <c r="AC673" i="1"/>
  <c r="AC672" i="1"/>
  <c r="AC678" i="1"/>
  <c r="AC679" i="1"/>
  <c r="Q563" i="1" l="1"/>
  <c r="T562" i="1"/>
  <c r="R562" i="1" s="1"/>
  <c r="Q575" i="1"/>
  <c r="T623" i="1"/>
  <c r="R623" i="1" s="1"/>
  <c r="Q654" i="1"/>
  <c r="T624" i="1"/>
  <c r="R624" i="1" s="1"/>
  <c r="Q569" i="1"/>
  <c r="T569" i="1"/>
  <c r="R569" i="1" s="1"/>
  <c r="Q633" i="1"/>
  <c r="T633" i="1"/>
  <c r="R633" i="1" s="1"/>
  <c r="T620" i="1"/>
  <c r="R620" i="1" s="1"/>
  <c r="Q620" i="1"/>
  <c r="Q635" i="1"/>
  <c r="T635" i="1"/>
  <c r="R635" i="1" s="1"/>
  <c r="Q641" i="1"/>
  <c r="T641" i="1"/>
  <c r="R641" i="1" s="1"/>
  <c r="Q576" i="1"/>
  <c r="T576" i="1"/>
  <c r="R576" i="1" s="1"/>
  <c r="Q630" i="1"/>
  <c r="T630" i="1"/>
  <c r="R630" i="1" s="1"/>
  <c r="Q627" i="1"/>
  <c r="T627" i="1"/>
  <c r="R627" i="1" s="1"/>
  <c r="Q621" i="1"/>
  <c r="T621" i="1"/>
  <c r="R621" i="1" s="1"/>
  <c r="Q582" i="1"/>
  <c r="T582" i="1"/>
  <c r="R582" i="1" s="1"/>
  <c r="Q622" i="1"/>
  <c r="T622" i="1"/>
  <c r="R622" i="1" s="1"/>
  <c r="Q557" i="1"/>
  <c r="T557" i="1"/>
  <c r="R557" i="1" s="1"/>
  <c r="Q687" i="1"/>
  <c r="T687" i="1"/>
  <c r="R687" i="1" s="1"/>
  <c r="Q456" i="1"/>
  <c r="T456" i="1"/>
  <c r="R456" i="1" s="1"/>
  <c r="Q639" i="1"/>
  <c r="T639" i="1"/>
  <c r="R639" i="1" s="1"/>
  <c r="T636" i="1"/>
  <c r="R636" i="1" s="1"/>
  <c r="Q636" i="1"/>
  <c r="Q615" i="1"/>
  <c r="T615" i="1"/>
  <c r="R615" i="1" s="1"/>
  <c r="Q558" i="1"/>
  <c r="T558" i="1"/>
  <c r="R558" i="1" s="1"/>
  <c r="T618" i="1"/>
  <c r="R618" i="1" s="1"/>
  <c r="Q618" i="1"/>
  <c r="Q685" i="1"/>
  <c r="T685" i="1"/>
  <c r="R685" i="1" s="1"/>
  <c r="Q681" i="1"/>
  <c r="T681" i="1"/>
  <c r="R681" i="1" s="1"/>
  <c r="Q679" i="1"/>
  <c r="T679" i="1"/>
  <c r="R679" i="1" s="1"/>
  <c r="Q640" i="1"/>
  <c r="T640" i="1"/>
  <c r="R640" i="1" s="1"/>
  <c r="T572" i="1"/>
  <c r="R572" i="1" s="1"/>
  <c r="Q572" i="1"/>
  <c r="T561" i="1"/>
  <c r="R561" i="1" s="1"/>
  <c r="Q561" i="1"/>
  <c r="T616" i="1"/>
  <c r="R616" i="1" s="1"/>
  <c r="Q616" i="1"/>
  <c r="Q565" i="1"/>
  <c r="T565" i="1"/>
  <c r="R565" i="1" s="1"/>
  <c r="Q637" i="1"/>
  <c r="T637" i="1"/>
  <c r="R637" i="1" s="1"/>
  <c r="Q584" i="1"/>
  <c r="T584" i="1"/>
  <c r="R584" i="1" s="1"/>
  <c r="Q629" i="1"/>
  <c r="T629" i="1"/>
  <c r="R629" i="1" s="1"/>
  <c r="Q564" i="1"/>
  <c r="T564" i="1"/>
  <c r="R564" i="1" s="1"/>
  <c r="Q675" i="1"/>
  <c r="T675" i="1"/>
  <c r="R675" i="1" s="1"/>
  <c r="Q614" i="1"/>
  <c r="T614" i="1"/>
  <c r="R614" i="1" s="1"/>
  <c r="Q673" i="1"/>
  <c r="T673" i="1"/>
  <c r="R673" i="1" s="1"/>
  <c r="Q574" i="1"/>
  <c r="T574" i="1"/>
  <c r="R574" i="1" s="1"/>
  <c r="Q628" i="1"/>
  <c r="T628" i="1"/>
  <c r="R628" i="1" s="1"/>
  <c r="Q677" i="1"/>
  <c r="T677" i="1"/>
  <c r="R677" i="1" s="1"/>
  <c r="Q683" i="1"/>
  <c r="T683" i="1"/>
  <c r="R683" i="1" s="1"/>
  <c r="Q619" i="1"/>
  <c r="T619" i="1"/>
  <c r="R619" i="1" s="1"/>
  <c r="Q573" i="1"/>
  <c r="T573" i="1"/>
  <c r="R573" i="1" s="1"/>
  <c r="T579" i="1"/>
  <c r="R579" i="1" s="1"/>
  <c r="Q579" i="1"/>
  <c r="T577" i="1"/>
  <c r="R577" i="1" s="1"/>
  <c r="Q577" i="1"/>
  <c r="Q626" i="1"/>
  <c r="T626" i="1"/>
  <c r="R626" i="1" s="1"/>
  <c r="Q568" i="1"/>
  <c r="T568" i="1"/>
  <c r="R568" i="1" s="1"/>
  <c r="Q583" i="1"/>
  <c r="T583" i="1"/>
  <c r="R583" i="1" s="1"/>
  <c r="T556" i="1"/>
  <c r="R556" i="1" s="1"/>
  <c r="Q556" i="1"/>
  <c r="Q632" i="1"/>
  <c r="T632" i="1"/>
  <c r="R632" i="1" s="1"/>
  <c r="Q559" i="1"/>
  <c r="T559" i="1"/>
  <c r="R559" i="1" s="1"/>
  <c r="Q631" i="1"/>
  <c r="T631" i="1"/>
  <c r="R631" i="1" s="1"/>
  <c r="Q460" i="1"/>
  <c r="T460" i="1"/>
  <c r="R460" i="1" s="1"/>
  <c r="Q567" i="1"/>
  <c r="T567" i="1"/>
  <c r="R567" i="1" s="1"/>
  <c r="Q462" i="1"/>
  <c r="T462" i="1"/>
  <c r="R462" i="1" s="1"/>
  <c r="Q570" i="1"/>
  <c r="T570" i="1"/>
  <c r="R570" i="1" s="1"/>
  <c r="Q580" i="1"/>
  <c r="T580" i="1"/>
  <c r="R580" i="1" s="1"/>
  <c r="Q560" i="1"/>
  <c r="T560" i="1"/>
  <c r="R560" i="1" s="1"/>
  <c r="Q617" i="1"/>
  <c r="T617" i="1"/>
  <c r="R617" i="1" s="1"/>
  <c r="Q566" i="1"/>
  <c r="T566" i="1"/>
  <c r="R566" i="1" s="1"/>
  <c r="Q642" i="1"/>
  <c r="T642" i="1"/>
  <c r="R642" i="1" s="1"/>
  <c r="Q458" i="1"/>
  <c r="T458" i="1"/>
  <c r="R458" i="1" s="1"/>
  <c r="Q625" i="1"/>
  <c r="T625" i="1"/>
  <c r="R625" i="1" s="1"/>
  <c r="Q634" i="1"/>
  <c r="T634" i="1"/>
  <c r="R634" i="1" s="1"/>
  <c r="Q638" i="1"/>
  <c r="T638" i="1"/>
  <c r="R638" i="1" s="1"/>
  <c r="Q581" i="1"/>
  <c r="T581" i="1"/>
  <c r="R581" i="1" s="1"/>
  <c r="Q578" i="1"/>
  <c r="T578" i="1"/>
  <c r="R578" i="1" s="1"/>
  <c r="Q571" i="1"/>
  <c r="T571" i="1"/>
  <c r="R571" i="1" s="1"/>
  <c r="Q666" i="1"/>
  <c r="T666" i="1"/>
  <c r="R666" i="1" s="1"/>
  <c r="Q653" i="1"/>
  <c r="T653" i="1"/>
  <c r="R653" i="1" s="1"/>
  <c r="Q674" i="1"/>
  <c r="T674" i="1"/>
  <c r="R674" i="1" s="1"/>
  <c r="T676" i="1"/>
  <c r="R676" i="1" s="1"/>
  <c r="Q676" i="1"/>
  <c r="Q648" i="1"/>
  <c r="T648" i="1"/>
  <c r="R648" i="1" s="1"/>
  <c r="Q612" i="1"/>
  <c r="T612" i="1"/>
  <c r="R612" i="1" s="1"/>
  <c r="Q655" i="1"/>
  <c r="T655" i="1"/>
  <c r="R655" i="1" s="1"/>
  <c r="Q590" i="1"/>
  <c r="T590" i="1"/>
  <c r="R590" i="1" s="1"/>
  <c r="Q656" i="1"/>
  <c r="T656" i="1"/>
  <c r="R656" i="1" s="1"/>
  <c r="Q650" i="1"/>
  <c r="T650" i="1"/>
  <c r="R650" i="1" s="1"/>
  <c r="Q596" i="1"/>
  <c r="T596" i="1"/>
  <c r="R596" i="1" s="1"/>
  <c r="Q586" i="1"/>
  <c r="T586" i="1"/>
  <c r="R586" i="1" s="1"/>
  <c r="Q599" i="1"/>
  <c r="T599" i="1"/>
  <c r="R599" i="1" s="1"/>
  <c r="Q686" i="1"/>
  <c r="T686" i="1"/>
  <c r="R686" i="1" s="1"/>
  <c r="Q592" i="1"/>
  <c r="T592" i="1"/>
  <c r="R592" i="1" s="1"/>
  <c r="Q608" i="1"/>
  <c r="T608" i="1"/>
  <c r="R608" i="1" s="1"/>
  <c r="T668" i="1"/>
  <c r="R668" i="1" s="1"/>
  <c r="Q668" i="1"/>
  <c r="T602" i="1"/>
  <c r="R602" i="1" s="1"/>
  <c r="Q602" i="1"/>
  <c r="Q591" i="1"/>
  <c r="T591" i="1"/>
  <c r="R591" i="1" s="1"/>
  <c r="T588" i="1"/>
  <c r="R588" i="1" s="1"/>
  <c r="Q588" i="1"/>
  <c r="Q609" i="1"/>
  <c r="T609" i="1"/>
  <c r="R609" i="1" s="1"/>
  <c r="Q647" i="1"/>
  <c r="T647" i="1"/>
  <c r="R647" i="1" s="1"/>
  <c r="Q646" i="1"/>
  <c r="T646" i="1"/>
  <c r="R646" i="1" s="1"/>
  <c r="Q605" i="1"/>
  <c r="T605" i="1"/>
  <c r="R605" i="1" s="1"/>
  <c r="Q611" i="1"/>
  <c r="T611" i="1"/>
  <c r="R611" i="1" s="1"/>
  <c r="Q682" i="1"/>
  <c r="T682" i="1"/>
  <c r="R682" i="1" s="1"/>
  <c r="T652" i="1"/>
  <c r="R652" i="1" s="1"/>
  <c r="Q652" i="1"/>
  <c r="Q607" i="1"/>
  <c r="T607" i="1"/>
  <c r="R607" i="1" s="1"/>
  <c r="Q603" i="1"/>
  <c r="T603" i="1"/>
  <c r="R603" i="1" s="1"/>
  <c r="Q651" i="1"/>
  <c r="T651" i="1"/>
  <c r="R651" i="1" s="1"/>
  <c r="Q644" i="1"/>
  <c r="T644" i="1"/>
  <c r="R644" i="1" s="1"/>
  <c r="Q659" i="1"/>
  <c r="T659" i="1"/>
  <c r="R659" i="1" s="1"/>
  <c r="Q587" i="1"/>
  <c r="T587" i="1"/>
  <c r="R587" i="1" s="1"/>
  <c r="Q661" i="1"/>
  <c r="T661" i="1"/>
  <c r="R661" i="1" s="1"/>
  <c r="Q658" i="1"/>
  <c r="T658" i="1"/>
  <c r="R658" i="1" s="1"/>
  <c r="Q594" i="1"/>
  <c r="T594" i="1"/>
  <c r="R594" i="1" s="1"/>
  <c r="Q671" i="1"/>
  <c r="T671" i="1"/>
  <c r="R671" i="1" s="1"/>
  <c r="Q585" i="1"/>
  <c r="T585" i="1"/>
  <c r="R585" i="1" s="1"/>
  <c r="T684" i="1"/>
  <c r="R684" i="1" s="1"/>
  <c r="Q684" i="1"/>
  <c r="Q598" i="1"/>
  <c r="T598" i="1"/>
  <c r="R598" i="1" s="1"/>
  <c r="Q601" i="1"/>
  <c r="T601" i="1"/>
  <c r="R601" i="1" s="1"/>
  <c r="Q672" i="1"/>
  <c r="T672" i="1"/>
  <c r="R672" i="1" s="1"/>
  <c r="Q663" i="1"/>
  <c r="T663" i="1"/>
  <c r="R663" i="1" s="1"/>
  <c r="Q645" i="1"/>
  <c r="T645" i="1"/>
  <c r="R645" i="1" s="1"/>
  <c r="Q665" i="1"/>
  <c r="T665" i="1"/>
  <c r="R665" i="1" s="1"/>
  <c r="Q610" i="1"/>
  <c r="T610" i="1"/>
  <c r="R610" i="1" s="1"/>
  <c r="Q597" i="1"/>
  <c r="T597" i="1"/>
  <c r="R597" i="1" s="1"/>
  <c r="Q669" i="1"/>
  <c r="T669" i="1"/>
  <c r="R669" i="1" s="1"/>
  <c r="T604" i="1"/>
  <c r="R604" i="1" s="1"/>
  <c r="Q604" i="1"/>
  <c r="Q600" i="1"/>
  <c r="T600" i="1"/>
  <c r="R600" i="1" s="1"/>
  <c r="Q613" i="1"/>
  <c r="T613" i="1"/>
  <c r="R613" i="1" s="1"/>
  <c r="Q662" i="1"/>
  <c r="T662" i="1"/>
  <c r="R662" i="1" s="1"/>
  <c r="Q606" i="1"/>
  <c r="T606" i="1"/>
  <c r="R606" i="1" s="1"/>
  <c r="Q680" i="1"/>
  <c r="T680" i="1"/>
  <c r="R680" i="1" s="1"/>
  <c r="Q643" i="1"/>
  <c r="T643" i="1"/>
  <c r="R643" i="1" s="1"/>
  <c r="Q589" i="1"/>
  <c r="T589" i="1"/>
  <c r="R589" i="1" s="1"/>
  <c r="Q657" i="1"/>
  <c r="T657" i="1"/>
  <c r="R657" i="1" s="1"/>
  <c r="Q649" i="1"/>
  <c r="T649" i="1"/>
  <c r="R649" i="1" s="1"/>
  <c r="Q667" i="1"/>
  <c r="T667" i="1"/>
  <c r="R667" i="1" s="1"/>
  <c r="Q593" i="1"/>
  <c r="T593" i="1"/>
  <c r="R593" i="1" s="1"/>
  <c r="Q595" i="1"/>
  <c r="T595" i="1"/>
  <c r="R595" i="1" s="1"/>
  <c r="Q670" i="1"/>
  <c r="T670" i="1"/>
  <c r="R670" i="1" s="1"/>
  <c r="Q664" i="1"/>
  <c r="T664" i="1"/>
  <c r="R664" i="1" s="1"/>
  <c r="Q660" i="1"/>
  <c r="T660" i="1"/>
  <c r="R660" i="1" s="1"/>
  <c r="Q678" i="1"/>
  <c r="T678" i="1"/>
  <c r="R678" i="1" s="1"/>
  <c r="K459" i="1" l="1"/>
  <c r="J459" i="1"/>
  <c r="K461" i="1"/>
  <c r="J461" i="1"/>
  <c r="K454" i="1"/>
  <c r="J454" i="1"/>
  <c r="K452" i="1"/>
  <c r="J452" i="1"/>
  <c r="K450" i="1"/>
  <c r="J450" i="1"/>
  <c r="K448" i="1"/>
  <c r="J448" i="1"/>
  <c r="K446" i="1"/>
  <c r="J446" i="1"/>
  <c r="K444" i="1"/>
  <c r="J444" i="1"/>
  <c r="K442" i="1"/>
  <c r="J442" i="1"/>
  <c r="K440" i="1"/>
  <c r="J440" i="1"/>
  <c r="K438" i="1"/>
  <c r="J438" i="1"/>
  <c r="K436" i="1"/>
  <c r="J436" i="1"/>
  <c r="K434" i="1"/>
  <c r="J434" i="1"/>
  <c r="K432" i="1"/>
  <c r="J432" i="1"/>
  <c r="K430" i="1"/>
  <c r="J430" i="1"/>
  <c r="K428" i="1"/>
  <c r="J428" i="1"/>
  <c r="K426" i="1"/>
  <c r="J426" i="1"/>
  <c r="K424" i="1"/>
  <c r="J424" i="1"/>
  <c r="K422" i="1"/>
  <c r="J422" i="1"/>
  <c r="K420" i="1"/>
  <c r="J420" i="1"/>
  <c r="K418" i="1"/>
  <c r="J418" i="1"/>
  <c r="K416" i="1"/>
  <c r="J416" i="1"/>
  <c r="K388" i="1"/>
  <c r="J388" i="1"/>
  <c r="K387" i="1"/>
  <c r="J387" i="1"/>
  <c r="K386" i="1"/>
  <c r="J386" i="1"/>
  <c r="K382" i="1"/>
  <c r="J382" i="1"/>
  <c r="K381" i="1"/>
  <c r="J381" i="1"/>
  <c r="K380" i="1"/>
  <c r="J380" i="1"/>
  <c r="K364" i="1"/>
  <c r="J364" i="1"/>
  <c r="K362" i="1"/>
  <c r="J362" i="1"/>
  <c r="K356" i="1"/>
  <c r="J356" i="1"/>
  <c r="K354" i="1"/>
  <c r="J354" i="1"/>
  <c r="K348" i="1"/>
  <c r="J348" i="1"/>
  <c r="K347" i="1"/>
  <c r="J347" i="1"/>
  <c r="K344" i="1"/>
  <c r="J344" i="1"/>
  <c r="K343" i="1"/>
  <c r="J343" i="1"/>
  <c r="K340" i="1"/>
  <c r="J340" i="1"/>
  <c r="K339" i="1"/>
  <c r="J339" i="1"/>
  <c r="K336" i="1"/>
  <c r="J336" i="1"/>
  <c r="K335" i="1"/>
  <c r="J335" i="1"/>
  <c r="K332" i="1"/>
  <c r="J332" i="1"/>
  <c r="K331" i="1"/>
  <c r="J331" i="1"/>
  <c r="K328" i="1"/>
  <c r="J328" i="1"/>
  <c r="K327" i="1"/>
  <c r="J327" i="1"/>
  <c r="K324" i="1"/>
  <c r="J324" i="1"/>
  <c r="K323" i="1"/>
  <c r="J323" i="1"/>
  <c r="K320" i="1"/>
  <c r="J320" i="1"/>
  <c r="K319" i="1"/>
  <c r="J319" i="1"/>
  <c r="K316" i="1"/>
  <c r="J316" i="1"/>
  <c r="K312" i="1"/>
  <c r="J312" i="1"/>
  <c r="K310" i="1"/>
  <c r="J310" i="1"/>
  <c r="K300" i="1"/>
  <c r="J300" i="1"/>
  <c r="K298" i="1"/>
  <c r="J298" i="1"/>
  <c r="K288" i="1"/>
  <c r="J288" i="1"/>
  <c r="K286" i="1"/>
  <c r="J286" i="1"/>
  <c r="K276" i="1"/>
  <c r="J276" i="1"/>
  <c r="K274" i="1"/>
  <c r="J274" i="1"/>
  <c r="K264" i="1"/>
  <c r="J264" i="1"/>
  <c r="K263" i="1"/>
  <c r="J263" i="1"/>
  <c r="K262" i="1"/>
  <c r="J262" i="1"/>
  <c r="K252" i="1"/>
  <c r="J252" i="1"/>
  <c r="K251" i="1"/>
  <c r="J251" i="1"/>
  <c r="K250" i="1"/>
  <c r="J250" i="1"/>
  <c r="K240" i="1"/>
  <c r="J240" i="1"/>
  <c r="K238" i="1"/>
  <c r="J238" i="1"/>
  <c r="K236" i="1"/>
  <c r="J236" i="1"/>
  <c r="K234" i="1"/>
  <c r="J234" i="1"/>
  <c r="K232" i="1"/>
  <c r="J232" i="1"/>
  <c r="K230" i="1"/>
  <c r="J230" i="1"/>
  <c r="K228" i="1"/>
  <c r="J228" i="1"/>
  <c r="K211" i="1"/>
  <c r="J211" i="1"/>
  <c r="K210" i="1"/>
  <c r="J210" i="1"/>
  <c r="K209" i="1"/>
  <c r="J209" i="1"/>
  <c r="K187" i="1"/>
  <c r="J187" i="1"/>
  <c r="K186" i="1"/>
  <c r="J186" i="1"/>
  <c r="K185" i="1"/>
  <c r="J185" i="1"/>
  <c r="K163" i="1"/>
  <c r="J163" i="1"/>
  <c r="K162" i="1"/>
  <c r="J162" i="1"/>
  <c r="K161" i="1"/>
  <c r="J161" i="1"/>
  <c r="K139" i="1"/>
  <c r="J139" i="1"/>
  <c r="K138" i="1"/>
  <c r="J138" i="1"/>
  <c r="K137" i="1"/>
  <c r="J137" i="1"/>
  <c r="K125" i="1"/>
  <c r="J125" i="1"/>
  <c r="K117" i="1"/>
  <c r="J117" i="1"/>
  <c r="K109" i="1"/>
  <c r="J109" i="1"/>
  <c r="K101" i="1"/>
  <c r="J101" i="1"/>
  <c r="K93" i="1"/>
  <c r="J93" i="1"/>
  <c r="K85" i="1"/>
  <c r="J85" i="1"/>
  <c r="K77" i="1"/>
  <c r="J77" i="1"/>
  <c r="K69" i="1"/>
  <c r="J69" i="1"/>
  <c r="K61" i="1"/>
  <c r="J61" i="1"/>
  <c r="K53" i="1"/>
  <c r="J53" i="1"/>
  <c r="K12" i="1"/>
  <c r="J12" i="1"/>
  <c r="K9" i="1"/>
  <c r="J9" i="1"/>
  <c r="K6" i="1"/>
  <c r="J6" i="1"/>
  <c r="J3" i="1"/>
  <c r="K3" i="1"/>
  <c r="J5" i="1"/>
  <c r="K457" i="1"/>
  <c r="J457" i="1"/>
  <c r="K455" i="1"/>
  <c r="J455" i="1"/>
  <c r="K453" i="1"/>
  <c r="J453" i="1"/>
  <c r="K451" i="1"/>
  <c r="J451" i="1"/>
  <c r="K449" i="1"/>
  <c r="J449" i="1"/>
  <c r="K447" i="1"/>
  <c r="J447" i="1"/>
  <c r="K445" i="1"/>
  <c r="J445" i="1"/>
  <c r="K443" i="1"/>
  <c r="J443" i="1"/>
  <c r="K441" i="1"/>
  <c r="J441" i="1"/>
  <c r="K439" i="1"/>
  <c r="J439" i="1"/>
  <c r="K437" i="1"/>
  <c r="J437" i="1"/>
  <c r="K435" i="1"/>
  <c r="J435" i="1"/>
  <c r="K433" i="1"/>
  <c r="J433" i="1"/>
  <c r="K431" i="1"/>
  <c r="J431" i="1"/>
  <c r="K429" i="1"/>
  <c r="J429" i="1"/>
  <c r="K427" i="1"/>
  <c r="J427" i="1"/>
  <c r="K425" i="1"/>
  <c r="J425" i="1"/>
  <c r="K423" i="1"/>
  <c r="J423" i="1"/>
  <c r="K421" i="1"/>
  <c r="J421" i="1"/>
  <c r="K419" i="1"/>
  <c r="J419" i="1"/>
  <c r="K417" i="1"/>
  <c r="J417" i="1"/>
  <c r="K415" i="1"/>
  <c r="J415" i="1"/>
  <c r="K385" i="1"/>
  <c r="J385" i="1"/>
  <c r="K384" i="1"/>
  <c r="J384" i="1"/>
  <c r="K383" i="1"/>
  <c r="J383" i="1"/>
  <c r="K379" i="1"/>
  <c r="J379" i="1"/>
  <c r="K378" i="1"/>
  <c r="J378" i="1"/>
  <c r="K377" i="1"/>
  <c r="J377" i="1"/>
  <c r="K363" i="1"/>
  <c r="J363" i="1"/>
  <c r="K361" i="1"/>
  <c r="J361" i="1"/>
  <c r="K355" i="1"/>
  <c r="J355" i="1"/>
  <c r="K353" i="1"/>
  <c r="J353" i="1"/>
  <c r="K346" i="1"/>
  <c r="J346" i="1"/>
  <c r="K345" i="1"/>
  <c r="J345" i="1"/>
  <c r="K342" i="1"/>
  <c r="J342" i="1"/>
  <c r="K341" i="1"/>
  <c r="J341" i="1"/>
  <c r="K338" i="1"/>
  <c r="J338" i="1"/>
  <c r="K337" i="1"/>
  <c r="J337" i="1"/>
  <c r="K334" i="1"/>
  <c r="J334" i="1"/>
  <c r="K333" i="1"/>
  <c r="J333" i="1"/>
  <c r="K330" i="1"/>
  <c r="J330" i="1"/>
  <c r="K329" i="1"/>
  <c r="J329" i="1"/>
  <c r="K326" i="1"/>
  <c r="J326" i="1"/>
  <c r="K325" i="1"/>
  <c r="J325" i="1"/>
  <c r="K322" i="1"/>
  <c r="J322" i="1"/>
  <c r="K321" i="1"/>
  <c r="J321" i="1"/>
  <c r="K317" i="1"/>
  <c r="J317" i="1"/>
  <c r="K315" i="1"/>
  <c r="J315" i="1"/>
  <c r="K311" i="1"/>
  <c r="J311" i="1"/>
  <c r="K309" i="1"/>
  <c r="J309" i="1"/>
  <c r="K299" i="1"/>
  <c r="J299" i="1"/>
  <c r="K297" i="1"/>
  <c r="J297" i="1"/>
  <c r="K287" i="1"/>
  <c r="J287" i="1"/>
  <c r="K285" i="1"/>
  <c r="J285" i="1"/>
  <c r="K275" i="1"/>
  <c r="J275" i="1"/>
  <c r="K273" i="1"/>
  <c r="J273" i="1"/>
  <c r="K261" i="1"/>
  <c r="J261" i="1"/>
  <c r="K260" i="1"/>
  <c r="J260" i="1"/>
  <c r="J259" i="1"/>
  <c r="K249" i="1"/>
  <c r="J249" i="1"/>
  <c r="K248" i="1"/>
  <c r="J248" i="1"/>
  <c r="K247" i="1"/>
  <c r="J247" i="1"/>
  <c r="K208" i="1"/>
  <c r="J208" i="1"/>
  <c r="K207" i="1"/>
  <c r="J207" i="1"/>
  <c r="K206" i="1"/>
  <c r="J206" i="1"/>
  <c r="K184" i="1"/>
  <c r="J184" i="1"/>
  <c r="K183" i="1"/>
  <c r="J183" i="1"/>
  <c r="K182" i="1"/>
  <c r="J182" i="1"/>
  <c r="K160" i="1"/>
  <c r="J160" i="1"/>
  <c r="K159" i="1"/>
  <c r="J159" i="1"/>
  <c r="K158" i="1"/>
  <c r="J158" i="1"/>
  <c r="K136" i="1"/>
  <c r="J136" i="1"/>
  <c r="K135" i="1"/>
  <c r="J135" i="1"/>
  <c r="K134" i="1"/>
  <c r="J134" i="1"/>
  <c r="K124" i="1"/>
  <c r="J124" i="1"/>
  <c r="K116" i="1"/>
  <c r="J116" i="1"/>
  <c r="K108" i="1"/>
  <c r="J108" i="1"/>
  <c r="K100" i="1"/>
  <c r="J100" i="1"/>
  <c r="K92" i="1"/>
  <c r="J92" i="1"/>
  <c r="K84" i="1"/>
  <c r="J84" i="1"/>
  <c r="K76" i="1"/>
  <c r="J76" i="1"/>
  <c r="K68" i="1"/>
  <c r="J68" i="1"/>
  <c r="K60" i="1"/>
  <c r="J60" i="1"/>
  <c r="K52" i="1"/>
  <c r="J52" i="1"/>
  <c r="K11" i="1"/>
  <c r="J11" i="1"/>
  <c r="K8" i="1"/>
  <c r="J8" i="1"/>
  <c r="K5" i="1"/>
  <c r="W69" i="1" l="1"/>
  <c r="W287" i="1"/>
  <c r="W415" i="1"/>
  <c r="W276" i="1"/>
  <c r="W101" i="1"/>
  <c r="W309" i="1"/>
  <c r="W263" i="1"/>
  <c r="W384" i="1"/>
  <c r="W8" i="1"/>
  <c r="W315" i="1"/>
  <c r="W317" i="1"/>
  <c r="W427" i="1"/>
  <c r="W320" i="1"/>
  <c r="W432" i="1"/>
  <c r="W93" i="1"/>
  <c r="W60" i="1"/>
  <c r="W100" i="1"/>
  <c r="W259" i="1"/>
  <c r="W419" i="1"/>
  <c r="W425" i="1"/>
  <c r="W319" i="1"/>
  <c r="W324" i="1"/>
  <c r="W436" i="1"/>
  <c r="W297" i="1"/>
  <c r="W52" i="1"/>
  <c r="W117" i="1"/>
  <c r="W325" i="1"/>
  <c r="W430" i="1"/>
  <c r="W327" i="1"/>
  <c r="W441" i="1"/>
  <c r="W421" i="1"/>
  <c r="W139" i="1"/>
  <c r="W158" i="1"/>
  <c r="W209" i="1"/>
  <c r="W332" i="1"/>
  <c r="W438" i="1"/>
  <c r="W92" i="1"/>
  <c r="W321" i="1"/>
  <c r="W322" i="1"/>
  <c r="W329" i="1"/>
  <c r="W330" i="1"/>
  <c r="W186" i="1"/>
  <c r="W136" i="1"/>
  <c r="W334" i="1"/>
  <c r="W337" i="1"/>
  <c r="W443" i="1"/>
  <c r="W53" i="1"/>
  <c r="W440" i="1"/>
  <c r="W298" i="1"/>
  <c r="W336" i="1"/>
  <c r="W442" i="1"/>
  <c r="W251" i="1"/>
  <c r="W61" i="1"/>
  <c r="W388" i="1"/>
  <c r="W299" i="1"/>
  <c r="W76" i="1"/>
  <c r="W84" i="1"/>
  <c r="W161" i="1"/>
  <c r="W285" i="1"/>
  <c r="W433" i="1"/>
  <c r="W228" i="1"/>
  <c r="W339" i="1"/>
  <c r="W444" i="1"/>
  <c r="W261" i="1"/>
  <c r="W286" i="1"/>
  <c r="W125" i="1"/>
  <c r="W338" i="1"/>
  <c r="W341" i="1"/>
  <c r="W182" i="1"/>
  <c r="W342" i="1"/>
  <c r="W183" i="1"/>
  <c r="W230" i="1"/>
  <c r="W340" i="1"/>
  <c r="W446" i="1"/>
  <c r="W262" i="1"/>
  <c r="W273" i="1"/>
  <c r="W77" i="1"/>
  <c r="W109" i="1"/>
  <c r="W68" i="1"/>
  <c r="W316" i="1"/>
  <c r="W116" i="1"/>
  <c r="W135" i="1"/>
  <c r="W439" i="1"/>
  <c r="W335" i="1"/>
  <c r="W447" i="1"/>
  <c r="W184" i="1"/>
  <c r="W232" i="1"/>
  <c r="W343" i="1"/>
  <c r="W448" i="1"/>
  <c r="W378" i="1"/>
  <c r="W379" i="1"/>
  <c r="W423" i="1"/>
  <c r="W260" i="1"/>
  <c r="W264" i="1"/>
  <c r="W417" i="1"/>
  <c r="W300" i="1"/>
  <c r="W420" i="1"/>
  <c r="W134" i="1"/>
  <c r="W206" i="1"/>
  <c r="W234" i="1"/>
  <c r="W344" i="1"/>
  <c r="W450" i="1"/>
  <c r="W252" i="1"/>
  <c r="W422" i="1"/>
  <c r="W429" i="1"/>
  <c r="W108" i="1"/>
  <c r="W333" i="1"/>
  <c r="W159" i="1"/>
  <c r="W210" i="1"/>
  <c r="W160" i="1"/>
  <c r="W236" i="1"/>
  <c r="W347" i="1"/>
  <c r="W452" i="1"/>
  <c r="W11" i="1"/>
  <c r="W431" i="1"/>
  <c r="W163" i="1"/>
  <c r="W185" i="1"/>
  <c r="W211" i="1"/>
  <c r="W380" i="1"/>
  <c r="W85" i="1"/>
  <c r="W208" i="1"/>
  <c r="W238" i="1"/>
  <c r="W348" i="1"/>
  <c r="W454" i="1"/>
  <c r="W326" i="1"/>
  <c r="W288" i="1"/>
  <c r="W310" i="1"/>
  <c r="W162" i="1"/>
  <c r="W12" i="1"/>
  <c r="W383" i="1"/>
  <c r="W275" i="1"/>
  <c r="W274" i="1"/>
  <c r="W416" i="1"/>
  <c r="W137" i="1"/>
  <c r="W328" i="1"/>
  <c r="W248" i="1"/>
  <c r="W6" i="1"/>
  <c r="W250" i="1"/>
  <c r="W356" i="1"/>
  <c r="W459" i="1"/>
  <c r="W9" i="1"/>
  <c r="W386" i="1"/>
  <c r="W311" i="1"/>
  <c r="W312" i="1"/>
  <c r="W424" i="1"/>
  <c r="W428" i="1"/>
  <c r="W124" i="1"/>
  <c r="W435" i="1"/>
  <c r="W437" i="1"/>
  <c r="W426" i="1"/>
  <c r="W247" i="1"/>
  <c r="W240" i="1"/>
  <c r="W354" i="1"/>
  <c r="W461" i="1"/>
  <c r="W364" i="1"/>
  <c r="W434" i="1"/>
  <c r="W362" i="1"/>
  <c r="W381" i="1"/>
  <c r="W249" i="1"/>
  <c r="W207" i="1"/>
  <c r="W385" i="1"/>
  <c r="W449" i="1"/>
  <c r="W345" i="1"/>
  <c r="W451" i="1"/>
  <c r="W187" i="1"/>
  <c r="W331" i="1"/>
  <c r="W382" i="1"/>
  <c r="W387" i="1"/>
  <c r="W323" i="1"/>
  <c r="W355" i="1"/>
  <c r="W138" i="1"/>
  <c r="W346" i="1"/>
  <c r="W353" i="1"/>
  <c r="W455" i="1"/>
  <c r="W445" i="1"/>
  <c r="W453" i="1"/>
  <c r="W457" i="1"/>
  <c r="W418" i="1"/>
  <c r="W361" i="1"/>
  <c r="W5" i="1"/>
  <c r="W363" i="1"/>
  <c r="W3" i="1"/>
  <c r="W377" i="1"/>
  <c r="S384" i="1"/>
  <c r="T384" i="1" s="1"/>
  <c r="R384" i="1" s="1"/>
  <c r="S445" i="1"/>
  <c r="T445" i="1" s="1"/>
  <c r="R445" i="1" s="1"/>
  <c r="S381" i="1"/>
  <c r="T381" i="1" s="1"/>
  <c r="R381" i="1" s="1"/>
  <c r="S327" i="1"/>
  <c r="Q327" i="1" s="1"/>
  <c r="S236" i="1"/>
  <c r="T236" i="1" s="1"/>
  <c r="R236" i="1" s="1"/>
  <c r="S208" i="1"/>
  <c r="T208" i="1" s="1"/>
  <c r="R208" i="1" s="1"/>
  <c r="S347" i="1"/>
  <c r="Q347" i="1" s="1"/>
  <c r="S424" i="1"/>
  <c r="T424" i="1" s="1"/>
  <c r="R424" i="1" s="1"/>
  <c r="S455" i="1"/>
  <c r="T455" i="1" s="1"/>
  <c r="R455" i="1" s="1"/>
  <c r="S353" i="1"/>
  <c r="T353" i="1" s="1"/>
  <c r="R353" i="1" s="1"/>
  <c r="S361" i="1"/>
  <c r="T361" i="1" s="1"/>
  <c r="R361" i="1" s="1"/>
  <c r="S5" i="1"/>
  <c r="Q5" i="1" s="1"/>
  <c r="S363" i="1"/>
  <c r="Q363" i="1" s="1"/>
  <c r="S377" i="1"/>
  <c r="T377" i="1" s="1"/>
  <c r="R377" i="1" s="1"/>
  <c r="S452" i="1"/>
  <c r="Q452" i="1" s="1"/>
  <c r="S3" i="1"/>
  <c r="Q3" i="1" s="1"/>
  <c r="S263" i="1"/>
  <c r="S251" i="1"/>
  <c r="S61" i="1"/>
  <c r="S380" i="1"/>
  <c r="S310" i="1"/>
  <c r="S77" i="1"/>
  <c r="S422" i="1"/>
  <c r="S9" i="1"/>
  <c r="S53" i="1"/>
  <c r="S125" i="1"/>
  <c r="S139" i="1"/>
  <c r="T139" i="1" s="1"/>
  <c r="R139" i="1" s="1"/>
  <c r="S328" i="1"/>
  <c r="S12" i="1"/>
  <c r="S388" i="1"/>
  <c r="S186" i="1"/>
  <c r="T186" i="1" s="1"/>
  <c r="R186" i="1" s="1"/>
  <c r="S286" i="1"/>
  <c r="S416" i="1"/>
  <c r="S312" i="1"/>
  <c r="S426" i="1"/>
  <c r="S187" i="1"/>
  <c r="T187" i="1" s="1"/>
  <c r="R187" i="1" s="1"/>
  <c r="S335" i="1"/>
  <c r="S211" i="1"/>
  <c r="T211" i="1" s="1"/>
  <c r="R211" i="1" s="1"/>
  <c r="S232" i="1"/>
  <c r="S343" i="1"/>
  <c r="S448" i="1"/>
  <c r="S264" i="1"/>
  <c r="S298" i="1"/>
  <c r="S319" i="1"/>
  <c r="S323" i="1"/>
  <c r="S432" i="1"/>
  <c r="S209" i="1"/>
  <c r="T209" i="1" s="1"/>
  <c r="R209" i="1" s="1"/>
  <c r="S69" i="1"/>
  <c r="S320" i="1"/>
  <c r="S234" i="1"/>
  <c r="S344" i="1"/>
  <c r="S450" i="1"/>
  <c r="S163" i="1"/>
  <c r="T163" i="1" s="1"/>
  <c r="R163" i="1" s="1"/>
  <c r="S276" i="1"/>
  <c r="S117" i="1"/>
  <c r="S137" i="1"/>
  <c r="T137" i="1" s="1"/>
  <c r="R137" i="1" s="1"/>
  <c r="S162" i="1"/>
  <c r="T162" i="1" s="1"/>
  <c r="R162" i="1" s="1"/>
  <c r="S364" i="1"/>
  <c r="S288" i="1"/>
  <c r="S316" i="1"/>
  <c r="S438" i="1"/>
  <c r="S274" i="1"/>
  <c r="S93" i="1"/>
  <c r="S300" i="1"/>
  <c r="S420" i="1"/>
  <c r="S161" i="1"/>
  <c r="T161" i="1" s="1"/>
  <c r="R161" i="1" s="1"/>
  <c r="S430" i="1"/>
  <c r="S331" i="1"/>
  <c r="S336" i="1"/>
  <c r="S446" i="1"/>
  <c r="S238" i="1"/>
  <c r="S348" i="1"/>
  <c r="S454" i="1"/>
  <c r="S362" i="1"/>
  <c r="S85" i="1"/>
  <c r="S101" i="1"/>
  <c r="S324" i="1"/>
  <c r="S434" i="1"/>
  <c r="S444" i="1"/>
  <c r="S262" i="1"/>
  <c r="S382" i="1"/>
  <c r="S109" i="1"/>
  <c r="S428" i="1"/>
  <c r="S436" i="1"/>
  <c r="S442" i="1"/>
  <c r="S340" i="1"/>
  <c r="S240" i="1"/>
  <c r="S354" i="1"/>
  <c r="S387" i="1"/>
  <c r="S440" i="1"/>
  <c r="S339" i="1"/>
  <c r="S230" i="1"/>
  <c r="S386" i="1"/>
  <c r="S418" i="1"/>
  <c r="S138" i="1"/>
  <c r="T138" i="1" s="1"/>
  <c r="R138" i="1" s="1"/>
  <c r="S332" i="1"/>
  <c r="S6" i="1"/>
  <c r="S250" i="1"/>
  <c r="S356" i="1"/>
  <c r="S252" i="1"/>
  <c r="S185" i="1"/>
  <c r="T185" i="1" s="1"/>
  <c r="R185" i="1" s="1"/>
  <c r="S210" i="1"/>
  <c r="T210" i="1" s="1"/>
  <c r="R210" i="1" s="1"/>
  <c r="S228" i="1"/>
  <c r="S261" i="1"/>
  <c r="S385" i="1"/>
  <c r="S287" i="1"/>
  <c r="S299" i="1"/>
  <c r="S317" i="1"/>
  <c r="S134" i="1"/>
  <c r="T134" i="1" s="1"/>
  <c r="R134" i="1" s="1"/>
  <c r="S260" i="1"/>
  <c r="S68" i="1"/>
  <c r="S425" i="1"/>
  <c r="S108" i="1"/>
  <c r="S337" i="1"/>
  <c r="S297" i="1"/>
  <c r="S431" i="1"/>
  <c r="S124" i="1"/>
  <c r="S330" i="1"/>
  <c r="S453" i="1"/>
  <c r="S309" i="1"/>
  <c r="S84" i="1"/>
  <c r="S135" i="1"/>
  <c r="T135" i="1" s="1"/>
  <c r="R135" i="1" s="1"/>
  <c r="S136" i="1"/>
  <c r="T136" i="1" s="1"/>
  <c r="R136" i="1" s="1"/>
  <c r="S207" i="1"/>
  <c r="T207" i="1" s="1"/>
  <c r="R207" i="1" s="1"/>
  <c r="S378" i="1"/>
  <c r="S275" i="1"/>
  <c r="S311" i="1"/>
  <c r="S321" i="1"/>
  <c r="S439" i="1"/>
  <c r="S158" i="1"/>
  <c r="T158" i="1" s="1"/>
  <c r="R158" i="1" s="1"/>
  <c r="S334" i="1"/>
  <c r="S383" i="1"/>
  <c r="S8" i="1"/>
  <c r="S92" i="1"/>
  <c r="S100" i="1"/>
  <c r="S329" i="1"/>
  <c r="S182" i="1"/>
  <c r="T182" i="1" s="1"/>
  <c r="R182" i="1" s="1"/>
  <c r="S379" i="1"/>
  <c r="S285" i="1"/>
  <c r="S433" i="1"/>
  <c r="S355" i="1"/>
  <c r="S457" i="1"/>
  <c r="S273" i="1"/>
  <c r="S315" i="1"/>
  <c r="S427" i="1"/>
  <c r="S159" i="1"/>
  <c r="T159" i="1" s="1"/>
  <c r="R159" i="1" s="1"/>
  <c r="S247" i="1"/>
  <c r="S259" i="1"/>
  <c r="S11" i="1"/>
  <c r="S415" i="1"/>
  <c r="S76" i="1"/>
  <c r="S116" i="1"/>
  <c r="S325" i="1"/>
  <c r="S435" i="1"/>
  <c r="S443" i="1"/>
  <c r="S338" i="1"/>
  <c r="S341" i="1"/>
  <c r="S342" i="1"/>
  <c r="S451" i="1"/>
  <c r="S417" i="1"/>
  <c r="S333" i="1"/>
  <c r="S345" i="1"/>
  <c r="S206" i="1"/>
  <c r="T206" i="1" s="1"/>
  <c r="R206" i="1" s="1"/>
  <c r="S346" i="1"/>
  <c r="S248" i="1"/>
  <c r="S461" i="1"/>
  <c r="S326" i="1"/>
  <c r="S441" i="1"/>
  <c r="S160" i="1"/>
  <c r="T160" i="1" s="1"/>
  <c r="R160" i="1" s="1"/>
  <c r="S447" i="1"/>
  <c r="S449" i="1"/>
  <c r="S52" i="1"/>
  <c r="S60" i="1"/>
  <c r="S423" i="1"/>
  <c r="S322" i="1"/>
  <c r="S437" i="1"/>
  <c r="S183" i="1"/>
  <c r="T183" i="1" s="1"/>
  <c r="R183" i="1" s="1"/>
  <c r="S249" i="1"/>
  <c r="S459" i="1"/>
  <c r="S419" i="1"/>
  <c r="S421" i="1"/>
  <c r="S429" i="1"/>
  <c r="S184" i="1"/>
  <c r="T184" i="1" s="1"/>
  <c r="R184" i="1" s="1"/>
  <c r="X362" i="1"/>
  <c r="X275" i="1"/>
  <c r="X93" i="1"/>
  <c r="X419" i="1"/>
  <c r="X77" i="1"/>
  <c r="X297" i="1"/>
  <c r="X109" i="1"/>
  <c r="X12" i="1"/>
  <c r="X69" i="1"/>
  <c r="X287" i="1"/>
  <c r="X321" i="1"/>
  <c r="X85" i="1"/>
  <c r="X311" i="1"/>
  <c r="X61" i="1"/>
  <c r="X385" i="1"/>
  <c r="X310" i="1"/>
  <c r="X100" i="1"/>
  <c r="X135" i="1"/>
  <c r="X380" i="1"/>
  <c r="X274" i="1"/>
  <c r="X263" i="1"/>
  <c r="X288" i="1"/>
  <c r="X383" i="1"/>
  <c r="X315" i="1"/>
  <c r="X137" i="1"/>
  <c r="X182" i="1"/>
  <c r="X387" i="1"/>
  <c r="X379" i="1"/>
  <c r="X425" i="1"/>
  <c r="X320" i="1"/>
  <c r="X328" i="1"/>
  <c r="X273" i="1"/>
  <c r="X317" i="1"/>
  <c r="X428" i="1"/>
  <c r="X160" i="1"/>
  <c r="X338" i="1"/>
  <c r="X206" i="1"/>
  <c r="X232" i="1"/>
  <c r="X343" i="1"/>
  <c r="X448" i="1"/>
  <c r="X53" i="1"/>
  <c r="X60" i="1"/>
  <c r="X125" i="1"/>
  <c r="X139" i="1"/>
  <c r="X116" i="1"/>
  <c r="X323" i="1"/>
  <c r="X134" i="1"/>
  <c r="X327" i="1"/>
  <c r="X158" i="1"/>
  <c r="X334" i="1"/>
  <c r="X210" i="1"/>
  <c r="X339" i="1"/>
  <c r="X252" i="1"/>
  <c r="X138" i="1"/>
  <c r="X108" i="1"/>
  <c r="X444" i="1"/>
  <c r="X184" i="1"/>
  <c r="X345" i="1"/>
  <c r="X234" i="1"/>
  <c r="X344" i="1"/>
  <c r="X450" i="1"/>
  <c r="X264" i="1"/>
  <c r="X286" i="1"/>
  <c r="X421" i="1"/>
  <c r="X423" i="1"/>
  <c r="X316" i="1"/>
  <c r="X433" i="1"/>
  <c r="X432" i="1"/>
  <c r="X186" i="1"/>
  <c r="X439" i="1"/>
  <c r="X440" i="1"/>
  <c r="X260" i="1"/>
  <c r="X381" i="1"/>
  <c r="X285" i="1"/>
  <c r="X8" i="1"/>
  <c r="X415" i="1"/>
  <c r="X416" i="1"/>
  <c r="X422" i="1"/>
  <c r="X429" i="1"/>
  <c r="X325" i="1"/>
  <c r="X333" i="1"/>
  <c r="X159" i="1"/>
  <c r="X443" i="1"/>
  <c r="X259" i="1"/>
  <c r="X382" i="1"/>
  <c r="X299" i="1"/>
  <c r="X309" i="1"/>
  <c r="X117" i="1"/>
  <c r="X426" i="1"/>
  <c r="X124" i="1"/>
  <c r="X326" i="1"/>
  <c r="X329" i="1"/>
  <c r="X331" i="1"/>
  <c r="X262" i="1"/>
  <c r="X417" i="1"/>
  <c r="X84" i="1"/>
  <c r="X430" i="1"/>
  <c r="X330" i="1"/>
  <c r="X238" i="1"/>
  <c r="X348" i="1"/>
  <c r="X364" i="1"/>
  <c r="X386" i="1"/>
  <c r="X11" i="1"/>
  <c r="X300" i="1"/>
  <c r="X420" i="1"/>
  <c r="X427" i="1"/>
  <c r="X322" i="1"/>
  <c r="X435" i="1"/>
  <c r="X437" i="1"/>
  <c r="X332" i="1"/>
  <c r="X251" i="1"/>
  <c r="X92" i="1"/>
  <c r="X161" i="1"/>
  <c r="X324" i="1"/>
  <c r="X185" i="1"/>
  <c r="X441" i="1"/>
  <c r="X445" i="1"/>
  <c r="X211" i="1"/>
  <c r="X447" i="1"/>
  <c r="X228" i="1"/>
  <c r="X361" i="1"/>
  <c r="X248" i="1"/>
  <c r="X240" i="1"/>
  <c r="X354" i="1"/>
  <c r="X461" i="1"/>
  <c r="X101" i="1"/>
  <c r="X68" i="1"/>
  <c r="X431" i="1"/>
  <c r="X163" i="1"/>
  <c r="X187" i="1"/>
  <c r="X207" i="1"/>
  <c r="X378" i="1"/>
  <c r="X261" i="1"/>
  <c r="X52" i="1"/>
  <c r="X298" i="1"/>
  <c r="X76" i="1"/>
  <c r="X312" i="1"/>
  <c r="X162" i="1"/>
  <c r="X434" i="1"/>
  <c r="X337" i="1"/>
  <c r="X249" i="1"/>
  <c r="X6" i="1"/>
  <c r="X250" i="1"/>
  <c r="X356" i="1"/>
  <c r="X459" i="1"/>
  <c r="X384" i="1"/>
  <c r="X276" i="1"/>
  <c r="X424" i="1"/>
  <c r="X136" i="1"/>
  <c r="X209" i="1"/>
  <c r="X335" i="1"/>
  <c r="X336" i="1"/>
  <c r="X341" i="1"/>
  <c r="X319" i="1"/>
  <c r="X247" i="1"/>
  <c r="X418" i="1"/>
  <c r="X342" i="1"/>
  <c r="X438" i="1"/>
  <c r="X442" i="1"/>
  <c r="X451" i="1"/>
  <c r="X346" i="1"/>
  <c r="X453" i="1"/>
  <c r="X353" i="1"/>
  <c r="X208" i="1"/>
  <c r="X236" i="1"/>
  <c r="X347" i="1"/>
  <c r="X452" i="1"/>
  <c r="X355" i="1"/>
  <c r="X449" i="1"/>
  <c r="X457" i="1"/>
  <c r="X9" i="1"/>
  <c r="X388" i="1"/>
  <c r="X230" i="1"/>
  <c r="X340" i="1"/>
  <c r="X446" i="1"/>
  <c r="X455" i="1"/>
  <c r="X436" i="1"/>
  <c r="X454" i="1"/>
  <c r="X5" i="1"/>
  <c r="X183" i="1"/>
  <c r="X363" i="1"/>
  <c r="X3" i="1"/>
  <c r="X377" i="1"/>
  <c r="L542" i="1" l="1"/>
  <c r="M540" i="1"/>
  <c r="M521" i="1"/>
  <c r="M537" i="1"/>
  <c r="N532" i="1"/>
  <c r="N521" i="1"/>
  <c r="M536" i="1"/>
  <c r="N528" i="1"/>
  <c r="M533" i="1"/>
  <c r="N539" i="1"/>
  <c r="N546" i="1"/>
  <c r="L533" i="1"/>
  <c r="L553" i="1"/>
  <c r="L528" i="1"/>
  <c r="M543" i="1"/>
  <c r="L548" i="1"/>
  <c r="M531" i="1"/>
  <c r="N516" i="1"/>
  <c r="M517" i="1"/>
  <c r="N519" i="1"/>
  <c r="M547" i="1"/>
  <c r="N534" i="1"/>
  <c r="N531" i="1"/>
  <c r="L525" i="1"/>
  <c r="L526" i="1"/>
  <c r="M528" i="1"/>
  <c r="N524" i="1"/>
  <c r="N518" i="1"/>
  <c r="N538" i="1"/>
  <c r="L530" i="1"/>
  <c r="L523" i="1"/>
  <c r="N522" i="1"/>
  <c r="N537" i="1"/>
  <c r="L547" i="1"/>
  <c r="N555" i="1"/>
  <c r="M544" i="1"/>
  <c r="L546" i="1"/>
  <c r="M553" i="1"/>
  <c r="N540" i="1"/>
  <c r="L521" i="1"/>
  <c r="L537" i="1"/>
  <c r="N529" i="1"/>
  <c r="M760" i="1"/>
  <c r="M551" i="1"/>
  <c r="N530" i="1"/>
  <c r="L536" i="1"/>
  <c r="L760" i="1"/>
  <c r="M762" i="1"/>
  <c r="N525" i="1"/>
  <c r="L518" i="1"/>
  <c r="L762" i="1"/>
  <c r="L545" i="1"/>
  <c r="N523" i="1"/>
  <c r="M548" i="1"/>
  <c r="L535" i="1"/>
  <c r="M549" i="1"/>
  <c r="N552" i="1"/>
  <c r="L531" i="1"/>
  <c r="N549" i="1"/>
  <c r="N535" i="1"/>
  <c r="L519" i="1"/>
  <c r="N536" i="1"/>
  <c r="M525" i="1"/>
  <c r="N543" i="1"/>
  <c r="M518" i="1"/>
  <c r="M538" i="1"/>
  <c r="N526" i="1"/>
  <c r="M541" i="1"/>
  <c r="M534" i="1"/>
  <c r="L532" i="1"/>
  <c r="N553" i="1"/>
  <c r="M552" i="1"/>
  <c r="L538" i="1"/>
  <c r="N547" i="1"/>
  <c r="N520" i="1"/>
  <c r="M555" i="1"/>
  <c r="N551" i="1"/>
  <c r="N544" i="1"/>
  <c r="L517" i="1"/>
  <c r="N554" i="1"/>
  <c r="M761" i="1"/>
  <c r="L539" i="1"/>
  <c r="M539" i="1"/>
  <c r="N517" i="1"/>
  <c r="N762" i="1"/>
  <c r="M763" i="1"/>
  <c r="L543" i="1"/>
  <c r="L534" i="1"/>
  <c r="N760" i="1"/>
  <c r="M520" i="1"/>
  <c r="M535" i="1"/>
  <c r="N550" i="1"/>
  <c r="N541" i="1"/>
  <c r="M550" i="1"/>
  <c r="M519" i="1"/>
  <c r="M546" i="1"/>
  <c r="N763" i="1"/>
  <c r="M545" i="1"/>
  <c r="L550" i="1"/>
  <c r="L763" i="1"/>
  <c r="L516" i="1"/>
  <c r="L529" i="1"/>
  <c r="M529" i="1"/>
  <c r="L555" i="1"/>
  <c r="M527" i="1"/>
  <c r="M532" i="1"/>
  <c r="L541" i="1"/>
  <c r="N761" i="1"/>
  <c r="N545" i="1"/>
  <c r="L761" i="1"/>
  <c r="L554" i="1"/>
  <c r="M530" i="1"/>
  <c r="M554" i="1"/>
  <c r="L552" i="1"/>
  <c r="M542" i="1"/>
  <c r="M522" i="1"/>
  <c r="M523" i="1"/>
  <c r="M516" i="1"/>
  <c r="L520" i="1"/>
  <c r="L544" i="1"/>
  <c r="L522" i="1"/>
  <c r="N548" i="1"/>
  <c r="N533" i="1"/>
  <c r="M524" i="1"/>
  <c r="N542" i="1"/>
  <c r="L527" i="1"/>
  <c r="L551" i="1"/>
  <c r="L549" i="1"/>
  <c r="L540" i="1"/>
  <c r="N527" i="1"/>
  <c r="L524" i="1"/>
  <c r="M526" i="1"/>
  <c r="O262" i="1"/>
  <c r="O263" i="1"/>
  <c r="O260" i="1"/>
  <c r="O261" i="1"/>
  <c r="O258" i="1"/>
  <c r="O257" i="1"/>
  <c r="O256" i="1"/>
  <c r="O255" i="1"/>
  <c r="L508" i="1"/>
  <c r="O254" i="1"/>
  <c r="O253" i="1"/>
  <c r="O246" i="1"/>
  <c r="O245" i="1"/>
  <c r="O244" i="1"/>
  <c r="O243" i="1"/>
  <c r="O242" i="1"/>
  <c r="O241" i="1"/>
  <c r="L514" i="1"/>
  <c r="L510" i="1"/>
  <c r="O252" i="1"/>
  <c r="O259" i="1"/>
  <c r="O247" i="1"/>
  <c r="O250" i="1"/>
  <c r="O248" i="1"/>
  <c r="O249" i="1"/>
  <c r="O264" i="1"/>
  <c r="O251" i="1"/>
  <c r="N764" i="1"/>
  <c r="L791" i="1"/>
  <c r="N801" i="1"/>
  <c r="N793" i="1"/>
  <c r="M801" i="1"/>
  <c r="N791" i="1"/>
  <c r="N785" i="1"/>
  <c r="M813" i="1"/>
  <c r="M785" i="1"/>
  <c r="M792" i="1"/>
  <c r="N813" i="1"/>
  <c r="L809" i="1"/>
  <c r="L813" i="1"/>
  <c r="L793" i="1"/>
  <c r="L799" i="1"/>
  <c r="N804" i="1"/>
  <c r="N812" i="1"/>
  <c r="N788" i="1"/>
  <c r="M783" i="1"/>
  <c r="M812" i="1"/>
  <c r="N802" i="1"/>
  <c r="N797" i="1"/>
  <c r="M795" i="1"/>
  <c r="N811" i="1"/>
  <c r="N795" i="1"/>
  <c r="L796" i="1"/>
  <c r="M797" i="1"/>
  <c r="M794" i="1"/>
  <c r="N799" i="1"/>
  <c r="L764" i="1"/>
  <c r="N803" i="1"/>
  <c r="M808" i="1"/>
  <c r="M811" i="1"/>
  <c r="M789" i="1"/>
  <c r="M764" i="1"/>
  <c r="M798" i="1"/>
  <c r="L806" i="1"/>
  <c r="L783" i="1"/>
  <c r="M790" i="1"/>
  <c r="L801" i="1"/>
  <c r="L784" i="1"/>
  <c r="L787" i="1"/>
  <c r="M784" i="1"/>
  <c r="M802" i="1"/>
  <c r="M791" i="1"/>
  <c r="M793" i="1"/>
  <c r="L785" i="1"/>
  <c r="L804" i="1"/>
  <c r="M796" i="1"/>
  <c r="M799" i="1"/>
  <c r="M809" i="1"/>
  <c r="L807" i="1"/>
  <c r="L812" i="1"/>
  <c r="L788" i="1"/>
  <c r="M787" i="1"/>
  <c r="N798" i="1"/>
  <c r="N806" i="1"/>
  <c r="N796" i="1"/>
  <c r="M805" i="1"/>
  <c r="N814" i="1"/>
  <c r="N787" i="1"/>
  <c r="L802" i="1"/>
  <c r="L786" i="1"/>
  <c r="N794" i="1"/>
  <c r="L794" i="1"/>
  <c r="N808" i="1"/>
  <c r="L792" i="1"/>
  <c r="L808" i="1"/>
  <c r="L810" i="1"/>
  <c r="M806" i="1"/>
  <c r="N810" i="1"/>
  <c r="N789" i="1"/>
  <c r="L789" i="1"/>
  <c r="N805" i="1"/>
  <c r="N792" i="1"/>
  <c r="L798" i="1"/>
  <c r="N807" i="1"/>
  <c r="N786" i="1"/>
  <c r="L795" i="1"/>
  <c r="M810" i="1"/>
  <c r="N784" i="1"/>
  <c r="N800" i="1"/>
  <c r="L814" i="1"/>
  <c r="M788" i="1"/>
  <c r="L797" i="1"/>
  <c r="N809" i="1"/>
  <c r="L800" i="1"/>
  <c r="M800" i="1"/>
  <c r="M814" i="1"/>
  <c r="M804" i="1"/>
  <c r="M803" i="1"/>
  <c r="N790" i="1"/>
  <c r="N783" i="1"/>
  <c r="L803" i="1"/>
  <c r="L805" i="1"/>
  <c r="M786" i="1"/>
  <c r="L811" i="1"/>
  <c r="L790" i="1"/>
  <c r="M807" i="1"/>
  <c r="Q384" i="1"/>
  <c r="Q445" i="1"/>
  <c r="Q424" i="1"/>
  <c r="M230" i="1"/>
  <c r="M238" i="1"/>
  <c r="N475" i="1"/>
  <c r="M475" i="1"/>
  <c r="L475" i="1"/>
  <c r="N963" i="1"/>
  <c r="M963" i="1"/>
  <c r="L963" i="1"/>
  <c r="N476" i="1"/>
  <c r="N232" i="1"/>
  <c r="T3" i="1"/>
  <c r="R3" i="1" s="1"/>
  <c r="Q236" i="1"/>
  <c r="Q353" i="1"/>
  <c r="T327" i="1"/>
  <c r="R327" i="1" s="1"/>
  <c r="Q381" i="1"/>
  <c r="Q377" i="1"/>
  <c r="Q361" i="1"/>
  <c r="T363" i="1"/>
  <c r="R363" i="1" s="1"/>
  <c r="T452" i="1"/>
  <c r="R452" i="1" s="1"/>
  <c r="T347" i="1"/>
  <c r="R347" i="1" s="1"/>
  <c r="Q455" i="1"/>
  <c r="M318" i="1"/>
  <c r="N318" i="1"/>
  <c r="L318" i="1"/>
  <c r="M766" i="1"/>
  <c r="L765" i="1"/>
  <c r="N765" i="1"/>
  <c r="N766" i="1"/>
  <c r="M765" i="1"/>
  <c r="L766" i="1"/>
  <c r="T5" i="1"/>
  <c r="R5" i="1" s="1"/>
  <c r="L317" i="1"/>
  <c r="M759" i="1"/>
  <c r="N759" i="1"/>
  <c r="N756" i="1"/>
  <c r="M756" i="1"/>
  <c r="L756" i="1"/>
  <c r="L759" i="1"/>
  <c r="L237" i="1"/>
  <c r="M774" i="1"/>
  <c r="L777" i="1"/>
  <c r="L779" i="1"/>
  <c r="M776" i="1"/>
  <c r="M233" i="1"/>
  <c r="L774" i="1"/>
  <c r="N229" i="1"/>
  <c r="M780" i="1"/>
  <c r="N239" i="1"/>
  <c r="N769" i="1"/>
  <c r="L768" i="1"/>
  <c r="M239" i="1"/>
  <c r="N773" i="1"/>
  <c r="L235" i="1"/>
  <c r="N774" i="1"/>
  <c r="L772" i="1"/>
  <c r="N779" i="1"/>
  <c r="M235" i="1"/>
  <c r="L778" i="1"/>
  <c r="N771" i="1"/>
  <c r="L782" i="1"/>
  <c r="N237" i="1"/>
  <c r="L227" i="1"/>
  <c r="M227" i="1"/>
  <c r="N775" i="1"/>
  <c r="L780" i="1"/>
  <c r="M777" i="1"/>
  <c r="L239" i="1"/>
  <c r="M767" i="1"/>
  <c r="N776" i="1"/>
  <c r="M778" i="1"/>
  <c r="N777" i="1"/>
  <c r="N781" i="1"/>
  <c r="L769" i="1"/>
  <c r="N233" i="1"/>
  <c r="N778" i="1"/>
  <c r="M770" i="1"/>
  <c r="M779" i="1"/>
  <c r="L233" i="1"/>
  <c r="M771" i="1"/>
  <c r="N782" i="1"/>
  <c r="L773" i="1"/>
  <c r="N227" i="1"/>
  <c r="M229" i="1"/>
  <c r="L770" i="1"/>
  <c r="M781" i="1"/>
  <c r="M768" i="1"/>
  <c r="N235" i="1"/>
  <c r="M782" i="1"/>
  <c r="L776" i="1"/>
  <c r="L771" i="1"/>
  <c r="M772" i="1"/>
  <c r="N767" i="1"/>
  <c r="M231" i="1"/>
  <c r="M237" i="1"/>
  <c r="L229" i="1"/>
  <c r="M775" i="1"/>
  <c r="N780" i="1"/>
  <c r="N772" i="1"/>
  <c r="L767" i="1"/>
  <c r="N231" i="1"/>
  <c r="M773" i="1"/>
  <c r="L231" i="1"/>
  <c r="L775" i="1"/>
  <c r="L781" i="1"/>
  <c r="M769" i="1"/>
  <c r="N768" i="1"/>
  <c r="N770" i="1"/>
  <c r="L918" i="1"/>
  <c r="N909" i="1"/>
  <c r="N852" i="1"/>
  <c r="L820" i="1"/>
  <c r="M875" i="1"/>
  <c r="M935" i="1"/>
  <c r="L816" i="1"/>
  <c r="M830" i="1"/>
  <c r="N830" i="1"/>
  <c r="L941" i="1"/>
  <c r="M941" i="1"/>
  <c r="M888" i="1"/>
  <c r="L844" i="1"/>
  <c r="N953" i="1"/>
  <c r="L733" i="1"/>
  <c r="N733" i="1"/>
  <c r="N850" i="1"/>
  <c r="L716" i="1"/>
  <c r="M896" i="1"/>
  <c r="L692" i="1"/>
  <c r="N717" i="1"/>
  <c r="L961" i="1"/>
  <c r="M732" i="1"/>
  <c r="L826" i="1"/>
  <c r="L851" i="1"/>
  <c r="M926" i="1"/>
  <c r="M821" i="1"/>
  <c r="M819" i="1"/>
  <c r="L917" i="1"/>
  <c r="L933" i="1"/>
  <c r="L954" i="1"/>
  <c r="N940" i="1"/>
  <c r="N881" i="1"/>
  <c r="N912" i="1"/>
  <c r="M918" i="1"/>
  <c r="L909" i="1"/>
  <c r="L908" i="1"/>
  <c r="M820" i="1"/>
  <c r="N875" i="1"/>
  <c r="L853" i="1"/>
  <c r="M816" i="1"/>
  <c r="L888" i="1"/>
  <c r="N872" i="1"/>
  <c r="L962" i="1"/>
  <c r="N869" i="1"/>
  <c r="N880" i="1"/>
  <c r="N932" i="1"/>
  <c r="N924" i="1"/>
  <c r="M921" i="1"/>
  <c r="L884" i="1"/>
  <c r="M713" i="1"/>
  <c r="N947" i="1"/>
  <c r="N842" i="1"/>
  <c r="M946" i="1"/>
  <c r="L926" i="1"/>
  <c r="L892" i="1"/>
  <c r="M836" i="1"/>
  <c r="M958" i="1"/>
  <c r="L940" i="1"/>
  <c r="L952" i="1"/>
  <c r="L912" i="1"/>
  <c r="N918" i="1"/>
  <c r="L712" i="1"/>
  <c r="M908" i="1"/>
  <c r="N820" i="1"/>
  <c r="L736" i="1"/>
  <c r="M853" i="1"/>
  <c r="N816" i="1"/>
  <c r="L955" i="1"/>
  <c r="N941" i="1"/>
  <c r="M848" i="1"/>
  <c r="M872" i="1"/>
  <c r="L869" i="1"/>
  <c r="L885" i="1"/>
  <c r="L953" i="1"/>
  <c r="M932" i="1"/>
  <c r="M924" i="1"/>
  <c r="N817" i="1"/>
  <c r="L840" i="1"/>
  <c r="N936" i="1"/>
  <c r="N840" i="1"/>
  <c r="M692" i="1"/>
  <c r="N855" i="1"/>
  <c r="L829" i="1"/>
  <c r="L920" i="1"/>
  <c r="L838" i="1"/>
  <c r="M929" i="1"/>
  <c r="N945" i="1"/>
  <c r="M913" i="1"/>
  <c r="M839" i="1"/>
  <c r="M723" i="1"/>
  <c r="L758" i="1"/>
  <c r="N864" i="1"/>
  <c r="L859" i="1"/>
  <c r="N886" i="1"/>
  <c r="M881" i="1"/>
  <c r="L847" i="1"/>
  <c r="M712" i="1"/>
  <c r="N908" i="1"/>
  <c r="N943" i="1"/>
  <c r="M736" i="1"/>
  <c r="N853" i="1"/>
  <c r="M955" i="1"/>
  <c r="M885" i="1"/>
  <c r="M861" i="1"/>
  <c r="M733" i="1"/>
  <c r="M903" i="1"/>
  <c r="M835" i="1"/>
  <c r="M817" i="1"/>
  <c r="L901" i="1"/>
  <c r="N692" i="1"/>
  <c r="N734" i="1"/>
  <c r="L879" i="1"/>
  <c r="L860" i="1"/>
  <c r="L894" i="1"/>
  <c r="N823" i="1"/>
  <c r="L929" i="1"/>
  <c r="L832" i="1"/>
  <c r="N942" i="1"/>
  <c r="L928" i="1"/>
  <c r="M824" i="1"/>
  <c r="L887" i="1"/>
  <c r="M859" i="1"/>
  <c r="N854" i="1"/>
  <c r="N906" i="1"/>
  <c r="M852" i="1"/>
  <c r="M847" i="1"/>
  <c r="N712" i="1"/>
  <c r="M905" i="1"/>
  <c r="L943" i="1"/>
  <c r="N736" i="1"/>
  <c r="L848" i="1"/>
  <c r="N955" i="1"/>
  <c r="M938" i="1"/>
  <c r="N888" i="1"/>
  <c r="N885" i="1"/>
  <c r="M869" i="1"/>
  <c r="N861" i="1"/>
  <c r="L932" i="1"/>
  <c r="M959" i="1"/>
  <c r="L850" i="1"/>
  <c r="N827" i="1"/>
  <c r="N921" i="1"/>
  <c r="L937" i="1"/>
  <c r="L717" i="1"/>
  <c r="N879" i="1"/>
  <c r="N931" i="1"/>
  <c r="M895" i="1"/>
  <c r="N895" i="1"/>
  <c r="M842" i="1"/>
  <c r="M851" i="1"/>
  <c r="M841" i="1"/>
  <c r="N841" i="1"/>
  <c r="N832" i="1"/>
  <c r="N862" i="1"/>
  <c r="L864" i="1"/>
  <c r="M728" i="1"/>
  <c r="L846" i="1"/>
  <c r="M867" i="1"/>
  <c r="M900" i="1"/>
  <c r="M825" i="1"/>
  <c r="N847" i="1"/>
  <c r="L722" i="1"/>
  <c r="L905" i="1"/>
  <c r="M943" i="1"/>
  <c r="L938" i="1"/>
  <c r="N848" i="1"/>
  <c r="M828" i="1"/>
  <c r="N950" i="1"/>
  <c r="N959" i="1"/>
  <c r="M827" i="1"/>
  <c r="L896" i="1"/>
  <c r="L893" i="1"/>
  <c r="L855" i="1"/>
  <c r="M717" i="1"/>
  <c r="L823" i="1"/>
  <c r="N866" i="1"/>
  <c r="N926" i="1"/>
  <c r="L865" i="1"/>
  <c r="N819" i="1"/>
  <c r="L862" i="1"/>
  <c r="N960" i="1"/>
  <c r="M890" i="1"/>
  <c r="M876" i="1"/>
  <c r="M939" i="1"/>
  <c r="L863" i="1"/>
  <c r="M722" i="1"/>
  <c r="N905" i="1"/>
  <c r="L737" i="1"/>
  <c r="L872" i="1"/>
  <c r="N962" i="1"/>
  <c r="L757" i="1"/>
  <c r="M868" i="1"/>
  <c r="L817" i="1"/>
  <c r="M840" i="1"/>
  <c r="L927" i="1"/>
  <c r="M937" i="1"/>
  <c r="L934" i="1"/>
  <c r="M931" i="1"/>
  <c r="M829" i="1"/>
  <c r="M857" i="1"/>
  <c r="N922" i="1"/>
  <c r="N873" i="1"/>
  <c r="M729" i="1"/>
  <c r="M960" i="1"/>
  <c r="L886" i="1"/>
  <c r="N818" i="1"/>
  <c r="M863" i="1"/>
  <c r="N722" i="1"/>
  <c r="L721" i="1"/>
  <c r="M737" i="1"/>
  <c r="N938" i="1"/>
  <c r="N903" i="1"/>
  <c r="L835" i="1"/>
  <c r="N757" i="1"/>
  <c r="L921" i="1"/>
  <c r="M951" i="1"/>
  <c r="N893" i="1"/>
  <c r="L734" i="1"/>
  <c r="M849" i="1"/>
  <c r="N961" i="1"/>
  <c r="L902" i="1"/>
  <c r="N946" i="1"/>
  <c r="N865" i="1"/>
  <c r="M837" i="1"/>
  <c r="N839" i="1"/>
  <c r="N723" i="1"/>
  <c r="N824" i="1"/>
  <c r="M856" i="1"/>
  <c r="N914" i="1"/>
  <c r="N954" i="1"/>
  <c r="L915" i="1"/>
  <c r="N876" i="1"/>
  <c r="L906" i="1"/>
  <c r="N863" i="1"/>
  <c r="L834" i="1"/>
  <c r="N721" i="1"/>
  <c r="N737" i="1"/>
  <c r="L874" i="1"/>
  <c r="M844" i="1"/>
  <c r="N874" i="1"/>
  <c r="M962" i="1"/>
  <c r="L903" i="1"/>
  <c r="M950" i="1"/>
  <c r="N835" i="1"/>
  <c r="N927" i="1"/>
  <c r="M893" i="1"/>
  <c r="N901" i="1"/>
  <c r="M734" i="1"/>
  <c r="N713" i="1"/>
  <c r="N860" i="1"/>
  <c r="M920" i="1"/>
  <c r="N826" i="1"/>
  <c r="N857" i="1"/>
  <c r="N944" i="1"/>
  <c r="L878" i="1"/>
  <c r="N836" i="1"/>
  <c r="N843" i="1"/>
  <c r="L822" i="1"/>
  <c r="N952" i="1"/>
  <c r="M906" i="1"/>
  <c r="L923" i="1"/>
  <c r="M834" i="1"/>
  <c r="M721" i="1"/>
  <c r="L861" i="1"/>
  <c r="M874" i="1"/>
  <c r="N844" i="1"/>
  <c r="L880" i="1"/>
  <c r="M850" i="1"/>
  <c r="L845" i="1"/>
  <c r="L951" i="1"/>
  <c r="L956" i="1"/>
  <c r="N956" i="1"/>
  <c r="L889" i="1"/>
  <c r="M961" i="1"/>
  <c r="N732" i="1"/>
  <c r="N920" i="1"/>
  <c r="M891" i="1"/>
  <c r="N899" i="1"/>
  <c r="L819" i="1"/>
  <c r="M878" i="1"/>
  <c r="L960" i="1"/>
  <c r="N859" i="1"/>
  <c r="N911" i="1"/>
  <c r="M912" i="1"/>
  <c r="M923" i="1"/>
  <c r="N834" i="1"/>
  <c r="N845" i="1"/>
  <c r="M884" i="1"/>
  <c r="M879" i="1"/>
  <c r="L882" i="1"/>
  <c r="L891" i="1"/>
  <c r="L944" i="1"/>
  <c r="N821" i="1"/>
  <c r="N910" i="1"/>
  <c r="N883" i="1"/>
  <c r="L890" i="1"/>
  <c r="N907" i="1"/>
  <c r="L852" i="1"/>
  <c r="N923" i="1"/>
  <c r="L849" i="1"/>
  <c r="M826" i="1"/>
  <c r="N851" i="1"/>
  <c r="N948" i="1"/>
  <c r="L839" i="1"/>
  <c r="M833" i="1"/>
  <c r="L723" i="1"/>
  <c r="M883" i="1"/>
  <c r="L914" i="1"/>
  <c r="L876" i="1"/>
  <c r="M949" i="1"/>
  <c r="L919" i="1"/>
  <c r="L828" i="1"/>
  <c r="M953" i="1"/>
  <c r="M880" i="1"/>
  <c r="M757" i="1"/>
  <c r="L868" i="1"/>
  <c r="M845" i="1"/>
  <c r="N871" i="1"/>
  <c r="N951" i="1"/>
  <c r="M901" i="1"/>
  <c r="M889" i="1"/>
  <c r="N934" i="1"/>
  <c r="L732" i="1"/>
  <c r="M894" i="1"/>
  <c r="M877" i="1"/>
  <c r="L946" i="1"/>
  <c r="N913" i="1"/>
  <c r="M944" i="1"/>
  <c r="L873" i="1"/>
  <c r="L821" i="1"/>
  <c r="L729" i="1"/>
  <c r="N928" i="1"/>
  <c r="L883" i="1"/>
  <c r="N856" i="1"/>
  <c r="N867" i="1"/>
  <c r="M907" i="1"/>
  <c r="L939" i="1"/>
  <c r="M919" i="1"/>
  <c r="N828" i="1"/>
  <c r="L950" i="1"/>
  <c r="L959" i="1"/>
  <c r="L924" i="1"/>
  <c r="N868" i="1"/>
  <c r="M936" i="1"/>
  <c r="N716" i="1"/>
  <c r="M831" i="1"/>
  <c r="M916" i="1"/>
  <c r="M870" i="1"/>
  <c r="M860" i="1"/>
  <c r="L930" i="1"/>
  <c r="N829" i="1"/>
  <c r="L857" i="1"/>
  <c r="L841" i="1"/>
  <c r="L837" i="1"/>
  <c r="M910" i="1"/>
  <c r="L897" i="1"/>
  <c r="L843" i="1"/>
  <c r="L854" i="1"/>
  <c r="M915" i="1"/>
  <c r="L881" i="1"/>
  <c r="L830" i="1"/>
  <c r="N919" i="1"/>
  <c r="L827" i="1"/>
  <c r="L936" i="1"/>
  <c r="M716" i="1"/>
  <c r="M927" i="1"/>
  <c r="L916" i="1"/>
  <c r="N916" i="1"/>
  <c r="L895" i="1"/>
  <c r="M947" i="1"/>
  <c r="M930" i="1"/>
  <c r="N882" i="1"/>
  <c r="L866" i="1"/>
  <c r="N902" i="1"/>
  <c r="M865" i="1"/>
  <c r="N693" i="1"/>
  <c r="M873" i="1"/>
  <c r="L824" i="1"/>
  <c r="N758" i="1"/>
  <c r="N728" i="1"/>
  <c r="N958" i="1"/>
  <c r="N890" i="1"/>
  <c r="N915" i="1"/>
  <c r="L825" i="1"/>
  <c r="L904" i="1"/>
  <c r="M871" i="1"/>
  <c r="M855" i="1"/>
  <c r="L947" i="1"/>
  <c r="M858" i="1"/>
  <c r="M866" i="1"/>
  <c r="L877" i="1"/>
  <c r="N838" i="1"/>
  <c r="L945" i="1"/>
  <c r="M942" i="1"/>
  <c r="L833" i="1"/>
  <c r="N833" i="1"/>
  <c r="M758" i="1"/>
  <c r="M887" i="1"/>
  <c r="M933" i="1"/>
  <c r="M940" i="1"/>
  <c r="M822" i="1"/>
  <c r="M952" i="1"/>
  <c r="N825" i="1"/>
  <c r="M904" i="1"/>
  <c r="L831" i="1"/>
  <c r="M956" i="1"/>
  <c r="L870" i="1"/>
  <c r="N889" i="1"/>
  <c r="L931" i="1"/>
  <c r="M925" i="1"/>
  <c r="N930" i="1"/>
  <c r="M823" i="1"/>
  <c r="L948" i="1"/>
  <c r="L693" i="1"/>
  <c r="N837" i="1"/>
  <c r="M892" i="1"/>
  <c r="L957" i="1"/>
  <c r="N957" i="1"/>
  <c r="L958" i="1"/>
  <c r="M914" i="1"/>
  <c r="L907" i="1"/>
  <c r="N900" i="1"/>
  <c r="N904" i="1"/>
  <c r="N896" i="1"/>
  <c r="N831" i="1"/>
  <c r="N870" i="1"/>
  <c r="L713" i="1"/>
  <c r="N925" i="1"/>
  <c r="M882" i="1"/>
  <c r="N894" i="1"/>
  <c r="N877" i="1"/>
  <c r="M948" i="1"/>
  <c r="L913" i="1"/>
  <c r="L910" i="1"/>
  <c r="M928" i="1"/>
  <c r="M957" i="1"/>
  <c r="M864" i="1"/>
  <c r="N887" i="1"/>
  <c r="N933" i="1"/>
  <c r="L911" i="1"/>
  <c r="L898" i="1"/>
  <c r="N939" i="1"/>
  <c r="L871" i="1"/>
  <c r="N937" i="1"/>
  <c r="M934" i="1"/>
  <c r="N849" i="1"/>
  <c r="L858" i="1"/>
  <c r="M838" i="1"/>
  <c r="M899" i="1"/>
  <c r="L922" i="1"/>
  <c r="L836" i="1"/>
  <c r="N897" i="1"/>
  <c r="L815" i="1"/>
  <c r="M854" i="1"/>
  <c r="M818" i="1"/>
  <c r="N884" i="1"/>
  <c r="L842" i="1"/>
  <c r="L899" i="1"/>
  <c r="M945" i="1"/>
  <c r="N892" i="1"/>
  <c r="N878" i="1"/>
  <c r="L728" i="1"/>
  <c r="N815" i="1"/>
  <c r="M954" i="1"/>
  <c r="L900" i="1"/>
  <c r="N949" i="1"/>
  <c r="L925" i="1"/>
  <c r="M917" i="1"/>
  <c r="M815" i="1"/>
  <c r="M911" i="1"/>
  <c r="M898" i="1"/>
  <c r="M909" i="1"/>
  <c r="M693" i="1"/>
  <c r="M922" i="1"/>
  <c r="N858" i="1"/>
  <c r="N729" i="1"/>
  <c r="N917" i="1"/>
  <c r="N846" i="1"/>
  <c r="N822" i="1"/>
  <c r="N898" i="1"/>
  <c r="M902" i="1"/>
  <c r="N935" i="1"/>
  <c r="N929" i="1"/>
  <c r="M862" i="1"/>
  <c r="L856" i="1"/>
  <c r="M846" i="1"/>
  <c r="L867" i="1"/>
  <c r="L818" i="1"/>
  <c r="L949" i="1"/>
  <c r="N891" i="1"/>
  <c r="L875" i="1"/>
  <c r="L942" i="1"/>
  <c r="M832" i="1"/>
  <c r="M886" i="1"/>
  <c r="L935" i="1"/>
  <c r="M897" i="1"/>
  <c r="M843" i="1"/>
  <c r="L739" i="1"/>
  <c r="M700" i="1"/>
  <c r="M738" i="1"/>
  <c r="L731" i="1"/>
  <c r="M731" i="1"/>
  <c r="N731" i="1"/>
  <c r="M725" i="1"/>
  <c r="M735" i="1"/>
  <c r="L703" i="1"/>
  <c r="M739" i="1"/>
  <c r="N700" i="1"/>
  <c r="L735" i="1"/>
  <c r="N702" i="1"/>
  <c r="N730" i="1"/>
  <c r="N694" i="1"/>
  <c r="L701" i="1"/>
  <c r="L695" i="1"/>
  <c r="N726" i="1"/>
  <c r="M703" i="1"/>
  <c r="M719" i="1"/>
  <c r="L698" i="1"/>
  <c r="N696" i="1"/>
  <c r="N739" i="1"/>
  <c r="L699" i="1"/>
  <c r="M702" i="1"/>
  <c r="L694" i="1"/>
  <c r="M724" i="1"/>
  <c r="N691" i="1"/>
  <c r="M715" i="1"/>
  <c r="M718" i="1"/>
  <c r="L697" i="1"/>
  <c r="N727" i="1"/>
  <c r="L738" i="1"/>
  <c r="M699" i="1"/>
  <c r="N738" i="1"/>
  <c r="L725" i="1"/>
  <c r="N725" i="1"/>
  <c r="L702" i="1"/>
  <c r="L730" i="1"/>
  <c r="M694" i="1"/>
  <c r="L724" i="1"/>
  <c r="M726" i="1"/>
  <c r="N715" i="1"/>
  <c r="L720" i="1"/>
  <c r="L696" i="1"/>
  <c r="N699" i="1"/>
  <c r="M730" i="1"/>
  <c r="N724" i="1"/>
  <c r="N701" i="1"/>
  <c r="L691" i="1"/>
  <c r="M720" i="1"/>
  <c r="N714" i="1"/>
  <c r="N735" i="1"/>
  <c r="M695" i="1"/>
  <c r="L715" i="1"/>
  <c r="N718" i="1"/>
  <c r="N698" i="1"/>
  <c r="M727" i="1"/>
  <c r="N695" i="1"/>
  <c r="N697" i="1"/>
  <c r="N719" i="1"/>
  <c r="M701" i="1"/>
  <c r="L726" i="1"/>
  <c r="N703" i="1"/>
  <c r="L718" i="1"/>
  <c r="L727" i="1"/>
  <c r="M691" i="1"/>
  <c r="N720" i="1"/>
  <c r="L700" i="1"/>
  <c r="L714" i="1"/>
  <c r="M714" i="1"/>
  <c r="M696" i="1"/>
  <c r="L719" i="1"/>
  <c r="M697" i="1"/>
  <c r="M698" i="1"/>
  <c r="M20" i="1"/>
  <c r="N20" i="1"/>
  <c r="L690" i="1"/>
  <c r="L20" i="1"/>
  <c r="M690" i="1"/>
  <c r="N690" i="1"/>
  <c r="M476" i="1"/>
  <c r="L710" i="1"/>
  <c r="N689" i="1"/>
  <c r="N705" i="1"/>
  <c r="M688" i="1"/>
  <c r="L476" i="1"/>
  <c r="N710" i="1"/>
  <c r="L705" i="1"/>
  <c r="L709" i="1"/>
  <c r="N708" i="1"/>
  <c r="M711" i="1"/>
  <c r="M710" i="1"/>
  <c r="L689" i="1"/>
  <c r="M705" i="1"/>
  <c r="N688" i="1"/>
  <c r="N711" i="1"/>
  <c r="M708" i="1"/>
  <c r="N709" i="1"/>
  <c r="L708" i="1"/>
  <c r="L711" i="1"/>
  <c r="M689" i="1"/>
  <c r="L688" i="1"/>
  <c r="M709" i="1"/>
  <c r="L110" i="1"/>
  <c r="M102" i="1"/>
  <c r="N104" i="1"/>
  <c r="M707" i="1"/>
  <c r="L106" i="1"/>
  <c r="N706" i="1"/>
  <c r="N103" i="1"/>
  <c r="M110" i="1"/>
  <c r="N704" i="1"/>
  <c r="L104" i="1"/>
  <c r="N707" i="1"/>
  <c r="N107" i="1"/>
  <c r="L706" i="1"/>
  <c r="L473" i="1"/>
  <c r="N110" i="1"/>
  <c r="L102" i="1"/>
  <c r="M104" i="1"/>
  <c r="L10" i="1"/>
  <c r="M473" i="1"/>
  <c r="N10" i="1"/>
  <c r="N473" i="1"/>
  <c r="M508" i="1"/>
  <c r="L704" i="1"/>
  <c r="N102" i="1"/>
  <c r="L707" i="1"/>
  <c r="M106" i="1"/>
  <c r="L105" i="1"/>
  <c r="L103" i="1"/>
  <c r="N508" i="1"/>
  <c r="N106" i="1"/>
  <c r="N105" i="1"/>
  <c r="M103" i="1"/>
  <c r="M704" i="1"/>
  <c r="M107" i="1"/>
  <c r="M706" i="1"/>
  <c r="L107" i="1"/>
  <c r="M105" i="1"/>
  <c r="M10" i="1"/>
  <c r="M472" i="1"/>
  <c r="N472" i="1"/>
  <c r="M465" i="1"/>
  <c r="N465" i="1"/>
  <c r="L474" i="1"/>
  <c r="N468" i="1"/>
  <c r="L465" i="1"/>
  <c r="N474" i="1"/>
  <c r="L472" i="1"/>
  <c r="L471" i="1"/>
  <c r="L468" i="1"/>
  <c r="M466" i="1"/>
  <c r="M471" i="1"/>
  <c r="M467" i="1"/>
  <c r="N466" i="1"/>
  <c r="N471" i="1"/>
  <c r="L466" i="1"/>
  <c r="M474" i="1"/>
  <c r="L467" i="1"/>
  <c r="N467" i="1"/>
  <c r="M468" i="1"/>
  <c r="M742" i="1"/>
  <c r="L743" i="1"/>
  <c r="M748" i="1"/>
  <c r="L748" i="1"/>
  <c r="M754" i="1"/>
  <c r="N753" i="1"/>
  <c r="L751" i="1"/>
  <c r="M750" i="1"/>
  <c r="N746" i="1"/>
  <c r="N755" i="1"/>
  <c r="N744" i="1"/>
  <c r="N752" i="1"/>
  <c r="L742" i="1"/>
  <c r="N748" i="1"/>
  <c r="N743" i="1"/>
  <c r="L747" i="1"/>
  <c r="M751" i="1"/>
  <c r="M740" i="1"/>
  <c r="L745" i="1"/>
  <c r="N740" i="1"/>
  <c r="N741" i="1"/>
  <c r="M755" i="1"/>
  <c r="M741" i="1"/>
  <c r="L753" i="1"/>
  <c r="M745" i="1"/>
  <c r="L749" i="1"/>
  <c r="L746" i="1"/>
  <c r="N742" i="1"/>
  <c r="N749" i="1"/>
  <c r="N754" i="1"/>
  <c r="N751" i="1"/>
  <c r="M743" i="1"/>
  <c r="M749" i="1"/>
  <c r="L750" i="1"/>
  <c r="L755" i="1"/>
  <c r="L752" i="1"/>
  <c r="M744" i="1"/>
  <c r="N745" i="1"/>
  <c r="M752" i="1"/>
  <c r="L754" i="1"/>
  <c r="M753" i="1"/>
  <c r="M746" i="1"/>
  <c r="M747" i="1"/>
  <c r="L744" i="1"/>
  <c r="L741" i="1"/>
  <c r="L740" i="1"/>
  <c r="N750" i="1"/>
  <c r="N747" i="1"/>
  <c r="M634" i="1"/>
  <c r="M607" i="1"/>
  <c r="N559" i="1"/>
  <c r="M602" i="1"/>
  <c r="N602" i="1"/>
  <c r="N632" i="1"/>
  <c r="M640" i="1"/>
  <c r="L560" i="1"/>
  <c r="N623" i="1"/>
  <c r="L589" i="1"/>
  <c r="L563" i="1"/>
  <c r="M578" i="1"/>
  <c r="L579" i="1"/>
  <c r="L625" i="1"/>
  <c r="L601" i="1"/>
  <c r="N606" i="1"/>
  <c r="N577" i="1"/>
  <c r="M608" i="1"/>
  <c r="L596" i="1"/>
  <c r="L565" i="1"/>
  <c r="N612" i="1"/>
  <c r="N630" i="1"/>
  <c r="M593" i="1"/>
  <c r="M575" i="1"/>
  <c r="M687" i="1"/>
  <c r="L634" i="1"/>
  <c r="N607" i="1"/>
  <c r="L566" i="1"/>
  <c r="N560" i="1"/>
  <c r="N589" i="1"/>
  <c r="N673" i="1"/>
  <c r="N583" i="1"/>
  <c r="L624" i="1"/>
  <c r="L577" i="1"/>
  <c r="N608" i="1"/>
  <c r="M638" i="1"/>
  <c r="L678" i="1"/>
  <c r="L585" i="1"/>
  <c r="L635" i="1"/>
  <c r="L572" i="1"/>
  <c r="M620" i="1"/>
  <c r="L593" i="1"/>
  <c r="N633" i="1"/>
  <c r="L672" i="1"/>
  <c r="N634" i="1"/>
  <c r="M632" i="1"/>
  <c r="M566" i="1"/>
  <c r="L602" i="1"/>
  <c r="L640" i="1"/>
  <c r="L586" i="1"/>
  <c r="M679" i="1"/>
  <c r="N679" i="1"/>
  <c r="N613" i="1"/>
  <c r="M624" i="1"/>
  <c r="M622" i="1"/>
  <c r="N590" i="1"/>
  <c r="M617" i="1"/>
  <c r="M606" i="1"/>
  <c r="L557" i="1"/>
  <c r="L567" i="1"/>
  <c r="M597" i="1"/>
  <c r="M628" i="1"/>
  <c r="M568" i="1"/>
  <c r="N605" i="1"/>
  <c r="L611" i="1"/>
  <c r="L632" i="1"/>
  <c r="N566" i="1"/>
  <c r="N640" i="1"/>
  <c r="M623" i="1"/>
  <c r="L623" i="1"/>
  <c r="L588" i="1"/>
  <c r="L574" i="1"/>
  <c r="N579" i="1"/>
  <c r="L604" i="1"/>
  <c r="M625" i="1"/>
  <c r="N576" i="1"/>
  <c r="N631" i="1"/>
  <c r="N636" i="1"/>
  <c r="L636" i="1"/>
  <c r="N565" i="1"/>
  <c r="M630" i="1"/>
  <c r="L615" i="1"/>
  <c r="N609" i="1"/>
  <c r="M641" i="1"/>
  <c r="L592" i="1"/>
  <c r="M611" i="1"/>
  <c r="M560" i="1"/>
  <c r="M637" i="1"/>
  <c r="L578" i="1"/>
  <c r="L613" i="1"/>
  <c r="M579" i="1"/>
  <c r="N574" i="1"/>
  <c r="L619" i="1"/>
  <c r="L598" i="1"/>
  <c r="L642" i="1"/>
  <c r="N603" i="1"/>
  <c r="M558" i="1"/>
  <c r="L571" i="1"/>
  <c r="M635" i="1"/>
  <c r="M584" i="1"/>
  <c r="M592" i="1"/>
  <c r="N611" i="1"/>
  <c r="L637" i="1"/>
  <c r="L673" i="1"/>
  <c r="M673" i="1"/>
  <c r="N586" i="1"/>
  <c r="L583" i="1"/>
  <c r="N556" i="1"/>
  <c r="L622" i="1"/>
  <c r="N604" i="1"/>
  <c r="L606" i="1"/>
  <c r="L629" i="1"/>
  <c r="M642" i="1"/>
  <c r="L562" i="1"/>
  <c r="L638" i="1"/>
  <c r="M596" i="1"/>
  <c r="N567" i="1"/>
  <c r="L628" i="1"/>
  <c r="M572" i="1"/>
  <c r="N644" i="1"/>
  <c r="N687" i="1"/>
  <c r="N580" i="1"/>
  <c r="L584" i="1"/>
  <c r="L616" i="1"/>
  <c r="N592" i="1"/>
  <c r="N637" i="1"/>
  <c r="L679" i="1"/>
  <c r="M613" i="1"/>
  <c r="M574" i="1"/>
  <c r="M556" i="1"/>
  <c r="M619" i="1"/>
  <c r="N598" i="1"/>
  <c r="M557" i="1"/>
  <c r="M562" i="1"/>
  <c r="N638" i="1"/>
  <c r="L626" i="1"/>
  <c r="M609" i="1"/>
  <c r="L561" i="1"/>
  <c r="N581" i="1"/>
  <c r="M616" i="1"/>
  <c r="M569" i="1"/>
  <c r="M586" i="1"/>
  <c r="M589" i="1"/>
  <c r="M563" i="1"/>
  <c r="M583" i="1"/>
  <c r="L590" i="1"/>
  <c r="L617" i="1"/>
  <c r="M598" i="1"/>
  <c r="N595" i="1"/>
  <c r="L603" i="1"/>
  <c r="M587" i="1"/>
  <c r="M621" i="1"/>
  <c r="M585" i="1"/>
  <c r="M612" i="1"/>
  <c r="L569" i="1"/>
  <c r="N615" i="1"/>
  <c r="N677" i="1"/>
  <c r="N674" i="1"/>
  <c r="L582" i="1"/>
  <c r="M610" i="1"/>
  <c r="M676" i="1"/>
  <c r="M588" i="1"/>
  <c r="N578" i="1"/>
  <c r="N563" i="1"/>
  <c r="L556" i="1"/>
  <c r="M590" i="1"/>
  <c r="M601" i="1"/>
  <c r="N617" i="1"/>
  <c r="M577" i="1"/>
  <c r="M603" i="1"/>
  <c r="N587" i="1"/>
  <c r="N621" i="1"/>
  <c r="L597" i="1"/>
  <c r="M599" i="1"/>
  <c r="M565" i="1"/>
  <c r="L620" i="1"/>
  <c r="M677" i="1"/>
  <c r="N561" i="1"/>
  <c r="N588" i="1"/>
  <c r="N624" i="1"/>
  <c r="N622" i="1"/>
  <c r="M576" i="1"/>
  <c r="L576" i="1"/>
  <c r="N642" i="1"/>
  <c r="L558" i="1"/>
  <c r="N558" i="1"/>
  <c r="M571" i="1"/>
  <c r="N620" i="1"/>
  <c r="L633" i="1"/>
  <c r="L607" i="1"/>
  <c r="L627" i="1"/>
  <c r="M604" i="1"/>
  <c r="N625" i="1"/>
  <c r="M595" i="1"/>
  <c r="L595" i="1"/>
  <c r="L587" i="1"/>
  <c r="N562" i="1"/>
  <c r="M639" i="1"/>
  <c r="L612" i="1"/>
  <c r="N572" i="1"/>
  <c r="L600" i="1"/>
  <c r="M594" i="1"/>
  <c r="M591" i="1"/>
  <c r="L614" i="1"/>
  <c r="M672" i="1"/>
  <c r="N582" i="1"/>
  <c r="M627" i="1"/>
  <c r="L608" i="1"/>
  <c r="M605" i="1"/>
  <c r="M573" i="1"/>
  <c r="N672" i="1"/>
  <c r="L676" i="1"/>
  <c r="N676" i="1"/>
  <c r="N627" i="1"/>
  <c r="N601" i="1"/>
  <c r="N629" i="1"/>
  <c r="N596" i="1"/>
  <c r="N635" i="1"/>
  <c r="M644" i="1"/>
  <c r="N593" i="1"/>
  <c r="L581" i="1"/>
  <c r="N618" i="1"/>
  <c r="N619" i="1"/>
  <c r="L631" i="1"/>
  <c r="N557" i="1"/>
  <c r="M636" i="1"/>
  <c r="L621" i="1"/>
  <c r="L639" i="1"/>
  <c r="N599" i="1"/>
  <c r="N628" i="1"/>
  <c r="M600" i="1"/>
  <c r="L594" i="1"/>
  <c r="L591" i="1"/>
  <c r="L675" i="1"/>
  <c r="N614" i="1"/>
  <c r="L559" i="1"/>
  <c r="N571" i="1"/>
  <c r="L609" i="1"/>
  <c r="L573" i="1"/>
  <c r="N641" i="1"/>
  <c r="N675" i="1"/>
  <c r="L568" i="1"/>
  <c r="N575" i="1"/>
  <c r="M618" i="1"/>
  <c r="M631" i="1"/>
  <c r="M678" i="1"/>
  <c r="L644" i="1"/>
  <c r="L674" i="1"/>
  <c r="M675" i="1"/>
  <c r="N564" i="1"/>
  <c r="L618" i="1"/>
  <c r="M629" i="1"/>
  <c r="N639" i="1"/>
  <c r="N678" i="1"/>
  <c r="N585" i="1"/>
  <c r="L605" i="1"/>
  <c r="N568" i="1"/>
  <c r="L630" i="1"/>
  <c r="M615" i="1"/>
  <c r="N594" i="1"/>
  <c r="L687" i="1"/>
  <c r="L580" i="1"/>
  <c r="L564" i="1"/>
  <c r="N570" i="1"/>
  <c r="N610" i="1"/>
  <c r="L599" i="1"/>
  <c r="M626" i="1"/>
  <c r="N569" i="1"/>
  <c r="N600" i="1"/>
  <c r="N573" i="1"/>
  <c r="N591" i="1"/>
  <c r="M564" i="1"/>
  <c r="M570" i="1"/>
  <c r="L610" i="1"/>
  <c r="L641" i="1"/>
  <c r="N597" i="1"/>
  <c r="L677" i="1"/>
  <c r="M674" i="1"/>
  <c r="M614" i="1"/>
  <c r="M567" i="1"/>
  <c r="M580" i="1"/>
  <c r="L570" i="1"/>
  <c r="N584" i="1"/>
  <c r="N616" i="1"/>
  <c r="N626" i="1"/>
  <c r="L575" i="1"/>
  <c r="M561" i="1"/>
  <c r="M559" i="1"/>
  <c r="M633" i="1"/>
  <c r="M582" i="1"/>
  <c r="M581" i="1"/>
  <c r="M659" i="1"/>
  <c r="M656" i="1"/>
  <c r="M654" i="1"/>
  <c r="L647" i="1"/>
  <c r="N667" i="1"/>
  <c r="M645" i="1"/>
  <c r="M670" i="1"/>
  <c r="L668" i="1"/>
  <c r="L648" i="1"/>
  <c r="M655" i="1"/>
  <c r="L666" i="1"/>
  <c r="N671" i="1"/>
  <c r="M663" i="1"/>
  <c r="N660" i="1"/>
  <c r="N659" i="1"/>
  <c r="N656" i="1"/>
  <c r="M647" i="1"/>
  <c r="M662" i="1"/>
  <c r="L670" i="1"/>
  <c r="N649" i="1"/>
  <c r="N652" i="1"/>
  <c r="M643" i="1"/>
  <c r="N650" i="1"/>
  <c r="N655" i="1"/>
  <c r="L653" i="1"/>
  <c r="N661" i="1"/>
  <c r="N663" i="1"/>
  <c r="N646" i="1"/>
  <c r="L659" i="1"/>
  <c r="L654" i="1"/>
  <c r="N654" i="1"/>
  <c r="N647" i="1"/>
  <c r="N645" i="1"/>
  <c r="L662" i="1"/>
  <c r="M649" i="1"/>
  <c r="L652" i="1"/>
  <c r="N643" i="1"/>
  <c r="L650" i="1"/>
  <c r="L664" i="1"/>
  <c r="N664" i="1"/>
  <c r="M661" i="1"/>
  <c r="L656" i="1"/>
  <c r="L658" i="1"/>
  <c r="M667" i="1"/>
  <c r="L645" i="1"/>
  <c r="N662" i="1"/>
  <c r="N670" i="1"/>
  <c r="M652" i="1"/>
  <c r="M648" i="1"/>
  <c r="N657" i="1"/>
  <c r="L663" i="1"/>
  <c r="M646" i="1"/>
  <c r="M658" i="1"/>
  <c r="L649" i="1"/>
  <c r="N668" i="1"/>
  <c r="N648" i="1"/>
  <c r="N666" i="1"/>
  <c r="M653" i="1"/>
  <c r="M669" i="1"/>
  <c r="L665" i="1"/>
  <c r="N651" i="1"/>
  <c r="N658" i="1"/>
  <c r="M668" i="1"/>
  <c r="L643" i="1"/>
  <c r="M650" i="1"/>
  <c r="M664" i="1"/>
  <c r="L655" i="1"/>
  <c r="M671" i="1"/>
  <c r="M665" i="1"/>
  <c r="L646" i="1"/>
  <c r="L667" i="1"/>
  <c r="M666" i="1"/>
  <c r="L669" i="1"/>
  <c r="N665" i="1"/>
  <c r="L660" i="1"/>
  <c r="M657" i="1"/>
  <c r="L657" i="1"/>
  <c r="L671" i="1"/>
  <c r="M651" i="1"/>
  <c r="N653" i="1"/>
  <c r="M660" i="1"/>
  <c r="L661" i="1"/>
  <c r="N669" i="1"/>
  <c r="L651" i="1"/>
  <c r="N509" i="1"/>
  <c r="L503" i="1"/>
  <c r="M484" i="1"/>
  <c r="L684" i="1"/>
  <c r="L491" i="1"/>
  <c r="L489" i="1"/>
  <c r="L479" i="1"/>
  <c r="N479" i="1"/>
  <c r="L502" i="1"/>
  <c r="N513" i="1"/>
  <c r="L501" i="1"/>
  <c r="N514" i="1"/>
  <c r="M503" i="1"/>
  <c r="L681" i="1"/>
  <c r="M684" i="1"/>
  <c r="N495" i="1"/>
  <c r="N492" i="1"/>
  <c r="L682" i="1"/>
  <c r="N490" i="1"/>
  <c r="L509" i="1"/>
  <c r="M485" i="1"/>
  <c r="N503" i="1"/>
  <c r="N494" i="1"/>
  <c r="N497" i="1"/>
  <c r="L483" i="1"/>
  <c r="L485" i="1"/>
  <c r="M491" i="1"/>
  <c r="L497" i="1"/>
  <c r="M497" i="1"/>
  <c r="N683" i="1"/>
  <c r="N485" i="1"/>
  <c r="N484" i="1"/>
  <c r="M477" i="1"/>
  <c r="N681" i="1"/>
  <c r="L515" i="1"/>
  <c r="M483" i="1"/>
  <c r="N680" i="1"/>
  <c r="L512" i="1"/>
  <c r="L492" i="1"/>
  <c r="L481" i="1"/>
  <c r="M515" i="1"/>
  <c r="L495" i="1"/>
  <c r="L488" i="1"/>
  <c r="N512" i="1"/>
  <c r="M509" i="1"/>
  <c r="M481" i="1"/>
  <c r="L484" i="1"/>
  <c r="N477" i="1"/>
  <c r="L494" i="1"/>
  <c r="N515" i="1"/>
  <c r="N505" i="1"/>
  <c r="M495" i="1"/>
  <c r="M488" i="1"/>
  <c r="L500" i="1"/>
  <c r="N482" i="1"/>
  <c r="L686" i="1"/>
  <c r="N481" i="1"/>
  <c r="M685" i="1"/>
  <c r="N685" i="1"/>
  <c r="M494" i="1"/>
  <c r="L505" i="1"/>
  <c r="N489" i="1"/>
  <c r="L482" i="1"/>
  <c r="L477" i="1"/>
  <c r="L685" i="1"/>
  <c r="M681" i="1"/>
  <c r="N684" i="1"/>
  <c r="M505" i="1"/>
  <c r="M489" i="1"/>
  <c r="N502" i="1"/>
  <c r="L499" i="1"/>
  <c r="N511" i="1"/>
  <c r="L487" i="1"/>
  <c r="N491" i="1"/>
  <c r="N504" i="1"/>
  <c r="M480" i="1"/>
  <c r="L493" i="1"/>
  <c r="M683" i="1"/>
  <c r="L680" i="1"/>
  <c r="M496" i="1"/>
  <c r="M493" i="1"/>
  <c r="M486" i="1"/>
  <c r="M482" i="1"/>
  <c r="M510" i="1"/>
  <c r="M501" i="1"/>
  <c r="N507" i="1"/>
  <c r="L506" i="1"/>
  <c r="M506" i="1"/>
  <c r="M502" i="1"/>
  <c r="M504" i="1"/>
  <c r="L478" i="1"/>
  <c r="M513" i="1"/>
  <c r="M680" i="1"/>
  <c r="N496" i="1"/>
  <c r="M492" i="1"/>
  <c r="M511" i="1"/>
  <c r="N486" i="1"/>
  <c r="L486" i="1"/>
  <c r="M498" i="1"/>
  <c r="L504" i="1"/>
  <c r="N488" i="1"/>
  <c r="M478" i="1"/>
  <c r="M514" i="1"/>
  <c r="M487" i="1"/>
  <c r="L496" i="1"/>
  <c r="M479" i="1"/>
  <c r="L498" i="1"/>
  <c r="M512" i="1"/>
  <c r="N510" i="1"/>
  <c r="N682" i="1"/>
  <c r="L490" i="1"/>
  <c r="N498" i="1"/>
  <c r="N480" i="1"/>
  <c r="N478" i="1"/>
  <c r="N686" i="1"/>
  <c r="L683" i="1"/>
  <c r="N487" i="1"/>
  <c r="M686" i="1"/>
  <c r="N483" i="1"/>
  <c r="L513" i="1"/>
  <c r="N499" i="1"/>
  <c r="L480" i="1"/>
  <c r="M499" i="1"/>
  <c r="M500" i="1"/>
  <c r="N506" i="1"/>
  <c r="M507" i="1"/>
  <c r="N500" i="1"/>
  <c r="N501" i="1"/>
  <c r="L511" i="1"/>
  <c r="N493" i="1"/>
  <c r="L507" i="1"/>
  <c r="M682" i="1"/>
  <c r="M490" i="1"/>
  <c r="N234" i="1"/>
  <c r="L228" i="1"/>
  <c r="Q323" i="1"/>
  <c r="T323" i="1"/>
  <c r="R323" i="1" s="1"/>
  <c r="Q332" i="1"/>
  <c r="T332" i="1"/>
  <c r="R332" i="1" s="1"/>
  <c r="Q335" i="1"/>
  <c r="T335" i="1"/>
  <c r="R335" i="1" s="1"/>
  <c r="Q252" i="1"/>
  <c r="T252" i="1"/>
  <c r="R252" i="1" s="1"/>
  <c r="Q319" i="1"/>
  <c r="T319" i="1"/>
  <c r="R319" i="1" s="1"/>
  <c r="Q418" i="1"/>
  <c r="T418" i="1"/>
  <c r="R418" i="1" s="1"/>
  <c r="Q356" i="1"/>
  <c r="T356" i="1"/>
  <c r="R356" i="1" s="1"/>
  <c r="Q6" i="1"/>
  <c r="T6" i="1"/>
  <c r="R6" i="1" s="1"/>
  <c r="Q348" i="1"/>
  <c r="T348" i="1"/>
  <c r="R348" i="1" s="1"/>
  <c r="Q238" i="1"/>
  <c r="T238" i="1"/>
  <c r="R238" i="1" s="1"/>
  <c r="Q101" i="1"/>
  <c r="T101" i="1"/>
  <c r="R101" i="1" s="1"/>
  <c r="Q69" i="1"/>
  <c r="T69" i="1"/>
  <c r="R69" i="1" s="1"/>
  <c r="Q264" i="1"/>
  <c r="T264" i="1"/>
  <c r="R264" i="1" s="1"/>
  <c r="Q432" i="1"/>
  <c r="T432" i="1"/>
  <c r="R432" i="1" s="1"/>
  <c r="Q336" i="1"/>
  <c r="T336" i="1"/>
  <c r="R336" i="1" s="1"/>
  <c r="Q125" i="1"/>
  <c r="T125" i="1"/>
  <c r="R125" i="1" s="1"/>
  <c r="Q316" i="1"/>
  <c r="T316" i="1"/>
  <c r="R316" i="1" s="1"/>
  <c r="Q12" i="1"/>
  <c r="T12" i="1"/>
  <c r="R12" i="1" s="1"/>
  <c r="Q339" i="1"/>
  <c r="T339" i="1"/>
  <c r="R339" i="1" s="1"/>
  <c r="Q442" i="1"/>
  <c r="T442" i="1"/>
  <c r="R442" i="1" s="1"/>
  <c r="Q53" i="1"/>
  <c r="T53" i="1"/>
  <c r="R53" i="1" s="1"/>
  <c r="Q331" i="1"/>
  <c r="T331" i="1"/>
  <c r="R331" i="1" s="1"/>
  <c r="Q436" i="1"/>
  <c r="T436" i="1"/>
  <c r="R436" i="1" s="1"/>
  <c r="Q117" i="1"/>
  <c r="T117" i="1"/>
  <c r="R117" i="1" s="1"/>
  <c r="Q9" i="1"/>
  <c r="T9" i="1"/>
  <c r="R9" i="1" s="1"/>
  <c r="Q354" i="1"/>
  <c r="T354" i="1"/>
  <c r="R354" i="1" s="1"/>
  <c r="Q426" i="1"/>
  <c r="T426" i="1"/>
  <c r="R426" i="1" s="1"/>
  <c r="T312" i="1"/>
  <c r="R312" i="1" s="1"/>
  <c r="Q312" i="1"/>
  <c r="Q428" i="1"/>
  <c r="T428" i="1"/>
  <c r="R428" i="1" s="1"/>
  <c r="Q276" i="1"/>
  <c r="T276" i="1"/>
  <c r="R276" i="1" s="1"/>
  <c r="T422" i="1"/>
  <c r="R422" i="1" s="1"/>
  <c r="Q422" i="1"/>
  <c r="Q446" i="1"/>
  <c r="T446" i="1"/>
  <c r="R446" i="1" s="1"/>
  <c r="Q420" i="1"/>
  <c r="T420" i="1"/>
  <c r="R420" i="1" s="1"/>
  <c r="Q386" i="1"/>
  <c r="T386" i="1"/>
  <c r="R386" i="1" s="1"/>
  <c r="Q77" i="1"/>
  <c r="T77" i="1"/>
  <c r="R77" i="1" s="1"/>
  <c r="Q324" i="1"/>
  <c r="T324" i="1"/>
  <c r="R324" i="1" s="1"/>
  <c r="Q362" i="1"/>
  <c r="T362" i="1"/>
  <c r="R362" i="1" s="1"/>
  <c r="T454" i="1"/>
  <c r="R454" i="1" s="1"/>
  <c r="Q454" i="1"/>
  <c r="Q232" i="1"/>
  <c r="T232" i="1"/>
  <c r="R232" i="1" s="1"/>
  <c r="Q286" i="1"/>
  <c r="T286" i="1"/>
  <c r="R286" i="1" s="1"/>
  <c r="Q109" i="1"/>
  <c r="T109" i="1"/>
  <c r="R109" i="1" s="1"/>
  <c r="T310" i="1"/>
  <c r="R310" i="1" s="1"/>
  <c r="Q310" i="1"/>
  <c r="Q298" i="1"/>
  <c r="T298" i="1"/>
  <c r="R298" i="1" s="1"/>
  <c r="Q343" i="1"/>
  <c r="T343" i="1"/>
  <c r="R343" i="1" s="1"/>
  <c r="Q274" i="1"/>
  <c r="T274" i="1"/>
  <c r="R274" i="1" s="1"/>
  <c r="Q228" i="1"/>
  <c r="T228" i="1"/>
  <c r="R228" i="1" s="1"/>
  <c r="Q250" i="1"/>
  <c r="T250" i="1"/>
  <c r="R250" i="1" s="1"/>
  <c r="Q440" i="1"/>
  <c r="T440" i="1"/>
  <c r="R440" i="1" s="1"/>
  <c r="Q382" i="1"/>
  <c r="T382" i="1"/>
  <c r="R382" i="1" s="1"/>
  <c r="Q450" i="1"/>
  <c r="T450" i="1"/>
  <c r="R450" i="1" s="1"/>
  <c r="Q380" i="1"/>
  <c r="T380" i="1"/>
  <c r="R380" i="1" s="1"/>
  <c r="Q340" i="1"/>
  <c r="T340" i="1"/>
  <c r="R340" i="1" s="1"/>
  <c r="Q448" i="1"/>
  <c r="T448" i="1"/>
  <c r="R448" i="1" s="1"/>
  <c r="Q416" i="1"/>
  <c r="T416" i="1"/>
  <c r="R416" i="1" s="1"/>
  <c r="T230" i="1"/>
  <c r="R230" i="1" s="1"/>
  <c r="Q230" i="1"/>
  <c r="Q288" i="1"/>
  <c r="T288" i="1"/>
  <c r="R288" i="1" s="1"/>
  <c r="N230" i="1"/>
  <c r="T262" i="1"/>
  <c r="R262" i="1" s="1"/>
  <c r="Q262" i="1"/>
  <c r="Q344" i="1"/>
  <c r="T344" i="1"/>
  <c r="R344" i="1" s="1"/>
  <c r="Q61" i="1"/>
  <c r="T61" i="1"/>
  <c r="R61" i="1" s="1"/>
  <c r="Q364" i="1"/>
  <c r="T364" i="1"/>
  <c r="R364" i="1" s="1"/>
  <c r="L230" i="1"/>
  <c r="Q444" i="1"/>
  <c r="T444" i="1"/>
  <c r="R444" i="1" s="1"/>
  <c r="Q234" i="1"/>
  <c r="T234" i="1"/>
  <c r="R234" i="1" s="1"/>
  <c r="Q251" i="1"/>
  <c r="T251" i="1"/>
  <c r="R251" i="1" s="1"/>
  <c r="Q387" i="1"/>
  <c r="T387" i="1"/>
  <c r="R387" i="1" s="1"/>
  <c r="Q240" i="1"/>
  <c r="T240" i="1"/>
  <c r="R240" i="1" s="1"/>
  <c r="Q388" i="1"/>
  <c r="T388" i="1"/>
  <c r="R388" i="1" s="1"/>
  <c r="T328" i="1"/>
  <c r="R328" i="1" s="1"/>
  <c r="Q328" i="1"/>
  <c r="Q434" i="1"/>
  <c r="T434" i="1"/>
  <c r="R434" i="1" s="1"/>
  <c r="Q320" i="1"/>
  <c r="T320" i="1"/>
  <c r="R320" i="1" s="1"/>
  <c r="Q263" i="1"/>
  <c r="T263" i="1"/>
  <c r="R263" i="1" s="1"/>
  <c r="Q85" i="1"/>
  <c r="T85" i="1"/>
  <c r="R85" i="1" s="1"/>
  <c r="Q430" i="1"/>
  <c r="T430" i="1"/>
  <c r="R430" i="1" s="1"/>
  <c r="Q300" i="1"/>
  <c r="T300" i="1"/>
  <c r="R300" i="1" s="1"/>
  <c r="Q93" i="1"/>
  <c r="T93" i="1"/>
  <c r="R93" i="1" s="1"/>
  <c r="T438" i="1"/>
  <c r="R438" i="1" s="1"/>
  <c r="Q438" i="1"/>
  <c r="T417" i="1"/>
  <c r="R417" i="1" s="1"/>
  <c r="Q417" i="1"/>
  <c r="T334" i="1"/>
  <c r="R334" i="1" s="1"/>
  <c r="Q334" i="1"/>
  <c r="Q341" i="1"/>
  <c r="T341" i="1"/>
  <c r="R341" i="1" s="1"/>
  <c r="T76" i="1"/>
  <c r="R76" i="1" s="1"/>
  <c r="Q76" i="1"/>
  <c r="Q259" i="1"/>
  <c r="T259" i="1"/>
  <c r="R259" i="1" s="1"/>
  <c r="Q108" i="1"/>
  <c r="T108" i="1"/>
  <c r="R108" i="1" s="1"/>
  <c r="Q383" i="1"/>
  <c r="T383" i="1"/>
  <c r="R383" i="1" s="1"/>
  <c r="T425" i="1"/>
  <c r="R425" i="1" s="1"/>
  <c r="Q425" i="1"/>
  <c r="Q355" i="1"/>
  <c r="T355" i="1"/>
  <c r="R355" i="1" s="1"/>
  <c r="Q68" i="1"/>
  <c r="T68" i="1"/>
  <c r="R68" i="1" s="1"/>
  <c r="Q309" i="1"/>
  <c r="T309" i="1"/>
  <c r="R309" i="1" s="1"/>
  <c r="Q311" i="1"/>
  <c r="T311" i="1"/>
  <c r="R311" i="1" s="1"/>
  <c r="Q378" i="1"/>
  <c r="T378" i="1"/>
  <c r="R378" i="1" s="1"/>
  <c r="T326" i="1"/>
  <c r="R326" i="1" s="1"/>
  <c r="Q326" i="1"/>
  <c r="T433" i="1"/>
  <c r="R433" i="1" s="1"/>
  <c r="Q433" i="1"/>
  <c r="T342" i="1"/>
  <c r="R342" i="1" s="1"/>
  <c r="Q342" i="1"/>
  <c r="Q249" i="1"/>
  <c r="T249" i="1"/>
  <c r="R249" i="1" s="1"/>
  <c r="Q52" i="1"/>
  <c r="T52" i="1"/>
  <c r="R52" i="1" s="1"/>
  <c r="Q451" i="1"/>
  <c r="T451" i="1"/>
  <c r="R451" i="1" s="1"/>
  <c r="T431" i="1"/>
  <c r="R431" i="1" s="1"/>
  <c r="Q431" i="1"/>
  <c r="Q461" i="1"/>
  <c r="T461" i="1"/>
  <c r="R461" i="1" s="1"/>
  <c r="Q285" i="1"/>
  <c r="T285" i="1"/>
  <c r="R285" i="1" s="1"/>
  <c r="Q260" i="1"/>
  <c r="T260" i="1"/>
  <c r="R260" i="1" s="1"/>
  <c r="Q437" i="1"/>
  <c r="T437" i="1"/>
  <c r="R437" i="1" s="1"/>
  <c r="Q325" i="1"/>
  <c r="T325" i="1"/>
  <c r="R325" i="1" s="1"/>
  <c r="Q453" i="1"/>
  <c r="T453" i="1"/>
  <c r="R453" i="1" s="1"/>
  <c r="Q423" i="1"/>
  <c r="T423" i="1"/>
  <c r="R423" i="1" s="1"/>
  <c r="Q315" i="1"/>
  <c r="T315" i="1"/>
  <c r="R315" i="1" s="1"/>
  <c r="Q248" i="1"/>
  <c r="T248" i="1"/>
  <c r="R248" i="1" s="1"/>
  <c r="Q379" i="1"/>
  <c r="T379" i="1"/>
  <c r="R379" i="1" s="1"/>
  <c r="T321" i="1"/>
  <c r="R321" i="1" s="1"/>
  <c r="Q321" i="1"/>
  <c r="Q415" i="1"/>
  <c r="T415" i="1"/>
  <c r="R415" i="1" s="1"/>
  <c r="Q330" i="1"/>
  <c r="T330" i="1"/>
  <c r="R330" i="1" s="1"/>
  <c r="Q421" i="1"/>
  <c r="T421" i="1"/>
  <c r="R421" i="1" s="1"/>
  <c r="Q11" i="1"/>
  <c r="T11" i="1"/>
  <c r="R11" i="1" s="1"/>
  <c r="T273" i="1"/>
  <c r="R273" i="1" s="1"/>
  <c r="Q273" i="1"/>
  <c r="Q346" i="1"/>
  <c r="T346" i="1"/>
  <c r="R346" i="1" s="1"/>
  <c r="Q317" i="1"/>
  <c r="T317" i="1"/>
  <c r="R317" i="1" s="1"/>
  <c r="Q275" i="1"/>
  <c r="T275" i="1"/>
  <c r="R275" i="1" s="1"/>
  <c r="T447" i="1"/>
  <c r="R447" i="1" s="1"/>
  <c r="Q447" i="1"/>
  <c r="Q427" i="1"/>
  <c r="T427" i="1"/>
  <c r="R427" i="1" s="1"/>
  <c r="Q441" i="1"/>
  <c r="T441" i="1"/>
  <c r="R441" i="1" s="1"/>
  <c r="Q329" i="1"/>
  <c r="T329" i="1"/>
  <c r="R329" i="1" s="1"/>
  <c r="Q299" i="1"/>
  <c r="T299" i="1"/>
  <c r="R299" i="1" s="1"/>
  <c r="Q429" i="1"/>
  <c r="T429" i="1"/>
  <c r="R429" i="1" s="1"/>
  <c r="Q84" i="1"/>
  <c r="T84" i="1"/>
  <c r="R84" i="1" s="1"/>
  <c r="Q345" i="1"/>
  <c r="T345" i="1"/>
  <c r="R345" i="1" s="1"/>
  <c r="Q100" i="1"/>
  <c r="T100" i="1"/>
  <c r="R100" i="1" s="1"/>
  <c r="Q287" i="1"/>
  <c r="T287" i="1"/>
  <c r="R287" i="1" s="1"/>
  <c r="Q435" i="1"/>
  <c r="T435" i="1"/>
  <c r="R435" i="1" s="1"/>
  <c r="Q419" i="1"/>
  <c r="T419" i="1"/>
  <c r="R419" i="1" s="1"/>
  <c r="Q116" i="1"/>
  <c r="T116" i="1"/>
  <c r="R116" i="1" s="1"/>
  <c r="Q60" i="1"/>
  <c r="T60" i="1"/>
  <c r="R60" i="1" s="1"/>
  <c r="Q443" i="1"/>
  <c r="T443" i="1"/>
  <c r="R443" i="1" s="1"/>
  <c r="Q124" i="1"/>
  <c r="T124" i="1"/>
  <c r="R124" i="1" s="1"/>
  <c r="Q297" i="1"/>
  <c r="T297" i="1"/>
  <c r="R297" i="1" s="1"/>
  <c r="T449" i="1"/>
  <c r="R449" i="1" s="1"/>
  <c r="Q449" i="1"/>
  <c r="Q333" i="1"/>
  <c r="T333" i="1"/>
  <c r="R333" i="1" s="1"/>
  <c r="Q92" i="1"/>
  <c r="T92" i="1"/>
  <c r="R92" i="1" s="1"/>
  <c r="T385" i="1"/>
  <c r="R385" i="1" s="1"/>
  <c r="Q385" i="1"/>
  <c r="T337" i="1"/>
  <c r="R337" i="1" s="1"/>
  <c r="Q337" i="1"/>
  <c r="Q338" i="1"/>
  <c r="T338" i="1"/>
  <c r="R338" i="1" s="1"/>
  <c r="Q322" i="1"/>
  <c r="T322" i="1"/>
  <c r="R322" i="1" s="1"/>
  <c r="Q457" i="1"/>
  <c r="T457" i="1"/>
  <c r="R457" i="1" s="1"/>
  <c r="Q8" i="1"/>
  <c r="T8" i="1"/>
  <c r="R8" i="1" s="1"/>
  <c r="Q261" i="1"/>
  <c r="T261" i="1"/>
  <c r="R261" i="1" s="1"/>
  <c r="Q439" i="1"/>
  <c r="T439" i="1"/>
  <c r="R439" i="1" s="1"/>
  <c r="Q459" i="1"/>
  <c r="T459" i="1"/>
  <c r="R459" i="1" s="1"/>
  <c r="Q247" i="1"/>
  <c r="T247" i="1"/>
  <c r="R247" i="1" s="1"/>
  <c r="M232" i="1"/>
  <c r="L232" i="1"/>
  <c r="N238" i="1"/>
  <c r="L238" i="1"/>
  <c r="N228" i="1"/>
  <c r="M228" i="1"/>
  <c r="L234" i="1"/>
  <c r="M234" i="1"/>
  <c r="L348" i="1"/>
  <c r="M348" i="1"/>
  <c r="N348" i="1"/>
  <c r="N205" i="1"/>
  <c r="L205" i="1"/>
  <c r="M205" i="1"/>
  <c r="L12" i="1"/>
  <c r="M12" i="1"/>
  <c r="N12" i="1"/>
  <c r="N77" i="1"/>
  <c r="L77" i="1"/>
  <c r="M77" i="1"/>
  <c r="L152" i="1"/>
  <c r="M152" i="1"/>
  <c r="N152" i="1"/>
  <c r="L217" i="1"/>
  <c r="M217" i="1"/>
  <c r="N217" i="1"/>
  <c r="L295" i="1"/>
  <c r="M295" i="1"/>
  <c r="N295" i="1"/>
  <c r="L360" i="1"/>
  <c r="M360" i="1"/>
  <c r="N360" i="1"/>
  <c r="L425" i="1"/>
  <c r="M425" i="1"/>
  <c r="N425" i="1"/>
  <c r="L58" i="1"/>
  <c r="M58" i="1"/>
  <c r="N58" i="1"/>
  <c r="L342" i="1"/>
  <c r="M342" i="1"/>
  <c r="N342" i="1"/>
  <c r="L137" i="1"/>
  <c r="M137" i="1"/>
  <c r="N137" i="1"/>
  <c r="L281" i="1"/>
  <c r="M281" i="1"/>
  <c r="N281" i="1"/>
  <c r="L8" i="1"/>
  <c r="M8" i="1"/>
  <c r="N8" i="1"/>
  <c r="L293" i="1"/>
  <c r="M293" i="1"/>
  <c r="N293" i="1"/>
  <c r="L216" i="1"/>
  <c r="M216" i="1"/>
  <c r="N216" i="1"/>
  <c r="L218" i="1"/>
  <c r="M218" i="1"/>
  <c r="N218" i="1"/>
  <c r="L427" i="1"/>
  <c r="M427" i="1"/>
  <c r="N427" i="1"/>
  <c r="L81" i="1"/>
  <c r="M81" i="1"/>
  <c r="N81" i="1"/>
  <c r="L156" i="1"/>
  <c r="M156" i="1"/>
  <c r="N156" i="1"/>
  <c r="M221" i="1"/>
  <c r="L221" i="1"/>
  <c r="N221" i="1"/>
  <c r="L299" i="1"/>
  <c r="M299" i="1"/>
  <c r="N299" i="1"/>
  <c r="L364" i="1"/>
  <c r="M364" i="1"/>
  <c r="N364" i="1"/>
  <c r="L429" i="1"/>
  <c r="M429" i="1"/>
  <c r="N429" i="1"/>
  <c r="L195" i="1"/>
  <c r="M195" i="1"/>
  <c r="N195" i="1"/>
  <c r="L136" i="1"/>
  <c r="M136" i="1"/>
  <c r="N136" i="1"/>
  <c r="L201" i="1"/>
  <c r="M201" i="1"/>
  <c r="N201" i="1"/>
  <c r="L63" i="1"/>
  <c r="M63" i="1"/>
  <c r="N63" i="1"/>
  <c r="L4" i="1"/>
  <c r="M4" i="1"/>
  <c r="N4" i="1"/>
  <c r="L212" i="1"/>
  <c r="M212" i="1"/>
  <c r="N212" i="1"/>
  <c r="M213" i="1"/>
  <c r="N213" i="1"/>
  <c r="L213" i="1"/>
  <c r="M80" i="1"/>
  <c r="N80" i="1"/>
  <c r="L80" i="1"/>
  <c r="L430" i="1"/>
  <c r="M430" i="1"/>
  <c r="N430" i="1"/>
  <c r="L18" i="1"/>
  <c r="M18" i="1"/>
  <c r="N18" i="1"/>
  <c r="M83" i="1"/>
  <c r="L83" i="1"/>
  <c r="N83" i="1"/>
  <c r="L158" i="1"/>
  <c r="M158" i="1"/>
  <c r="N158" i="1"/>
  <c r="L223" i="1"/>
  <c r="M223" i="1"/>
  <c r="N223" i="1"/>
  <c r="L301" i="1"/>
  <c r="M301" i="1"/>
  <c r="N301" i="1"/>
  <c r="L366" i="1"/>
  <c r="M366" i="1"/>
  <c r="N366" i="1"/>
  <c r="L431" i="1"/>
  <c r="M431" i="1"/>
  <c r="N431" i="1"/>
  <c r="L159" i="1"/>
  <c r="M159" i="1"/>
  <c r="N159" i="1"/>
  <c r="L108" i="1"/>
  <c r="M108" i="1"/>
  <c r="N108" i="1"/>
  <c r="L199" i="1"/>
  <c r="M199" i="1"/>
  <c r="N199" i="1"/>
  <c r="L211" i="1"/>
  <c r="M211" i="1"/>
  <c r="N211" i="1"/>
  <c r="L64" i="1"/>
  <c r="M64" i="1"/>
  <c r="N64" i="1"/>
  <c r="M204" i="1"/>
  <c r="L204" i="1"/>
  <c r="N204" i="1"/>
  <c r="L284" i="1"/>
  <c r="M284" i="1"/>
  <c r="N284" i="1"/>
  <c r="L142" i="1"/>
  <c r="M142" i="1"/>
  <c r="N142" i="1"/>
  <c r="L208" i="1"/>
  <c r="N208" i="1"/>
  <c r="M208" i="1"/>
  <c r="L74" i="1"/>
  <c r="M74" i="1"/>
  <c r="N74" i="1"/>
  <c r="L75" i="1"/>
  <c r="M75" i="1"/>
  <c r="N75" i="1"/>
  <c r="L302" i="1"/>
  <c r="M302" i="1"/>
  <c r="N302" i="1"/>
  <c r="L3" i="1"/>
  <c r="M3" i="1"/>
  <c r="N3" i="1"/>
  <c r="M146" i="1"/>
  <c r="L146" i="1"/>
  <c r="N146" i="1"/>
  <c r="L6" i="1"/>
  <c r="M6" i="1"/>
  <c r="N6" i="1"/>
  <c r="L356" i="1"/>
  <c r="M356" i="1"/>
  <c r="N356" i="1"/>
  <c r="L11" i="1"/>
  <c r="M11" i="1"/>
  <c r="N11" i="1"/>
  <c r="L78" i="1"/>
  <c r="M78" i="1"/>
  <c r="N78" i="1"/>
  <c r="L240" i="1"/>
  <c r="M240" i="1"/>
  <c r="N240" i="1"/>
  <c r="L25" i="1"/>
  <c r="M25" i="1"/>
  <c r="N25" i="1"/>
  <c r="L89" i="1"/>
  <c r="M89" i="1"/>
  <c r="N89" i="1"/>
  <c r="L164" i="1"/>
  <c r="M164" i="1"/>
  <c r="N164" i="1"/>
  <c r="N242" i="1"/>
  <c r="L242" i="1"/>
  <c r="M242" i="1"/>
  <c r="L307" i="1"/>
  <c r="M307" i="1"/>
  <c r="N307" i="1"/>
  <c r="N372" i="1"/>
  <c r="L372" i="1"/>
  <c r="M372" i="1"/>
  <c r="L437" i="1"/>
  <c r="M437" i="1"/>
  <c r="N437" i="1"/>
  <c r="M272" i="1"/>
  <c r="L272" i="1"/>
  <c r="N272" i="1"/>
  <c r="L131" i="1"/>
  <c r="M131" i="1"/>
  <c r="N131" i="1"/>
  <c r="M61" i="1"/>
  <c r="N61" i="1"/>
  <c r="L61" i="1"/>
  <c r="L87" i="1"/>
  <c r="M87" i="1"/>
  <c r="N87" i="1"/>
  <c r="L163" i="1"/>
  <c r="M163" i="1"/>
  <c r="N163" i="1"/>
  <c r="L308" i="1"/>
  <c r="M308" i="1"/>
  <c r="N308" i="1"/>
  <c r="L373" i="1"/>
  <c r="M373" i="1"/>
  <c r="N373" i="1"/>
  <c r="N438" i="1"/>
  <c r="L438" i="1"/>
  <c r="M438" i="1"/>
  <c r="L282" i="1"/>
  <c r="M282" i="1"/>
  <c r="N282" i="1"/>
  <c r="L65" i="1"/>
  <c r="M65" i="1"/>
  <c r="N65" i="1"/>
  <c r="N306" i="1"/>
  <c r="L306" i="1"/>
  <c r="M306" i="1"/>
  <c r="L244" i="1"/>
  <c r="M244" i="1"/>
  <c r="N244" i="1"/>
  <c r="L309" i="1"/>
  <c r="M309" i="1"/>
  <c r="N309" i="1"/>
  <c r="L374" i="1"/>
  <c r="N374" i="1"/>
  <c r="M374" i="1"/>
  <c r="L439" i="1"/>
  <c r="N439" i="1"/>
  <c r="M439" i="1"/>
  <c r="N60" i="1"/>
  <c r="M60" i="1"/>
  <c r="L60" i="1"/>
  <c r="L414" i="1"/>
  <c r="M414" i="1"/>
  <c r="N414" i="1"/>
  <c r="N289" i="1"/>
  <c r="M289" i="1"/>
  <c r="L289" i="1"/>
  <c r="L215" i="1"/>
  <c r="M215" i="1"/>
  <c r="N215" i="1"/>
  <c r="L294" i="1"/>
  <c r="M294" i="1"/>
  <c r="N294" i="1"/>
  <c r="L361" i="1"/>
  <c r="M361" i="1"/>
  <c r="N361" i="1"/>
  <c r="N362" i="1"/>
  <c r="L362" i="1"/>
  <c r="M362" i="1"/>
  <c r="N298" i="1"/>
  <c r="L298" i="1"/>
  <c r="M298" i="1"/>
  <c r="L371" i="1"/>
  <c r="M371" i="1"/>
  <c r="N371" i="1"/>
  <c r="L92" i="1"/>
  <c r="M92" i="1"/>
  <c r="N92" i="1"/>
  <c r="L167" i="1"/>
  <c r="M167" i="1"/>
  <c r="N167" i="1"/>
  <c r="L245" i="1"/>
  <c r="M245" i="1"/>
  <c r="N245" i="1"/>
  <c r="L310" i="1"/>
  <c r="N310" i="1"/>
  <c r="M310" i="1"/>
  <c r="L375" i="1"/>
  <c r="M375" i="1"/>
  <c r="N375" i="1"/>
  <c r="M440" i="1"/>
  <c r="N440" i="1"/>
  <c r="L440" i="1"/>
  <c r="M210" i="1"/>
  <c r="L210" i="1"/>
  <c r="N210" i="1"/>
  <c r="M275" i="1"/>
  <c r="N275" i="1"/>
  <c r="L275" i="1"/>
  <c r="N141" i="1"/>
  <c r="M141" i="1"/>
  <c r="L141" i="1"/>
  <c r="L350" i="1"/>
  <c r="M350" i="1"/>
  <c r="N350" i="1"/>
  <c r="M354" i="1"/>
  <c r="N354" i="1"/>
  <c r="L354" i="1"/>
  <c r="L292" i="1"/>
  <c r="M292" i="1"/>
  <c r="N292" i="1"/>
  <c r="N436" i="1"/>
  <c r="L436" i="1"/>
  <c r="M436" i="1"/>
  <c r="L168" i="1"/>
  <c r="M168" i="1"/>
  <c r="N168" i="1"/>
  <c r="L246" i="1"/>
  <c r="N246" i="1"/>
  <c r="M246" i="1"/>
  <c r="L311" i="1"/>
  <c r="M311" i="1"/>
  <c r="N311" i="1"/>
  <c r="M376" i="1"/>
  <c r="N376" i="1"/>
  <c r="L376" i="1"/>
  <c r="L441" i="1"/>
  <c r="N441" i="1"/>
  <c r="M441" i="1"/>
  <c r="L130" i="1"/>
  <c r="M130" i="1"/>
  <c r="N130" i="1"/>
  <c r="L274" i="1"/>
  <c r="N274" i="1"/>
  <c r="M274" i="1"/>
  <c r="L132" i="1"/>
  <c r="M132" i="1"/>
  <c r="N132" i="1"/>
  <c r="L203" i="1"/>
  <c r="M203" i="1"/>
  <c r="N203" i="1"/>
  <c r="M140" i="1"/>
  <c r="L140" i="1"/>
  <c r="N140" i="1"/>
  <c r="M413" i="1"/>
  <c r="L413" i="1"/>
  <c r="N413" i="1"/>
  <c r="M285" i="1"/>
  <c r="L285" i="1"/>
  <c r="N285" i="1"/>
  <c r="L143" i="1"/>
  <c r="M143" i="1"/>
  <c r="N143" i="1"/>
  <c r="L287" i="1"/>
  <c r="M287" i="1"/>
  <c r="N287" i="1"/>
  <c r="L357" i="1"/>
  <c r="M357" i="1"/>
  <c r="N357" i="1"/>
  <c r="L9" i="1"/>
  <c r="M9" i="1"/>
  <c r="N9" i="1"/>
  <c r="L219" i="1"/>
  <c r="M219" i="1"/>
  <c r="N219" i="1"/>
  <c r="L428" i="1"/>
  <c r="M428" i="1"/>
  <c r="N428" i="1"/>
  <c r="N16" i="1"/>
  <c r="L16" i="1"/>
  <c r="M16" i="1"/>
  <c r="L367" i="1"/>
  <c r="M367" i="1"/>
  <c r="N367" i="1"/>
  <c r="N226" i="1"/>
  <c r="L226" i="1"/>
  <c r="M226" i="1"/>
  <c r="L27" i="1"/>
  <c r="M27" i="1"/>
  <c r="N27" i="1"/>
  <c r="M32" i="1"/>
  <c r="L32" i="1"/>
  <c r="N32" i="1"/>
  <c r="L96" i="1"/>
  <c r="M96" i="1"/>
  <c r="N96" i="1"/>
  <c r="L171" i="1"/>
  <c r="M171" i="1"/>
  <c r="N171" i="1"/>
  <c r="L249" i="1"/>
  <c r="M249" i="1"/>
  <c r="N249" i="1"/>
  <c r="L314" i="1"/>
  <c r="M314" i="1"/>
  <c r="N314" i="1"/>
  <c r="L379" i="1"/>
  <c r="M379" i="1"/>
  <c r="N379" i="1"/>
  <c r="L444" i="1"/>
  <c r="M444" i="1"/>
  <c r="N444" i="1"/>
  <c r="N338" i="1"/>
  <c r="L338" i="1"/>
  <c r="M338" i="1"/>
  <c r="L68" i="1"/>
  <c r="M68" i="1"/>
  <c r="N68" i="1"/>
  <c r="L355" i="1"/>
  <c r="M355" i="1"/>
  <c r="N355" i="1"/>
  <c r="M297" i="1"/>
  <c r="L297" i="1"/>
  <c r="N297" i="1"/>
  <c r="L363" i="1"/>
  <c r="M363" i="1"/>
  <c r="N363" i="1"/>
  <c r="L17" i="1"/>
  <c r="M17" i="1"/>
  <c r="N17" i="1"/>
  <c r="L432" i="1"/>
  <c r="M432" i="1"/>
  <c r="N432" i="1"/>
  <c r="L304" i="1"/>
  <c r="M304" i="1"/>
  <c r="N304" i="1"/>
  <c r="L91" i="1"/>
  <c r="M91" i="1"/>
  <c r="N91" i="1"/>
  <c r="L442" i="1"/>
  <c r="M442" i="1"/>
  <c r="N442" i="1"/>
  <c r="L33" i="1"/>
  <c r="M33" i="1"/>
  <c r="N33" i="1"/>
  <c r="N97" i="1"/>
  <c r="M97" i="1"/>
  <c r="L97" i="1"/>
  <c r="L172" i="1"/>
  <c r="M172" i="1"/>
  <c r="N172" i="1"/>
  <c r="L250" i="1"/>
  <c r="M250" i="1"/>
  <c r="N250" i="1"/>
  <c r="L315" i="1"/>
  <c r="M315" i="1"/>
  <c r="N315" i="1"/>
  <c r="L380" i="1"/>
  <c r="M380" i="1"/>
  <c r="N380" i="1"/>
  <c r="N445" i="1"/>
  <c r="L445" i="1"/>
  <c r="M445" i="1"/>
  <c r="L138" i="1"/>
  <c r="M138" i="1"/>
  <c r="N138" i="1"/>
  <c r="N418" i="1"/>
  <c r="L418" i="1"/>
  <c r="M418" i="1"/>
  <c r="L153" i="1"/>
  <c r="M153" i="1"/>
  <c r="N153" i="1"/>
  <c r="L21" i="1"/>
  <c r="M21" i="1"/>
  <c r="N21" i="1"/>
  <c r="M93" i="1"/>
  <c r="L93" i="1"/>
  <c r="N93" i="1"/>
  <c r="N446" i="1"/>
  <c r="L446" i="1"/>
  <c r="M446" i="1"/>
  <c r="L202" i="1"/>
  <c r="M202" i="1"/>
  <c r="N202" i="1"/>
  <c r="L347" i="1"/>
  <c r="M347" i="1"/>
  <c r="N347" i="1"/>
  <c r="L29" i="1"/>
  <c r="M29" i="1"/>
  <c r="N29" i="1"/>
  <c r="L447" i="1"/>
  <c r="M447" i="1"/>
  <c r="N447" i="1"/>
  <c r="L196" i="1"/>
  <c r="M196" i="1"/>
  <c r="N196" i="1"/>
  <c r="L198" i="1"/>
  <c r="M198" i="1"/>
  <c r="N198" i="1"/>
  <c r="N423" i="1"/>
  <c r="L423" i="1"/>
  <c r="M423" i="1"/>
  <c r="L59" i="1"/>
  <c r="M59" i="1"/>
  <c r="N59" i="1"/>
  <c r="L343" i="1"/>
  <c r="M343" i="1"/>
  <c r="N343" i="1"/>
  <c r="L279" i="1"/>
  <c r="M279" i="1"/>
  <c r="N279" i="1"/>
  <c r="L280" i="1"/>
  <c r="M280" i="1"/>
  <c r="N280" i="1"/>
  <c r="N209" i="1"/>
  <c r="M209" i="1"/>
  <c r="L209" i="1"/>
  <c r="L433" i="1"/>
  <c r="M433" i="1"/>
  <c r="N433" i="1"/>
  <c r="M312" i="1"/>
  <c r="N312" i="1"/>
  <c r="L312" i="1"/>
  <c r="L98" i="1"/>
  <c r="M98" i="1"/>
  <c r="N98" i="1"/>
  <c r="L37" i="1"/>
  <c r="M37" i="1"/>
  <c r="N37" i="1"/>
  <c r="L112" i="1"/>
  <c r="M112" i="1"/>
  <c r="N112" i="1"/>
  <c r="L176" i="1"/>
  <c r="M176" i="1"/>
  <c r="N176" i="1"/>
  <c r="L254" i="1"/>
  <c r="M254" i="1"/>
  <c r="N254" i="1"/>
  <c r="L320" i="1"/>
  <c r="M320" i="1"/>
  <c r="N320" i="1"/>
  <c r="L384" i="1"/>
  <c r="M384" i="1"/>
  <c r="N384" i="1"/>
  <c r="L449" i="1"/>
  <c r="M449" i="1"/>
  <c r="N449" i="1"/>
  <c r="L197" i="1"/>
  <c r="M197" i="1"/>
  <c r="N197" i="1"/>
  <c r="L214" i="1"/>
  <c r="M214" i="1"/>
  <c r="N214" i="1"/>
  <c r="L160" i="1"/>
  <c r="M160" i="1"/>
  <c r="N160" i="1"/>
  <c r="L177" i="1"/>
  <c r="M177" i="1"/>
  <c r="N177" i="1"/>
  <c r="L321" i="1"/>
  <c r="M321" i="1"/>
  <c r="N321" i="1"/>
  <c r="L385" i="1"/>
  <c r="M385" i="1"/>
  <c r="N385" i="1"/>
  <c r="L450" i="1"/>
  <c r="M450" i="1"/>
  <c r="N450" i="1"/>
  <c r="L57" i="1"/>
  <c r="M57" i="1"/>
  <c r="N57" i="1"/>
  <c r="M276" i="1"/>
  <c r="N276" i="1"/>
  <c r="L276" i="1"/>
  <c r="M277" i="1"/>
  <c r="N277" i="1"/>
  <c r="L277" i="1"/>
  <c r="L135" i="1"/>
  <c r="M135" i="1"/>
  <c r="N135" i="1"/>
  <c r="L241" i="1"/>
  <c r="M241" i="1"/>
  <c r="N241" i="1"/>
  <c r="L256" i="1"/>
  <c r="M256" i="1"/>
  <c r="N256" i="1"/>
  <c r="L236" i="1"/>
  <c r="M236" i="1"/>
  <c r="N236" i="1"/>
  <c r="L72" i="1"/>
  <c r="M72" i="1"/>
  <c r="N72" i="1"/>
  <c r="L358" i="1"/>
  <c r="M358" i="1"/>
  <c r="N358" i="1"/>
  <c r="L139" i="1"/>
  <c r="M139" i="1"/>
  <c r="N139" i="1"/>
  <c r="L283" i="1"/>
  <c r="M283" i="1"/>
  <c r="N283" i="1"/>
  <c r="L352" i="1"/>
  <c r="M352" i="1"/>
  <c r="N352" i="1"/>
  <c r="L70" i="1"/>
  <c r="M70" i="1"/>
  <c r="N70" i="1"/>
  <c r="L71" i="1"/>
  <c r="M71" i="1"/>
  <c r="N71" i="1"/>
  <c r="L147" i="1"/>
  <c r="M147" i="1"/>
  <c r="N147" i="1"/>
  <c r="L7" i="1"/>
  <c r="M7" i="1"/>
  <c r="N7" i="1"/>
  <c r="L90" i="1"/>
  <c r="M90" i="1"/>
  <c r="N90" i="1"/>
  <c r="L30" i="1"/>
  <c r="M30" i="1"/>
  <c r="N30" i="1"/>
  <c r="N383" i="1"/>
  <c r="L383" i="1"/>
  <c r="M383" i="1"/>
  <c r="L41" i="1"/>
  <c r="M41" i="1"/>
  <c r="N41" i="1"/>
  <c r="L258" i="1"/>
  <c r="M258" i="1"/>
  <c r="N258" i="1"/>
  <c r="L324" i="1"/>
  <c r="M324" i="1"/>
  <c r="N324" i="1"/>
  <c r="L388" i="1"/>
  <c r="M388" i="1"/>
  <c r="N388" i="1"/>
  <c r="L453" i="1"/>
  <c r="M453" i="1"/>
  <c r="N453" i="1"/>
  <c r="N317" i="1"/>
  <c r="M317" i="1"/>
  <c r="L410" i="1"/>
  <c r="M410" i="1"/>
  <c r="N410" i="1"/>
  <c r="M349" i="1"/>
  <c r="L349" i="1"/>
  <c r="N349" i="1"/>
  <c r="L67" i="1"/>
  <c r="M67" i="1"/>
  <c r="N67" i="1"/>
  <c r="L419" i="1"/>
  <c r="M419" i="1"/>
  <c r="N419" i="1"/>
  <c r="L79" i="1"/>
  <c r="M79" i="1"/>
  <c r="N79" i="1"/>
  <c r="L222" i="1"/>
  <c r="M222" i="1"/>
  <c r="N222" i="1"/>
  <c r="L247" i="1"/>
  <c r="M247" i="1"/>
  <c r="N247" i="1"/>
  <c r="L95" i="1"/>
  <c r="M95" i="1"/>
  <c r="N95" i="1"/>
  <c r="L378" i="1"/>
  <c r="M378" i="1"/>
  <c r="N378" i="1"/>
  <c r="M381" i="1"/>
  <c r="L381" i="1"/>
  <c r="N381" i="1"/>
  <c r="L175" i="1"/>
  <c r="M175" i="1"/>
  <c r="N175" i="1"/>
  <c r="L322" i="1"/>
  <c r="M322" i="1"/>
  <c r="N322" i="1"/>
  <c r="L179" i="1"/>
  <c r="M179" i="1"/>
  <c r="N179" i="1"/>
  <c r="L100" i="1"/>
  <c r="M100" i="1"/>
  <c r="N100" i="1"/>
  <c r="L116" i="1"/>
  <c r="M116" i="1"/>
  <c r="N116" i="1"/>
  <c r="N180" i="1"/>
  <c r="L180" i="1"/>
  <c r="M180" i="1"/>
  <c r="L42" i="1"/>
  <c r="M42" i="1"/>
  <c r="N42" i="1"/>
  <c r="L117" i="1"/>
  <c r="M117" i="1"/>
  <c r="N117" i="1"/>
  <c r="L181" i="1"/>
  <c r="M181" i="1"/>
  <c r="N181" i="1"/>
  <c r="L259" i="1"/>
  <c r="M259" i="1"/>
  <c r="N259" i="1"/>
  <c r="L325" i="1"/>
  <c r="M325" i="1"/>
  <c r="N325" i="1"/>
  <c r="L454" i="1"/>
  <c r="M454" i="1"/>
  <c r="N454" i="1"/>
  <c r="N417" i="1"/>
  <c r="M417" i="1"/>
  <c r="L417" i="1"/>
  <c r="L134" i="1"/>
  <c r="M134" i="1"/>
  <c r="N134" i="1"/>
  <c r="L278" i="1"/>
  <c r="M278" i="1"/>
  <c r="N278" i="1"/>
  <c r="L200" i="1"/>
  <c r="M200" i="1"/>
  <c r="N200" i="1"/>
  <c r="L345" i="1"/>
  <c r="M345" i="1"/>
  <c r="N345" i="1"/>
  <c r="L416" i="1"/>
  <c r="M416" i="1"/>
  <c r="N416" i="1"/>
  <c r="L288" i="1"/>
  <c r="M288" i="1"/>
  <c r="N288" i="1"/>
  <c r="L359" i="1"/>
  <c r="M359" i="1"/>
  <c r="N359" i="1"/>
  <c r="L13" i="1"/>
  <c r="M13" i="1"/>
  <c r="N13" i="1"/>
  <c r="M273" i="1"/>
  <c r="N273" i="1"/>
  <c r="L273" i="1"/>
  <c r="L369" i="1"/>
  <c r="M369" i="1"/>
  <c r="N369" i="1"/>
  <c r="L94" i="1"/>
  <c r="M94" i="1"/>
  <c r="N94" i="1"/>
  <c r="M248" i="1"/>
  <c r="N248" i="1"/>
  <c r="L248" i="1"/>
  <c r="M316" i="1"/>
  <c r="L316" i="1"/>
  <c r="N316" i="1"/>
  <c r="L111" i="1"/>
  <c r="M111" i="1"/>
  <c r="N111" i="1"/>
  <c r="L386" i="1"/>
  <c r="M386" i="1"/>
  <c r="N386" i="1"/>
  <c r="L323" i="1"/>
  <c r="M323" i="1"/>
  <c r="N323" i="1"/>
  <c r="L118" i="1"/>
  <c r="N118" i="1"/>
  <c r="M118" i="1"/>
  <c r="L183" i="1"/>
  <c r="N183" i="1"/>
  <c r="M183" i="1"/>
  <c r="L261" i="1"/>
  <c r="M261" i="1"/>
  <c r="N261" i="1"/>
  <c r="L327" i="1"/>
  <c r="M327" i="1"/>
  <c r="N327" i="1"/>
  <c r="L456" i="1"/>
  <c r="M456" i="1"/>
  <c r="N456" i="1"/>
  <c r="L340" i="1"/>
  <c r="N340" i="1"/>
  <c r="M340" i="1"/>
  <c r="L133" i="1"/>
  <c r="M133" i="1"/>
  <c r="N133" i="1"/>
  <c r="L296" i="1"/>
  <c r="M296" i="1"/>
  <c r="N296" i="1"/>
  <c r="L14" i="1"/>
  <c r="M14" i="1"/>
  <c r="N14" i="1"/>
  <c r="M85" i="1"/>
  <c r="N85" i="1"/>
  <c r="L85" i="1"/>
  <c r="L262" i="1"/>
  <c r="M262" i="1"/>
  <c r="N262" i="1"/>
  <c r="M56" i="1"/>
  <c r="N56" i="1"/>
  <c r="L56" i="1"/>
  <c r="L411" i="1"/>
  <c r="M411" i="1"/>
  <c r="N411" i="1"/>
  <c r="M415" i="1"/>
  <c r="L415" i="1"/>
  <c r="N415" i="1"/>
  <c r="N144" i="1"/>
  <c r="L144" i="1"/>
  <c r="M144" i="1"/>
  <c r="N353" i="1"/>
  <c r="M353" i="1"/>
  <c r="L353" i="1"/>
  <c r="M15" i="1"/>
  <c r="L15" i="1"/>
  <c r="N15" i="1"/>
  <c r="L368" i="1"/>
  <c r="M368" i="1"/>
  <c r="N368" i="1"/>
  <c r="L443" i="1"/>
  <c r="M443" i="1"/>
  <c r="N443" i="1"/>
  <c r="M34" i="1"/>
  <c r="L34" i="1"/>
  <c r="N34" i="1"/>
  <c r="L448" i="1"/>
  <c r="M448" i="1"/>
  <c r="N448" i="1"/>
  <c r="N178" i="1"/>
  <c r="L178" i="1"/>
  <c r="M178" i="1"/>
  <c r="L115" i="1"/>
  <c r="M115" i="1"/>
  <c r="N115" i="1"/>
  <c r="L182" i="1"/>
  <c r="N182" i="1"/>
  <c r="M182" i="1"/>
  <c r="M184" i="1"/>
  <c r="N184" i="1"/>
  <c r="L184" i="1"/>
  <c r="L46" i="1"/>
  <c r="M46" i="1"/>
  <c r="N46" i="1"/>
  <c r="L121" i="1"/>
  <c r="M121" i="1"/>
  <c r="N121" i="1"/>
  <c r="L185" i="1"/>
  <c r="M185" i="1"/>
  <c r="N185" i="1"/>
  <c r="L263" i="1"/>
  <c r="M263" i="1"/>
  <c r="N263" i="1"/>
  <c r="L329" i="1"/>
  <c r="M329" i="1"/>
  <c r="N329" i="1"/>
  <c r="L458" i="1"/>
  <c r="M458" i="1"/>
  <c r="N458" i="1"/>
  <c r="L291" i="1"/>
  <c r="M291" i="1"/>
  <c r="N291" i="1"/>
  <c r="L154" i="1"/>
  <c r="M154" i="1"/>
  <c r="N154" i="1"/>
  <c r="L155" i="1"/>
  <c r="M155" i="1"/>
  <c r="N155" i="1"/>
  <c r="M157" i="1"/>
  <c r="L157" i="1"/>
  <c r="N157" i="1"/>
  <c r="L84" i="1"/>
  <c r="M84" i="1"/>
  <c r="N84" i="1"/>
  <c r="L109" i="1"/>
  <c r="M109" i="1"/>
  <c r="N109" i="1"/>
  <c r="L435" i="1"/>
  <c r="M435" i="1"/>
  <c r="N435" i="1"/>
  <c r="N170" i="1"/>
  <c r="L170" i="1"/>
  <c r="M170" i="1"/>
  <c r="L251" i="1"/>
  <c r="M251" i="1"/>
  <c r="N251" i="1"/>
  <c r="L38" i="1"/>
  <c r="M38" i="1"/>
  <c r="N38" i="1"/>
  <c r="L194" i="1"/>
  <c r="M194" i="1"/>
  <c r="N194" i="1"/>
  <c r="N62" i="1"/>
  <c r="L62" i="1"/>
  <c r="M62" i="1"/>
  <c r="L346" i="1"/>
  <c r="M346" i="1"/>
  <c r="N346" i="1"/>
  <c r="L290" i="1"/>
  <c r="M290" i="1"/>
  <c r="N290" i="1"/>
  <c r="L73" i="1"/>
  <c r="M73" i="1"/>
  <c r="N73" i="1"/>
  <c r="N434" i="1"/>
  <c r="L434" i="1"/>
  <c r="M434" i="1"/>
  <c r="N370" i="1"/>
  <c r="L370" i="1"/>
  <c r="M370" i="1"/>
  <c r="L165" i="1"/>
  <c r="M165" i="1"/>
  <c r="N165" i="1"/>
  <c r="L113" i="1"/>
  <c r="M113" i="1"/>
  <c r="N113" i="1"/>
  <c r="N114" i="1"/>
  <c r="L114" i="1"/>
  <c r="M114" i="1"/>
  <c r="L43" i="1"/>
  <c r="M43" i="1"/>
  <c r="N43" i="1"/>
  <c r="N44" i="1"/>
  <c r="L44" i="1"/>
  <c r="M44" i="1"/>
  <c r="L328" i="1"/>
  <c r="M328" i="1"/>
  <c r="N328" i="1"/>
  <c r="L47" i="1"/>
  <c r="M47" i="1"/>
  <c r="N47" i="1"/>
  <c r="L330" i="1"/>
  <c r="M330" i="1"/>
  <c r="N330" i="1"/>
  <c r="L123" i="1"/>
  <c r="M123" i="1"/>
  <c r="N123" i="1"/>
  <c r="L187" i="1"/>
  <c r="M187" i="1"/>
  <c r="N187" i="1"/>
  <c r="L265" i="1"/>
  <c r="M265" i="1"/>
  <c r="N265" i="1"/>
  <c r="L331" i="1"/>
  <c r="M331" i="1"/>
  <c r="N331" i="1"/>
  <c r="L424" i="1"/>
  <c r="M424" i="1"/>
  <c r="N424" i="1"/>
  <c r="N225" i="1"/>
  <c r="M225" i="1"/>
  <c r="L225" i="1"/>
  <c r="L22" i="1"/>
  <c r="M22" i="1"/>
  <c r="N22" i="1"/>
  <c r="L35" i="1"/>
  <c r="M35" i="1"/>
  <c r="N35" i="1"/>
  <c r="L319" i="1"/>
  <c r="M319" i="1"/>
  <c r="N319" i="1"/>
  <c r="L451" i="1"/>
  <c r="M451" i="1"/>
  <c r="N451" i="1"/>
  <c r="L387" i="1"/>
  <c r="M387" i="1"/>
  <c r="N387" i="1"/>
  <c r="L326" i="1"/>
  <c r="M326" i="1"/>
  <c r="N326" i="1"/>
  <c r="L455" i="1"/>
  <c r="M455" i="1"/>
  <c r="N455" i="1"/>
  <c r="L186" i="1"/>
  <c r="N186" i="1"/>
  <c r="M186" i="1"/>
  <c r="L48" i="1"/>
  <c r="M48" i="1"/>
  <c r="N48" i="1"/>
  <c r="L49" i="1"/>
  <c r="M49" i="1"/>
  <c r="N49" i="1"/>
  <c r="L124" i="1"/>
  <c r="M124" i="1"/>
  <c r="N124" i="1"/>
  <c r="M188" i="1"/>
  <c r="L188" i="1"/>
  <c r="N188" i="1"/>
  <c r="L266" i="1"/>
  <c r="M266" i="1"/>
  <c r="N266" i="1"/>
  <c r="M332" i="1"/>
  <c r="L332" i="1"/>
  <c r="N332" i="1"/>
  <c r="L459" i="1"/>
  <c r="M459" i="1"/>
  <c r="N459" i="1"/>
  <c r="L5" i="1"/>
  <c r="M5" i="1"/>
  <c r="N5" i="1"/>
  <c r="L300" i="1"/>
  <c r="M300" i="1"/>
  <c r="N300" i="1"/>
  <c r="L19" i="1"/>
  <c r="M19" i="1"/>
  <c r="N19" i="1"/>
  <c r="L305" i="1"/>
  <c r="M305" i="1"/>
  <c r="N305" i="1"/>
  <c r="L243" i="1"/>
  <c r="M243" i="1"/>
  <c r="N243" i="1"/>
  <c r="L377" i="1"/>
  <c r="N377" i="1"/>
  <c r="M377" i="1"/>
  <c r="M252" i="1"/>
  <c r="L252" i="1"/>
  <c r="N252" i="1"/>
  <c r="L457" i="1"/>
  <c r="M457" i="1"/>
  <c r="N457" i="1"/>
  <c r="L122" i="1"/>
  <c r="N122" i="1"/>
  <c r="M122" i="1"/>
  <c r="L264" i="1"/>
  <c r="M264" i="1"/>
  <c r="N264" i="1"/>
  <c r="L50" i="1"/>
  <c r="M50" i="1"/>
  <c r="N50" i="1"/>
  <c r="N125" i="1"/>
  <c r="L125" i="1"/>
  <c r="M125" i="1"/>
  <c r="L189" i="1"/>
  <c r="M189" i="1"/>
  <c r="N189" i="1"/>
  <c r="L267" i="1"/>
  <c r="M267" i="1"/>
  <c r="N267" i="1"/>
  <c r="N333" i="1"/>
  <c r="L333" i="1"/>
  <c r="M333" i="1"/>
  <c r="L460" i="1"/>
  <c r="M460" i="1"/>
  <c r="N460" i="1"/>
  <c r="L409" i="1"/>
  <c r="M409" i="1"/>
  <c r="N409" i="1"/>
  <c r="N206" i="1"/>
  <c r="L206" i="1"/>
  <c r="M206" i="1"/>
  <c r="L207" i="1"/>
  <c r="M207" i="1"/>
  <c r="N207" i="1"/>
  <c r="M420" i="1"/>
  <c r="N420" i="1"/>
  <c r="L420" i="1"/>
  <c r="N148" i="1"/>
  <c r="L148" i="1"/>
  <c r="M148" i="1"/>
  <c r="L422" i="1"/>
  <c r="M422" i="1"/>
  <c r="N422" i="1"/>
  <c r="L162" i="1"/>
  <c r="M162" i="1"/>
  <c r="N162" i="1"/>
  <c r="M24" i="1"/>
  <c r="N24" i="1"/>
  <c r="L24" i="1"/>
  <c r="L169" i="1"/>
  <c r="M169" i="1"/>
  <c r="N169" i="1"/>
  <c r="L31" i="1"/>
  <c r="M31" i="1"/>
  <c r="N31" i="1"/>
  <c r="L313" i="1"/>
  <c r="M313" i="1"/>
  <c r="N313" i="1"/>
  <c r="L173" i="1"/>
  <c r="M173" i="1"/>
  <c r="N173" i="1"/>
  <c r="L260" i="1"/>
  <c r="M260" i="1"/>
  <c r="N260" i="1"/>
  <c r="M120" i="1"/>
  <c r="N120" i="1"/>
  <c r="L120" i="1"/>
  <c r="L51" i="1"/>
  <c r="M51" i="1"/>
  <c r="N51" i="1"/>
  <c r="N126" i="1"/>
  <c r="M126" i="1"/>
  <c r="L126" i="1"/>
  <c r="L190" i="1"/>
  <c r="M190" i="1"/>
  <c r="N190" i="1"/>
  <c r="M268" i="1"/>
  <c r="L268" i="1"/>
  <c r="N268" i="1"/>
  <c r="N334" i="1"/>
  <c r="L334" i="1"/>
  <c r="M334" i="1"/>
  <c r="L462" i="1"/>
  <c r="M462" i="1"/>
  <c r="N462" i="1"/>
  <c r="M341" i="1"/>
  <c r="N341" i="1"/>
  <c r="L341" i="1"/>
  <c r="L351" i="1"/>
  <c r="M351" i="1"/>
  <c r="N351" i="1"/>
  <c r="L421" i="1"/>
  <c r="M421" i="1"/>
  <c r="N421" i="1"/>
  <c r="L151" i="1"/>
  <c r="M151" i="1"/>
  <c r="N151" i="1"/>
  <c r="N426" i="1"/>
  <c r="L426" i="1"/>
  <c r="M426" i="1"/>
  <c r="L23" i="1"/>
  <c r="M23" i="1"/>
  <c r="N23" i="1"/>
  <c r="L88" i="1"/>
  <c r="M88" i="1"/>
  <c r="N88" i="1"/>
  <c r="L26" i="1"/>
  <c r="M26" i="1"/>
  <c r="N26" i="1"/>
  <c r="L28" i="1"/>
  <c r="M28" i="1"/>
  <c r="N28" i="1"/>
  <c r="N382" i="1"/>
  <c r="M382" i="1"/>
  <c r="L382" i="1"/>
  <c r="N45" i="1"/>
  <c r="L45" i="1"/>
  <c r="M45" i="1"/>
  <c r="N52" i="1"/>
  <c r="L52" i="1"/>
  <c r="M52" i="1"/>
  <c r="L127" i="1"/>
  <c r="M127" i="1"/>
  <c r="N127" i="1"/>
  <c r="N191" i="1"/>
  <c r="M191" i="1"/>
  <c r="L191" i="1"/>
  <c r="N269" i="1"/>
  <c r="M269" i="1"/>
  <c r="L269" i="1"/>
  <c r="L335" i="1"/>
  <c r="M335" i="1"/>
  <c r="N335" i="1"/>
  <c r="N461" i="1"/>
  <c r="L461" i="1"/>
  <c r="M461" i="1"/>
  <c r="L412" i="1"/>
  <c r="M412" i="1"/>
  <c r="N412" i="1"/>
  <c r="L66" i="1"/>
  <c r="M66" i="1"/>
  <c r="N66" i="1"/>
  <c r="M149" i="1"/>
  <c r="N149" i="1"/>
  <c r="L149" i="1"/>
  <c r="L150" i="1"/>
  <c r="M150" i="1"/>
  <c r="N150" i="1"/>
  <c r="M76" i="1"/>
  <c r="L76" i="1"/>
  <c r="N76" i="1"/>
  <c r="L82" i="1"/>
  <c r="M82" i="1"/>
  <c r="N82" i="1"/>
  <c r="L224" i="1"/>
  <c r="M224" i="1"/>
  <c r="N224" i="1"/>
  <c r="N161" i="1"/>
  <c r="M161" i="1"/>
  <c r="L161" i="1"/>
  <c r="L166" i="1"/>
  <c r="N166" i="1"/>
  <c r="M166" i="1"/>
  <c r="L174" i="1"/>
  <c r="M174" i="1"/>
  <c r="N174" i="1"/>
  <c r="N36" i="1"/>
  <c r="M36" i="1"/>
  <c r="L36" i="1"/>
  <c r="L39" i="1"/>
  <c r="M39" i="1"/>
  <c r="N39" i="1"/>
  <c r="L257" i="1"/>
  <c r="M257" i="1"/>
  <c r="N257" i="1"/>
  <c r="L55" i="1"/>
  <c r="M55" i="1"/>
  <c r="N55" i="1"/>
  <c r="N339" i="1"/>
  <c r="M339" i="1"/>
  <c r="L339" i="1"/>
  <c r="L344" i="1"/>
  <c r="M344" i="1"/>
  <c r="N344" i="1"/>
  <c r="L286" i="1"/>
  <c r="M286" i="1"/>
  <c r="N286" i="1"/>
  <c r="L69" i="1"/>
  <c r="M69" i="1"/>
  <c r="N69" i="1"/>
  <c r="N145" i="1"/>
  <c r="L145" i="1"/>
  <c r="M145" i="1"/>
  <c r="L220" i="1"/>
  <c r="M220" i="1"/>
  <c r="N220" i="1"/>
  <c r="L365" i="1"/>
  <c r="M365" i="1"/>
  <c r="N365" i="1"/>
  <c r="L303" i="1"/>
  <c r="M303" i="1"/>
  <c r="N303" i="1"/>
  <c r="L86" i="1"/>
  <c r="M86" i="1"/>
  <c r="N86" i="1"/>
  <c r="L99" i="1"/>
  <c r="M99" i="1"/>
  <c r="N99" i="1"/>
  <c r="N253" i="1"/>
  <c r="M253" i="1"/>
  <c r="L253" i="1"/>
  <c r="L255" i="1"/>
  <c r="M255" i="1"/>
  <c r="N255" i="1"/>
  <c r="L40" i="1"/>
  <c r="M40" i="1"/>
  <c r="N40" i="1"/>
  <c r="L452" i="1"/>
  <c r="M452" i="1"/>
  <c r="N452" i="1"/>
  <c r="L119" i="1"/>
  <c r="N119" i="1"/>
  <c r="M119" i="1"/>
  <c r="L53" i="1"/>
  <c r="M53" i="1"/>
  <c r="N53" i="1"/>
  <c r="L128" i="1"/>
  <c r="M128" i="1"/>
  <c r="N128" i="1"/>
  <c r="L192" i="1"/>
  <c r="M192" i="1"/>
  <c r="N192" i="1"/>
  <c r="L270" i="1"/>
  <c r="M270" i="1"/>
  <c r="N270" i="1"/>
  <c r="M336" i="1"/>
  <c r="N336" i="1"/>
  <c r="L336" i="1"/>
  <c r="L54" i="1"/>
  <c r="M54" i="1"/>
  <c r="N54" i="1"/>
  <c r="L129" i="1"/>
  <c r="M129" i="1"/>
  <c r="N129" i="1"/>
  <c r="L193" i="1"/>
  <c r="M193" i="1"/>
  <c r="N193" i="1"/>
  <c r="L271" i="1"/>
  <c r="M271" i="1"/>
  <c r="N271" i="1"/>
  <c r="N337" i="1"/>
  <c r="L337" i="1"/>
  <c r="M337" i="1"/>
  <c r="L101" i="1"/>
  <c r="M101" i="1"/>
  <c r="N101" i="1"/>
  <c r="L2" i="1"/>
  <c r="M2" i="1"/>
  <c r="N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Benjamin Ho</author>
  </authors>
  <commentList>
    <comment ref="C352" authorId="0" shapeId="0" xr:uid="{FF01E065-6BC5-4CEC-9085-4E88C6CCEB6E}">
      <text>
        <r>
          <rPr>
            <b/>
            <sz val="9"/>
            <color indexed="81"/>
            <rFont val="Tahoma"/>
            <family val="2"/>
          </rPr>
          <t>Benjamin Ho:</t>
        </r>
        <r>
          <rPr>
            <sz val="9"/>
            <color indexed="81"/>
            <rFont val="Tahoma"/>
            <family val="2"/>
          </rPr>
          <t xml:space="preserve">
might be vgrids
</t>
        </r>
      </text>
    </comment>
  </commentList>
</comments>
</file>

<file path=xl/sharedStrings.xml><?xml version="1.0" encoding="utf-8"?>
<sst xmlns="http://schemas.openxmlformats.org/spreadsheetml/2006/main" count="21192" uniqueCount="1379">
  <si>
    <t>Case</t>
  </si>
  <si>
    <t>Test_Type</t>
  </si>
  <si>
    <t>ActiveP</t>
  </si>
  <si>
    <t>ReactiveP</t>
  </si>
  <si>
    <t>SCR</t>
  </si>
  <si>
    <t>X_R</t>
  </si>
  <si>
    <t>Vsource_i</t>
  </si>
  <si>
    <t>Fixed_Shunt</t>
  </si>
  <si>
    <t>Fault_duration</t>
  </si>
  <si>
    <t>Rf_Ohms</t>
  </si>
  <si>
    <t>L_Ohms</t>
  </si>
  <si>
    <t>GS_R</t>
  </si>
  <si>
    <t>GS_L</t>
  </si>
  <si>
    <t>Trf_Tap</t>
  </si>
  <si>
    <t>FRT_dip</t>
  </si>
  <si>
    <t>Flat_Run_test_300s</t>
  </si>
  <si>
    <t>Flat_Run_test_5s</t>
  </si>
  <si>
    <t>3Ph_Balanced_Fault</t>
  </si>
  <si>
    <t>2Ph_Unbalanced_Fault</t>
  </si>
  <si>
    <t>1Ph_Unbalanced_Fault</t>
  </si>
  <si>
    <t>L_L_Unbalanced_Fault</t>
  </si>
  <si>
    <t>MFRT_S1</t>
  </si>
  <si>
    <t>MFRT_S2</t>
  </si>
  <si>
    <t>MFRT_S3</t>
  </si>
  <si>
    <t>MFRT_S4</t>
  </si>
  <si>
    <t>MFRT_S5</t>
  </si>
  <si>
    <t>MFRT_Protection</t>
  </si>
  <si>
    <t>DMAT_TempOV_1_15pu</t>
  </si>
  <si>
    <t>DMAT_TempOV_1_2pu</t>
  </si>
  <si>
    <t>DMAT_Vsetpoints</t>
  </si>
  <si>
    <t>DMAT_Vgridsteps</t>
  </si>
  <si>
    <t>DMAT_Qsetpoints</t>
  </si>
  <si>
    <t>DMAT_Psetpoints</t>
  </si>
  <si>
    <t>DMAT_OverFreq_4Hz</t>
  </si>
  <si>
    <t>DMAT_OverFreq_3s</t>
  </si>
  <si>
    <t>DMAT_UnderFreq_4Hz</t>
  </si>
  <si>
    <t>DMAT_UnderFreq_3s</t>
  </si>
  <si>
    <t>DMAT_UnderFreq_4Hz_AP50</t>
  </si>
  <si>
    <t>DMAT_UnderFreq_3s_AP50</t>
  </si>
  <si>
    <t>DMAT_UnderFreq_4Hz_AP5</t>
  </si>
  <si>
    <t>DMAT_UnderFreq_3s_AP5</t>
  </si>
  <si>
    <t>GridVchange_ramp</t>
  </si>
  <si>
    <t>GridVchange_step</t>
  </si>
  <si>
    <t>GridPhaseAngle_step</t>
  </si>
  <si>
    <t>POC_SCR_1_Pref_step</t>
  </si>
  <si>
    <t>POC_FRT_Test</t>
  </si>
  <si>
    <t>Site_Specific_FRT_Test</t>
  </si>
  <si>
    <t>Irradiance_Neg_step</t>
  </si>
  <si>
    <t>Irradiance_Pos_step</t>
  </si>
  <si>
    <t>LVRT</t>
  </si>
  <si>
    <t>HVRT</t>
  </si>
  <si>
    <t>Test_File_Names</t>
  </si>
  <si>
    <t>DMAT_PFsetpoints</t>
  </si>
  <si>
    <t>Lookup Value</t>
  </si>
  <si>
    <t>Run_test</t>
  </si>
  <si>
    <t>No</t>
  </si>
  <si>
    <t>PPCVset</t>
  </si>
  <si>
    <t>Fault_Factor</t>
  </si>
  <si>
    <t>Run_Duration</t>
  </si>
  <si>
    <t>Extended_Vdip_Recovery_0.8pu</t>
  </si>
  <si>
    <t>Extended_Vdip_Recovery_0.5pu</t>
  </si>
  <si>
    <t>Extended_Vdip_Recovery_0.1pu</t>
  </si>
  <si>
    <t>Additional_ROCOF_0.5</t>
  </si>
  <si>
    <t>Additional_ROCOF_0.1</t>
  </si>
  <si>
    <t>Additional_ROCOF_1.0</t>
  </si>
  <si>
    <t>Additional_ROCOF_4.0</t>
  </si>
  <si>
    <t>CUO_PIA</t>
  </si>
  <si>
    <t>CUO_PIA_10P</t>
  </si>
  <si>
    <t>CUO_PIA_1_1pu</t>
  </si>
  <si>
    <t>CUO_PIA_0_9pu</t>
  </si>
  <si>
    <t>CUO_LVRT_0_7pu</t>
  </si>
  <si>
    <t>CUO_LVRT_0_8pu</t>
  </si>
  <si>
    <t>CUO_HVRT_1_15pu</t>
  </si>
  <si>
    <t>CUO_HVRT_1_2pu</t>
  </si>
  <si>
    <t>CUO_HVRT_1_25pu</t>
  </si>
  <si>
    <t>CUO_HVRT_1_3pu</t>
  </si>
  <si>
    <t>CUO_HVRT_1_35pu</t>
  </si>
  <si>
    <t>Oscillation_Freq</t>
  </si>
  <si>
    <t>Notes</t>
  </si>
  <si>
    <t>191.2_1Hz</t>
  </si>
  <si>
    <t>191.2_2Hz</t>
  </si>
  <si>
    <t>191.2_3Hz</t>
  </si>
  <si>
    <t>191.2_4Hz</t>
  </si>
  <si>
    <t>191.2_5Hz</t>
  </si>
  <si>
    <t>191.2_6Hz</t>
  </si>
  <si>
    <t>191.2_7Hz</t>
  </si>
  <si>
    <t>191.2_8Hz</t>
  </si>
  <si>
    <t>191.2_9Hz</t>
  </si>
  <si>
    <t>191.2_10Hz</t>
  </si>
  <si>
    <t>191.2_11Hz</t>
  </si>
  <si>
    <t>191.2_12Hz</t>
  </si>
  <si>
    <t>191.2_13Hz</t>
  </si>
  <si>
    <t>191.2_14Hz</t>
  </si>
  <si>
    <t>191.2_15Hz</t>
  </si>
  <si>
    <t>191.2_16Hz</t>
  </si>
  <si>
    <t>191.2_17Hz</t>
  </si>
  <si>
    <t>191.2_18Hz</t>
  </si>
  <si>
    <t>191.2_19Hz</t>
  </si>
  <si>
    <t>191.2_20Hz</t>
  </si>
  <si>
    <t>Freq_Oscillation_Rejection</t>
  </si>
  <si>
    <t>190.1_1Hz</t>
  </si>
  <si>
    <t>190.1_2Hz</t>
  </si>
  <si>
    <t>190.1_3Hz</t>
  </si>
  <si>
    <t>190.1_4Hz</t>
  </si>
  <si>
    <t>190.1_5Hz</t>
  </si>
  <si>
    <t>190.1_6Hz</t>
  </si>
  <si>
    <t>190.1_7Hz</t>
  </si>
  <si>
    <t>190.1_8Hz</t>
  </si>
  <si>
    <t>190.1_9Hz</t>
  </si>
  <si>
    <t>190.1_10Hz</t>
  </si>
  <si>
    <t>190.1_11Hz</t>
  </si>
  <si>
    <t>190.1_12Hz</t>
  </si>
  <si>
    <t>190.1_13Hz</t>
  </si>
  <si>
    <t>190.1_14Hz</t>
  </si>
  <si>
    <t>190.1_15Hz</t>
  </si>
  <si>
    <t>190.1_16Hz</t>
  </si>
  <si>
    <t>190.1_17Hz</t>
  </si>
  <si>
    <t>190.1_18Hz</t>
  </si>
  <si>
    <t>190.1_19Hz</t>
  </si>
  <si>
    <t>190.1_20Hz</t>
  </si>
  <si>
    <t>190.2_1Hz</t>
  </si>
  <si>
    <t>190.2_2Hz</t>
  </si>
  <si>
    <t>190.2_3Hz</t>
  </si>
  <si>
    <t>190.2_4Hz</t>
  </si>
  <si>
    <t>190.2_5Hz</t>
  </si>
  <si>
    <t>190.2_6Hz</t>
  </si>
  <si>
    <t>190.2_7Hz</t>
  </si>
  <si>
    <t>190.2_8Hz</t>
  </si>
  <si>
    <t>190.2_9Hz</t>
  </si>
  <si>
    <t>190.2_10Hz</t>
  </si>
  <si>
    <t>190.2_11Hz</t>
  </si>
  <si>
    <t>190.2_12Hz</t>
  </si>
  <si>
    <t>190.2_13Hz</t>
  </si>
  <si>
    <t>190.2_14Hz</t>
  </si>
  <si>
    <t>190.2_15Hz</t>
  </si>
  <si>
    <t>190.2_16Hz</t>
  </si>
  <si>
    <t>190.2_17Hz</t>
  </si>
  <si>
    <t>190.2_18Hz</t>
  </si>
  <si>
    <t>190.2_19Hz</t>
  </si>
  <si>
    <t>190.2_20Hz</t>
  </si>
  <si>
    <t>191.1_1Hz</t>
  </si>
  <si>
    <t>191.1_2Hz</t>
  </si>
  <si>
    <t>191.1_3Hz</t>
  </si>
  <si>
    <t>191.1_4Hz</t>
  </si>
  <si>
    <t>191.1_5Hz</t>
  </si>
  <si>
    <t>191.1_6Hz</t>
  </si>
  <si>
    <t>191.1_7Hz</t>
  </si>
  <si>
    <t>191.1_8Hz</t>
  </si>
  <si>
    <t>191.1_9Hz</t>
  </si>
  <si>
    <t>191.1_10Hz</t>
  </si>
  <si>
    <t>191.1_11Hz</t>
  </si>
  <si>
    <t>191.1_12Hz</t>
  </si>
  <si>
    <t>191.1_13Hz</t>
  </si>
  <si>
    <t>191.1_14Hz</t>
  </si>
  <si>
    <t>191.1_15Hz</t>
  </si>
  <si>
    <t>191.1_16Hz</t>
  </si>
  <si>
    <t>191.1_17Hz</t>
  </si>
  <si>
    <t>191.1_18Hz</t>
  </si>
  <si>
    <t>191.1_19Hz</t>
  </si>
  <si>
    <t>191.1_20Hz</t>
  </si>
  <si>
    <t>191.2_0.1Hz</t>
  </si>
  <si>
    <t>191.2_0.2Hz</t>
  </si>
  <si>
    <t>191.2_0.3Hz</t>
  </si>
  <si>
    <t>191.2_0.4Hz</t>
  </si>
  <si>
    <t>191.2_0.5Hz</t>
  </si>
  <si>
    <t>191.2_0.6Hz</t>
  </si>
  <si>
    <t>191.2_0.7Hz</t>
  </si>
  <si>
    <t>191.2_0.8Hz</t>
  </si>
  <si>
    <t>191.2_0.9Hz</t>
  </si>
  <si>
    <t>Volt_Oscillation_Rejection</t>
  </si>
  <si>
    <t>190.1_0.1Hz</t>
  </si>
  <si>
    <t>190.1_0.2Hz</t>
  </si>
  <si>
    <t>190.1_0.3Hz</t>
  </si>
  <si>
    <t>190.1_0.4Hz</t>
  </si>
  <si>
    <t>190.1_0.5Hz</t>
  </si>
  <si>
    <t>190.1_0.6Hz</t>
  </si>
  <si>
    <t>190.1_0.7Hz</t>
  </si>
  <si>
    <t>190.1_0.8Hz</t>
  </si>
  <si>
    <t>190.1_0.9Hz</t>
  </si>
  <si>
    <t>190.2_0.1Hz</t>
  </si>
  <si>
    <t>190.2_0.2Hz</t>
  </si>
  <si>
    <t>190.2_0.3Hz</t>
  </si>
  <si>
    <t>190.2_0.4Hz</t>
  </si>
  <si>
    <t>190.2_0.5Hz</t>
  </si>
  <si>
    <t>190.2_0.6Hz</t>
  </si>
  <si>
    <t>190.2_0.7Hz</t>
  </si>
  <si>
    <t>190.2_0.8Hz</t>
  </si>
  <si>
    <t>190.2_0.9Hz</t>
  </si>
  <si>
    <t>191.1_0.1Hz</t>
  </si>
  <si>
    <t>191.1_0.2Hz</t>
  </si>
  <si>
    <t>191.1_0.3Hz</t>
  </si>
  <si>
    <t>191.1_0.4Hz</t>
  </si>
  <si>
    <t>191.1_0.5Hz</t>
  </si>
  <si>
    <t>191.1_0.6Hz</t>
  </si>
  <si>
    <t>191.1_0.7Hz</t>
  </si>
  <si>
    <t>191.1_0.8Hz</t>
  </si>
  <si>
    <t>191.1_0.9Hz</t>
  </si>
  <si>
    <t>PSCAD_Test_190.1_0.1Hz_LWBESS_R0_SCR10.88_XR5.13_P0_Q0_NOBESS</t>
  </si>
  <si>
    <t>PSCAD_Test_190.1_0.2Hz_LWBESS_R0_SCR10.88_XR5.13_P0_Q0_NOBESS</t>
  </si>
  <si>
    <t>PSCAD_Test_190.1_0.3Hz_LWBESS_R0_SCR10.88_XR5.13_P0_Q0_NOBESS</t>
  </si>
  <si>
    <t>PSCAD_Test_190.1_0.4Hz_LWBESS_R0_SCR10.88_XR5.13_P0_Q0_NOBESS</t>
  </si>
  <si>
    <t>PSCAD_Test_190.1_0.5Hz_LWBESS_R0_SCR10.88_XR5.13_P0_Q0_NOBESS</t>
  </si>
  <si>
    <t>PSCAD_Test_190.1_0.6Hz_LWBESS_R0_SCR10.88_XR5.13_P0_Q0_NOBESS</t>
  </si>
  <si>
    <t>PSCAD_Test_190.1_0.7Hz_LWBESS_R0_SCR10.88_XR5.13_P0_Q0_NOBESS</t>
  </si>
  <si>
    <t>PSCAD_Test_190.1_0.8Hz_LWBESS_R0_SCR10.88_XR5.13_P0_Q0_NOBESS</t>
  </si>
  <si>
    <t>PSCAD_Test_190.1_0.9Hz_LWBESS_R0_SCR10.88_XR5.13_P0_Q0_NOBESS</t>
  </si>
  <si>
    <t>PSCAD_Test_190.1_1Hz_LWBESS_R0_SCR10.88_XR5.13_P0_Q0_NOBESS</t>
  </si>
  <si>
    <t>PSCAD_Test_190.1_2Hz_LWBESS_R0_SCR10.88_XR5.13_P0_Q0_NOBESS</t>
  </si>
  <si>
    <t>PSCAD_Test_190.1_3Hz_LWBESS_R0_SCR10.88_XR5.13_P0_Q0_NOBESS</t>
  </si>
  <si>
    <t>PSCAD_Test_190.1_4Hz_LWBESS_R0_SCR10.88_XR5.13_P0_Q0_NOBESS</t>
  </si>
  <si>
    <t>PSCAD_Test_190.1_5Hz_LWBESS_R0_SCR10.88_XR5.13_P0_Q0_NOBESS</t>
  </si>
  <si>
    <t>PSCAD_Test_190.1_6Hz_LWBESS_R0_SCR10.88_XR5.13_P0_Q0_NOBESS</t>
  </si>
  <si>
    <t>PSCAD_Test_190.1_7Hz_LWBESS_R0_SCR10.88_XR5.13_P0_Q0_NOBESS</t>
  </si>
  <si>
    <t>PSCAD_Test_190.1_8Hz_LWBESS_R0_SCR10.88_XR5.13_P0_Q0_NOBESS</t>
  </si>
  <si>
    <t>PSCAD_Test_190.1_9Hz_LWBESS_R0_SCR10.88_XR5.13_P0_Q0_NOBESS</t>
  </si>
  <si>
    <t>PSCAD_Test_190.1_10Hz_LWBESS_R0_SCR10.88_XR5.13_P0_Q0_NOBESS</t>
  </si>
  <si>
    <t>PSCAD_Test_190.1_11Hz_LWBESS_R0_SCR10.88_XR5.13_P0_Q0_NOBESS</t>
  </si>
  <si>
    <t>PSCAD_Test_190.1_12Hz_LWBESS_R0_SCR10.88_XR5.13_P0_Q0_NOBESS</t>
  </si>
  <si>
    <t>PSCAD_Test_190.1_13Hz_LWBESS_R0_SCR10.88_XR5.13_P0_Q0_NOBESS</t>
  </si>
  <si>
    <t>PSCAD_Test_190.1_14Hz_LWBESS_R0_SCR10.88_XR5.13_P0_Q0_NOBESS</t>
  </si>
  <si>
    <t>PSCAD_Test_190.1_15Hz_LWBESS_R0_SCR10.88_XR5.13_P0_Q0_NOBESS</t>
  </si>
  <si>
    <t>PSCAD_Test_190.1_16Hz_LWBESS_R0_SCR10.88_XR5.13_P0_Q0_NOBESS</t>
  </si>
  <si>
    <t>PSCAD_Test_190.1_17Hz_LWBESS_R0_SCR10.88_XR5.13_P0_Q0_NOBESS</t>
  </si>
  <si>
    <t>PSCAD_Test_190.1_18Hz_LWBESS_R0_SCR10.88_XR5.13_P0_Q0_NOBESS</t>
  </si>
  <si>
    <t>PSCAD_Test_190.1_19Hz_LWBESS_R0_SCR10.88_XR5.13_P0_Q0_NOBESS</t>
  </si>
  <si>
    <t>PSCAD_Test_190.1_20Hz_LWBESS_R0_SCR10.88_XR5.13_P0_Q0_NOBESS</t>
  </si>
  <si>
    <t>PSCAD_Test_190.2_0.1Hz_LWBESS_R0_SCR25.1_XR3.42_P0_Q0_NOBESS</t>
  </si>
  <si>
    <t>PSCAD_Test_190.2_0.2Hz_LWBESS_R0_SCR25.1_XR3.42_P0_Q0_NOBESS</t>
  </si>
  <si>
    <t>PSCAD_Test_190.2_0.3Hz_LWBESS_R0_SCR25.1_XR3.42_P0_Q0_NOBESS</t>
  </si>
  <si>
    <t>PSCAD_Test_190.2_0.4Hz_LWBESS_R0_SCR25.1_XR3.42_P0_Q0_NOBESS</t>
  </si>
  <si>
    <t>PSCAD_Test_190.2_0.5Hz_LWBESS_R0_SCR25.1_XR3.42_P0_Q0_NOBESS</t>
  </si>
  <si>
    <t>PSCAD_Test_190.2_0.6Hz_LWBESS_R0_SCR25.1_XR3.42_P0_Q0_NOBESS</t>
  </si>
  <si>
    <t>PSCAD_Test_190.2_0.7Hz_LWBESS_R0_SCR25.1_XR3.42_P0_Q0_NOBESS</t>
  </si>
  <si>
    <t>PSCAD_Test_190.2_0.8Hz_LWBESS_R0_SCR25.1_XR3.42_P0_Q0_NOBESS</t>
  </si>
  <si>
    <t>PSCAD_Test_190.2_0.9Hz_LWBESS_R0_SCR25.1_XR3.42_P0_Q0_NOBESS</t>
  </si>
  <si>
    <t>PSCAD_Test_190.2_1Hz_LWBESS_R0_SCR25.1_XR3.42_P0_Q0_NOBESS</t>
  </si>
  <si>
    <t>PSCAD_Test_190.2_2Hz_LWBESS_R0_SCR25.1_XR3.42_P0_Q0_NOBESS</t>
  </si>
  <si>
    <t>PSCAD_Test_190.2_3Hz_LWBESS_R0_SCR25.1_XR3.42_P0_Q0_NOBESS</t>
  </si>
  <si>
    <t>PSCAD_Test_190.2_4Hz_LWBESS_R0_SCR25.1_XR3.42_P0_Q0_NOBESS</t>
  </si>
  <si>
    <t>PSCAD_Test_190.2_5Hz_LWBESS_R0_SCR25.1_XR3.42_P0_Q0_NOBESS</t>
  </si>
  <si>
    <t>PSCAD_Test_190.2_6Hz_LWBESS_R0_SCR25.1_XR3.42_P0_Q0_NOBESS</t>
  </si>
  <si>
    <t>PSCAD_Test_190.2_7Hz_LWBESS_R0_SCR25.1_XR3.42_P0_Q0_NOBESS</t>
  </si>
  <si>
    <t>PSCAD_Test_190.2_8Hz_LWBESS_R0_SCR25.1_XR3.42_P0_Q0_NOBESS</t>
  </si>
  <si>
    <t>PSCAD_Test_190.2_9Hz_LWBESS_R0_SCR25.1_XR3.42_P0_Q0_NOBESS</t>
  </si>
  <si>
    <t>PSCAD_Test_190.2_10Hz_LWBESS_R0_SCR25.1_XR3.42_P0_Q0_NOBESS</t>
  </si>
  <si>
    <t>PSCAD_Test_190.2_11Hz_LWBESS_R0_SCR25.1_XR3.42_P0_Q0_NOBESS</t>
  </si>
  <si>
    <t>PSCAD_Test_190.2_12Hz_LWBESS_R0_SCR25.1_XR3.42_P0_Q0_NOBESS</t>
  </si>
  <si>
    <t>PSCAD_Test_190.2_13Hz_LWBESS_R0_SCR25.1_XR3.42_P0_Q0_NOBESS</t>
  </si>
  <si>
    <t>PSCAD_Test_190.2_14Hz_LWBESS_R0_SCR25.1_XR3.42_P0_Q0_NOBESS</t>
  </si>
  <si>
    <t>PSCAD_Test_190.2_15Hz_LWBESS_R0_SCR25.1_XR3.42_P0_Q0_NOBESS</t>
  </si>
  <si>
    <t>PSCAD_Test_190.2_16Hz_LWBESS_R0_SCR25.1_XR3.42_P0_Q0_NOBESS</t>
  </si>
  <si>
    <t>PSCAD_Test_190.2_17Hz_LWBESS_R0_SCR25.1_XR3.42_P0_Q0_NOBESS</t>
  </si>
  <si>
    <t>PSCAD_Test_190.2_18Hz_LWBESS_R0_SCR25.1_XR3.42_P0_Q0_NOBESS</t>
  </si>
  <si>
    <t>PSCAD_Test_190.2_19Hz_LWBESS_R0_SCR25.1_XR3.42_P0_Q0_NOBESS</t>
  </si>
  <si>
    <t>PSCAD_Test_190.2_20Hz_LWBESS_R0_SCR25.1_XR3.42_P0_Q0_NOBESS</t>
  </si>
  <si>
    <t>ROCOF_1</t>
  </si>
  <si>
    <t>ROCOF_4</t>
  </si>
  <si>
    <t>ROCOF_3</t>
  </si>
  <si>
    <t>ROCOF_2</t>
  </si>
  <si>
    <t>PDP
Powerlink
CUO
Tests</t>
  </si>
  <si>
    <t>PDP
ROCOF
Tests</t>
  </si>
  <si>
    <t>PDP
FREQ OSCILLATION TESTs</t>
  </si>
  <si>
    <t>ROCOF_5</t>
  </si>
  <si>
    <t>ROCOF_6</t>
  </si>
  <si>
    <t>ROCOF_7</t>
  </si>
  <si>
    <t>ROCOF_8</t>
  </si>
  <si>
    <t>Vref_1</t>
  </si>
  <si>
    <t>Vref_2</t>
  </si>
  <si>
    <t>PPC_Function_Flt_Freq</t>
  </si>
  <si>
    <t>PPC_Function_Flt_Vdist</t>
  </si>
  <si>
    <t>Pref_1</t>
  </si>
  <si>
    <t>Pref_2</t>
  </si>
  <si>
    <t>PDP
PPC Function
Tests</t>
  </si>
  <si>
    <t>PPC_Function_1</t>
  </si>
  <si>
    <t>PPC_Function_2</t>
  </si>
  <si>
    <t>PPC_Function_3</t>
  </si>
  <si>
    <t>PPC_Function_4</t>
  </si>
  <si>
    <t>PDP_Psetpoints</t>
  </si>
  <si>
    <t>PDP 
Vref Tests</t>
  </si>
  <si>
    <t>PDP 
Pref Tests</t>
  </si>
  <si>
    <t>Yes</t>
  </si>
  <si>
    <t>PSSE_DMATSF_SCR6.07_XR4.35_P1_Q0</t>
  </si>
  <si>
    <t>PSSE_DMATSF_SCR10.66_XR4.88_P1_Q0</t>
  </si>
  <si>
    <t>PSSE_DMATSF_SCR6.07_XR4.35_P1_Q0.395</t>
  </si>
  <si>
    <t>PSSE_DMATSF_SCR6.07_XR4.35_P1_Q-0.395</t>
  </si>
  <si>
    <t>PSSE_DMATSF_SCR10.66_XR4.88_P1_Q0.395</t>
  </si>
  <si>
    <t>PSSE_DMATSF_SCR10.66_XR4.88_P1_Q-0.395</t>
  </si>
  <si>
    <t>S52513_Vsetpoints</t>
  </si>
  <si>
    <t>S52513_Vsetpoints_CAPlimit</t>
  </si>
  <si>
    <t>S52513_Vsetpoints_INDlimit</t>
  </si>
  <si>
    <t>S52513_Vgridsteps</t>
  </si>
  <si>
    <t>S52513_Qsetpoints</t>
  </si>
  <si>
    <t>S52513_PFsetpoints</t>
  </si>
  <si>
    <t>S52511_UF</t>
  </si>
  <si>
    <t>S5254_LVRT</t>
  </si>
  <si>
    <t>S5254_HVRT</t>
  </si>
  <si>
    <t>S52514_Pdispatch</t>
  </si>
  <si>
    <t>S52514_Pstep</t>
  </si>
  <si>
    <t>S5253_OFtrip</t>
  </si>
  <si>
    <t>S5253_UFtrip</t>
  </si>
  <si>
    <t>S52511_OF</t>
  </si>
  <si>
    <t>S5255_HVRT</t>
  </si>
  <si>
    <t>ROCOF</t>
  </si>
  <si>
    <t>Test Category</t>
  </si>
  <si>
    <t>DMAT</t>
  </si>
  <si>
    <t>SMIB</t>
  </si>
  <si>
    <t>Type Type Code</t>
  </si>
  <si>
    <t>FR</t>
  </si>
  <si>
    <t>3P</t>
  </si>
  <si>
    <t>2P</t>
  </si>
  <si>
    <t>1P</t>
  </si>
  <si>
    <t>PP</t>
  </si>
  <si>
    <t>MFRT</t>
  </si>
  <si>
    <t>TOV</t>
  </si>
  <si>
    <t>V.Spnt</t>
  </si>
  <si>
    <t>V.Gstep</t>
  </si>
  <si>
    <t>Q.Spnt</t>
  </si>
  <si>
    <t>PF.Spnt</t>
  </si>
  <si>
    <t>P.Spnt</t>
  </si>
  <si>
    <t>OF</t>
  </si>
  <si>
    <t>UF</t>
  </si>
  <si>
    <t>Grid.Vramp</t>
  </si>
  <si>
    <t>Grid.Vstep</t>
  </si>
  <si>
    <t>Vdip</t>
  </si>
  <si>
    <t>Grid.PhA</t>
  </si>
  <si>
    <t>P.SpntSCR1</t>
  </si>
  <si>
    <t>POC.FRT</t>
  </si>
  <si>
    <t>Site.FRT</t>
  </si>
  <si>
    <t>Irr.step</t>
  </si>
  <si>
    <t>Coord.LVRT</t>
  </si>
  <si>
    <t>Coord.HVRT</t>
  </si>
  <si>
    <t>CUO.PIA</t>
  </si>
  <si>
    <t>CUO.LVRT</t>
  </si>
  <si>
    <t>CUO.HVRT</t>
  </si>
  <si>
    <t>V.Osc</t>
  </si>
  <si>
    <t>F.Osc</t>
  </si>
  <si>
    <t>V.ref</t>
  </si>
  <si>
    <t>PPC.Func</t>
  </si>
  <si>
    <t>PDP.P</t>
  </si>
  <si>
    <t>FR.01</t>
  </si>
  <si>
    <t>FR.011</t>
  </si>
  <si>
    <t>FR.012</t>
  </si>
  <si>
    <t>FR.02</t>
  </si>
  <si>
    <t>FR.021</t>
  </si>
  <si>
    <t>FR.022</t>
  </si>
  <si>
    <t>FR.03</t>
  </si>
  <si>
    <t>FR.031</t>
  </si>
  <si>
    <t>FR.032</t>
  </si>
  <si>
    <t>FR.04</t>
  </si>
  <si>
    <t>FR.041</t>
  </si>
  <si>
    <t>FR.05</t>
  </si>
  <si>
    <t>FR.051</t>
  </si>
  <si>
    <t>3P.Balanced.1</t>
  </si>
  <si>
    <t>3P.Balanced.2</t>
  </si>
  <si>
    <t>3P.Balanced.3</t>
  </si>
  <si>
    <t>3P.Balanced.4</t>
  </si>
  <si>
    <t>3P.Balanced.5</t>
  </si>
  <si>
    <t>3P.Balanced.6</t>
  </si>
  <si>
    <t>3P.Balanced.7</t>
  </si>
  <si>
    <t>3P.Balanced.8</t>
  </si>
  <si>
    <t>3P.Balanced.9</t>
  </si>
  <si>
    <t>3P.Balanced.10</t>
  </si>
  <si>
    <t>3P.Balanced.11</t>
  </si>
  <si>
    <t>3P.Balanced.12</t>
  </si>
  <si>
    <t>3P.Balanced.13</t>
  </si>
  <si>
    <t>3P.Balanced.14</t>
  </si>
  <si>
    <t>3P.Balanced.15</t>
  </si>
  <si>
    <t>3P.Balanced.16</t>
  </si>
  <si>
    <t>3P.Balanced.17</t>
  </si>
  <si>
    <t>3P.Balanced.18</t>
  </si>
  <si>
    <t>3P.Balanced.19</t>
  </si>
  <si>
    <t>3P.Balanced.20</t>
  </si>
  <si>
    <t>3P.Balanced.21</t>
  </si>
  <si>
    <t>3P.Balanced.22</t>
  </si>
  <si>
    <t>3P.Balanced.23</t>
  </si>
  <si>
    <t>3P.Balanced.24</t>
  </si>
  <si>
    <t>3P.Balanced.25</t>
  </si>
  <si>
    <t>3P.Balanced.26</t>
  </si>
  <si>
    <t>3P.Balanced.27</t>
  </si>
  <si>
    <t>3P.Balanced.28</t>
  </si>
  <si>
    <t>3P.Balanced.29</t>
  </si>
  <si>
    <t>3P.Balanced.30</t>
  </si>
  <si>
    <t>3P.Balanced.31</t>
  </si>
  <si>
    <t>3P.Balanced.32</t>
  </si>
  <si>
    <t>3P.Balanced.33</t>
  </si>
  <si>
    <t>3P.Balanced.34</t>
  </si>
  <si>
    <t>3P.Balanced.35</t>
  </si>
  <si>
    <t>3P.Balanced.36</t>
  </si>
  <si>
    <t>2P.Unbalanced.37_1</t>
  </si>
  <si>
    <t>2P.Unbalanced.37_2</t>
  </si>
  <si>
    <t>2P.Unbalanced.37_3</t>
  </si>
  <si>
    <t>2P.Unbalanced.38</t>
  </si>
  <si>
    <t>2P.Unbalanced.39</t>
  </si>
  <si>
    <t>2P.Unbalanced.40</t>
  </si>
  <si>
    <t>2P.Unbalanced.41</t>
  </si>
  <si>
    <t>2P.Unbalanced.42</t>
  </si>
  <si>
    <t>2P.Unbalanced.43_1</t>
  </si>
  <si>
    <t>2P.Unbalanced.43_2</t>
  </si>
  <si>
    <t>2P.Unbalanced.43_3</t>
  </si>
  <si>
    <t>2P.Unbalanced.44</t>
  </si>
  <si>
    <t>2P.Unbalanced.45</t>
  </si>
  <si>
    <t>2P.Unbalanced.46</t>
  </si>
  <si>
    <t>2P.Unbalanced.47</t>
  </si>
  <si>
    <t>2P.Unbalanced.48</t>
  </si>
  <si>
    <t>2P.Unbalanced.49_1</t>
  </si>
  <si>
    <t>2P.Unbalanced.49_2</t>
  </si>
  <si>
    <t>2P.Unbalanced.49_3</t>
  </si>
  <si>
    <t>2P.Unbalanced.50</t>
  </si>
  <si>
    <t>2P.Unbalanced.51</t>
  </si>
  <si>
    <t>2P.Unbalanced.52</t>
  </si>
  <si>
    <t>2P.Unbalanced.53</t>
  </si>
  <si>
    <t>2P.Unbalanced.54</t>
  </si>
  <si>
    <t>2P.Unbalanced.55_1</t>
  </si>
  <si>
    <t>2P.Unbalanced.55_2</t>
  </si>
  <si>
    <t>2P.Unbalanced.55_3</t>
  </si>
  <si>
    <t>2P.Unbalanced.56</t>
  </si>
  <si>
    <t>2P.Unbalanced.57</t>
  </si>
  <si>
    <t>2P.Unbalanced.58</t>
  </si>
  <si>
    <t>2P.Unbalanced.59</t>
  </si>
  <si>
    <t>2P.Unbalanced.60</t>
  </si>
  <si>
    <t>1P.Unbalanced.61_1</t>
  </si>
  <si>
    <t>1P.Unbalanced.61_2</t>
  </si>
  <si>
    <t>1P.Unbalanced.61_3</t>
  </si>
  <si>
    <t>1P.Unbalanced.62</t>
  </si>
  <si>
    <t>1P.Unbalanced.63</t>
  </si>
  <si>
    <t>1P.Unbalanced.64</t>
  </si>
  <si>
    <t>1P.Unbalanced.65</t>
  </si>
  <si>
    <t>1P.Unbalanced.66</t>
  </si>
  <si>
    <t>1P.Unbalanced.67_1</t>
  </si>
  <si>
    <t>1P.Unbalanced.67_2</t>
  </si>
  <si>
    <t>1P.Unbalanced.67_3</t>
  </si>
  <si>
    <t>1P.Unbalanced.68</t>
  </si>
  <si>
    <t>1P.Unbalanced.69</t>
  </si>
  <si>
    <t>1P.Unbalanced.70</t>
  </si>
  <si>
    <t>1P.Unbalanced.71</t>
  </si>
  <si>
    <t>1P.Unbalanced.72</t>
  </si>
  <si>
    <t>1P.Unbalanced.73_1</t>
  </si>
  <si>
    <t>1P.Unbalanced.73_2</t>
  </si>
  <si>
    <t>1P.Unbalanced.73_3</t>
  </si>
  <si>
    <t>1P.Unbalanced.74</t>
  </si>
  <si>
    <t>1P.Unbalanced.75</t>
  </si>
  <si>
    <t>1P.Unbalanced.76</t>
  </si>
  <si>
    <t>1P.Unbalanced.77</t>
  </si>
  <si>
    <t>1P.Unbalanced.78</t>
  </si>
  <si>
    <t>1P.Unbalanced.79_1</t>
  </si>
  <si>
    <t>1P.Unbalanced.79_2</t>
  </si>
  <si>
    <t>1P.Unbalanced.79_3</t>
  </si>
  <si>
    <t>1P.Unbalanced.80</t>
  </si>
  <si>
    <t>1P.Unbalanced.81</t>
  </si>
  <si>
    <t>1P.Unbalanced.82</t>
  </si>
  <si>
    <t>1P.Unbalanced.83</t>
  </si>
  <si>
    <t>1P.Unbalanced.84</t>
  </si>
  <si>
    <t>PP.Unbalanced.85_1</t>
  </si>
  <si>
    <t>PP.Unbalanced.85_2</t>
  </si>
  <si>
    <t>PP.Unbalanced.85_3</t>
  </si>
  <si>
    <t>PP.Unbalanced.86</t>
  </si>
  <si>
    <t>PP.Unbalanced.87</t>
  </si>
  <si>
    <t>PP.Unbalanced.88</t>
  </si>
  <si>
    <t>PP.Unbalanced.89</t>
  </si>
  <si>
    <t>PP.Unbalanced.90</t>
  </si>
  <si>
    <t>PP.Unbalanced.91_1</t>
  </si>
  <si>
    <t>PP.Unbalanced.91_2</t>
  </si>
  <si>
    <t>PP.Unbalanced.91_3</t>
  </si>
  <si>
    <t>PP.Unbalanced.92</t>
  </si>
  <si>
    <t>PP.Unbalanced.93</t>
  </si>
  <si>
    <t>PP.Unbalanced.94</t>
  </si>
  <si>
    <t>PP.Unbalanced.95</t>
  </si>
  <si>
    <t>PP.Unbalanced.96</t>
  </si>
  <si>
    <t>2P.Unbalanced.97_1_1</t>
  </si>
  <si>
    <t>2P.Unbalanced.97_1_5</t>
  </si>
  <si>
    <t>2P.Unbalanced.97_1_10</t>
  </si>
  <si>
    <t>2P.Unbalanced.97_2_1</t>
  </si>
  <si>
    <t>2P.Unbalanced.97_2_5</t>
  </si>
  <si>
    <t>2P.Unbalanced.97_2_10</t>
  </si>
  <si>
    <t>2P.Unbalanced.97_3_1</t>
  </si>
  <si>
    <t>2P.Unbalanced.97_3_5</t>
  </si>
  <si>
    <t>2P.Unbalanced.97_3_10</t>
  </si>
  <si>
    <t>2P.Unbalanced.98_1</t>
  </si>
  <si>
    <t>2P.Unbalanced.98_5</t>
  </si>
  <si>
    <t>2P.Unbalanced.98_10</t>
  </si>
  <si>
    <t>2P.Unbalanced.99_1</t>
  </si>
  <si>
    <t>2P.Unbalanced.99_5</t>
  </si>
  <si>
    <t>2P.Unbalanced.99_10</t>
  </si>
  <si>
    <t>2P.Unbalanced.100_1</t>
  </si>
  <si>
    <t>2P.Unbalanced.100_5</t>
  </si>
  <si>
    <t>2P.Unbalanced.100_10</t>
  </si>
  <si>
    <t>2P.Unbalanced.101_1</t>
  </si>
  <si>
    <t>2P.Unbalanced.101_5</t>
  </si>
  <si>
    <t>2P.Unbalanced.101_10</t>
  </si>
  <si>
    <t>2P.Unbalanced.102_1</t>
  </si>
  <si>
    <t>2P.Unbalanced.102_5</t>
  </si>
  <si>
    <t>2P.Unbalanced.102_10</t>
  </si>
  <si>
    <t>2P.Unbalanced.103_1_1</t>
  </si>
  <si>
    <t>2P.Unbalanced.103_1_5</t>
  </si>
  <si>
    <t>2P.Unbalanced.103_1_10</t>
  </si>
  <si>
    <t>2P.Unbalanced.103_2_1</t>
  </si>
  <si>
    <t>2P.Unbalanced.103_2_5</t>
  </si>
  <si>
    <t>2P.Unbalanced.103_2_10</t>
  </si>
  <si>
    <t>2P.Unbalanced.103_3_1</t>
  </si>
  <si>
    <t>2P.Unbalanced.103_3_5</t>
  </si>
  <si>
    <t>2P.Unbalanced.103_3_10</t>
  </si>
  <si>
    <t>2P.Unbalanced.104_1</t>
  </si>
  <si>
    <t>2P.Unbalanced.104_5</t>
  </si>
  <si>
    <t>2P.Unbalanced.104_10</t>
  </si>
  <si>
    <t>2P.Unbalanced.105_1</t>
  </si>
  <si>
    <t>2P.Unbalanced.105_5</t>
  </si>
  <si>
    <t>2P.Unbalanced.105_10</t>
  </si>
  <si>
    <t>2P.Unbalanced.106_1</t>
  </si>
  <si>
    <t>2P.Unbalanced.106_5</t>
  </si>
  <si>
    <t>2P.Unbalanced.106_10</t>
  </si>
  <si>
    <t>2P.Unbalanced.107_1</t>
  </si>
  <si>
    <t>2P.Unbalanced.107_5</t>
  </si>
  <si>
    <t>2P.Unbalanced.107_10</t>
  </si>
  <si>
    <t>2P.Unbalanced.108_1</t>
  </si>
  <si>
    <t>2P.Unbalanced.108_5</t>
  </si>
  <si>
    <t>2P.Unbalanced.108_10</t>
  </si>
  <si>
    <t>1P.Unbalanced.109_1_1</t>
  </si>
  <si>
    <t>1P.Unbalanced.109_1_5</t>
  </si>
  <si>
    <t>1P.Unbalanced.109_1_10</t>
  </si>
  <si>
    <t>1P.Unbalanced.109_2_1</t>
  </si>
  <si>
    <t>1P.Unbalanced.109_2_5</t>
  </si>
  <si>
    <t>1P.Unbalanced.109_2_10</t>
  </si>
  <si>
    <t>1P.Unbalanced.109_3_1</t>
  </si>
  <si>
    <t>1P.Unbalanced.109_3_5</t>
  </si>
  <si>
    <t>1P.Unbalanced.109_3_10</t>
  </si>
  <si>
    <t>1P.Unbalanced.110_1</t>
  </si>
  <si>
    <t>1P.Unbalanced.110_5</t>
  </si>
  <si>
    <t>1P.Unbalanced.110_10</t>
  </si>
  <si>
    <t>1P.Unbalanced.111_1</t>
  </si>
  <si>
    <t>1P.Unbalanced.111_5</t>
  </si>
  <si>
    <t>1P.Unbalanced.111_10</t>
  </si>
  <si>
    <t>1P.Unbalanced.112_1</t>
  </si>
  <si>
    <t>1P.Unbalanced.112_5</t>
  </si>
  <si>
    <t>1P.Unbalanced.112_10</t>
  </si>
  <si>
    <t>1P.Unbalanced.113_1</t>
  </si>
  <si>
    <t>1P.Unbalanced.113_5</t>
  </si>
  <si>
    <t>1P.Unbalanced.113_10</t>
  </si>
  <si>
    <t>1P.Unbalanced.114_1</t>
  </si>
  <si>
    <t>1P.Unbalanced.114_5</t>
  </si>
  <si>
    <t>1P.Unbalanced.114_10</t>
  </si>
  <si>
    <t>1P.Unbalanced.115_1_1</t>
  </si>
  <si>
    <t>1P.Unbalanced.115_1_5</t>
  </si>
  <si>
    <t>1P.Unbalanced.115_1_10</t>
  </si>
  <si>
    <t>1P.Unbalanced.115_2_1</t>
  </si>
  <si>
    <t>1P.Unbalanced.115_2_5</t>
  </si>
  <si>
    <t>1P.Unbalanced.115_2_10</t>
  </si>
  <si>
    <t>1P.Unbalanced.115_3_1</t>
  </si>
  <si>
    <t>1P.Unbalanced.115_3_5</t>
  </si>
  <si>
    <t>1P.Unbalanced.115_3_10</t>
  </si>
  <si>
    <t>1P.Unbalanced.116_1</t>
  </si>
  <si>
    <t>1P.Unbalanced.116_5</t>
  </si>
  <si>
    <t>1P.Unbalanced.116_10</t>
  </si>
  <si>
    <t>1P.Unbalanced.117_1</t>
  </si>
  <si>
    <t>1P.Unbalanced.117_5</t>
  </si>
  <si>
    <t>1P.Unbalanced.117_10</t>
  </si>
  <si>
    <t>1P.Unbalanced.118_1</t>
  </si>
  <si>
    <t>1P.Unbalanced.118_5</t>
  </si>
  <si>
    <t>1P.Unbalanced.118_10</t>
  </si>
  <si>
    <t>1P.Unbalanced.119_1</t>
  </si>
  <si>
    <t>1P.Unbalanced.119_5</t>
  </si>
  <si>
    <t>1P.Unbalanced.119_10</t>
  </si>
  <si>
    <t>1P.Unbalanced.120_1</t>
  </si>
  <si>
    <t>1P.Unbalanced.120_5</t>
  </si>
  <si>
    <t>1P.Unbalanced.120_10</t>
  </si>
  <si>
    <t>MFRT.S1.126.1</t>
  </si>
  <si>
    <t>MFRT.S1.126.2</t>
  </si>
  <si>
    <t>MFRT.S2.127.1</t>
  </si>
  <si>
    <t>MFRT.S2.127.2</t>
  </si>
  <si>
    <t>MFRT.S3.128.1</t>
  </si>
  <si>
    <t>MFRT.S3.128.2</t>
  </si>
  <si>
    <t>MFRT.S4.129.1</t>
  </si>
  <si>
    <t>MFRT.S4.129.2</t>
  </si>
  <si>
    <t>MFRT.S5.130.1</t>
  </si>
  <si>
    <t>MFRT.S5.130.2</t>
  </si>
  <si>
    <t>MFRT.P1.130.3</t>
  </si>
  <si>
    <t>MFRT.P2.130.4</t>
  </si>
  <si>
    <t>TOV.115.131</t>
  </si>
  <si>
    <t>TOV.115.132</t>
  </si>
  <si>
    <t>TOV.115.133</t>
  </si>
  <si>
    <t>TOV.115.134</t>
  </si>
  <si>
    <t>TOV.115.135</t>
  </si>
  <si>
    <t>TOV.115.136</t>
  </si>
  <si>
    <t>TOV.115.137.1</t>
  </si>
  <si>
    <t>TOV.115.138.1</t>
  </si>
  <si>
    <t>TOV.115.139.1</t>
  </si>
  <si>
    <t>TOV.115.137.2</t>
  </si>
  <si>
    <t>TOV.115.138.2</t>
  </si>
  <si>
    <t>TOV.115.139.2</t>
  </si>
  <si>
    <t>TOV.120.140</t>
  </si>
  <si>
    <t>TOV.120.141</t>
  </si>
  <si>
    <t>TOV.120.142</t>
  </si>
  <si>
    <t>TOV.120.143</t>
  </si>
  <si>
    <t>TOV.120.144</t>
  </si>
  <si>
    <t>TOV.120.145</t>
  </si>
  <si>
    <t>TOV.120.146.1</t>
  </si>
  <si>
    <t>TOV.120.147.1</t>
  </si>
  <si>
    <t>TOV.120.148.1</t>
  </si>
  <si>
    <t>TOV.120.146.2</t>
  </si>
  <si>
    <t>TOV.120.147.2</t>
  </si>
  <si>
    <t>TOV.120.148.2</t>
  </si>
  <si>
    <t>V.Spnt.149.1</t>
  </si>
  <si>
    <t>V.Spnt.149.2</t>
  </si>
  <si>
    <t>V.Spnt.150.1</t>
  </si>
  <si>
    <t>V.Spnt.150.2</t>
  </si>
  <si>
    <t>V.Spnt.151.1</t>
  </si>
  <si>
    <t>V.Spnt.151.2</t>
  </si>
  <si>
    <t>V.Spnt.152.1</t>
  </si>
  <si>
    <t>V.Spnt.152.2</t>
  </si>
  <si>
    <t>V.Spnt.153.1</t>
  </si>
  <si>
    <t>V.Spnt.153.2</t>
  </si>
  <si>
    <t>V.Spnt.154.1</t>
  </si>
  <si>
    <t>V.Spnt.154.2</t>
  </si>
  <si>
    <t>V.Gstep.155.1</t>
  </si>
  <si>
    <t>V.Gstep.155.2</t>
  </si>
  <si>
    <t>V.Gstep.156.1</t>
  </si>
  <si>
    <t>V.Gstep.156.2</t>
  </si>
  <si>
    <t>V.Gstep.157.1</t>
  </si>
  <si>
    <t>V.Gstep.157.2</t>
  </si>
  <si>
    <t>V.Gstep.158.1</t>
  </si>
  <si>
    <t>V.Gstep.158.2</t>
  </si>
  <si>
    <t>V.Gstep.159.1</t>
  </si>
  <si>
    <t>V.Gstep.159.2</t>
  </si>
  <si>
    <t>V.Gstep.160.1</t>
  </si>
  <si>
    <t>V.Gstep.160.2</t>
  </si>
  <si>
    <t>Q.Spnt.161.1</t>
  </si>
  <si>
    <t>Q.Spnt.161.2</t>
  </si>
  <si>
    <t>Q.Spnt.162.1</t>
  </si>
  <si>
    <t>Q.Spnt.162.2</t>
  </si>
  <si>
    <t>Q.Spnt.163.1</t>
  </si>
  <si>
    <t>Q.Spnt.163.2</t>
  </si>
  <si>
    <t>Q.Spnt.164.1</t>
  </si>
  <si>
    <t>Q.Spnt.164.2</t>
  </si>
  <si>
    <t>Q.Spnt.165.1</t>
  </si>
  <si>
    <t>Q.Spnt.165.2</t>
  </si>
  <si>
    <t>Q.Spnt.166.1</t>
  </si>
  <si>
    <t>Q.Spnt.166.2</t>
  </si>
  <si>
    <t>PF.Spnt.161.3</t>
  </si>
  <si>
    <t>PF.Spnt.161.4</t>
  </si>
  <si>
    <t>PF.Spnt.162.3</t>
  </si>
  <si>
    <t>PF.Spnt.162.4</t>
  </si>
  <si>
    <t>PF.Spnt.163.3</t>
  </si>
  <si>
    <t>PF.Spnt.163.4</t>
  </si>
  <si>
    <t>PF.Spnt.164.3</t>
  </si>
  <si>
    <t>PF.Spnt.164.4</t>
  </si>
  <si>
    <t>PF.Spnt.165.3</t>
  </si>
  <si>
    <t>PF.Spnt.165.4</t>
  </si>
  <si>
    <t>PF.Spnt.166.3</t>
  </si>
  <si>
    <t>PF.Spnt.166.4</t>
  </si>
  <si>
    <t>P.Spnt.167</t>
  </si>
  <si>
    <t>P.Spnt.168</t>
  </si>
  <si>
    <t>P.Spnt.169.1</t>
  </si>
  <si>
    <t>P.Spnt.169.2</t>
  </si>
  <si>
    <t>OF.4Hz.170.1.A</t>
  </si>
  <si>
    <t>OF.3s.170.1.B</t>
  </si>
  <si>
    <t>OF.4Hz.170.2.A</t>
  </si>
  <si>
    <t>OF.3s.170.2.B</t>
  </si>
  <si>
    <t>OF.4Hz.171.1.A</t>
  </si>
  <si>
    <t>OF.3s.171.1.B</t>
  </si>
  <si>
    <t>OF.4Hz.171.2.A</t>
  </si>
  <si>
    <t>OF.3s.171.2.B</t>
  </si>
  <si>
    <t>OF.4Hz.172.1.A</t>
  </si>
  <si>
    <t>OF.3s.172.1.B</t>
  </si>
  <si>
    <t>OF.4Hz.172.2.A</t>
  </si>
  <si>
    <t>OF.3s.172.2.B</t>
  </si>
  <si>
    <t>OF.4Hz.173.1.A</t>
  </si>
  <si>
    <t>OF.3s.173.1.B</t>
  </si>
  <si>
    <t>OF.4Hz.173.2.A</t>
  </si>
  <si>
    <t>OF.3s.173.2.B</t>
  </si>
  <si>
    <t>UF.4Hz.174.1.A</t>
  </si>
  <si>
    <t>UF.3s.174.1.B</t>
  </si>
  <si>
    <t>UF.4Hz.174.2.A</t>
  </si>
  <si>
    <t>UF.3s.174.2.B</t>
  </si>
  <si>
    <t>UF.4Hz.175.1.A</t>
  </si>
  <si>
    <t>UF.3s.175.1.B</t>
  </si>
  <si>
    <t>UF.4Hz.175.2.A</t>
  </si>
  <si>
    <t>UF.3s.175.2.B</t>
  </si>
  <si>
    <t>UF.4Hz.176.1.A</t>
  </si>
  <si>
    <t>UF.3s.176.1.B</t>
  </si>
  <si>
    <t>UF.4Hz.176.2.A</t>
  </si>
  <si>
    <t>UF.3s.176.2.B</t>
  </si>
  <si>
    <t>UF.4Hz.177.1.A</t>
  </si>
  <si>
    <t>UF.3s.177.1.B</t>
  </si>
  <si>
    <t>UF.4Hz.177.2.A</t>
  </si>
  <si>
    <t>UF.3s.177.2.B</t>
  </si>
  <si>
    <t>Grid.Vramp.178.1</t>
  </si>
  <si>
    <t>Grid.Vramp.178.2</t>
  </si>
  <si>
    <t>Grid.Vramp.179.1</t>
  </si>
  <si>
    <t>Grid.Vramp.179.2</t>
  </si>
  <si>
    <t>Grid.Vramp.180.1</t>
  </si>
  <si>
    <t>Grid.Vramp.180.2</t>
  </si>
  <si>
    <t>Grid.Vramp.181.1</t>
  </si>
  <si>
    <t>Grid.Vramp.181.2</t>
  </si>
  <si>
    <t>Grid.Vstep.182.1</t>
  </si>
  <si>
    <t>Grid.Vstep.182.2</t>
  </si>
  <si>
    <t>Grid.Vstep.183.1</t>
  </si>
  <si>
    <t>Grid.Vstep.183.2</t>
  </si>
  <si>
    <t>Grid.Vstep.184.1</t>
  </si>
  <si>
    <t>Grid.Vstep.184.2</t>
  </si>
  <si>
    <t>Grid.Vstep.185.1</t>
  </si>
  <si>
    <t>Grid.Vstep.185.2</t>
  </si>
  <si>
    <t>Vdip.08.186.1.A</t>
  </si>
  <si>
    <t>Vdip.05.186.1.B</t>
  </si>
  <si>
    <t>Vdip.01.186.1.C</t>
  </si>
  <si>
    <t>Vdip.08.186.2.A</t>
  </si>
  <si>
    <t>Vdip.05.186.2.B</t>
  </si>
  <si>
    <t>Vdip.01.186.2.C</t>
  </si>
  <si>
    <t>Vdip.08.187.1.A</t>
  </si>
  <si>
    <t>Vdip.05.187.1.B</t>
  </si>
  <si>
    <t>Vdip.01.187.1.C</t>
  </si>
  <si>
    <t>Vdip.08.187.2.A</t>
  </si>
  <si>
    <t>Vdip.05.187.2.B</t>
  </si>
  <si>
    <t>Vdip.01.187.2.C</t>
  </si>
  <si>
    <t>Vdip.08.188.1.A</t>
  </si>
  <si>
    <t>Vdip.05.188.1.B</t>
  </si>
  <si>
    <t>Vdip.01.188.1.C</t>
  </si>
  <si>
    <t>Vdip.08.188.2.A</t>
  </si>
  <si>
    <t>Vdip.05.188.2.B</t>
  </si>
  <si>
    <t>Vdip.01.188.2.C</t>
  </si>
  <si>
    <t>Vdip.08.189.1.A</t>
  </si>
  <si>
    <t>Vdip.05.189.1.B</t>
  </si>
  <si>
    <t>Vdip.01.189.1.C</t>
  </si>
  <si>
    <t>Vdip.08.189.2.A</t>
  </si>
  <si>
    <t>Vdip.05.189.2.B</t>
  </si>
  <si>
    <t>Vdip.01.189.2.C</t>
  </si>
  <si>
    <t>Grid.PhA.193.1</t>
  </si>
  <si>
    <t>Grid.PhA.193.2</t>
  </si>
  <si>
    <t>Grid.PhA.194.1</t>
  </si>
  <si>
    <t>Grid.PhA.194.2</t>
  </si>
  <si>
    <t>Grid.PhA.195.1</t>
  </si>
  <si>
    <t>Grid.PhA.195.2</t>
  </si>
  <si>
    <t>Grid.PhA.196.1</t>
  </si>
  <si>
    <t>Grid.PhA.196.2</t>
  </si>
  <si>
    <t>Grid.PhA.197.1</t>
  </si>
  <si>
    <t>Grid.PhA.197.2</t>
  </si>
  <si>
    <t>Grid.PhA.198.1</t>
  </si>
  <si>
    <t>Grid.PhA.198.2</t>
  </si>
  <si>
    <t>P.SpntSCR1.199.1</t>
  </si>
  <si>
    <t>P.SpntSCR1.199.2</t>
  </si>
  <si>
    <t>POC.FRT.200.1</t>
  </si>
  <si>
    <t>POC.FRT.200.2</t>
  </si>
  <si>
    <t>POC.FRT.201.1</t>
  </si>
  <si>
    <t>POC.FRT.201.2</t>
  </si>
  <si>
    <t>POC.FRT.202.1</t>
  </si>
  <si>
    <t>POC.FRT.202.2</t>
  </si>
  <si>
    <t>POC.FRT.203.1</t>
  </si>
  <si>
    <t>POC.FRT.203.2</t>
  </si>
  <si>
    <t>POC.FRT.204.1</t>
  </si>
  <si>
    <t>POC.FRT.204.2</t>
  </si>
  <si>
    <t>POC.FRT.205.1</t>
  </si>
  <si>
    <t>POC.FRT.205.2</t>
  </si>
  <si>
    <t>Site.FRT.206.1</t>
  </si>
  <si>
    <t>Site.FRT.206.2</t>
  </si>
  <si>
    <t>Site.FRT.207.1</t>
  </si>
  <si>
    <t>Site.FRT.207.2</t>
  </si>
  <si>
    <t>Site.FRT.208.1</t>
  </si>
  <si>
    <t>Site.FRT.208.2</t>
  </si>
  <si>
    <t>Site.FRT.209.1</t>
  </si>
  <si>
    <t>Site.FRT.209.2</t>
  </si>
  <si>
    <t>Site.FRT.210.1</t>
  </si>
  <si>
    <t>Site.FRT.210.2</t>
  </si>
  <si>
    <t>Site.FRT.211.1</t>
  </si>
  <si>
    <t>Site.FRT.211.2</t>
  </si>
  <si>
    <t>Site.FRT.212.1</t>
  </si>
  <si>
    <t>Site.FRT.212.2</t>
  </si>
  <si>
    <t>Site.FRT.213.1</t>
  </si>
  <si>
    <t>Site.FRT.213.2</t>
  </si>
  <si>
    <t>Site.FRT.214.1</t>
  </si>
  <si>
    <t>Site.FRT.214.2</t>
  </si>
  <si>
    <t>Site.FRT.215.1</t>
  </si>
  <si>
    <t>Site.FRT.215.2</t>
  </si>
  <si>
    <t>Site.FRT.216.1</t>
  </si>
  <si>
    <t>Site.FRT.216.2</t>
  </si>
  <si>
    <t>Site.FRT.217.1</t>
  </si>
  <si>
    <t>Site.FRT.217.2</t>
  </si>
  <si>
    <t>Site.FRT.218.1</t>
  </si>
  <si>
    <t>Site.FRT.218.2</t>
  </si>
  <si>
    <t>Site.FRT.219.1</t>
  </si>
  <si>
    <t>Site.FRT.219.2</t>
  </si>
  <si>
    <t>Site.FRT.220.1</t>
  </si>
  <si>
    <t>Site.FRT.220.2</t>
  </si>
  <si>
    <t>Site.FRT.221.1</t>
  </si>
  <si>
    <t>Site.FRT.221.2</t>
  </si>
  <si>
    <t>Site.FRT.222.1</t>
  </si>
  <si>
    <t>Site.FRT.222.2</t>
  </si>
  <si>
    <t>Site.FRT.223.1</t>
  </si>
  <si>
    <t>Site.FRT.223.2</t>
  </si>
  <si>
    <t>Site.FRT.224.1</t>
  </si>
  <si>
    <t>Site.FRT.224.2</t>
  </si>
  <si>
    <t>Site.FRT.225.1</t>
  </si>
  <si>
    <t>Site.FRT.225.2</t>
  </si>
  <si>
    <t>Irr.step.226.1</t>
  </si>
  <si>
    <t>Irr.step.226.2</t>
  </si>
  <si>
    <t>Irr.step.227.1</t>
  </si>
  <si>
    <t>Irr.step.227.2</t>
  </si>
  <si>
    <t>Irr.step.228.1</t>
  </si>
  <si>
    <t>Irr.step.228.2</t>
  </si>
  <si>
    <t>Irr.step.229.1</t>
  </si>
  <si>
    <t>Irr.step.229.2</t>
  </si>
  <si>
    <t>Coord.LVRT.230.1</t>
  </si>
  <si>
    <t>Coord.LVRT.230.2</t>
  </si>
  <si>
    <t>Coord.LVRT.231.1</t>
  </si>
  <si>
    <t>Coord.LVRT.231.2</t>
  </si>
  <si>
    <t>Coord.HVRT.232.1</t>
  </si>
  <si>
    <t>Coord.HVRT.232.2</t>
  </si>
  <si>
    <t>Coord.HVRT.233.1</t>
  </si>
  <si>
    <t>Coord.HVRT.233.2</t>
  </si>
  <si>
    <t>Vref.1</t>
  </si>
  <si>
    <t>Vref.2</t>
  </si>
  <si>
    <t>Vref.3</t>
  </si>
  <si>
    <t>Vref.4</t>
  </si>
  <si>
    <t>Vref.5</t>
  </si>
  <si>
    <t>Vref.6</t>
  </si>
  <si>
    <t>Vref.7</t>
  </si>
  <si>
    <t>Vref.8</t>
  </si>
  <si>
    <t>Vref.13</t>
  </si>
  <si>
    <t>Vref.14</t>
  </si>
  <si>
    <t>Vref.15</t>
  </si>
  <si>
    <t>Vref.16</t>
  </si>
  <si>
    <t>Vref.19</t>
  </si>
  <si>
    <t>Vref.20</t>
  </si>
  <si>
    <t>Vref.21</t>
  </si>
  <si>
    <t>Vref.22</t>
  </si>
  <si>
    <t>Vgrid.1</t>
  </si>
  <si>
    <t>Vgrid.2</t>
  </si>
  <si>
    <t>Vgrid.3</t>
  </si>
  <si>
    <t>Vgrid.4</t>
  </si>
  <si>
    <t>Vgrid.5</t>
  </si>
  <si>
    <t>Vgrid.6</t>
  </si>
  <si>
    <t>Vgrid.7</t>
  </si>
  <si>
    <t>Vgrid.8</t>
  </si>
  <si>
    <t>Vgrid.13</t>
  </si>
  <si>
    <t>Vgrid.14</t>
  </si>
  <si>
    <t>Vgrid.15</t>
  </si>
  <si>
    <t>Vgrid.16</t>
  </si>
  <si>
    <t>Qref.1</t>
  </si>
  <si>
    <t>Qref.2</t>
  </si>
  <si>
    <t>Qref.3</t>
  </si>
  <si>
    <t>Qref.4</t>
  </si>
  <si>
    <t>Qref.5</t>
  </si>
  <si>
    <t>Qref.6</t>
  </si>
  <si>
    <t>Qref.7</t>
  </si>
  <si>
    <t>Qref.8</t>
  </si>
  <si>
    <t>PFref.1</t>
  </si>
  <si>
    <t>PFref.2</t>
  </si>
  <si>
    <t>PFref.3</t>
  </si>
  <si>
    <t>PFref.4</t>
  </si>
  <si>
    <t>AGC.1</t>
  </si>
  <si>
    <t>AGC.2</t>
  </si>
  <si>
    <t>AGC.5</t>
  </si>
  <si>
    <t>AGC.6</t>
  </si>
  <si>
    <t>OF.1</t>
  </si>
  <si>
    <t>OF.2</t>
  </si>
  <si>
    <t>OF.3</t>
  </si>
  <si>
    <t>OF.4</t>
  </si>
  <si>
    <t>UF.1</t>
  </si>
  <si>
    <t>UF.2</t>
  </si>
  <si>
    <t>UF.3</t>
  </si>
  <si>
    <t>UF.4</t>
  </si>
  <si>
    <t>HVRT.1</t>
  </si>
  <si>
    <t>HVRT.2</t>
  </si>
  <si>
    <t>HVRT.3</t>
  </si>
  <si>
    <t>HVRT.4</t>
  </si>
  <si>
    <t>HVRT.5</t>
  </si>
  <si>
    <t>HVRT.6</t>
  </si>
  <si>
    <t>HVRT.7</t>
  </si>
  <si>
    <t>HVRT.8</t>
  </si>
  <si>
    <t>HVRT.9</t>
  </si>
  <si>
    <t>HVRT.10</t>
  </si>
  <si>
    <t>HVRT.11</t>
  </si>
  <si>
    <t>HVRT.12</t>
  </si>
  <si>
    <t>HVRT.13</t>
  </si>
  <si>
    <t>HVRT.14</t>
  </si>
  <si>
    <t>HVRT.15</t>
  </si>
  <si>
    <t>HVRT.16</t>
  </si>
  <si>
    <t>2P.Unbalanced.1</t>
  </si>
  <si>
    <t>2P.Unbalanced.2</t>
  </si>
  <si>
    <t>2P.Unbalanced.3</t>
  </si>
  <si>
    <t>2P.Unbalanced.4</t>
  </si>
  <si>
    <t>2P.Unbalanced.5</t>
  </si>
  <si>
    <t>2P.Unbalanced.6</t>
  </si>
  <si>
    <t>2P.Unbalanced.7</t>
  </si>
  <si>
    <t>2P.Unbalanced.8</t>
  </si>
  <si>
    <t>2P.Unbalanced.9</t>
  </si>
  <si>
    <t>2P.Unbalanced.10</t>
  </si>
  <si>
    <t>2P.Unbalanced.11</t>
  </si>
  <si>
    <t>2P.Unbalanced.12</t>
  </si>
  <si>
    <t>2P.Unbalanced.13</t>
  </si>
  <si>
    <t>2P.Unbalanced.14</t>
  </si>
  <si>
    <t>2P.Unbalanced.15</t>
  </si>
  <si>
    <t>2P.Unbalanced.16</t>
  </si>
  <si>
    <t>2P.Unbalanced.17</t>
  </si>
  <si>
    <t>2P.Unbalanced.18</t>
  </si>
  <si>
    <t>2P.Unbalanced.19</t>
  </si>
  <si>
    <t>2P.Unbalanced.20</t>
  </si>
  <si>
    <t>2P.Unbalanced.21</t>
  </si>
  <si>
    <t>2P.Unbalanced.22</t>
  </si>
  <si>
    <t>2P.Unbalanced.23</t>
  </si>
  <si>
    <t>2P.Unbalanced.24</t>
  </si>
  <si>
    <t>2P.Unbalanced.25</t>
  </si>
  <si>
    <t>2P.Unbalanced.26</t>
  </si>
  <si>
    <t>2P.Unbalanced.27</t>
  </si>
  <si>
    <t>2P.Unbalanced.28</t>
  </si>
  <si>
    <t>2P.Unbalanced.29</t>
  </si>
  <si>
    <t>2P.Unbalanced.30</t>
  </si>
  <si>
    <t>2P.Unbalanced.31</t>
  </si>
  <si>
    <t>2P.Unbalanced.32</t>
  </si>
  <si>
    <t>2P.Unbalanced.33</t>
  </si>
  <si>
    <t>2P.Unbalanced.34</t>
  </si>
  <si>
    <t>2P.Unbalanced.35</t>
  </si>
  <si>
    <t>2P.Unbalanced.36</t>
  </si>
  <si>
    <t>1P.Unbalanced.1</t>
  </si>
  <si>
    <t>1P.Unbalanced.2</t>
  </si>
  <si>
    <t>1P.Unbalanced.3</t>
  </si>
  <si>
    <t>1P.Unbalanced.4</t>
  </si>
  <si>
    <t>1P.Unbalanced.5</t>
  </si>
  <si>
    <t>1P.Unbalanced.6</t>
  </si>
  <si>
    <t>1P.Unbalanced.7</t>
  </si>
  <si>
    <t>1P.Unbalanced.8</t>
  </si>
  <si>
    <t>1P.Unbalanced.9</t>
  </si>
  <si>
    <t>1P.Unbalanced.10</t>
  </si>
  <si>
    <t>1P.Unbalanced.11</t>
  </si>
  <si>
    <t>1P.Unbalanced.12</t>
  </si>
  <si>
    <t>1P.Unbalanced.13</t>
  </si>
  <si>
    <t>1P.Unbalanced.14</t>
  </si>
  <si>
    <t>1P.Unbalanced.15</t>
  </si>
  <si>
    <t>1P.Unbalanced.16</t>
  </si>
  <si>
    <t>1P.Unbalanced.17</t>
  </si>
  <si>
    <t>1P.Unbalanced.18</t>
  </si>
  <si>
    <t>1P.Unbalanced.19</t>
  </si>
  <si>
    <t>1P.Unbalanced.20</t>
  </si>
  <si>
    <t>1P.Unbalanced.21</t>
  </si>
  <si>
    <t>1P.Unbalanced.22</t>
  </si>
  <si>
    <t>1P.Unbalanced.23</t>
  </si>
  <si>
    <t>1P.Unbalanced.24</t>
  </si>
  <si>
    <t>1P.Unbalanced.25</t>
  </si>
  <si>
    <t>1P.Unbalanced.26</t>
  </si>
  <si>
    <t>1P.Unbalanced.27</t>
  </si>
  <si>
    <t>1P.Unbalanced.28</t>
  </si>
  <si>
    <t>1P.Unbalanced.29</t>
  </si>
  <si>
    <t>1P.Unbalanced.30</t>
  </si>
  <si>
    <t>1P.Unbalanced.31</t>
  </si>
  <si>
    <t>1P.Unbalanced.32</t>
  </si>
  <si>
    <t>1P.Unbalanced.33</t>
  </si>
  <si>
    <t>1P.Unbalanced.34</t>
  </si>
  <si>
    <t>1P.Unbalanced.35</t>
  </si>
  <si>
    <t>1P.Unbalanced.36</t>
  </si>
  <si>
    <t>PP.Unbalanced.1</t>
  </si>
  <si>
    <t>PP.Unbalanced.2</t>
  </si>
  <si>
    <t>PP.Unbalanced.3</t>
  </si>
  <si>
    <t>PP.Unbalanced.4</t>
  </si>
  <si>
    <t>PP.Unbalanced.5</t>
  </si>
  <si>
    <t>PP.Unbalanced.6</t>
  </si>
  <si>
    <t>PP.Unbalanced.7</t>
  </si>
  <si>
    <t>PP.Unbalanced.8</t>
  </si>
  <si>
    <t>PP.Unbalanced.9</t>
  </si>
  <si>
    <t>PP.Unbalanced.10</t>
  </si>
  <si>
    <t>PP.Unbalanced.11</t>
  </si>
  <si>
    <t>PP.Unbalanced.12</t>
  </si>
  <si>
    <t>PP.Unbalanced.13</t>
  </si>
  <si>
    <t>PP.Unbalanced.14</t>
  </si>
  <si>
    <t>PP.Unbalanced.15</t>
  </si>
  <si>
    <t>PP.Unbalanced.16</t>
  </si>
  <si>
    <t>PP.Unbalanced.17</t>
  </si>
  <si>
    <t>PP.Unbalanced.18</t>
  </si>
  <si>
    <t>PP.Unbalanced.19</t>
  </si>
  <si>
    <t>PP.Unbalanced.20</t>
  </si>
  <si>
    <t>PP.Unbalanced.21</t>
  </si>
  <si>
    <t>PP.Unbalanced.22</t>
  </si>
  <si>
    <t>PP.Unbalanced.23</t>
  </si>
  <si>
    <t>PP.Unbalanced.24</t>
  </si>
  <si>
    <t>PP.Unbalanced.25</t>
  </si>
  <si>
    <t>PP.Unbalanced.26</t>
  </si>
  <si>
    <t>PP.Unbalanced.27</t>
  </si>
  <si>
    <t>PP.Unbalanced.28</t>
  </si>
  <si>
    <t>PP.Unbalanced.29</t>
  </si>
  <si>
    <t>PP.Unbalanced.30</t>
  </si>
  <si>
    <t>PP.Unbalanced.31</t>
  </si>
  <si>
    <t>PP.Unbalanced.32</t>
  </si>
  <si>
    <t>PP.Unbalanced.33</t>
  </si>
  <si>
    <t>PP.Unbalanced.34</t>
  </si>
  <si>
    <t>PP.Unbalanced.35</t>
  </si>
  <si>
    <t>PP.Unbalanced.36</t>
  </si>
  <si>
    <t>Technology</t>
  </si>
  <si>
    <t>H</t>
  </si>
  <si>
    <t>MFRT.P1.130.4</t>
  </si>
  <si>
    <t>MFRT.P2.130.3</t>
  </si>
  <si>
    <t>Vdroop.2</t>
  </si>
  <si>
    <t>Vdroop.1</t>
  </si>
  <si>
    <t>Vref.9</t>
  </si>
  <si>
    <t>Vref.10</t>
  </si>
  <si>
    <t>Vref.11</t>
  </si>
  <si>
    <t>Vref.12</t>
  </si>
  <si>
    <t>Vref.17</t>
  </si>
  <si>
    <t>Vref.18</t>
  </si>
  <si>
    <t>Vref.23</t>
  </si>
  <si>
    <t>Vref.24</t>
  </si>
  <si>
    <t>Vgrid.9</t>
  </si>
  <si>
    <t>Vgrid.10</t>
  </si>
  <si>
    <t>Vgrid.11</t>
  </si>
  <si>
    <t>Vgrid.12</t>
  </si>
  <si>
    <t>H_CUO_1</t>
  </si>
  <si>
    <t>H_CUO_2</t>
  </si>
  <si>
    <t>H_CUO_3</t>
  </si>
  <si>
    <t>H_CUO_4a</t>
  </si>
  <si>
    <t>H_CUO_5</t>
  </si>
  <si>
    <t>H_CUO_6</t>
  </si>
  <si>
    <t>H_CUO_7</t>
  </si>
  <si>
    <t>H_CUO_8</t>
  </si>
  <si>
    <t>H_CUO_9</t>
  </si>
  <si>
    <t>H_CUO_10</t>
  </si>
  <si>
    <t>H_CUO_11</t>
  </si>
  <si>
    <t>H_CUO_12a</t>
  </si>
  <si>
    <t>H_CUO_13_0.7</t>
  </si>
  <si>
    <t>H_CUO_14_0.7</t>
  </si>
  <si>
    <t>H_CUO_15a_0.7</t>
  </si>
  <si>
    <t>H_CUO_16a_0.7</t>
  </si>
  <si>
    <t>H_CUO_13_0.8</t>
  </si>
  <si>
    <t>H_CUO_14_0.8</t>
  </si>
  <si>
    <t>H_CUO_15a_0.8</t>
  </si>
  <si>
    <t>H_CUO_16a_0.8</t>
  </si>
  <si>
    <t>H_CUO_13_1.15</t>
  </si>
  <si>
    <t>H_CUO_14_1.15</t>
  </si>
  <si>
    <t>H_CUO_15a_1.15</t>
  </si>
  <si>
    <t>H_CUO_16a_1.15</t>
  </si>
  <si>
    <t>H_CUO_13_1.2</t>
  </si>
  <si>
    <t>H_CUO_14_1.2</t>
  </si>
  <si>
    <t>H_CUO_15a_1.2</t>
  </si>
  <si>
    <t>H_CUO_16a_1.2</t>
  </si>
  <si>
    <t>H_CUO_13_1.25</t>
  </si>
  <si>
    <t>H_CUO_14_1.25</t>
  </si>
  <si>
    <t>H_CUO_15a_1.25</t>
  </si>
  <si>
    <t>H_CUO_16a_1.25</t>
  </si>
  <si>
    <t>H_CUO_13_1.3</t>
  </si>
  <si>
    <t>H_CUO_14_1.3</t>
  </si>
  <si>
    <t>H_CUO_15a_1.3</t>
  </si>
  <si>
    <t>H_CUO_16a_1.3</t>
  </si>
  <si>
    <t>H_CUO_13_1.35</t>
  </si>
  <si>
    <t>H_CUO_14_1.35</t>
  </si>
  <si>
    <t>H_CUO_15a_1.35</t>
  </si>
  <si>
    <t>H_CUO_16a_1.35</t>
  </si>
  <si>
    <t>garbage</t>
  </si>
  <si>
    <t>HVRT.17</t>
  </si>
  <si>
    <t>HVRT.18</t>
  </si>
  <si>
    <t>HVRT.19</t>
  </si>
  <si>
    <t>HVRT.20</t>
  </si>
  <si>
    <t>HVRT.21</t>
  </si>
  <si>
    <t>HVRT.22</t>
  </si>
  <si>
    <t>HVRT.23</t>
  </si>
  <si>
    <t>HVRT.24</t>
  </si>
  <si>
    <t>HVRT.25</t>
  </si>
  <si>
    <t>HVRT.26</t>
  </si>
  <si>
    <t>HVRT.27</t>
  </si>
  <si>
    <t>HVRT.28</t>
  </si>
  <si>
    <t>HVRT.29</t>
  </si>
  <si>
    <t>HVRT.30</t>
  </si>
  <si>
    <t>HVRT.31</t>
  </si>
  <si>
    <t>HVRT.32</t>
  </si>
  <si>
    <t>HVRT.33</t>
  </si>
  <si>
    <t>HVRT.34</t>
  </si>
  <si>
    <t>HVRT.35</t>
  </si>
  <si>
    <t>HVRT.36</t>
  </si>
  <si>
    <t>HVRT.37</t>
  </si>
  <si>
    <t>HVRT.38</t>
  </si>
  <si>
    <t>HVRT.39</t>
  </si>
  <si>
    <t>HVRT.40</t>
  </si>
  <si>
    <t>HVRT.41</t>
  </si>
  <si>
    <t>HVRT.42</t>
  </si>
  <si>
    <t>HVRT.43</t>
  </si>
  <si>
    <t>HVRT.44</t>
  </si>
  <si>
    <t>HVRT.45</t>
  </si>
  <si>
    <t>HVRT.46</t>
  </si>
  <si>
    <t>HVRT.47</t>
  </si>
  <si>
    <t>HVRT.48</t>
  </si>
  <si>
    <t>54.HVRT.1</t>
  </si>
  <si>
    <t>54.HVRT.2</t>
  </si>
  <si>
    <t>54.LVRT.1</t>
  </si>
  <si>
    <t>54.LVRT.2</t>
  </si>
  <si>
    <t>H_CUO_2_Iq</t>
  </si>
  <si>
    <t>H_CUO_3_Iq</t>
  </si>
  <si>
    <t>H_CUO_4a_Iq</t>
  </si>
  <si>
    <t>H_CUO_5_Iq</t>
  </si>
  <si>
    <t>H_CUO_6_Iq</t>
  </si>
  <si>
    <t>H_CUO_7_Iq</t>
  </si>
  <si>
    <t>H_CUO_8_Iq</t>
  </si>
  <si>
    <t>H_CUO_9_Iq</t>
  </si>
  <si>
    <t>H_CUO_10_Iq</t>
  </si>
  <si>
    <t>H_CUO_11_Iq</t>
  </si>
  <si>
    <t>H_CUO_12a_Iq</t>
  </si>
  <si>
    <t>H_CUO_13_0.7_Iq</t>
  </si>
  <si>
    <t>H_CUO_14_0.7_Iq</t>
  </si>
  <si>
    <t>H_CUO_15a_0.7_Iq</t>
  </si>
  <si>
    <t>H_CUO_16a_0.7_Iq</t>
  </si>
  <si>
    <t>H_CUO_13_0.8_Iq</t>
  </si>
  <si>
    <t>H_CUO_14_0.8_Iq</t>
  </si>
  <si>
    <t>H_CUO_15a_0.8_Iq</t>
  </si>
  <si>
    <t>H_CUO_16a_0.8_Iq</t>
  </si>
  <si>
    <t>H_CUO_13_1.15_Iq</t>
  </si>
  <si>
    <t>H_CUO_14_1.15_Iq</t>
  </si>
  <si>
    <t>H_CUO_15a_1.15_Iq</t>
  </si>
  <si>
    <t>H_CUO_16a_1.15_Iq</t>
  </si>
  <si>
    <t>H_CUO_13_1.2_Iq</t>
  </si>
  <si>
    <t>H_CUO_14_1.2_Iq</t>
  </si>
  <si>
    <t>H_CUO_15a_1.2_Iq</t>
  </si>
  <si>
    <t>H_CUO_16a_1.2_Iq</t>
  </si>
  <si>
    <t>H_CUO_13_1.25_Iq</t>
  </si>
  <si>
    <t>H_CUO_14_1.25_Iq</t>
  </si>
  <si>
    <t>H_CUO_15a_1.25_Iq</t>
  </si>
  <si>
    <t>H_CUO_16a_1.25_Iq</t>
  </si>
  <si>
    <t>H_CUO_13_1.3_Iq</t>
  </si>
  <si>
    <t>H_CUO_14_1.3_Iq</t>
  </si>
  <si>
    <t>H_CUO_15a_1.3_Iq</t>
  </si>
  <si>
    <t>H_CUO_16a_1.3_Iq</t>
  </si>
  <si>
    <t>H_CUO_13_1.35_Iq</t>
  </si>
  <si>
    <t>H_CUO_14_1.35_Iq</t>
  </si>
  <si>
    <t>H_CUO_15a_1.35_Iq</t>
  </si>
  <si>
    <t>H_CUO_16a_1.35_Iq</t>
  </si>
  <si>
    <t>54.LVRT.2_Iq</t>
  </si>
  <si>
    <t>54.LVRT.1_Iq</t>
  </si>
  <si>
    <t>54.HVRT.1_Iq</t>
  </si>
  <si>
    <t>54.HVRT.2_Iq</t>
  </si>
  <si>
    <t>H_CUO_1_Iq</t>
  </si>
  <si>
    <t>191.2_21Hz</t>
  </si>
  <si>
    <t>191.2_22Hz</t>
  </si>
  <si>
    <t>191.2_23Hz</t>
  </si>
  <si>
    <t>191.2_24Hz</t>
  </si>
  <si>
    <t>191.2_25Hz</t>
  </si>
  <si>
    <t>191.1_21Hz</t>
  </si>
  <si>
    <t>191.1_22Hz</t>
  </si>
  <si>
    <t>191.1_23Hz</t>
  </si>
  <si>
    <t>191.1_24Hz</t>
  </si>
  <si>
    <t>191.1_25Hz</t>
  </si>
  <si>
    <t>Coord.LVRT.232.2</t>
  </si>
  <si>
    <t>Coord.LVRT.232.1</t>
  </si>
  <si>
    <t>Coord.HVRT.230.2</t>
  </si>
  <si>
    <t>Coord.HVRT.230.1</t>
  </si>
  <si>
    <t>Coord.HVRT.231.1</t>
  </si>
  <si>
    <t>DMAT_OverFreq_3s_AP5</t>
  </si>
  <si>
    <t>DMAT_OverFreq_4Hz_AP5</t>
  </si>
  <si>
    <t>DMAT_OverFreq_3s_AP50</t>
  </si>
  <si>
    <t>DMAT_OverFreq_4Hz_AP50</t>
  </si>
  <si>
    <t>C</t>
  </si>
  <si>
    <t>3P.Balanced.37</t>
  </si>
  <si>
    <t>3P.Balanced.38</t>
  </si>
  <si>
    <t>3P.Balanced.39</t>
  </si>
  <si>
    <t>MFRT.S1.121.1</t>
  </si>
  <si>
    <t>MFRT.S1.121.2</t>
  </si>
  <si>
    <t>MFRT.S2.122.1</t>
  </si>
  <si>
    <t>MFRT.S2.122.2</t>
  </si>
  <si>
    <t>MFRT.S3.123.1</t>
  </si>
  <si>
    <t>MFRT.S3.123.2</t>
  </si>
  <si>
    <t>MFRT.S4.124.1</t>
  </si>
  <si>
    <t>MFRT.S4.124.2</t>
  </si>
  <si>
    <t>MFRT.S5.125.1</t>
  </si>
  <si>
    <t>MFRT.S5.125.2</t>
  </si>
  <si>
    <t>MFRT.P1.125.3</t>
  </si>
  <si>
    <t>MFRT.P1.125.4</t>
  </si>
  <si>
    <t>MFRT.P2.125.3</t>
  </si>
  <si>
    <t>MFRT.P2.125.4</t>
  </si>
  <si>
    <t>33.0515</t>
  </si>
  <si>
    <t>33.4587</t>
  </si>
  <si>
    <t>32.2776</t>
  </si>
  <si>
    <t>14.0975</t>
  </si>
  <si>
    <t>14.7490</t>
  </si>
  <si>
    <t>14.0429</t>
  </si>
  <si>
    <t>27.3328</t>
  </si>
  <si>
    <t>27.6034</t>
  </si>
  <si>
    <t>27.1056</t>
  </si>
  <si>
    <t>20.4670</t>
  </si>
  <si>
    <t>20.6810</t>
  </si>
  <si>
    <t>20.3047</t>
  </si>
  <si>
    <t>44.2656</t>
  </si>
  <si>
    <t>44.8028</t>
  </si>
  <si>
    <t>43.7908</t>
  </si>
  <si>
    <t>19.2168</t>
  </si>
  <si>
    <t>20.1440</t>
  </si>
  <si>
    <t>19.1674</t>
  </si>
  <si>
    <t>37.3921</t>
  </si>
  <si>
    <t>37.7519</t>
  </si>
  <si>
    <t>37.0925</t>
  </si>
  <si>
    <t>28.1253</t>
  </si>
  <si>
    <t>28.4041</t>
  </si>
  <si>
    <t>27.9194</t>
  </si>
  <si>
    <t>CUO_1</t>
  </si>
  <si>
    <t>CUO_2</t>
  </si>
  <si>
    <t>CUO_3a</t>
  </si>
  <si>
    <t>CUO_3b</t>
  </si>
  <si>
    <t>CUO_4a</t>
  </si>
  <si>
    <t>CUO_4b</t>
  </si>
  <si>
    <t>CUO_5</t>
  </si>
  <si>
    <t>CUO_6</t>
  </si>
  <si>
    <t>CUO_7</t>
  </si>
  <si>
    <t>CUO_8</t>
  </si>
  <si>
    <t>CUO_9</t>
  </si>
  <si>
    <t>CUO_10</t>
  </si>
  <si>
    <t>CUO_11a</t>
  </si>
  <si>
    <t>CUO_11b</t>
  </si>
  <si>
    <t>CUO_12a</t>
  </si>
  <si>
    <t>CUO_12b</t>
  </si>
  <si>
    <t>CUO_13_0.7</t>
  </si>
  <si>
    <t>CUO_14_0.7</t>
  </si>
  <si>
    <t>CUO_15a_0.7</t>
  </si>
  <si>
    <t>CUO_15b_0.7</t>
  </si>
  <si>
    <t>CUO_16a_0.7</t>
  </si>
  <si>
    <t>CUO_16b_0.7</t>
  </si>
  <si>
    <t>CUO_13_0.8</t>
  </si>
  <si>
    <t>CUO_14_0.8</t>
  </si>
  <si>
    <t>CUO_15a_0.8</t>
  </si>
  <si>
    <t>CUO_15b_0.8</t>
  </si>
  <si>
    <t>CUO_16a_0.8</t>
  </si>
  <si>
    <t>CUO_16b_0.8</t>
  </si>
  <si>
    <t>CUO_13_1.15</t>
  </si>
  <si>
    <t>CUO_14_1.15</t>
  </si>
  <si>
    <t>CUO_15a_1.15</t>
  </si>
  <si>
    <t>CUO_15b_1.15</t>
  </si>
  <si>
    <t>CUO_16a_1.15</t>
  </si>
  <si>
    <t>CUO_16b_1.15</t>
  </si>
  <si>
    <t>CUO_13_1.2</t>
  </si>
  <si>
    <t>CUO_14_1.2</t>
  </si>
  <si>
    <t>CUO_15a_1.2</t>
  </si>
  <si>
    <t>CUO_15b_1.2</t>
  </si>
  <si>
    <t>CUO_16a_1.2</t>
  </si>
  <si>
    <t>CUO_16b_1.2</t>
  </si>
  <si>
    <t>CUO_13_1.25</t>
  </si>
  <si>
    <t>CUO_14_1.25</t>
  </si>
  <si>
    <t>CUO_15a_1.25</t>
  </si>
  <si>
    <t>CUO_15b_1.25</t>
  </si>
  <si>
    <t>CUO_16a_1.25</t>
  </si>
  <si>
    <t>CUO_16b_1.25</t>
  </si>
  <si>
    <t>CUO_13_1.3</t>
  </si>
  <si>
    <t>CUO_14_1.3</t>
  </si>
  <si>
    <t>CUO_15a_1.3</t>
  </si>
  <si>
    <t>CUO_15b_1.3</t>
  </si>
  <si>
    <t>CUO_16a_1.3</t>
  </si>
  <si>
    <t>CUO_16b_1.3</t>
  </si>
  <si>
    <t>CUO_13_1.35</t>
  </si>
  <si>
    <t>CUO_14_1.35</t>
  </si>
  <si>
    <t>CUO_15a_1.35</t>
  </si>
  <si>
    <t>CUO_15b_1.35</t>
  </si>
  <si>
    <t>CUO_16a_1.35</t>
  </si>
  <si>
    <t>CUO_16b_1.35</t>
  </si>
  <si>
    <t>Vref.29</t>
  </si>
  <si>
    <t>Vref.30</t>
  </si>
  <si>
    <t>Vref.35</t>
  </si>
  <si>
    <t>Vref.36</t>
  </si>
  <si>
    <t>Vgrid.17</t>
  </si>
  <si>
    <t>Vgrid.18</t>
  </si>
  <si>
    <t>Vgrid.23</t>
  </si>
  <si>
    <t>Vgrid.24</t>
  </si>
  <si>
    <t>Qref.9</t>
  </si>
  <si>
    <t>Qref.10</t>
  </si>
  <si>
    <t>Qref.11</t>
  </si>
  <si>
    <t>Qref.12</t>
  </si>
  <si>
    <t>PFref.5</t>
  </si>
  <si>
    <t>PFref.6</t>
  </si>
  <si>
    <t>PFref.7</t>
  </si>
  <si>
    <t>PFref.8</t>
  </si>
  <si>
    <t>OF.7</t>
  </si>
  <si>
    <t>OF.8</t>
  </si>
  <si>
    <t>UF.7</t>
  </si>
  <si>
    <t>UF.8</t>
  </si>
  <si>
    <t>SS.3</t>
  </si>
  <si>
    <t>S52511_small</t>
  </si>
  <si>
    <t>SS.4</t>
  </si>
  <si>
    <t>SS.7</t>
  </si>
  <si>
    <t>SS.8</t>
  </si>
  <si>
    <t>SS.11</t>
  </si>
  <si>
    <t>SS.12</t>
  </si>
  <si>
    <t>LVRT.2</t>
  </si>
  <si>
    <t>LVRT.4</t>
  </si>
  <si>
    <t>AGC.3</t>
  </si>
  <si>
    <t>AGC.4</t>
  </si>
  <si>
    <t>AGC.7</t>
  </si>
  <si>
    <t>AGC.8</t>
  </si>
  <si>
    <t>3P.Balanced.46</t>
  </si>
  <si>
    <t>3P.Balanced.47</t>
  </si>
  <si>
    <t>3P.Balanced.48</t>
  </si>
  <si>
    <t>3P.Balanced.49</t>
  </si>
  <si>
    <t>3P.Balanced.50</t>
  </si>
  <si>
    <t>3P.Balanced.51</t>
  </si>
  <si>
    <t>3P.Balanced.52</t>
  </si>
  <si>
    <t>3P.Balanced.53</t>
  </si>
  <si>
    <t>3P.Balanced.54</t>
  </si>
  <si>
    <t>2P.Unbalanced.49</t>
  </si>
  <si>
    <t>1P.Unbalanced.46</t>
  </si>
  <si>
    <t>1P.Unbalanced.47</t>
  </si>
  <si>
    <t>1P.Unbalanced.48</t>
  </si>
  <si>
    <t>1P.Unbalanced.49</t>
  </si>
  <si>
    <t>1P.Unbalanced.50</t>
  </si>
  <si>
    <t>1P.Unbalanced.51</t>
  </si>
  <si>
    <t>1P.Unbalanced.52</t>
  </si>
  <si>
    <t>1P.Unbalanced.53</t>
  </si>
  <si>
    <t>1P.Unbalanced.54</t>
  </si>
  <si>
    <t>PP.Unbalanced.46</t>
  </si>
  <si>
    <t>PP.Unbalanced.47</t>
  </si>
  <si>
    <t>PP.Unbalanced.48</t>
  </si>
  <si>
    <t>PP.Unbalanced.49</t>
  </si>
  <si>
    <t>PP.Unbalanced.50</t>
  </si>
  <si>
    <t>PP.Unbalanced.51</t>
  </si>
  <si>
    <t>PP.Unbalanced.52</t>
  </si>
  <si>
    <t>PP.Unbalanced.53</t>
  </si>
  <si>
    <t>PP.Unbalanced.54</t>
  </si>
  <si>
    <t>D</t>
  </si>
  <si>
    <t>32.8899</t>
  </si>
  <si>
    <t>33.2742</t>
  </si>
  <si>
    <t>32.2876</t>
  </si>
  <si>
    <t>13.9442</t>
  </si>
  <si>
    <t>14.2936</t>
  </si>
  <si>
    <t>13.7531</t>
  </si>
  <si>
    <t>26.6190</t>
  </si>
  <si>
    <t>26.7301</t>
  </si>
  <si>
    <t>26.4207</t>
  </si>
  <si>
    <t>19.1196</t>
  </si>
  <si>
    <t>19.6905</t>
  </si>
  <si>
    <t>18.9555</t>
  </si>
  <si>
    <t>44.0852</t>
  </si>
  <si>
    <t>44.5512</t>
  </si>
  <si>
    <t>43.7936</t>
  </si>
  <si>
    <t>18.9921</t>
  </si>
  <si>
    <t>19.2819</t>
  </si>
  <si>
    <t>18.7195</t>
  </si>
  <si>
    <t>36.3141</t>
  </si>
  <si>
    <t>36.4822</t>
  </si>
  <si>
    <t>36.0424</t>
  </si>
  <si>
    <t>26.1424</t>
  </si>
  <si>
    <t>26.4906</t>
  </si>
  <si>
    <t>25.9124</t>
  </si>
  <si>
    <t>Vref.25</t>
  </si>
  <si>
    <t>Vref.26</t>
  </si>
  <si>
    <t>Vref.27</t>
  </si>
  <si>
    <t>Vref.28</t>
  </si>
  <si>
    <t>Vref.31</t>
  </si>
  <si>
    <t>Vref.32</t>
  </si>
  <si>
    <t>Vref.33</t>
  </si>
  <si>
    <t>Vref.34</t>
  </si>
  <si>
    <t>Vgrid.19</t>
  </si>
  <si>
    <t>Vgrid.20</t>
  </si>
  <si>
    <t>Vgrid.21</t>
  </si>
  <si>
    <t>Vgrid.22</t>
  </si>
  <si>
    <t>BESSD_Benchmark_SMIB_S5253</t>
  </si>
  <si>
    <t>LVRT.1</t>
  </si>
  <si>
    <t>LVRT.3</t>
  </si>
  <si>
    <t>OF.5</t>
  </si>
  <si>
    <t>OF.6</t>
  </si>
  <si>
    <t>UF.5</t>
  </si>
  <si>
    <t>UF.6</t>
  </si>
  <si>
    <t>3P.Balanced.40</t>
  </si>
  <si>
    <t>3P.Balanced.41</t>
  </si>
  <si>
    <t>3P.Balanced.42</t>
  </si>
  <si>
    <t>3P.Balanced.43</t>
  </si>
  <si>
    <t>3P.Balanced.44</t>
  </si>
  <si>
    <t>3P.Balanced.45</t>
  </si>
  <si>
    <t>2P.Unbalanced.37</t>
  </si>
  <si>
    <t>2P.Unbalanced.43</t>
  </si>
  <si>
    <t>1P.Unbalanced.37</t>
  </si>
  <si>
    <t>1P.Unbalanced.38</t>
  </si>
  <si>
    <t>1P.Unbalanced.39</t>
  </si>
  <si>
    <t>1P.Unbalanced.40</t>
  </si>
  <si>
    <t>1P.Unbalanced.41</t>
  </si>
  <si>
    <t>1P.Unbalanced.42</t>
  </si>
  <si>
    <t>1P.Unbalanced.43</t>
  </si>
  <si>
    <t>1P.Unbalanced.44</t>
  </si>
  <si>
    <t>1P.Unbalanced.45</t>
  </si>
  <si>
    <t>PP.Unbalanced.37</t>
  </si>
  <si>
    <t>PP.Unbalanced.38</t>
  </si>
  <si>
    <t>PP.Unbalanced.39</t>
  </si>
  <si>
    <t>PP.Unbalanced.40</t>
  </si>
  <si>
    <t>PP.Unbalanced.41</t>
  </si>
  <si>
    <t>PP.Unbalanced.42</t>
  </si>
  <si>
    <t>PP.Unbalanced.43</t>
  </si>
  <si>
    <t>PP.Unbalanced.44</t>
  </si>
  <si>
    <t>PP.Unbalanced.45</t>
  </si>
  <si>
    <t>SF</t>
  </si>
  <si>
    <t>CUO.1</t>
  </si>
  <si>
    <t>S5254_CUO</t>
  </si>
  <si>
    <t>CUO.2</t>
  </si>
  <si>
    <t>PLQCUO.1</t>
  </si>
  <si>
    <t>PLQCUO.2</t>
  </si>
  <si>
    <t>PLQCUO.4</t>
  </si>
  <si>
    <t>PLQCUO.6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</si>
</sst>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9" fillId="5" borderId="4"/>
    <xf numFmtId="0" fontId="9" fillId="5" borderId="4" applyNumberFormat="0" applyAlignment="0" applyProtection="0"/>
    <xf numFmtId="0" fontId="9" fillId="5" borderId="4"/>
  </cellStyleXfs>
  <cellXfs count="2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3" borderId="0" xfId="0" applyFill="1" applyAlignment="1">
      <alignment horizontal="right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33" borderId="0" xfId="0" applyNumberFormat="1" applyFill="1"/>
    <xf numFmtId="0" fontId="20" fillId="0" borderId="0" xfId="0" applyFont="1"/>
    <xf numFmtId="0" fontId="20" fillId="33" borderId="0" xfId="0" applyFont="1" applyFill="1"/>
    <xf numFmtId="0" fontId="0" fillId="35" borderId="0" xfId="0" applyFill="1"/>
    <xf numFmtId="0" fontId="20" fillId="35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" fontId="0" fillId="0" borderId="0" xfId="0" applyNumberFormat="1"/>
    <xf numFmtId="165" fontId="0" fillId="0" borderId="0" xfId="0" applyNumberFormat="1"/>
    <xf numFmtId="1" fontId="0" fillId="33" borderId="0" xfId="0" applyNumberFormat="1" applyFill="1"/>
    <xf numFmtId="165" fontId="0" fillId="33" borderId="0" xfId="0" applyNumberFormat="1" applyFill="1"/>
    <xf numFmtId="0" fontId="0" fillId="36" borderId="0" xfId="0" applyFill="1"/>
    <xf numFmtId="0" fontId="0" fillId="37" borderId="0" xfId="0" applyFill="1" applyAlignment="1">
      <alignment horizontal="right"/>
    </xf>
    <xf numFmtId="0" fontId="0" fillId="37" borderId="0" xfId="0" applyFill="1"/>
    <xf numFmtId="0" fontId="21" fillId="0" borderId="0" xfId="0" applyFont="1"/>
    <xf numFmtId="164" fontId="0" fillId="37" borderId="0" xfId="0" applyNumberFormat="1" applyFill="1"/>
    <xf numFmtId="0" fontId="0" fillId="0" borderId="10" xfId="0" applyBorder="1"/>
    <xf numFmtId="0" fontId="21" fillId="33" borderId="0" xfId="0" applyFont="1" applyFill="1"/>
    <xf numFmtId="0" fontId="21" fillId="0" borderId="0" xfId="0" applyFont="1" applyAlignment="1">
      <alignment horizontal="left"/>
    </xf>
    <xf numFmtId="164" fontId="0" fillId="33" borderId="0" xfId="0" applyNumberFormat="1" applyFill="1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2" xr:uid="{5AB30DAA-172D-4CC3-8062-264833FD58B1}"/>
    <cellStyle name="Input 3" xfId="43" xr:uid="{733BDE6D-5C55-44D9-8B17-DA60457704D0}"/>
    <cellStyle name="Input 4" xfId="44" xr:uid="{F9FF4C17-1561-47D9-AC45-5760F1B1BA0E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1023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0124_MiddlemountBESS\PSCAD\_ss\clean%20model\scripts\01_SMIB_Studies-Hybrid_Ref.xlsx" TargetMode="External"/><Relationship Id="rId1" Type="http://schemas.openxmlformats.org/officeDocument/2006/relationships/externalLinkPath" Target="file:///E:\Projects\0124_MiddlemountBESS\PSCAD\_ss\clean%20model\scripts\01_SMIB_Studies-Hybrid_Ref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0124_MiddlemountBESS\PSCAD\BESSCharging\scripts\01_SMIB_Studies-BESS-C.xlsx" TargetMode="External"/><Relationship Id="rId1" Type="http://schemas.openxmlformats.org/officeDocument/2006/relationships/externalLinkPath" Target="file:///E:\Projects\0124_MiddlemountBESS\PSCAD\BESSCharging\scripts\01_SMIB_Studies-BESS-C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SCAD%20Working\Upper%20Hunter%20Hybrid\SMIB%20Studies\SMIB_BESS_DISCHARGE\scripts\01_SMIB_Studies-BESS-D.xlsx" TargetMode="External"/><Relationship Id="rId1" Type="http://schemas.openxmlformats.org/officeDocument/2006/relationships/externalLinkPath" Target="file:///D:\PSCAD%20Working\Upper%20Hunter%20Hybrid\SMIB%20Studies\SMIB_BESS_DISCHARGE\scripts\01_SMIB_Studies-BESS-D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s\MMntBESS\PSSE\CaseCreates\DMAT_SMIB_Tests\BESS\SMIB_studies_full_BESS.xlsx" TargetMode="External"/><Relationship Id="rId1" Type="http://schemas.openxmlformats.org/officeDocument/2006/relationships/externalLinkPath" Target="file:///D:\Projects\MMntBESS\PSSE\CaseCreates\DMAT_SMIB_Tests\BESS\SMIB_studies_full_BESS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0124_MiddlemountBESS\PSCAD\BESSDischarging\scripts\01_SMIB_Studies-BESS-D.xlsx" TargetMode="External"/><Relationship Id="rId1" Type="http://schemas.openxmlformats.org/officeDocument/2006/relationships/externalLinkPath" Target="file:///E:\Projects\0124_MiddlemountBESS\PSCAD\BESSDischarging\scripts\01_SMIB_Studies-BESS-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s\MMntBESS\PSCAD\BESSCharging\scripts\01_SMIB_Studies-BESS-C.xlsx" TargetMode="External"/><Relationship Id="rId1" Type="http://schemas.openxmlformats.org/officeDocument/2006/relationships/externalLinkPath" Target="file:///D:\Projects\MMntBESS\PSCAD\BESSCharging\scripts\01_SMIB_Studies-BESS-C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0124_MiddlemountBESS\PSCAD\Solar\scripts\01_SMIB_Studies-SF.xlsx" TargetMode="External"/><Relationship Id="rId1" Type="http://schemas.openxmlformats.org/officeDocument/2006/relationships/externalLinkPath" Target="file:///E:\Projects\0124_MiddlemountBESS\PSCAD\Solar\scripts\01_SMIB_Studies-S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Sheet2"/>
      <sheetName val="SMIB_studies"/>
      <sheetName val="plot these faults"/>
      <sheetName val="Sheet1"/>
    </sheetNames>
    <sheetDataSet>
      <sheetData sheetId="0">
        <row r="1">
          <cell r="A1"/>
          <cell r="B1" t="str">
            <v>PSCAD DMAT Study</v>
          </cell>
          <cell r="C1"/>
          <cell r="D1"/>
          <cell r="E1"/>
          <cell r="F1"/>
          <cell r="G1"/>
        </row>
        <row r="2">
          <cell r="A2"/>
          <cell r="B2" t="str">
            <v>Version:</v>
          </cell>
          <cell r="C2" t="str">
            <v>1.0.0</v>
          </cell>
          <cell r="D2"/>
          <cell r="E2"/>
          <cell r="F2"/>
          <cell r="G2"/>
        </row>
        <row r="3">
          <cell r="A3"/>
          <cell r="B3"/>
          <cell r="C3"/>
          <cell r="D3"/>
          <cell r="E3"/>
          <cell r="F3"/>
          <cell r="G3"/>
        </row>
        <row r="4">
          <cell r="A4" t="str">
            <v>Project Specific Info</v>
          </cell>
          <cell r="B4"/>
          <cell r="C4"/>
          <cell r="D4"/>
          <cell r="E4"/>
          <cell r="F4" t="str">
            <v>XXX</v>
          </cell>
          <cell r="G4" t="str">
            <v>Editable</v>
          </cell>
        </row>
        <row r="5">
          <cell r="A5" t="str">
            <v>Data</v>
          </cell>
          <cell r="B5" t="str">
            <v>Val</v>
          </cell>
          <cell r="C5" t="str">
            <v>Val2</v>
          </cell>
        </row>
        <row r="6">
          <cell r="A6" t="str">
            <v>Max GS (SCR/XR)</v>
          </cell>
          <cell r="B6">
            <v>7.06</v>
          </cell>
          <cell r="C6">
            <v>1.63</v>
          </cell>
          <cell r="E6">
            <v>7.06</v>
          </cell>
          <cell r="F6">
            <v>1.63</v>
          </cell>
        </row>
        <row r="7">
          <cell r="A7" t="str">
            <v>Min GS (SCR/XR)</v>
          </cell>
          <cell r="B7">
            <v>4.53</v>
          </cell>
          <cell r="C7">
            <v>1.21</v>
          </cell>
          <cell r="E7">
            <v>4.53</v>
          </cell>
          <cell r="F7">
            <v>1.21</v>
          </cell>
        </row>
        <row r="8">
          <cell r="A8" t="str">
            <v>POC (kV)</v>
          </cell>
          <cell r="B8">
            <v>66</v>
          </cell>
          <cell r="C8"/>
        </row>
        <row r="9">
          <cell r="A9" t="str">
            <v>Plant (MW)</v>
          </cell>
          <cell r="B9">
            <v>26</v>
          </cell>
          <cell r="C9"/>
        </row>
        <row r="11">
          <cell r="A11" t="str">
            <v>Lookup Data (Input Fields From PSSE)</v>
          </cell>
          <cell r="B11"/>
          <cell r="C11"/>
          <cell r="D11"/>
          <cell r="E11"/>
          <cell r="F11"/>
          <cell r="G11"/>
          <cell r="H11"/>
        </row>
        <row r="12">
          <cell r="A12" t="str">
            <v>Lookup Value</v>
          </cell>
          <cell r="B12" t="str">
            <v>P</v>
          </cell>
          <cell r="C12" t="str">
            <v>Q</v>
          </cell>
          <cell r="D12" t="str">
            <v>SCR</v>
          </cell>
          <cell r="E12" t="str">
            <v>XR</v>
          </cell>
          <cell r="F12" t="str">
            <v>Vgrid</v>
          </cell>
          <cell r="G12" t="str">
            <v>PPC_Vref</v>
          </cell>
          <cell r="H12" t="str">
            <v>TrfTap2</v>
          </cell>
        </row>
        <row r="13">
          <cell r="A13" t="str">
            <v>1_0_10_3</v>
          </cell>
          <cell r="B13">
            <v>1</v>
          </cell>
          <cell r="C13">
            <v>0</v>
          </cell>
          <cell r="D13">
            <v>10</v>
          </cell>
          <cell r="E13">
            <v>3</v>
          </cell>
          <cell r="F13" t="str">
            <v>1.0036</v>
          </cell>
          <cell r="G13" t="str">
            <v>1.0300</v>
          </cell>
          <cell r="H13" t="str">
            <v>1.0000</v>
          </cell>
        </row>
        <row r="14">
          <cell r="A14" t="str">
            <v>1_0_10_14</v>
          </cell>
          <cell r="B14">
            <v>1</v>
          </cell>
          <cell r="C14">
            <v>0</v>
          </cell>
          <cell r="D14">
            <v>10</v>
          </cell>
          <cell r="E14">
            <v>14</v>
          </cell>
          <cell r="F14" t="str">
            <v>1.0277</v>
          </cell>
          <cell r="G14" t="str">
            <v>1.0300</v>
          </cell>
          <cell r="H14" t="str">
            <v>1.0000</v>
          </cell>
        </row>
        <row r="15">
          <cell r="A15" t="str">
            <v>1_0.3_10_14</v>
          </cell>
          <cell r="B15">
            <v>1</v>
          </cell>
          <cell r="C15">
            <v>0.3</v>
          </cell>
          <cell r="D15">
            <v>10</v>
          </cell>
          <cell r="E15">
            <v>14</v>
          </cell>
          <cell r="F15" t="str">
            <v>0.9986</v>
          </cell>
          <cell r="G15" t="str">
            <v>1.0452</v>
          </cell>
          <cell r="H15" t="str">
            <v>1.0375</v>
          </cell>
        </row>
        <row r="16">
          <cell r="A16" t="str">
            <v>1_-0.3_10_14</v>
          </cell>
          <cell r="B16">
            <v>1</v>
          </cell>
          <cell r="C16">
            <v>-0.3</v>
          </cell>
          <cell r="D16">
            <v>10</v>
          </cell>
          <cell r="E16">
            <v>14</v>
          </cell>
          <cell r="F16" t="str">
            <v>1.0567</v>
          </cell>
          <cell r="G16" t="str">
            <v>1.0148</v>
          </cell>
          <cell r="H16" t="str">
            <v>0.9875</v>
          </cell>
        </row>
        <row r="17">
          <cell r="A17" t="str">
            <v>1_0_3_14</v>
          </cell>
          <cell r="B17">
            <v>1</v>
          </cell>
          <cell r="C17">
            <v>0</v>
          </cell>
          <cell r="D17">
            <v>3</v>
          </cell>
          <cell r="E17">
            <v>14</v>
          </cell>
          <cell r="F17" t="str">
            <v>1.0573</v>
          </cell>
          <cell r="G17" t="str">
            <v>1.0300</v>
          </cell>
          <cell r="H17" t="str">
            <v>1.0125</v>
          </cell>
        </row>
        <row r="18">
          <cell r="A18" t="str">
            <v>1_0_3_3</v>
          </cell>
          <cell r="B18">
            <v>1</v>
          </cell>
          <cell r="C18">
            <v>0</v>
          </cell>
          <cell r="D18">
            <v>3</v>
          </cell>
          <cell r="E18">
            <v>3</v>
          </cell>
          <cell r="F18" t="str">
            <v>0.9773</v>
          </cell>
          <cell r="G18" t="str">
            <v>1.0300</v>
          </cell>
          <cell r="H18" t="str">
            <v>1.0000</v>
          </cell>
        </row>
        <row r="19">
          <cell r="A19" t="str">
            <v>1_0.3_3_3</v>
          </cell>
          <cell r="B19">
            <v>1</v>
          </cell>
          <cell r="C19">
            <v>0.3</v>
          </cell>
          <cell r="D19">
            <v>3</v>
          </cell>
          <cell r="E19">
            <v>3</v>
          </cell>
          <cell r="F19" t="str">
            <v>0.8803</v>
          </cell>
          <cell r="G19" t="str">
            <v>1.0452</v>
          </cell>
          <cell r="H19" t="str">
            <v>1.0375</v>
          </cell>
        </row>
        <row r="20">
          <cell r="A20" t="str">
            <v>1_-0.3_3_3</v>
          </cell>
          <cell r="B20">
            <v>1</v>
          </cell>
          <cell r="C20">
            <v>-0.3</v>
          </cell>
          <cell r="D20">
            <v>3</v>
          </cell>
          <cell r="E20">
            <v>3</v>
          </cell>
          <cell r="F20" t="str">
            <v>1.0741</v>
          </cell>
          <cell r="G20" t="str">
            <v>1.0148</v>
          </cell>
          <cell r="H20" t="str">
            <v>0.9875</v>
          </cell>
        </row>
        <row r="21">
          <cell r="A21" t="str">
            <v>0.05_0_10_14</v>
          </cell>
          <cell r="B21">
            <v>0.05</v>
          </cell>
          <cell r="C21">
            <v>0</v>
          </cell>
          <cell r="D21">
            <v>10</v>
          </cell>
          <cell r="E21">
            <v>14</v>
          </cell>
          <cell r="F21" t="str">
            <v>1.0297</v>
          </cell>
          <cell r="G21" t="str">
            <v>1.0300</v>
          </cell>
          <cell r="H21" t="str">
            <v>1.0000</v>
          </cell>
        </row>
        <row r="22">
          <cell r="A22" t="str">
            <v>0.05_0.3_10_14</v>
          </cell>
          <cell r="B22">
            <v>0.05</v>
          </cell>
          <cell r="C22">
            <v>0.3</v>
          </cell>
          <cell r="D22">
            <v>10</v>
          </cell>
          <cell r="E22">
            <v>14</v>
          </cell>
          <cell r="F22" t="str">
            <v>1.0007</v>
          </cell>
          <cell r="G22" t="str">
            <v>1.0452</v>
          </cell>
          <cell r="H22" t="str">
            <v>1.0250</v>
          </cell>
        </row>
        <row r="23">
          <cell r="A23" t="str">
            <v>0.05_-0.3_10_14</v>
          </cell>
          <cell r="B23">
            <v>0.05</v>
          </cell>
          <cell r="C23">
            <v>-0.3</v>
          </cell>
          <cell r="D23">
            <v>10</v>
          </cell>
          <cell r="E23">
            <v>14</v>
          </cell>
          <cell r="F23" t="str">
            <v>1.0587</v>
          </cell>
          <cell r="G23" t="str">
            <v>1.0148</v>
          </cell>
          <cell r="H23" t="str">
            <v>0.9750</v>
          </cell>
        </row>
        <row r="24">
          <cell r="A24" t="str">
            <v>0.05_0_3_14</v>
          </cell>
          <cell r="B24">
            <v>0.05</v>
          </cell>
          <cell r="C24">
            <v>0</v>
          </cell>
          <cell r="D24">
            <v>3</v>
          </cell>
          <cell r="E24">
            <v>14</v>
          </cell>
          <cell r="F24" t="str">
            <v>1.0292</v>
          </cell>
          <cell r="G24" t="str">
            <v>1.0300</v>
          </cell>
          <cell r="H24" t="str">
            <v>1.0000</v>
          </cell>
        </row>
        <row r="25">
          <cell r="A25" t="str">
            <v>0.05_0_3_3</v>
          </cell>
          <cell r="B25">
            <v>0.05</v>
          </cell>
          <cell r="C25">
            <v>0</v>
          </cell>
          <cell r="D25">
            <v>3</v>
          </cell>
          <cell r="E25">
            <v>3</v>
          </cell>
          <cell r="F25" t="str">
            <v>1.0252</v>
          </cell>
          <cell r="G25" t="str">
            <v>1.0300</v>
          </cell>
          <cell r="H25" t="str">
            <v>1.0000</v>
          </cell>
        </row>
        <row r="26">
          <cell r="A26" t="str">
            <v>0.05_0.3_3_3</v>
          </cell>
          <cell r="B26">
            <v>0.05</v>
          </cell>
          <cell r="C26">
            <v>0.3</v>
          </cell>
          <cell r="D26">
            <v>3</v>
          </cell>
          <cell r="E26">
            <v>3</v>
          </cell>
          <cell r="F26" t="str">
            <v>0.9330</v>
          </cell>
          <cell r="G26" t="str">
            <v>1.0452</v>
          </cell>
          <cell r="H26" t="str">
            <v>1.0250</v>
          </cell>
        </row>
        <row r="27">
          <cell r="A27" t="str">
            <v>0.05_-0.3_3_3</v>
          </cell>
          <cell r="B27">
            <v>0.05</v>
          </cell>
          <cell r="C27">
            <v>-0.3</v>
          </cell>
          <cell r="D27">
            <v>3</v>
          </cell>
          <cell r="E27">
            <v>3</v>
          </cell>
          <cell r="F27" t="str">
            <v>1.1177</v>
          </cell>
          <cell r="G27" t="str">
            <v>1.0148</v>
          </cell>
          <cell r="H27" t="str">
            <v>0.9750</v>
          </cell>
        </row>
        <row r="28">
          <cell r="A28" t="str">
            <v>1_0_4.53_1.21</v>
          </cell>
          <cell r="B28">
            <v>1</v>
          </cell>
          <cell r="C28">
            <v>0</v>
          </cell>
          <cell r="D28">
            <v>4.53</v>
          </cell>
          <cell r="E28">
            <v>1.21</v>
          </cell>
          <cell r="F28" t="str">
            <v>0.9087</v>
          </cell>
          <cell r="G28" t="str">
            <v>1.0300</v>
          </cell>
          <cell r="H28" t="str">
            <v>1.0000</v>
          </cell>
        </row>
        <row r="29">
          <cell r="A29" t="str">
            <v>1_0.3_4.53_1.21</v>
          </cell>
          <cell r="B29">
            <v>1</v>
          </cell>
          <cell r="C29">
            <v>0.3</v>
          </cell>
          <cell r="D29">
            <v>4.53</v>
          </cell>
          <cell r="E29">
            <v>1.21</v>
          </cell>
          <cell r="F29" t="str">
            <v>0.8530</v>
          </cell>
          <cell r="G29" t="str">
            <v>1.0452</v>
          </cell>
          <cell r="H29" t="str">
            <v>1.0375</v>
          </cell>
        </row>
        <row r="30">
          <cell r="A30" t="str">
            <v>1_-0.3_4.53_1.21</v>
          </cell>
          <cell r="B30">
            <v>1</v>
          </cell>
          <cell r="C30">
            <v>-0.3</v>
          </cell>
          <cell r="D30">
            <v>4.53</v>
          </cell>
          <cell r="E30">
            <v>1.21</v>
          </cell>
          <cell r="F30" t="str">
            <v>0.9654</v>
          </cell>
          <cell r="G30" t="str">
            <v>1.0148</v>
          </cell>
          <cell r="H30" t="str">
            <v>0.9750</v>
          </cell>
        </row>
        <row r="31">
          <cell r="A31" t="str">
            <v>1_0_7.06_1.63</v>
          </cell>
          <cell r="B31">
            <v>1</v>
          </cell>
          <cell r="C31">
            <v>0</v>
          </cell>
          <cell r="D31">
            <v>7.06</v>
          </cell>
          <cell r="E31">
            <v>1.63</v>
          </cell>
          <cell r="F31" t="str">
            <v>0.9653</v>
          </cell>
          <cell r="G31" t="str">
            <v>1.0300</v>
          </cell>
          <cell r="H31" t="str">
            <v>1.0000</v>
          </cell>
        </row>
        <row r="32">
          <cell r="A32" t="str">
            <v>1_0.3_7.06_1.63</v>
          </cell>
          <cell r="B32">
            <v>1</v>
          </cell>
          <cell r="C32">
            <v>0.3</v>
          </cell>
          <cell r="D32">
            <v>7.06</v>
          </cell>
          <cell r="E32">
            <v>1.63</v>
          </cell>
          <cell r="F32" t="str">
            <v>0.9279</v>
          </cell>
          <cell r="G32" t="str">
            <v>1.0452</v>
          </cell>
          <cell r="H32" t="str">
            <v>1.0375</v>
          </cell>
        </row>
        <row r="33">
          <cell r="A33" t="str">
            <v>1_-0.3_7.06_1.63</v>
          </cell>
          <cell r="B33">
            <v>1</v>
          </cell>
          <cell r="C33">
            <v>-0.3</v>
          </cell>
          <cell r="D33">
            <v>7.06</v>
          </cell>
          <cell r="E33">
            <v>1.63</v>
          </cell>
          <cell r="F33" t="str">
            <v>1.0030</v>
          </cell>
          <cell r="G33" t="str">
            <v>1.0148</v>
          </cell>
          <cell r="H33" t="str">
            <v>0.9750</v>
          </cell>
        </row>
        <row r="34">
          <cell r="A34" t="str">
            <v>0.5_0_4.53_1.21</v>
          </cell>
          <cell r="B34">
            <v>0.5</v>
          </cell>
          <cell r="C34">
            <v>0</v>
          </cell>
          <cell r="D34">
            <v>4.53</v>
          </cell>
          <cell r="E34">
            <v>1.21</v>
          </cell>
          <cell r="F34" t="str">
            <v>0.9653</v>
          </cell>
          <cell r="G34" t="str">
            <v>1.0300</v>
          </cell>
          <cell r="H34" t="str">
            <v>1.0000</v>
          </cell>
        </row>
        <row r="35">
          <cell r="A35" t="str">
            <v>0.5_0_7.06_1.63</v>
          </cell>
          <cell r="B35">
            <v>0.5</v>
          </cell>
          <cell r="C35">
            <v>0</v>
          </cell>
          <cell r="D35">
            <v>7.06</v>
          </cell>
          <cell r="E35">
            <v>1.63</v>
          </cell>
          <cell r="F35" t="str">
            <v>0.9958</v>
          </cell>
          <cell r="G35" t="str">
            <v>1.0300</v>
          </cell>
          <cell r="H35" t="str">
            <v>1.0000</v>
          </cell>
        </row>
        <row r="36">
          <cell r="A36" t="str">
            <v>0.05_0_4.53_1.21</v>
          </cell>
          <cell r="B36">
            <v>0.05</v>
          </cell>
          <cell r="C36">
            <v>0</v>
          </cell>
          <cell r="D36">
            <v>4.53</v>
          </cell>
          <cell r="E36">
            <v>1.21</v>
          </cell>
          <cell r="F36" t="str">
            <v>1.0233</v>
          </cell>
          <cell r="G36" t="str">
            <v>1.0300</v>
          </cell>
          <cell r="H36" t="str">
            <v>1.0000</v>
          </cell>
        </row>
        <row r="37">
          <cell r="A37" t="str">
            <v>0.05_0_7.06_1.63</v>
          </cell>
          <cell r="B37">
            <v>0.05</v>
          </cell>
          <cell r="C37">
            <v>0</v>
          </cell>
          <cell r="D37">
            <v>7.06</v>
          </cell>
          <cell r="E37">
            <v>1.63</v>
          </cell>
          <cell r="F37" t="str">
            <v>1.0265</v>
          </cell>
          <cell r="G37" t="str">
            <v>1.0300</v>
          </cell>
          <cell r="H37" t="str">
            <v>1.0000</v>
          </cell>
        </row>
        <row r="38">
          <cell r="A38" t="str">
            <v>0.05_0_1_14</v>
          </cell>
          <cell r="B38">
            <v>0.05</v>
          </cell>
          <cell r="C38">
            <v>0</v>
          </cell>
          <cell r="D38">
            <v>1</v>
          </cell>
          <cell r="E38">
            <v>14</v>
          </cell>
          <cell r="F38" t="str">
            <v>1.0282</v>
          </cell>
          <cell r="G38" t="str">
            <v>1.0300</v>
          </cell>
          <cell r="H38" t="str">
            <v>1.0000</v>
          </cell>
        </row>
        <row r="39">
          <cell r="A39" t="str">
            <v>0.05_0_1_3</v>
          </cell>
          <cell r="B39">
            <v>0.05</v>
          </cell>
          <cell r="C39">
            <v>0</v>
          </cell>
          <cell r="D39">
            <v>1</v>
          </cell>
          <cell r="E39">
            <v>3</v>
          </cell>
          <cell r="F39" t="str">
            <v>1.0164</v>
          </cell>
          <cell r="G39" t="str">
            <v>1.0300</v>
          </cell>
          <cell r="H39" t="str">
            <v>1.0000</v>
          </cell>
        </row>
        <row r="40">
          <cell r="A40" t="str">
            <v>0.5_0_3_14</v>
          </cell>
          <cell r="B40">
            <v>0.5</v>
          </cell>
          <cell r="C40">
            <v>0</v>
          </cell>
          <cell r="D40">
            <v>3</v>
          </cell>
          <cell r="E40">
            <v>14</v>
          </cell>
          <cell r="F40" t="str">
            <v>1.0310</v>
          </cell>
          <cell r="G40" t="str">
            <v>1.0300</v>
          </cell>
          <cell r="H40" t="str">
            <v>1.0000</v>
          </cell>
        </row>
        <row r="41">
          <cell r="A41" t="str">
            <v>0.5_0_3_3</v>
          </cell>
          <cell r="B41">
            <v>0.5</v>
          </cell>
          <cell r="C41">
            <v>0</v>
          </cell>
          <cell r="D41">
            <v>3</v>
          </cell>
          <cell r="E41">
            <v>3</v>
          </cell>
          <cell r="F41" t="str">
            <v>0.9909</v>
          </cell>
          <cell r="G41" t="str">
            <v>1.0300</v>
          </cell>
          <cell r="H41" t="str">
            <v>1.0000</v>
          </cell>
        </row>
        <row r="42">
          <cell r="A42" t="str">
            <v>1_0.395_4.53_1.21</v>
          </cell>
          <cell r="B42">
            <v>1</v>
          </cell>
          <cell r="C42">
            <v>0.39500000000000002</v>
          </cell>
          <cell r="D42">
            <v>4.53</v>
          </cell>
          <cell r="E42">
            <v>1.21</v>
          </cell>
          <cell r="F42" t="str">
            <v>0.8357</v>
          </cell>
          <cell r="G42" t="str">
            <v>1.0500</v>
          </cell>
          <cell r="H42" t="str">
            <v>1.0500</v>
          </cell>
        </row>
        <row r="43">
          <cell r="A43" t="str">
            <v>1_-0.395_4.53_1.21</v>
          </cell>
          <cell r="B43">
            <v>1</v>
          </cell>
          <cell r="C43">
            <v>-0.39500000000000002</v>
          </cell>
          <cell r="D43">
            <v>4.53</v>
          </cell>
          <cell r="E43">
            <v>1.21</v>
          </cell>
          <cell r="F43" t="str">
            <v>0.9835</v>
          </cell>
          <cell r="G43" t="str">
            <v>1.0100</v>
          </cell>
          <cell r="H43" t="str">
            <v>0.9750</v>
          </cell>
        </row>
        <row r="44">
          <cell r="A44" t="str">
            <v>1_0.395_7.06_1.63</v>
          </cell>
          <cell r="B44">
            <v>1</v>
          </cell>
          <cell r="C44">
            <v>0.39500000000000002</v>
          </cell>
          <cell r="D44">
            <v>7.06</v>
          </cell>
          <cell r="E44">
            <v>1.63</v>
          </cell>
          <cell r="F44" t="str">
            <v>0.9162</v>
          </cell>
          <cell r="G44" t="str">
            <v>1.0500</v>
          </cell>
          <cell r="H44" t="str">
            <v>1.0500</v>
          </cell>
        </row>
        <row r="45">
          <cell r="A45" t="str">
            <v>1_-0.395_7.06_1.63</v>
          </cell>
          <cell r="B45">
            <v>1</v>
          </cell>
          <cell r="C45">
            <v>-0.39500000000000002</v>
          </cell>
          <cell r="D45">
            <v>7.06</v>
          </cell>
          <cell r="E45">
            <v>1.63</v>
          </cell>
          <cell r="F45" t="str">
            <v>1.0149</v>
          </cell>
          <cell r="G45" t="str">
            <v>1.0100</v>
          </cell>
          <cell r="H45" t="str">
            <v>0.9750</v>
          </cell>
        </row>
        <row r="46">
          <cell r="A46" t="str">
            <v>0.05_0_10_3</v>
          </cell>
          <cell r="B46">
            <v>0.05</v>
          </cell>
          <cell r="C46">
            <v>0</v>
          </cell>
          <cell r="D46">
            <v>10</v>
          </cell>
          <cell r="E46">
            <v>3</v>
          </cell>
          <cell r="F46" t="str">
            <v>1.0285</v>
          </cell>
          <cell r="G46" t="str">
            <v>1.0300</v>
          </cell>
          <cell r="H46" t="str">
            <v>1.0000</v>
          </cell>
        </row>
        <row r="47">
          <cell r="A47" t="str">
            <v>1_0_1000_10</v>
          </cell>
          <cell r="B47">
            <v>1</v>
          </cell>
          <cell r="C47">
            <v>0</v>
          </cell>
          <cell r="D47">
            <v>1000</v>
          </cell>
          <cell r="E47">
            <v>10</v>
          </cell>
          <cell r="F47" t="str">
            <v>1.0299</v>
          </cell>
          <cell r="G47" t="str">
            <v>1.0300</v>
          </cell>
          <cell r="H47" t="str">
            <v>1.0000</v>
          </cell>
        </row>
        <row r="48">
          <cell r="A48" t="str">
            <v>0.01_0.395_1000_10</v>
          </cell>
          <cell r="B48">
            <v>0.01</v>
          </cell>
          <cell r="C48">
            <v>0.39500000000000002</v>
          </cell>
          <cell r="D48">
            <v>1000</v>
          </cell>
          <cell r="E48">
            <v>10</v>
          </cell>
          <cell r="F48" t="str">
            <v>1.0296</v>
          </cell>
          <cell r="G48" t="str">
            <v>1.0500</v>
          </cell>
          <cell r="H48" t="str">
            <v>1.0375</v>
          </cell>
        </row>
        <row r="49">
          <cell r="A49" t="str">
            <v>0.01_-0.395_1000_10</v>
          </cell>
          <cell r="B49">
            <v>0.01</v>
          </cell>
          <cell r="C49">
            <v>-0.39500000000000002</v>
          </cell>
          <cell r="D49">
            <v>1000</v>
          </cell>
          <cell r="E49">
            <v>10</v>
          </cell>
          <cell r="F49" t="str">
            <v>1.0304</v>
          </cell>
          <cell r="G49" t="str">
            <v>1.0100</v>
          </cell>
          <cell r="H49" t="str">
            <v>0.9625</v>
          </cell>
        </row>
        <row r="50">
          <cell r="A50" t="str">
            <v>1_0_1_14</v>
          </cell>
          <cell r="B50">
            <v>1</v>
          </cell>
          <cell r="C50">
            <v>0</v>
          </cell>
          <cell r="D50">
            <v>1</v>
          </cell>
          <cell r="E50">
            <v>14</v>
          </cell>
          <cell r="F50" t="str">
            <v>1.3641</v>
          </cell>
          <cell r="G50" t="str">
            <v>1.0300</v>
          </cell>
          <cell r="H50" t="str">
            <v>1.0125</v>
          </cell>
        </row>
        <row r="51">
          <cell r="A51" t="str">
            <v>1_0_1_3</v>
          </cell>
          <cell r="B51">
            <v>1</v>
          </cell>
          <cell r="C51">
            <v>0</v>
          </cell>
          <cell r="D51">
            <v>1</v>
          </cell>
          <cell r="E51">
            <v>3</v>
          </cell>
          <cell r="F51" t="str">
            <v>1.1707</v>
          </cell>
          <cell r="G51" t="str">
            <v>1.0300</v>
          </cell>
          <cell r="H51" t="str">
            <v>1.0125</v>
          </cell>
        </row>
        <row r="52">
          <cell r="A52" t="str">
            <v>1_0_5_6</v>
          </cell>
          <cell r="B52">
            <v>1</v>
          </cell>
          <cell r="C52">
            <v>0</v>
          </cell>
          <cell r="D52">
            <v>5</v>
          </cell>
          <cell r="E52">
            <v>6</v>
          </cell>
          <cell r="F52" t="str">
            <v>1.0164</v>
          </cell>
          <cell r="G52" t="str">
            <v>1.0300</v>
          </cell>
          <cell r="H52" t="str">
            <v>1.0000</v>
          </cell>
        </row>
        <row r="53">
          <cell r="A53" t="str">
            <v>0.05_0_5_6</v>
          </cell>
          <cell r="B53">
            <v>0.05</v>
          </cell>
          <cell r="C53">
            <v>0</v>
          </cell>
          <cell r="D53">
            <v>5</v>
          </cell>
          <cell r="E53">
            <v>6</v>
          </cell>
          <cell r="F53" t="str">
            <v>1.0285</v>
          </cell>
          <cell r="G53" t="str">
            <v>1.0300</v>
          </cell>
          <cell r="H53" t="str">
            <v>1.0000</v>
          </cell>
        </row>
        <row r="54">
          <cell r="A54" t="str">
            <v>1_0_10_6</v>
          </cell>
          <cell r="B54">
            <v>1</v>
          </cell>
          <cell r="C54">
            <v>0</v>
          </cell>
          <cell r="D54">
            <v>10</v>
          </cell>
          <cell r="E54">
            <v>6</v>
          </cell>
          <cell r="F54" t="str">
            <v>1.0186</v>
          </cell>
          <cell r="G54" t="str">
            <v>1.0300</v>
          </cell>
          <cell r="H54" t="str">
            <v>1.0000</v>
          </cell>
        </row>
        <row r="55">
          <cell r="A55" t="str">
            <v>1_0_3_6</v>
          </cell>
          <cell r="B55">
            <v>1</v>
          </cell>
          <cell r="C55">
            <v>0</v>
          </cell>
          <cell r="D55">
            <v>3</v>
          </cell>
          <cell r="E55">
            <v>6</v>
          </cell>
          <cell r="F55" t="str">
            <v>1.0278</v>
          </cell>
          <cell r="G55" t="str">
            <v>1.0300</v>
          </cell>
          <cell r="H55" t="str">
            <v>1.0000</v>
          </cell>
        </row>
        <row r="56">
          <cell r="A56" t="str">
            <v>0.05_-0.3_7.06_1.63</v>
          </cell>
          <cell r="B56">
            <v>0.05</v>
          </cell>
          <cell r="C56">
            <v>-0.3</v>
          </cell>
          <cell r="D56">
            <v>7.06</v>
          </cell>
          <cell r="E56">
            <v>1.63</v>
          </cell>
          <cell r="F56" t="str">
            <v>1.0619</v>
          </cell>
          <cell r="G56" t="str">
            <v>1.0153</v>
          </cell>
          <cell r="H56" t="str">
            <v>0.9750</v>
          </cell>
        </row>
        <row r="57">
          <cell r="A57" t="str">
            <v>0.05_0.3_7.06_1.63</v>
          </cell>
          <cell r="B57">
            <v>0.05</v>
          </cell>
          <cell r="C57">
            <v>0.3</v>
          </cell>
          <cell r="D57">
            <v>7.06</v>
          </cell>
          <cell r="E57">
            <v>1.63</v>
          </cell>
          <cell r="F57" t="str">
            <v>0.9914</v>
          </cell>
          <cell r="G57" t="str">
            <v>1.0452</v>
          </cell>
          <cell r="H57" t="str">
            <v>1.0250</v>
          </cell>
        </row>
        <row r="58">
          <cell r="A58" t="str">
            <v>0.05_-0.3_4.53_1.21</v>
          </cell>
          <cell r="B58">
            <v>0.05</v>
          </cell>
          <cell r="C58">
            <v>-0.3</v>
          </cell>
          <cell r="D58">
            <v>4.53</v>
          </cell>
          <cell r="E58">
            <v>1.21</v>
          </cell>
          <cell r="F58" t="str">
            <v>1.0739</v>
          </cell>
          <cell r="G58" t="str">
            <v>1.0154</v>
          </cell>
          <cell r="H58" t="str">
            <v>0.9750</v>
          </cell>
        </row>
        <row r="59">
          <cell r="A59" t="str">
            <v>0.05_0.3_4.53_1.21</v>
          </cell>
          <cell r="B59">
            <v>0.05</v>
          </cell>
          <cell r="C59">
            <v>0.3</v>
          </cell>
          <cell r="D59">
            <v>4.53</v>
          </cell>
          <cell r="E59">
            <v>1.21</v>
          </cell>
          <cell r="F59" t="str">
            <v>0.9743</v>
          </cell>
          <cell r="G59" t="str">
            <v>1.0451</v>
          </cell>
          <cell r="H59" t="str">
            <v>1.0250</v>
          </cell>
        </row>
        <row r="60">
          <cell r="A60" t="str">
            <v>0_0_3_14</v>
          </cell>
          <cell r="B60">
            <v>0</v>
          </cell>
          <cell r="C60">
            <v>0</v>
          </cell>
          <cell r="D60">
            <v>3</v>
          </cell>
          <cell r="E60">
            <v>14</v>
          </cell>
          <cell r="F60" t="str">
            <v>1.0300</v>
          </cell>
          <cell r="G60" t="str">
            <v>1.0300</v>
          </cell>
          <cell r="H60" t="str">
            <v>1.0000</v>
          </cell>
        </row>
        <row r="61">
          <cell r="A61" t="str">
            <v>0_0_3_3</v>
          </cell>
          <cell r="B61">
            <v>0</v>
          </cell>
          <cell r="C61">
            <v>0</v>
          </cell>
          <cell r="D61">
            <v>3</v>
          </cell>
          <cell r="E61">
            <v>3</v>
          </cell>
          <cell r="F61" t="str">
            <v>1.0300</v>
          </cell>
          <cell r="G61" t="str">
            <v>1.0300</v>
          </cell>
          <cell r="H61" t="str">
            <v>1.0000</v>
          </cell>
        </row>
        <row r="62">
          <cell r="A62" t="str">
            <v>0_0_7.06_1.63</v>
          </cell>
          <cell r="B62">
            <v>0</v>
          </cell>
          <cell r="C62">
            <v>0</v>
          </cell>
          <cell r="D62">
            <v>7.06</v>
          </cell>
          <cell r="E62">
            <v>1.63</v>
          </cell>
          <cell r="F62" t="str">
            <v>1.0300</v>
          </cell>
          <cell r="G62" t="str">
            <v>1.0300</v>
          </cell>
          <cell r="H62" t="str">
            <v>1.0000</v>
          </cell>
        </row>
        <row r="63">
          <cell r="A63" t="str">
            <v>0_0_4.53_1.21</v>
          </cell>
          <cell r="B63">
            <v>0</v>
          </cell>
          <cell r="C63">
            <v>0</v>
          </cell>
          <cell r="D63">
            <v>4.53</v>
          </cell>
          <cell r="E63">
            <v>1.21</v>
          </cell>
          <cell r="F63" t="str">
            <v>1.0300</v>
          </cell>
          <cell r="G63" t="str">
            <v>1.0300</v>
          </cell>
          <cell r="H63" t="str">
            <v>1.0000</v>
          </cell>
        </row>
        <row r="64">
          <cell r="A64" t="str">
            <v>0_0.395_7.06_1.63</v>
          </cell>
          <cell r="B64">
            <v>0</v>
          </cell>
          <cell r="C64">
            <v>0.39500000000000002</v>
          </cell>
          <cell r="D64">
            <v>7.06</v>
          </cell>
          <cell r="E64">
            <v>1.63</v>
          </cell>
          <cell r="F64" t="str">
            <v>0.9841</v>
          </cell>
          <cell r="G64" t="str">
            <v>1.0500</v>
          </cell>
          <cell r="H64" t="str">
            <v>1.0375</v>
          </cell>
        </row>
        <row r="65">
          <cell r="A65" t="str">
            <v>0_-0.395_4.53_1.21</v>
          </cell>
          <cell r="B65">
            <v>0</v>
          </cell>
          <cell r="C65">
            <v>-0.39500000000000002</v>
          </cell>
          <cell r="D65">
            <v>4.53</v>
          </cell>
          <cell r="E65">
            <v>1.21</v>
          </cell>
          <cell r="F65" t="str">
            <v>1.0965</v>
          </cell>
          <cell r="G65" t="str">
            <v>1.0103</v>
          </cell>
          <cell r="H65" t="str">
            <v>0.9625</v>
          </cell>
        </row>
        <row r="66">
          <cell r="A66" t="str">
            <v>0_-0.395_7.06_1.63</v>
          </cell>
          <cell r="B66">
            <v>0</v>
          </cell>
          <cell r="C66">
            <v>-0.39500000000000002</v>
          </cell>
          <cell r="D66">
            <v>7.06</v>
          </cell>
          <cell r="E66">
            <v>1.63</v>
          </cell>
          <cell r="F66" t="str">
            <v>1.0766</v>
          </cell>
          <cell r="G66" t="str">
            <v>1.0100</v>
          </cell>
          <cell r="H66" t="str">
            <v>0.9625</v>
          </cell>
        </row>
        <row r="67">
          <cell r="A67" t="str">
            <v>0_0.395_4.53_1.21</v>
          </cell>
          <cell r="B67">
            <v>0</v>
          </cell>
          <cell r="C67">
            <v>0.39500000000000002</v>
          </cell>
          <cell r="D67">
            <v>4.53</v>
          </cell>
          <cell r="E67">
            <v>1.21</v>
          </cell>
          <cell r="F67" t="str">
            <v>0.9663</v>
          </cell>
          <cell r="G67" t="str">
            <v>1.0500</v>
          </cell>
          <cell r="H67" t="str">
            <v>1.0375</v>
          </cell>
        </row>
        <row r="68">
          <cell r="A68" t="str">
            <v>0_0.395_1000_10</v>
          </cell>
          <cell r="B68">
            <v>0</v>
          </cell>
          <cell r="C68">
            <v>0.39500000000000002</v>
          </cell>
          <cell r="D68">
            <v>1000</v>
          </cell>
          <cell r="E68">
            <v>10</v>
          </cell>
          <cell r="F68" t="str">
            <v>1.0296</v>
          </cell>
          <cell r="G68" t="str">
            <v>1.0500</v>
          </cell>
          <cell r="H68" t="str">
            <v>1.0375</v>
          </cell>
        </row>
        <row r="69">
          <cell r="A69" t="str">
            <v>0_-0.395_1000_10</v>
          </cell>
          <cell r="B69">
            <v>0</v>
          </cell>
          <cell r="C69">
            <v>-0.39500000000000002</v>
          </cell>
          <cell r="D69">
            <v>1000</v>
          </cell>
          <cell r="E69">
            <v>10</v>
          </cell>
          <cell r="F69" t="str">
            <v>1.0304</v>
          </cell>
          <cell r="G69" t="str">
            <v>1.0100</v>
          </cell>
          <cell r="H69" t="str">
            <v>0.9625</v>
          </cell>
        </row>
        <row r="70">
          <cell r="A70" t="str">
            <v>1_0.395_1000_10</v>
          </cell>
          <cell r="B70">
            <v>1</v>
          </cell>
          <cell r="C70">
            <v>0.39500000000000002</v>
          </cell>
          <cell r="D70">
            <v>1000</v>
          </cell>
          <cell r="E70">
            <v>10</v>
          </cell>
          <cell r="F70" t="str">
            <v>1.0295</v>
          </cell>
          <cell r="G70" t="str">
            <v>1.0500</v>
          </cell>
          <cell r="H70" t="str">
            <v>1.0500</v>
          </cell>
        </row>
        <row r="71">
          <cell r="A71" t="str">
            <v>1_-0.395_1000_10</v>
          </cell>
          <cell r="B71">
            <v>1</v>
          </cell>
          <cell r="C71">
            <v>-0.39500000000000002</v>
          </cell>
          <cell r="D71">
            <v>1000</v>
          </cell>
          <cell r="E71">
            <v>10</v>
          </cell>
          <cell r="F71" t="str">
            <v>1.0303</v>
          </cell>
          <cell r="G71" t="str">
            <v>1.0100</v>
          </cell>
          <cell r="H71" t="str">
            <v>0.9750</v>
          </cell>
        </row>
        <row r="72">
          <cell r="A72" t="str">
            <v>1_0_1.2_1.21</v>
          </cell>
          <cell r="B72">
            <v>1</v>
          </cell>
          <cell r="C72">
            <v>0</v>
          </cell>
          <cell r="D72">
            <v>1.2</v>
          </cell>
          <cell r="E72">
            <v>1.21</v>
          </cell>
          <cell r="F72" t="str">
            <v>0.8089</v>
          </cell>
          <cell r="G72" t="str">
            <v>1.0300</v>
          </cell>
          <cell r="H72" t="str">
            <v>1.0000</v>
          </cell>
        </row>
        <row r="73">
          <cell r="A73" t="str">
            <v>1_0_1.3_1.21</v>
          </cell>
          <cell r="B73">
            <v>1</v>
          </cell>
          <cell r="C73">
            <v>0</v>
          </cell>
          <cell r="D73">
            <v>1.3</v>
          </cell>
          <cell r="E73">
            <v>1.21</v>
          </cell>
          <cell r="F73" t="str">
            <v>0.7995</v>
          </cell>
          <cell r="G73" t="str">
            <v>1.0300</v>
          </cell>
          <cell r="H73" t="str">
            <v>1.0000</v>
          </cell>
        </row>
        <row r="74">
          <cell r="A74" t="str">
            <v>1_0_1.4_1.21</v>
          </cell>
          <cell r="B74">
            <v>1</v>
          </cell>
          <cell r="C74">
            <v>0</v>
          </cell>
          <cell r="D74">
            <v>1.4</v>
          </cell>
          <cell r="E74">
            <v>1.21</v>
          </cell>
          <cell r="F74" t="str">
            <v>0.7953</v>
          </cell>
          <cell r="G74" t="str">
            <v>1.0300</v>
          </cell>
          <cell r="H74" t="str">
            <v>1.0000</v>
          </cell>
        </row>
        <row r="75">
          <cell r="A75" t="str">
            <v>1_0_1.5_1.21</v>
          </cell>
          <cell r="B75">
            <v>1</v>
          </cell>
          <cell r="C75">
            <v>0</v>
          </cell>
          <cell r="D75">
            <v>1.5</v>
          </cell>
          <cell r="E75">
            <v>1.21</v>
          </cell>
          <cell r="F75" t="str">
            <v>0.7944</v>
          </cell>
          <cell r="G75" t="str">
            <v>1.0300</v>
          </cell>
          <cell r="H75" t="str">
            <v>1.0000</v>
          </cell>
        </row>
        <row r="76">
          <cell r="A76" t="str">
            <v>1_0_1.6_1.21</v>
          </cell>
          <cell r="B76">
            <v>1</v>
          </cell>
          <cell r="C76">
            <v>0</v>
          </cell>
          <cell r="D76">
            <v>1.6</v>
          </cell>
          <cell r="E76">
            <v>1.21</v>
          </cell>
          <cell r="F76" t="str">
            <v>0.7959</v>
          </cell>
          <cell r="G76" t="str">
            <v>1.0300</v>
          </cell>
          <cell r="H76" t="str">
            <v>1.0000</v>
          </cell>
        </row>
        <row r="77">
          <cell r="A77" t="str">
            <v>1_0_1.7_1.21</v>
          </cell>
          <cell r="B77">
            <v>1</v>
          </cell>
          <cell r="C77">
            <v>0</v>
          </cell>
          <cell r="D77">
            <v>1.7</v>
          </cell>
          <cell r="E77">
            <v>1.21</v>
          </cell>
          <cell r="F77" t="str">
            <v>0.7989</v>
          </cell>
          <cell r="G77" t="str">
            <v>1.0300</v>
          </cell>
          <cell r="H77" t="str">
            <v>1.0000</v>
          </cell>
        </row>
        <row r="78">
          <cell r="A78" t="str">
            <v>1_0_1.8_1.21</v>
          </cell>
          <cell r="B78">
            <v>1</v>
          </cell>
          <cell r="C78">
            <v>0</v>
          </cell>
          <cell r="D78">
            <v>1.8</v>
          </cell>
          <cell r="E78">
            <v>1.21</v>
          </cell>
          <cell r="F78" t="str">
            <v>0.8028</v>
          </cell>
          <cell r="G78" t="str">
            <v>1.0300</v>
          </cell>
          <cell r="H78" t="str">
            <v>1.0000</v>
          </cell>
        </row>
        <row r="79">
          <cell r="A79" t="str">
            <v>1_0_2_1.21</v>
          </cell>
          <cell r="B79">
            <v>1</v>
          </cell>
          <cell r="C79">
            <v>0</v>
          </cell>
          <cell r="D79">
            <v>2</v>
          </cell>
          <cell r="E79">
            <v>1.21</v>
          </cell>
          <cell r="F79" t="str">
            <v>0.8124</v>
          </cell>
          <cell r="G79" t="str">
            <v>1.0300</v>
          </cell>
          <cell r="H79" t="str">
            <v>1.0000</v>
          </cell>
        </row>
        <row r="80">
          <cell r="A80" t="str">
            <v>___</v>
          </cell>
          <cell r="B80"/>
          <cell r="C80"/>
          <cell r="D80"/>
          <cell r="E80"/>
        </row>
        <row r="81">
          <cell r="A81" t="str">
            <v>___</v>
          </cell>
          <cell r="B81"/>
          <cell r="C81"/>
          <cell r="D81"/>
          <cell r="E81"/>
        </row>
        <row r="82">
          <cell r="A82" t="str">
            <v>___</v>
          </cell>
          <cell r="B82"/>
          <cell r="C82"/>
          <cell r="D82"/>
          <cell r="E82"/>
        </row>
        <row r="83">
          <cell r="A83" t="str">
            <v>___</v>
          </cell>
          <cell r="B83"/>
          <cell r="C83"/>
          <cell r="D83"/>
          <cell r="E83"/>
        </row>
        <row r="84">
          <cell r="A84" t="str">
            <v>___</v>
          </cell>
          <cell r="B84"/>
          <cell r="C84"/>
          <cell r="D84"/>
          <cell r="E84"/>
        </row>
        <row r="85">
          <cell r="A85" t="str">
            <v>___</v>
          </cell>
          <cell r="D85"/>
          <cell r="E85"/>
        </row>
        <row r="86">
          <cell r="A86" t="str">
            <v>___</v>
          </cell>
          <cell r="D86"/>
          <cell r="E86"/>
        </row>
        <row r="87">
          <cell r="A87" t="str">
            <v>___</v>
          </cell>
          <cell r="B87"/>
          <cell r="C87"/>
          <cell r="D87"/>
          <cell r="E87"/>
        </row>
        <row r="88">
          <cell r="A88" t="str">
            <v>___</v>
          </cell>
          <cell r="B88"/>
          <cell r="C88"/>
          <cell r="D88"/>
          <cell r="E88"/>
        </row>
        <row r="89">
          <cell r="A89" t="str">
            <v>___</v>
          </cell>
          <cell r="B89"/>
          <cell r="C89"/>
          <cell r="D89"/>
          <cell r="E89"/>
          <cell r="F89"/>
          <cell r="G89"/>
          <cell r="H89"/>
        </row>
        <row r="97">
          <cell r="F97" t="str">
            <v xml:space="preserve"> 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SMIB_studies"/>
      <sheetName val="Sheet1"/>
    </sheetNames>
    <sheetDataSet>
      <sheetData sheetId="0">
        <row r="1">
          <cell r="B1" t="str">
            <v>PSCAD DMAT Study</v>
          </cell>
        </row>
        <row r="2">
          <cell r="B2" t="str">
            <v>Version:</v>
          </cell>
          <cell r="C2" t="str">
            <v>1.0.0</v>
          </cell>
        </row>
        <row r="4">
          <cell r="A4" t="str">
            <v>Project Specific Info</v>
          </cell>
          <cell r="F4" t="str">
            <v>XXX</v>
          </cell>
          <cell r="G4" t="str">
            <v>Editable</v>
          </cell>
        </row>
        <row r="5">
          <cell r="A5" t="str">
            <v>Data</v>
          </cell>
          <cell r="B5" t="str">
            <v>Val</v>
          </cell>
          <cell r="C5" t="str">
            <v>Val2</v>
          </cell>
        </row>
        <row r="6">
          <cell r="A6" t="str">
            <v>Max GS (SCR/XR)</v>
          </cell>
          <cell r="B6">
            <v>7.06</v>
          </cell>
          <cell r="C6">
            <v>1.63</v>
          </cell>
        </row>
        <row r="7">
          <cell r="A7" t="str">
            <v>Min GS (SCR/XR)</v>
          </cell>
          <cell r="B7">
            <v>4.53</v>
          </cell>
          <cell r="C7">
            <v>1.21</v>
          </cell>
        </row>
        <row r="8">
          <cell r="A8" t="str">
            <v>POC (kV)</v>
          </cell>
          <cell r="B8">
            <v>66</v>
          </cell>
        </row>
        <row r="9">
          <cell r="A9" t="str">
            <v>Plant (MW)</v>
          </cell>
          <cell r="B9">
            <v>26</v>
          </cell>
        </row>
        <row r="11">
          <cell r="A11" t="str">
            <v>Lookup Data (Input Fields From PSSE)</v>
          </cell>
        </row>
        <row r="12">
          <cell r="A12" t="str">
            <v>Lookup Value</v>
          </cell>
          <cell r="B12" t="str">
            <v>P</v>
          </cell>
          <cell r="C12" t="str">
            <v>Q</v>
          </cell>
          <cell r="D12" t="str">
            <v>SCR</v>
          </cell>
          <cell r="E12" t="str">
            <v>XR</v>
          </cell>
          <cell r="F12" t="str">
            <v>Vgrid</v>
          </cell>
          <cell r="G12" t="str">
            <v>PPC_Vref</v>
          </cell>
          <cell r="H12" t="str">
            <v>TrfTap2</v>
          </cell>
        </row>
        <row r="13">
          <cell r="A13" t="str">
            <v>-1_0_10_3</v>
          </cell>
          <cell r="B13">
            <v>-1</v>
          </cell>
          <cell r="C13">
            <v>0</v>
          </cell>
          <cell r="D13">
            <v>10</v>
          </cell>
          <cell r="E13">
            <v>3</v>
          </cell>
          <cell r="F13" t="str">
            <v>1.0647</v>
          </cell>
          <cell r="G13" t="str">
            <v>1.0300</v>
          </cell>
          <cell r="H13" t="str">
            <v>1.0000</v>
          </cell>
        </row>
        <row r="14">
          <cell r="A14" t="str">
            <v>-1_0_10_14</v>
          </cell>
          <cell r="B14">
            <v>-1</v>
          </cell>
          <cell r="C14">
            <v>0</v>
          </cell>
          <cell r="D14">
            <v>10</v>
          </cell>
          <cell r="E14">
            <v>14</v>
          </cell>
          <cell r="F14" t="str">
            <v>1.0414</v>
          </cell>
          <cell r="G14" t="str">
            <v>1.0300</v>
          </cell>
          <cell r="H14" t="str">
            <v>1.0000</v>
          </cell>
        </row>
        <row r="15">
          <cell r="A15" t="str">
            <v>-1_0.3_10_14</v>
          </cell>
          <cell r="B15">
            <v>-1</v>
          </cell>
          <cell r="C15">
            <v>0.3</v>
          </cell>
          <cell r="D15">
            <v>10</v>
          </cell>
          <cell r="E15">
            <v>14</v>
          </cell>
          <cell r="F15" t="str">
            <v>1.0126</v>
          </cell>
          <cell r="G15" t="str">
            <v>1.0452</v>
          </cell>
          <cell r="H15" t="str">
            <v>1.0375</v>
          </cell>
        </row>
        <row r="16">
          <cell r="A16" t="str">
            <v>-1_-0.3_10_14</v>
          </cell>
          <cell r="B16">
            <v>-1</v>
          </cell>
          <cell r="C16">
            <v>-0.3</v>
          </cell>
          <cell r="D16">
            <v>10</v>
          </cell>
          <cell r="E16">
            <v>14</v>
          </cell>
          <cell r="F16" t="str">
            <v>1.0701</v>
          </cell>
          <cell r="G16" t="str">
            <v>1.0148</v>
          </cell>
          <cell r="H16" t="str">
            <v>0.9750</v>
          </cell>
        </row>
        <row r="17">
          <cell r="A17" t="str">
            <v>-1_0_3_14</v>
          </cell>
          <cell r="B17">
            <v>-1</v>
          </cell>
          <cell r="C17">
            <v>0</v>
          </cell>
          <cell r="D17">
            <v>3</v>
          </cell>
          <cell r="E17">
            <v>14</v>
          </cell>
          <cell r="F17" t="str">
            <v>1.1013</v>
          </cell>
          <cell r="G17" t="str">
            <v>1.0300</v>
          </cell>
          <cell r="H17" t="str">
            <v>1.0000</v>
          </cell>
        </row>
        <row r="18">
          <cell r="A18" t="str">
            <v>-1_0_3_3</v>
          </cell>
          <cell r="B18">
            <v>-1</v>
          </cell>
          <cell r="C18">
            <v>0</v>
          </cell>
          <cell r="D18">
            <v>3</v>
          </cell>
          <cell r="E18">
            <v>3</v>
          </cell>
          <cell r="F18" t="str">
            <v>1.1731</v>
          </cell>
          <cell r="G18" t="str">
            <v>1.0300</v>
          </cell>
          <cell r="H18" t="str">
            <v>1.0000</v>
          </cell>
        </row>
        <row r="19">
          <cell r="A19" t="str">
            <v>-1_0.3_3_3</v>
          </cell>
          <cell r="B19">
            <v>-1</v>
          </cell>
          <cell r="C19">
            <v>0.3</v>
          </cell>
          <cell r="D19">
            <v>3</v>
          </cell>
          <cell r="E19">
            <v>3</v>
          </cell>
          <cell r="F19" t="str">
            <v>1.0936</v>
          </cell>
          <cell r="G19" t="str">
            <v>1.0452</v>
          </cell>
          <cell r="H19" t="str">
            <v>1.0375</v>
          </cell>
        </row>
        <row r="20">
          <cell r="A20" t="str">
            <v>-1_-0.3_3_3</v>
          </cell>
          <cell r="B20">
            <v>-1</v>
          </cell>
          <cell r="C20">
            <v>-0.3</v>
          </cell>
          <cell r="D20">
            <v>3</v>
          </cell>
          <cell r="E20">
            <v>3</v>
          </cell>
          <cell r="F20" t="str">
            <v>1.2552</v>
          </cell>
          <cell r="G20" t="str">
            <v>1.0148</v>
          </cell>
          <cell r="H20" t="str">
            <v>0.9750</v>
          </cell>
        </row>
        <row r="21">
          <cell r="A21" t="str">
            <v>-0.05_0_10_14</v>
          </cell>
          <cell r="B21">
            <v>-0.05</v>
          </cell>
          <cell r="C21">
            <v>0</v>
          </cell>
          <cell r="D21">
            <v>10</v>
          </cell>
          <cell r="E21">
            <v>14</v>
          </cell>
          <cell r="F21" t="str">
            <v>1.0303</v>
          </cell>
          <cell r="G21" t="str">
            <v>1.0300</v>
          </cell>
          <cell r="H21" t="str">
            <v>1.0000</v>
          </cell>
        </row>
        <row r="22">
          <cell r="A22" t="str">
            <v>-0.05_0.3_10_14</v>
          </cell>
          <cell r="B22">
            <v>-0.05</v>
          </cell>
          <cell r="C22">
            <v>0.3</v>
          </cell>
          <cell r="D22">
            <v>10</v>
          </cell>
          <cell r="E22">
            <v>14</v>
          </cell>
          <cell r="F22" t="str">
            <v>1.0013</v>
          </cell>
          <cell r="G22" t="str">
            <v>1.0452</v>
          </cell>
          <cell r="H22" t="str">
            <v>1.0250</v>
          </cell>
        </row>
        <row r="23">
          <cell r="A23" t="str">
            <v>-0.05_-0.3_10_14</v>
          </cell>
          <cell r="B23">
            <v>-0.05</v>
          </cell>
          <cell r="C23">
            <v>-0.3</v>
          </cell>
          <cell r="D23">
            <v>10</v>
          </cell>
          <cell r="E23">
            <v>14</v>
          </cell>
          <cell r="F23" t="str">
            <v>1.0593</v>
          </cell>
          <cell r="G23" t="str">
            <v>1.0148</v>
          </cell>
          <cell r="H23" t="str">
            <v>0.9750</v>
          </cell>
        </row>
        <row r="24">
          <cell r="A24" t="str">
            <v>-0.05_0_3_14</v>
          </cell>
          <cell r="B24">
            <v>-0.05</v>
          </cell>
          <cell r="C24">
            <v>0</v>
          </cell>
          <cell r="D24">
            <v>3</v>
          </cell>
          <cell r="E24">
            <v>14</v>
          </cell>
          <cell r="F24" t="str">
            <v>1.0311</v>
          </cell>
          <cell r="G24" t="str">
            <v>1.0300</v>
          </cell>
          <cell r="H24" t="str">
            <v>1.0000</v>
          </cell>
        </row>
        <row r="25">
          <cell r="A25" t="str">
            <v>-0.05_0_3_3</v>
          </cell>
          <cell r="B25">
            <v>-0.05</v>
          </cell>
          <cell r="C25">
            <v>0</v>
          </cell>
          <cell r="D25">
            <v>3</v>
          </cell>
          <cell r="E25">
            <v>3</v>
          </cell>
          <cell r="F25" t="str">
            <v>1.0351</v>
          </cell>
          <cell r="G25" t="str">
            <v>1.0300</v>
          </cell>
          <cell r="H25" t="str">
            <v>1.0000</v>
          </cell>
        </row>
        <row r="26">
          <cell r="A26" t="str">
            <v>-0.05_0.3_3_3</v>
          </cell>
          <cell r="B26">
            <v>-0.05</v>
          </cell>
          <cell r="C26">
            <v>0.3</v>
          </cell>
          <cell r="D26">
            <v>3</v>
          </cell>
          <cell r="E26">
            <v>3</v>
          </cell>
          <cell r="F26" t="str">
            <v>0.9443</v>
          </cell>
          <cell r="G26" t="str">
            <v>1.0452</v>
          </cell>
          <cell r="H26" t="str">
            <v>1.0250</v>
          </cell>
        </row>
        <row r="27">
          <cell r="A27" t="str">
            <v>-0.05_-0.3_3_3</v>
          </cell>
          <cell r="B27">
            <v>-0.05</v>
          </cell>
          <cell r="C27">
            <v>-0.3</v>
          </cell>
          <cell r="D27">
            <v>3</v>
          </cell>
          <cell r="E27">
            <v>3</v>
          </cell>
          <cell r="F27" t="str">
            <v>1.1272</v>
          </cell>
          <cell r="G27" t="str">
            <v>1.0148</v>
          </cell>
          <cell r="H27" t="str">
            <v>0.9750</v>
          </cell>
        </row>
        <row r="28">
          <cell r="A28" t="str">
            <v>-1_0_4.53_1.21</v>
          </cell>
          <cell r="B28">
            <v>-1</v>
          </cell>
          <cell r="C28">
            <v>0</v>
          </cell>
          <cell r="D28">
            <v>4.53</v>
          </cell>
          <cell r="E28">
            <v>1.21</v>
          </cell>
          <cell r="F28" t="str">
            <v>1.1782</v>
          </cell>
          <cell r="G28" t="str">
            <v>1.0300</v>
          </cell>
          <cell r="H28" t="str">
            <v>1.0000</v>
          </cell>
        </row>
        <row r="29">
          <cell r="A29" t="str">
            <v>-1_0.3_4.53_1.21</v>
          </cell>
          <cell r="B29">
            <v>-1</v>
          </cell>
          <cell r="C29">
            <v>0.3</v>
          </cell>
          <cell r="D29">
            <v>4.53</v>
          </cell>
          <cell r="E29">
            <v>1.21</v>
          </cell>
          <cell r="F29" t="str">
            <v>1.1358</v>
          </cell>
          <cell r="G29" t="str">
            <v>1.0452</v>
          </cell>
          <cell r="H29" t="str">
            <v>1.0375</v>
          </cell>
        </row>
        <row r="30">
          <cell r="A30" t="str">
            <v>-1_-0.3_4.53_1.21</v>
          </cell>
          <cell r="B30">
            <v>-1</v>
          </cell>
          <cell r="C30">
            <v>-0.3</v>
          </cell>
          <cell r="D30">
            <v>4.53</v>
          </cell>
          <cell r="E30">
            <v>1.21</v>
          </cell>
          <cell r="F30" t="str">
            <v>1.2225</v>
          </cell>
          <cell r="G30" t="str">
            <v>1.0148</v>
          </cell>
          <cell r="H30" t="str">
            <v>0.9750</v>
          </cell>
        </row>
        <row r="31">
          <cell r="A31" t="str">
            <v>-1_0_7.06_1.63</v>
          </cell>
          <cell r="B31">
            <v>-1</v>
          </cell>
          <cell r="C31">
            <v>0</v>
          </cell>
          <cell r="D31">
            <v>7.06</v>
          </cell>
          <cell r="E31">
            <v>1.63</v>
          </cell>
          <cell r="F31" t="str">
            <v>1.1081</v>
          </cell>
          <cell r="G31" t="str">
            <v>1.0300</v>
          </cell>
          <cell r="H31" t="str">
            <v>1.0000</v>
          </cell>
        </row>
        <row r="32">
          <cell r="A32" t="str">
            <v>-1_0.3_7.06_1.63</v>
          </cell>
          <cell r="B32">
            <v>-1</v>
          </cell>
          <cell r="C32">
            <v>0.3</v>
          </cell>
          <cell r="D32">
            <v>7.06</v>
          </cell>
          <cell r="E32">
            <v>1.63</v>
          </cell>
          <cell r="F32" t="str">
            <v>1.0757</v>
          </cell>
          <cell r="G32" t="str">
            <v>1.0452</v>
          </cell>
          <cell r="H32" t="str">
            <v>1.0375</v>
          </cell>
        </row>
        <row r="33">
          <cell r="A33" t="str">
            <v>-1_-0.3_7.06_1.63</v>
          </cell>
          <cell r="B33">
            <v>-1</v>
          </cell>
          <cell r="C33">
            <v>-0.3</v>
          </cell>
          <cell r="D33">
            <v>7.06</v>
          </cell>
          <cell r="E33">
            <v>1.63</v>
          </cell>
          <cell r="F33" t="str">
            <v>1.1411</v>
          </cell>
          <cell r="G33" t="str">
            <v>1.0148</v>
          </cell>
          <cell r="H33" t="str">
            <v>0.9750</v>
          </cell>
        </row>
        <row r="34">
          <cell r="A34" t="str">
            <v>-0.5_0_4.53_1.21</v>
          </cell>
          <cell r="B34">
            <v>-0.5</v>
          </cell>
          <cell r="C34">
            <v>0</v>
          </cell>
          <cell r="D34">
            <v>4.53</v>
          </cell>
          <cell r="E34">
            <v>1.21</v>
          </cell>
          <cell r="F34" t="str">
            <v>1.1014</v>
          </cell>
          <cell r="G34" t="str">
            <v>1.0300</v>
          </cell>
          <cell r="H34" t="str">
            <v>1.0000</v>
          </cell>
        </row>
        <row r="35">
          <cell r="A35" t="str">
            <v>-0.5_0_7.06_1.63</v>
          </cell>
          <cell r="B35">
            <v>-0.5</v>
          </cell>
          <cell r="C35">
            <v>0</v>
          </cell>
          <cell r="D35">
            <v>7.06</v>
          </cell>
          <cell r="E35">
            <v>1.63</v>
          </cell>
          <cell r="F35" t="str">
            <v>1.0675</v>
          </cell>
          <cell r="G35" t="str">
            <v>1.0300</v>
          </cell>
          <cell r="H35" t="str">
            <v>1.0000</v>
          </cell>
        </row>
        <row r="36">
          <cell r="A36" t="str">
            <v>-0.05_0_4.53_1.21</v>
          </cell>
          <cell r="B36">
            <v>-0.05</v>
          </cell>
          <cell r="C36">
            <v>0</v>
          </cell>
          <cell r="D36">
            <v>4.53</v>
          </cell>
          <cell r="E36">
            <v>1.21</v>
          </cell>
          <cell r="F36" t="str">
            <v>1.0368</v>
          </cell>
          <cell r="G36" t="str">
            <v>1.0300</v>
          </cell>
          <cell r="H36" t="str">
            <v>1.0000</v>
          </cell>
        </row>
        <row r="37">
          <cell r="A37" t="str">
            <v>-0.05_0_7.06_1.63</v>
          </cell>
          <cell r="B37">
            <v>-0.05</v>
          </cell>
          <cell r="C37">
            <v>0</v>
          </cell>
          <cell r="D37">
            <v>7.06</v>
          </cell>
          <cell r="E37">
            <v>1.63</v>
          </cell>
          <cell r="F37" t="str">
            <v>1.0336</v>
          </cell>
          <cell r="G37" t="str">
            <v>1.0300</v>
          </cell>
          <cell r="H37" t="str">
            <v>1.0000</v>
          </cell>
        </row>
        <row r="38">
          <cell r="A38" t="str">
            <v>-0.05_0_1_14</v>
          </cell>
          <cell r="B38">
            <v>-0.05</v>
          </cell>
          <cell r="C38">
            <v>0</v>
          </cell>
          <cell r="D38">
            <v>1</v>
          </cell>
          <cell r="E38">
            <v>14</v>
          </cell>
          <cell r="F38" t="str">
            <v>1.0341</v>
          </cell>
          <cell r="G38" t="str">
            <v>1.0300</v>
          </cell>
          <cell r="H38" t="str">
            <v>1.0000</v>
          </cell>
        </row>
        <row r="39">
          <cell r="A39" t="str">
            <v>-0.05_0_1_3</v>
          </cell>
          <cell r="B39">
            <v>-0.05</v>
          </cell>
          <cell r="C39">
            <v>0</v>
          </cell>
          <cell r="D39">
            <v>1</v>
          </cell>
          <cell r="E39">
            <v>3</v>
          </cell>
          <cell r="F39" t="str">
            <v>1.0457</v>
          </cell>
          <cell r="G39" t="str">
            <v>1.0300</v>
          </cell>
          <cell r="H39" t="str">
            <v>1.0000</v>
          </cell>
        </row>
        <row r="40">
          <cell r="A40" t="str">
            <v>-0.5_0_3_14</v>
          </cell>
          <cell r="B40">
            <v>-0.5</v>
          </cell>
          <cell r="C40">
            <v>0</v>
          </cell>
          <cell r="D40">
            <v>3</v>
          </cell>
          <cell r="E40">
            <v>14</v>
          </cell>
          <cell r="F40" t="str">
            <v>1.0538</v>
          </cell>
          <cell r="G40" t="str">
            <v>1.0300</v>
          </cell>
          <cell r="H40" t="str">
            <v>1.0000</v>
          </cell>
        </row>
        <row r="41">
          <cell r="A41" t="str">
            <v>-0.5_0_3_3</v>
          </cell>
          <cell r="B41">
            <v>-0.5</v>
          </cell>
          <cell r="C41">
            <v>0</v>
          </cell>
          <cell r="D41">
            <v>3</v>
          </cell>
          <cell r="E41">
            <v>3</v>
          </cell>
          <cell r="F41" t="str">
            <v>1.0919</v>
          </cell>
          <cell r="G41" t="str">
            <v>1.0300</v>
          </cell>
          <cell r="H41" t="str">
            <v>1.0000</v>
          </cell>
        </row>
        <row r="42">
          <cell r="A42" t="str">
            <v>-1_0.395_4.53_1.21</v>
          </cell>
          <cell r="B42">
            <v>-1</v>
          </cell>
          <cell r="C42">
            <v>0.39500000000000002</v>
          </cell>
          <cell r="D42">
            <v>4.53</v>
          </cell>
          <cell r="E42">
            <v>1.21</v>
          </cell>
          <cell r="F42" t="str">
            <v>1.1228</v>
          </cell>
          <cell r="G42" t="str">
            <v>1.0500</v>
          </cell>
          <cell r="H42" t="str">
            <v>1.0500</v>
          </cell>
        </row>
        <row r="43">
          <cell r="A43" t="str">
            <v>-1_-0.395_4.53_1.21</v>
          </cell>
          <cell r="B43">
            <v>-1</v>
          </cell>
          <cell r="C43">
            <v>-0.39500000000000002</v>
          </cell>
          <cell r="D43">
            <v>4.53</v>
          </cell>
          <cell r="E43">
            <v>1.21</v>
          </cell>
          <cell r="F43" t="str">
            <v>1.2369</v>
          </cell>
          <cell r="G43" t="str">
            <v>1.0100</v>
          </cell>
          <cell r="H43" t="str">
            <v>0.9625</v>
          </cell>
        </row>
        <row r="44">
          <cell r="A44" t="str">
            <v>-1_0.395_7.06_1.63</v>
          </cell>
          <cell r="B44">
            <v>-1</v>
          </cell>
          <cell r="C44">
            <v>0.39500000000000002</v>
          </cell>
          <cell r="D44">
            <v>7.06</v>
          </cell>
          <cell r="E44">
            <v>1.63</v>
          </cell>
          <cell r="F44" t="str">
            <v>1.0656</v>
          </cell>
          <cell r="G44" t="str">
            <v>1.0500</v>
          </cell>
          <cell r="H44" t="str">
            <v>1.0500</v>
          </cell>
        </row>
        <row r="45">
          <cell r="A45" t="str">
            <v>-1_-0.395_7.06_1.63</v>
          </cell>
          <cell r="B45">
            <v>-1</v>
          </cell>
          <cell r="C45">
            <v>-0.39500000000000002</v>
          </cell>
          <cell r="D45">
            <v>7.06</v>
          </cell>
          <cell r="E45">
            <v>1.63</v>
          </cell>
          <cell r="F45" t="str">
            <v>1.1516</v>
          </cell>
          <cell r="G45" t="str">
            <v>1.0100</v>
          </cell>
          <cell r="H45" t="str">
            <v>0.9625</v>
          </cell>
        </row>
        <row r="46">
          <cell r="A46" t="str">
            <v>-0.05_0_10_3</v>
          </cell>
          <cell r="B46">
            <v>-0.05</v>
          </cell>
          <cell r="C46">
            <v>0</v>
          </cell>
          <cell r="D46">
            <v>10</v>
          </cell>
          <cell r="E46">
            <v>3</v>
          </cell>
          <cell r="F46" t="str">
            <v>1.0315</v>
          </cell>
          <cell r="G46" t="str">
            <v>1.0300</v>
          </cell>
          <cell r="H46" t="str">
            <v>1.0000</v>
          </cell>
        </row>
        <row r="47">
          <cell r="A47" t="str">
            <v>-1_0_1000_10</v>
          </cell>
          <cell r="B47">
            <v>-1</v>
          </cell>
          <cell r="C47">
            <v>0</v>
          </cell>
          <cell r="D47">
            <v>1000</v>
          </cell>
          <cell r="E47">
            <v>10</v>
          </cell>
          <cell r="F47" t="str">
            <v>1.0301</v>
          </cell>
          <cell r="G47" t="str">
            <v>1.0300</v>
          </cell>
          <cell r="H47" t="str">
            <v>1.0000</v>
          </cell>
        </row>
        <row r="48">
          <cell r="A48" t="str">
            <v>-1_-0.395_1000_10</v>
          </cell>
          <cell r="B48">
            <v>-1</v>
          </cell>
          <cell r="C48">
            <v>-0.39500000000000002</v>
          </cell>
          <cell r="D48">
            <v>1000</v>
          </cell>
          <cell r="E48">
            <v>10</v>
          </cell>
          <cell r="F48" t="str">
            <v>1.0305</v>
          </cell>
          <cell r="G48" t="str">
            <v>1.0100</v>
          </cell>
          <cell r="H48" t="str">
            <v>0.9625</v>
          </cell>
        </row>
        <row r="49">
          <cell r="A49" t="str">
            <v>-0.01_0.395_1000_10</v>
          </cell>
          <cell r="B49">
            <v>-0.01</v>
          </cell>
          <cell r="C49">
            <v>0.39500000000000002</v>
          </cell>
          <cell r="D49">
            <v>1000</v>
          </cell>
          <cell r="E49">
            <v>10</v>
          </cell>
          <cell r="F49" t="str">
            <v>1.0296</v>
          </cell>
          <cell r="G49" t="str">
            <v>1.0500</v>
          </cell>
          <cell r="H49" t="str">
            <v>1.0500</v>
          </cell>
        </row>
        <row r="50">
          <cell r="A50" t="str">
            <v>-0.01_-0.395_1000_10</v>
          </cell>
          <cell r="B50">
            <v>-0.01</v>
          </cell>
          <cell r="C50">
            <v>-0.39500000000000002</v>
          </cell>
          <cell r="D50">
            <v>1000</v>
          </cell>
          <cell r="E50">
            <v>10</v>
          </cell>
          <cell r="F50" t="str">
            <v>1.0304</v>
          </cell>
          <cell r="G50" t="str">
            <v>1.0100</v>
          </cell>
          <cell r="H50" t="str">
            <v>0.9625</v>
          </cell>
        </row>
        <row r="51">
          <cell r="A51" t="str">
            <v>-1_0_1_14</v>
          </cell>
          <cell r="B51">
            <v>-1</v>
          </cell>
          <cell r="C51">
            <v>0</v>
          </cell>
          <cell r="D51">
            <v>1</v>
          </cell>
          <cell r="E51">
            <v>14</v>
          </cell>
          <cell r="F51" t="str">
            <v>1.0000</v>
          </cell>
          <cell r="G51" t="str">
            <v>1.2762</v>
          </cell>
          <cell r="H51" t="str">
            <v>1.0125</v>
          </cell>
        </row>
        <row r="52">
          <cell r="A52" t="str">
            <v>-1_0_1_3</v>
          </cell>
          <cell r="B52">
            <v>-1</v>
          </cell>
          <cell r="C52">
            <v>0</v>
          </cell>
          <cell r="D52">
            <v>1</v>
          </cell>
          <cell r="E52">
            <v>3</v>
          </cell>
          <cell r="F52" t="str">
            <v>1.0000</v>
          </cell>
          <cell r="G52" t="str">
            <v>0.6043</v>
          </cell>
          <cell r="H52" t="str">
            <v>1.0000</v>
          </cell>
        </row>
        <row r="53">
          <cell r="A53" t="str">
            <v>-1_0_5_6</v>
          </cell>
          <cell r="B53">
            <v>-1</v>
          </cell>
          <cell r="C53">
            <v>0</v>
          </cell>
          <cell r="D53">
            <v>5</v>
          </cell>
          <cell r="E53">
            <v>6</v>
          </cell>
          <cell r="F53" t="str">
            <v>1.0789</v>
          </cell>
          <cell r="G53" t="str">
            <v>1.0300</v>
          </cell>
          <cell r="H53" t="str">
            <v>1.0000</v>
          </cell>
        </row>
        <row r="54">
          <cell r="A54" t="str">
            <v>-0.05_0_5_6</v>
          </cell>
          <cell r="B54">
            <v>-0.05</v>
          </cell>
          <cell r="C54">
            <v>0</v>
          </cell>
          <cell r="D54">
            <v>5</v>
          </cell>
          <cell r="E54">
            <v>6</v>
          </cell>
          <cell r="F54" t="str">
            <v>1.0315</v>
          </cell>
          <cell r="G54" t="str">
            <v>1.0300</v>
          </cell>
          <cell r="H54" t="str">
            <v>1.0000</v>
          </cell>
        </row>
        <row r="55">
          <cell r="A55" t="str">
            <v>-1_0_10_6</v>
          </cell>
          <cell r="B55">
            <v>-1</v>
          </cell>
          <cell r="C55">
            <v>0</v>
          </cell>
          <cell r="D55">
            <v>10</v>
          </cell>
          <cell r="E55">
            <v>6</v>
          </cell>
          <cell r="F55" t="str">
            <v>1.0503</v>
          </cell>
          <cell r="G55" t="str">
            <v>1.0300</v>
          </cell>
          <cell r="H55" t="str">
            <v>1.0000</v>
          </cell>
        </row>
        <row r="56">
          <cell r="A56" t="str">
            <v>-1_0_3_6</v>
          </cell>
          <cell r="B56">
            <v>-1</v>
          </cell>
          <cell r="C56">
            <v>0</v>
          </cell>
          <cell r="D56">
            <v>3</v>
          </cell>
          <cell r="E56">
            <v>6</v>
          </cell>
          <cell r="F56" t="str">
            <v>1.1291</v>
          </cell>
          <cell r="G56" t="str">
            <v>1.0300</v>
          </cell>
          <cell r="H56" t="str">
            <v>1.0000</v>
          </cell>
        </row>
        <row r="57">
          <cell r="A57" t="str">
            <v>-0.05_-0.3_7.06_1.63</v>
          </cell>
          <cell r="B57">
            <v>-0.05</v>
          </cell>
          <cell r="C57">
            <v>-0.3</v>
          </cell>
          <cell r="D57">
            <v>7.06</v>
          </cell>
          <cell r="E57">
            <v>1.63</v>
          </cell>
          <cell r="F57" t="str">
            <v>1.0688</v>
          </cell>
          <cell r="G57" t="str">
            <v>1.0148</v>
          </cell>
          <cell r="H57" t="str">
            <v>0.9750</v>
          </cell>
        </row>
        <row r="58">
          <cell r="A58" t="str">
            <v>-0.05_0.3_7.06_1.63</v>
          </cell>
          <cell r="B58">
            <v>-0.05</v>
          </cell>
          <cell r="C58">
            <v>0.3</v>
          </cell>
          <cell r="D58">
            <v>7.06</v>
          </cell>
          <cell r="E58">
            <v>1.63</v>
          </cell>
          <cell r="F58" t="str">
            <v>0.9988</v>
          </cell>
          <cell r="G58" t="str">
            <v>1.0452</v>
          </cell>
          <cell r="H58" t="str">
            <v>1.0250</v>
          </cell>
        </row>
        <row r="59">
          <cell r="A59" t="str">
            <v>-0.05_-0.3_4.53_1.21</v>
          </cell>
          <cell r="B59">
            <v>-0.05</v>
          </cell>
          <cell r="C59">
            <v>-0.3</v>
          </cell>
          <cell r="D59">
            <v>4.53</v>
          </cell>
          <cell r="E59">
            <v>1.21</v>
          </cell>
          <cell r="F59" t="str">
            <v>1.0869</v>
          </cell>
          <cell r="G59" t="str">
            <v>1.0148</v>
          </cell>
          <cell r="H59" t="str">
            <v>0.9750</v>
          </cell>
        </row>
        <row r="60">
          <cell r="A60" t="str">
            <v>-0.05_0.3_4.53_1.21</v>
          </cell>
          <cell r="B60">
            <v>-0.05</v>
          </cell>
          <cell r="C60">
            <v>0.3</v>
          </cell>
          <cell r="D60">
            <v>4.53</v>
          </cell>
          <cell r="E60">
            <v>1.21</v>
          </cell>
          <cell r="F60" t="str">
            <v>0.9885</v>
          </cell>
          <cell r="G60" t="str">
            <v>1.0452</v>
          </cell>
          <cell r="H60" t="str">
            <v>1.0250</v>
          </cell>
        </row>
        <row r="61">
          <cell r="A61" t="str">
            <v>0_0_3_14</v>
          </cell>
          <cell r="B61">
            <v>0</v>
          </cell>
          <cell r="C61">
            <v>0</v>
          </cell>
          <cell r="D61">
            <v>3</v>
          </cell>
          <cell r="E61">
            <v>14</v>
          </cell>
          <cell r="F61" t="str">
            <v>1.0298</v>
          </cell>
          <cell r="G61" t="str">
            <v>1.0300</v>
          </cell>
          <cell r="H61" t="str">
            <v>1.0000</v>
          </cell>
        </row>
        <row r="62">
          <cell r="A62" t="str">
            <v>0_0_3_3</v>
          </cell>
          <cell r="B62">
            <v>0</v>
          </cell>
          <cell r="C62">
            <v>0</v>
          </cell>
          <cell r="D62">
            <v>3</v>
          </cell>
          <cell r="E62">
            <v>3</v>
          </cell>
          <cell r="F62" t="str">
            <v>1.0299</v>
          </cell>
          <cell r="G62" t="str">
            <v>1.0300</v>
          </cell>
          <cell r="H62" t="str">
            <v>1.0000</v>
          </cell>
        </row>
        <row r="63">
          <cell r="A63" t="str">
            <v>0_0_7.06_1.63</v>
          </cell>
          <cell r="B63">
            <v>0</v>
          </cell>
          <cell r="C63">
            <v>0</v>
          </cell>
          <cell r="D63">
            <v>7.06</v>
          </cell>
          <cell r="E63">
            <v>1.63</v>
          </cell>
          <cell r="F63" t="str">
            <v>1.0299</v>
          </cell>
          <cell r="G63" t="str">
            <v>1.0300</v>
          </cell>
          <cell r="H63" t="str">
            <v>1.0000</v>
          </cell>
        </row>
        <row r="64">
          <cell r="A64" t="str">
            <v>0_0_4.53_1.21</v>
          </cell>
          <cell r="B64">
            <v>0</v>
          </cell>
          <cell r="C64">
            <v>0</v>
          </cell>
          <cell r="D64">
            <v>4.53</v>
          </cell>
          <cell r="E64">
            <v>1.21</v>
          </cell>
          <cell r="F64" t="str">
            <v>1.0300</v>
          </cell>
          <cell r="G64" t="str">
            <v>1.0300</v>
          </cell>
          <cell r="H64" t="str">
            <v>1.0000</v>
          </cell>
        </row>
        <row r="65">
          <cell r="A65" t="str">
            <v>0_0.395_7.06_1.63</v>
          </cell>
          <cell r="B65">
            <v>0</v>
          </cell>
          <cell r="C65">
            <v>0.39500000000000002</v>
          </cell>
          <cell r="D65">
            <v>7.06</v>
          </cell>
          <cell r="E65">
            <v>1.63</v>
          </cell>
          <cell r="F65" t="str">
            <v>0.9841</v>
          </cell>
          <cell r="G65" t="str">
            <v>1.0500</v>
          </cell>
          <cell r="H65" t="str">
            <v>1.0375</v>
          </cell>
        </row>
        <row r="66">
          <cell r="A66" t="str">
            <v>0_0.395_4.53_1.21</v>
          </cell>
          <cell r="B66">
            <v>0</v>
          </cell>
          <cell r="C66">
            <v>0.39500000000000002</v>
          </cell>
          <cell r="D66">
            <v>4.53</v>
          </cell>
          <cell r="E66">
            <v>1.21</v>
          </cell>
          <cell r="F66" t="str">
            <v>0.9662</v>
          </cell>
          <cell r="G66" t="str">
            <v>1.0500</v>
          </cell>
          <cell r="H66" t="str">
            <v>1.0375</v>
          </cell>
        </row>
        <row r="67">
          <cell r="A67" t="str">
            <v>0_-0.395_7.06_1.63</v>
          </cell>
          <cell r="B67">
            <v>0</v>
          </cell>
          <cell r="C67">
            <v>-0.39500000000000002</v>
          </cell>
          <cell r="D67">
            <v>7.06</v>
          </cell>
          <cell r="E67">
            <v>1.63</v>
          </cell>
          <cell r="F67" t="str">
            <v>1.0766</v>
          </cell>
          <cell r="G67" t="str">
            <v>1.0100</v>
          </cell>
          <cell r="H67" t="str">
            <v>0.9625</v>
          </cell>
        </row>
        <row r="68">
          <cell r="A68" t="str">
            <v>0_-0.395_4.53_1.21</v>
          </cell>
          <cell r="B68">
            <v>0</v>
          </cell>
          <cell r="C68">
            <v>-0.39500000000000002</v>
          </cell>
          <cell r="D68">
            <v>4.53</v>
          </cell>
          <cell r="E68">
            <v>1.21</v>
          </cell>
          <cell r="F68" t="str">
            <v>1.0966</v>
          </cell>
          <cell r="G68" t="str">
            <v>1.0100</v>
          </cell>
          <cell r="H68" t="str">
            <v>0.9625</v>
          </cell>
        </row>
        <row r="69">
          <cell r="A69" t="str">
            <v>-1_0.395_1000_10</v>
          </cell>
          <cell r="B69">
            <v>-1</v>
          </cell>
          <cell r="C69">
            <v>0.39500000000000002</v>
          </cell>
          <cell r="D69">
            <v>1000</v>
          </cell>
          <cell r="E69">
            <v>10</v>
          </cell>
          <cell r="F69" t="str">
            <v>1.0297</v>
          </cell>
          <cell r="G69" t="str">
            <v>1.0500</v>
          </cell>
          <cell r="H69" t="str">
            <v>1.0500</v>
          </cell>
        </row>
        <row r="70">
          <cell r="A70" t="str">
            <v>-1_-0.395_1000_10</v>
          </cell>
          <cell r="B70">
            <v>-1</v>
          </cell>
          <cell r="C70">
            <v>-0.39500000000000002</v>
          </cell>
          <cell r="D70">
            <v>1000</v>
          </cell>
          <cell r="E70">
            <v>10</v>
          </cell>
          <cell r="F70" t="str">
            <v>1.0305</v>
          </cell>
          <cell r="G70" t="str">
            <v>1.0100</v>
          </cell>
          <cell r="H70" t="str">
            <v>0.9625</v>
          </cell>
        </row>
        <row r="71">
          <cell r="A71" t="str">
            <v>0_0.395_1000_10</v>
          </cell>
          <cell r="B71">
            <v>0</v>
          </cell>
          <cell r="C71">
            <v>0.39500000000000002</v>
          </cell>
          <cell r="D71">
            <v>1000</v>
          </cell>
          <cell r="E71">
            <v>10</v>
          </cell>
          <cell r="F71" t="str">
            <v>1.0296</v>
          </cell>
          <cell r="G71" t="str">
            <v>1.0500</v>
          </cell>
          <cell r="H71" t="str">
            <v>1.0500</v>
          </cell>
        </row>
        <row r="72">
          <cell r="A72" t="str">
            <v>0_-0.395_1000_10</v>
          </cell>
          <cell r="B72">
            <v>0</v>
          </cell>
          <cell r="C72">
            <v>-0.39500000000000002</v>
          </cell>
          <cell r="D72">
            <v>1000</v>
          </cell>
          <cell r="E72">
            <v>10</v>
          </cell>
          <cell r="F72" t="str">
            <v>1.0304</v>
          </cell>
          <cell r="G72" t="str">
            <v>1.0100</v>
          </cell>
          <cell r="H72" t="str">
            <v>0.9625</v>
          </cell>
        </row>
        <row r="73">
          <cell r="A73" t="str">
            <v>1_0_10_3</v>
          </cell>
          <cell r="B73">
            <v>1</v>
          </cell>
          <cell r="C73">
            <v>0</v>
          </cell>
          <cell r="D73">
            <v>10</v>
          </cell>
          <cell r="E73">
            <v>3</v>
          </cell>
          <cell r="F73" t="str">
            <v>1.0035</v>
          </cell>
          <cell r="G73" t="str">
            <v>1.0300</v>
          </cell>
          <cell r="H73" t="str">
            <v>1.0125</v>
          </cell>
        </row>
        <row r="74">
          <cell r="A74" t="str">
            <v>1_0_10_14</v>
          </cell>
          <cell r="B74">
            <v>1</v>
          </cell>
          <cell r="C74">
            <v>0</v>
          </cell>
          <cell r="D74">
            <v>10</v>
          </cell>
          <cell r="E74">
            <v>14</v>
          </cell>
          <cell r="F74" t="str">
            <v>1.0276</v>
          </cell>
          <cell r="G74" t="str">
            <v>1.0300</v>
          </cell>
          <cell r="H74" t="str">
            <v>1.0125</v>
          </cell>
        </row>
        <row r="75">
          <cell r="A75" t="str">
            <v>1_0.3_10_14</v>
          </cell>
          <cell r="B75">
            <v>1</v>
          </cell>
          <cell r="C75">
            <v>0.3</v>
          </cell>
          <cell r="D75">
            <v>10</v>
          </cell>
          <cell r="E75">
            <v>14</v>
          </cell>
          <cell r="F75" t="str">
            <v>0.9986</v>
          </cell>
          <cell r="G75" t="str">
            <v>1.0451</v>
          </cell>
          <cell r="H75" t="str">
            <v>1.0375</v>
          </cell>
        </row>
        <row r="76">
          <cell r="A76" t="str">
            <v>1_-0.3_10_14</v>
          </cell>
          <cell r="B76">
            <v>1</v>
          </cell>
          <cell r="C76">
            <v>-0.3</v>
          </cell>
          <cell r="D76">
            <v>10</v>
          </cell>
          <cell r="E76">
            <v>14</v>
          </cell>
          <cell r="F76" t="str">
            <v>1.0567</v>
          </cell>
          <cell r="G76" t="str">
            <v>1.0148</v>
          </cell>
          <cell r="H76" t="str">
            <v>0.9875</v>
          </cell>
        </row>
        <row r="77">
          <cell r="A77" t="str">
            <v>1_0_3_14</v>
          </cell>
          <cell r="B77">
            <v>1</v>
          </cell>
          <cell r="C77">
            <v>0</v>
          </cell>
          <cell r="D77">
            <v>3</v>
          </cell>
          <cell r="E77">
            <v>14</v>
          </cell>
          <cell r="F77" t="str">
            <v>1.0573</v>
          </cell>
          <cell r="G77" t="str">
            <v>1.0300</v>
          </cell>
          <cell r="H77" t="str">
            <v>1.0125</v>
          </cell>
        </row>
        <row r="78">
          <cell r="A78" t="str">
            <v>1_0_3_3</v>
          </cell>
          <cell r="B78">
            <v>1</v>
          </cell>
          <cell r="C78">
            <v>0</v>
          </cell>
          <cell r="D78">
            <v>3</v>
          </cell>
          <cell r="E78">
            <v>3</v>
          </cell>
          <cell r="F78" t="str">
            <v>0.9773</v>
          </cell>
          <cell r="G78" t="str">
            <v>1.0300</v>
          </cell>
          <cell r="H78" t="str">
            <v>1.0000</v>
          </cell>
        </row>
        <row r="79">
          <cell r="A79" t="str">
            <v>1_0.3_3_3</v>
          </cell>
          <cell r="B79">
            <v>1</v>
          </cell>
          <cell r="C79">
            <v>0.3</v>
          </cell>
          <cell r="D79">
            <v>3</v>
          </cell>
          <cell r="E79">
            <v>3</v>
          </cell>
          <cell r="F79" t="str">
            <v>0.8802</v>
          </cell>
          <cell r="G79" t="str">
            <v>1.0452</v>
          </cell>
          <cell r="H79" t="str">
            <v>1.0375</v>
          </cell>
        </row>
        <row r="80">
          <cell r="A80" t="str">
            <v>1_-0.3_3_3</v>
          </cell>
          <cell r="B80">
            <v>1</v>
          </cell>
          <cell r="C80">
            <v>-0.3</v>
          </cell>
          <cell r="D80">
            <v>3</v>
          </cell>
          <cell r="E80">
            <v>3</v>
          </cell>
          <cell r="F80" t="str">
            <v>1.0741</v>
          </cell>
          <cell r="G80" t="str">
            <v>1.0148</v>
          </cell>
          <cell r="H80" t="str">
            <v>0.9875</v>
          </cell>
        </row>
        <row r="81">
          <cell r="A81" t="str">
            <v>0.05_0_10_14</v>
          </cell>
          <cell r="B81">
            <v>0.05</v>
          </cell>
          <cell r="C81">
            <v>0</v>
          </cell>
          <cell r="D81">
            <v>10</v>
          </cell>
          <cell r="E81">
            <v>14</v>
          </cell>
          <cell r="F81" t="str">
            <v>1.0296</v>
          </cell>
          <cell r="G81" t="str">
            <v>1.0300</v>
          </cell>
          <cell r="H81" t="str">
            <v>1.0000</v>
          </cell>
        </row>
        <row r="82">
          <cell r="A82" t="str">
            <v>0.05_0.3_10_14</v>
          </cell>
          <cell r="B82">
            <v>0.05</v>
          </cell>
          <cell r="C82">
            <v>0.3</v>
          </cell>
          <cell r="D82">
            <v>10</v>
          </cell>
          <cell r="E82">
            <v>14</v>
          </cell>
          <cell r="F82" t="str">
            <v>1.0006</v>
          </cell>
          <cell r="G82" t="str">
            <v>1.0452</v>
          </cell>
          <cell r="H82" t="str">
            <v>1.0250</v>
          </cell>
        </row>
        <row r="83">
          <cell r="A83" t="str">
            <v>0.05_-0.3_10_14</v>
          </cell>
          <cell r="B83">
            <v>0.05</v>
          </cell>
          <cell r="C83">
            <v>-0.3</v>
          </cell>
          <cell r="D83">
            <v>10</v>
          </cell>
          <cell r="E83">
            <v>14</v>
          </cell>
          <cell r="F83" t="str">
            <v>1.0587</v>
          </cell>
          <cell r="G83" t="str">
            <v>1.0148</v>
          </cell>
          <cell r="H83" t="str">
            <v>0.9750</v>
          </cell>
        </row>
        <row r="84">
          <cell r="A84" t="str">
            <v>0.05_0_3_14</v>
          </cell>
          <cell r="B84">
            <v>0.05</v>
          </cell>
          <cell r="C84">
            <v>0</v>
          </cell>
          <cell r="D84">
            <v>3</v>
          </cell>
          <cell r="E84">
            <v>14</v>
          </cell>
          <cell r="F84" t="str">
            <v>1.0288</v>
          </cell>
          <cell r="G84" t="str">
            <v>1.0300</v>
          </cell>
          <cell r="H84" t="str">
            <v>1.0000</v>
          </cell>
        </row>
        <row r="85">
          <cell r="A85" t="str">
            <v>0.05_0_3_3</v>
          </cell>
          <cell r="B85">
            <v>0.05</v>
          </cell>
          <cell r="C85">
            <v>0</v>
          </cell>
          <cell r="D85">
            <v>3</v>
          </cell>
          <cell r="E85">
            <v>3</v>
          </cell>
          <cell r="F85" t="str">
            <v>1.0248</v>
          </cell>
          <cell r="G85" t="str">
            <v>1.0300</v>
          </cell>
          <cell r="H85" t="str">
            <v>1.0000</v>
          </cell>
        </row>
        <row r="86">
          <cell r="A86" t="str">
            <v>0.05_0.3_3_3</v>
          </cell>
          <cell r="B86">
            <v>0.05</v>
          </cell>
          <cell r="C86">
            <v>0.3</v>
          </cell>
          <cell r="D86">
            <v>3</v>
          </cell>
          <cell r="E86">
            <v>3</v>
          </cell>
          <cell r="F86" t="str">
            <v>0.9331</v>
          </cell>
          <cell r="G86" t="str">
            <v>1.0452</v>
          </cell>
          <cell r="H86" t="str">
            <v>1.0250</v>
          </cell>
        </row>
        <row r="87">
          <cell r="A87" t="str">
            <v>0.05_-0.3_3_3</v>
          </cell>
          <cell r="B87">
            <v>0.05</v>
          </cell>
          <cell r="C87">
            <v>-0.3</v>
          </cell>
          <cell r="D87">
            <v>3</v>
          </cell>
          <cell r="E87">
            <v>3</v>
          </cell>
          <cell r="F87" t="str">
            <v>1.1178</v>
          </cell>
          <cell r="G87" t="str">
            <v>1.0148</v>
          </cell>
          <cell r="H87" t="str">
            <v>0.9750</v>
          </cell>
        </row>
        <row r="88">
          <cell r="A88" t="str">
            <v>1_0_4.53_1.21</v>
          </cell>
          <cell r="B88">
            <v>1</v>
          </cell>
          <cell r="C88">
            <v>0</v>
          </cell>
          <cell r="D88">
            <v>4.53</v>
          </cell>
          <cell r="E88">
            <v>1.21</v>
          </cell>
          <cell r="F88" t="str">
            <v>0.9087</v>
          </cell>
          <cell r="G88" t="str">
            <v>1.0300</v>
          </cell>
          <cell r="H88" t="str">
            <v>1.0000</v>
          </cell>
        </row>
        <row r="89">
          <cell r="A89" t="str">
            <v>1_0.3_4.53_1.21</v>
          </cell>
          <cell r="B89">
            <v>1</v>
          </cell>
          <cell r="C89">
            <v>0.3</v>
          </cell>
          <cell r="D89">
            <v>4.53</v>
          </cell>
          <cell r="E89">
            <v>1.21</v>
          </cell>
          <cell r="F89" t="str">
            <v>0.8531</v>
          </cell>
          <cell r="G89" t="str">
            <v>1.0452</v>
          </cell>
          <cell r="H89" t="str">
            <v>1.0375</v>
          </cell>
        </row>
        <row r="90">
          <cell r="A90" t="str">
            <v>1_-0.3_4.53_1.21</v>
          </cell>
          <cell r="B90">
            <v>1</v>
          </cell>
          <cell r="C90">
            <v>-0.3</v>
          </cell>
          <cell r="D90">
            <v>4.53</v>
          </cell>
          <cell r="E90">
            <v>1.21</v>
          </cell>
          <cell r="F90" t="str">
            <v>0.9654</v>
          </cell>
          <cell r="G90" t="str">
            <v>1.0148</v>
          </cell>
          <cell r="H90" t="str">
            <v>0.9750</v>
          </cell>
        </row>
        <row r="91">
          <cell r="A91" t="str">
            <v>1_0_7.06_1.63</v>
          </cell>
          <cell r="B91">
            <v>1</v>
          </cell>
          <cell r="C91">
            <v>0</v>
          </cell>
          <cell r="D91">
            <v>7.06</v>
          </cell>
          <cell r="E91">
            <v>1.63</v>
          </cell>
          <cell r="F91" t="str">
            <v>0.9653</v>
          </cell>
          <cell r="G91" t="str">
            <v>1.0300</v>
          </cell>
          <cell r="H91" t="str">
            <v>1.0000</v>
          </cell>
        </row>
        <row r="92">
          <cell r="A92" t="str">
            <v>1_0.3_7.06_1.63</v>
          </cell>
          <cell r="B92">
            <v>1</v>
          </cell>
          <cell r="C92">
            <v>0.3</v>
          </cell>
          <cell r="D92">
            <v>7.06</v>
          </cell>
          <cell r="E92">
            <v>1.63</v>
          </cell>
          <cell r="F92" t="str">
            <v>0.9279</v>
          </cell>
          <cell r="G92" t="str">
            <v>1.0452</v>
          </cell>
          <cell r="H92" t="str">
            <v>1.0375</v>
          </cell>
        </row>
        <row r="93">
          <cell r="A93" t="str">
            <v>1_-0.3_7.06_1.63</v>
          </cell>
          <cell r="B93">
            <v>1</v>
          </cell>
          <cell r="C93">
            <v>-0.3</v>
          </cell>
          <cell r="D93">
            <v>7.06</v>
          </cell>
          <cell r="E93">
            <v>1.63</v>
          </cell>
          <cell r="F93" t="str">
            <v>1.0029</v>
          </cell>
          <cell r="G93" t="str">
            <v>1.0148</v>
          </cell>
          <cell r="H93" t="str">
            <v>0.9875</v>
          </cell>
        </row>
        <row r="94">
          <cell r="A94" t="str">
            <v>0.5_0_4.53_1.21</v>
          </cell>
          <cell r="B94">
            <v>0.5</v>
          </cell>
          <cell r="C94">
            <v>0</v>
          </cell>
          <cell r="D94">
            <v>4.53</v>
          </cell>
          <cell r="E94">
            <v>1.21</v>
          </cell>
          <cell r="F94" t="str">
            <v>0.9653</v>
          </cell>
          <cell r="G94" t="str">
            <v>1.0300</v>
          </cell>
          <cell r="H94" t="str">
            <v>1.0000</v>
          </cell>
        </row>
        <row r="95">
          <cell r="A95" t="str">
            <v>0.5_0_7.06_1.63</v>
          </cell>
          <cell r="B95">
            <v>0.5</v>
          </cell>
          <cell r="C95">
            <v>0</v>
          </cell>
          <cell r="D95">
            <v>7.06</v>
          </cell>
          <cell r="E95">
            <v>1.63</v>
          </cell>
          <cell r="F95" t="str">
            <v>0.9958</v>
          </cell>
          <cell r="G95" t="str">
            <v>1.0300</v>
          </cell>
          <cell r="H95" t="str">
            <v>1.0000</v>
          </cell>
        </row>
        <row r="96">
          <cell r="A96" t="str">
            <v>0.05_0_4.53_1.21</v>
          </cell>
          <cell r="B96">
            <v>0.05</v>
          </cell>
          <cell r="C96">
            <v>0</v>
          </cell>
          <cell r="D96">
            <v>4.53</v>
          </cell>
          <cell r="E96">
            <v>1.21</v>
          </cell>
          <cell r="F96" t="str">
            <v>1.0233</v>
          </cell>
          <cell r="G96" t="str">
            <v>1.0300</v>
          </cell>
          <cell r="H96" t="str">
            <v>1.0000</v>
          </cell>
        </row>
        <row r="97">
          <cell r="A97" t="str">
            <v>0.05_0_7.06_1.63</v>
          </cell>
          <cell r="B97">
            <v>0.05</v>
          </cell>
          <cell r="C97">
            <v>0</v>
          </cell>
          <cell r="D97">
            <v>7.06</v>
          </cell>
          <cell r="E97">
            <v>1.63</v>
          </cell>
          <cell r="F97" t="str">
            <v>1.0264</v>
          </cell>
          <cell r="G97" t="str">
            <v>1.0300</v>
          </cell>
          <cell r="H97" t="str">
            <v>1.0000</v>
          </cell>
        </row>
        <row r="98">
          <cell r="A98" t="str">
            <v>0.05_0_1_14</v>
          </cell>
          <cell r="B98">
            <v>0.05</v>
          </cell>
          <cell r="C98">
            <v>0</v>
          </cell>
          <cell r="D98">
            <v>1</v>
          </cell>
          <cell r="E98">
            <v>14</v>
          </cell>
          <cell r="F98" t="str">
            <v>1.0273</v>
          </cell>
          <cell r="G98" t="str">
            <v>1.0300</v>
          </cell>
          <cell r="H98" t="str">
            <v>1.0000</v>
          </cell>
        </row>
        <row r="99">
          <cell r="A99" t="str">
            <v>0.05_0_1_3</v>
          </cell>
          <cell r="B99">
            <v>0.05</v>
          </cell>
          <cell r="C99">
            <v>0</v>
          </cell>
          <cell r="D99">
            <v>1</v>
          </cell>
          <cell r="E99">
            <v>3</v>
          </cell>
          <cell r="F99" t="str">
            <v>1.0154</v>
          </cell>
          <cell r="G99" t="str">
            <v>1.0300</v>
          </cell>
          <cell r="H99" t="str">
            <v>1.0000</v>
          </cell>
        </row>
        <row r="100">
          <cell r="A100" t="str">
            <v>0.5_0_3_14</v>
          </cell>
          <cell r="B100">
            <v>0.5</v>
          </cell>
          <cell r="C100">
            <v>0</v>
          </cell>
          <cell r="D100">
            <v>3</v>
          </cell>
          <cell r="E100">
            <v>14</v>
          </cell>
          <cell r="F100" t="str">
            <v>1.0310</v>
          </cell>
          <cell r="G100" t="str">
            <v>1.0300</v>
          </cell>
          <cell r="H100" t="str">
            <v>1.0125</v>
          </cell>
        </row>
        <row r="101">
          <cell r="A101" t="str">
            <v>0.5_0_3_3</v>
          </cell>
          <cell r="B101">
            <v>0.5</v>
          </cell>
          <cell r="C101">
            <v>0</v>
          </cell>
          <cell r="D101">
            <v>3</v>
          </cell>
          <cell r="E101">
            <v>3</v>
          </cell>
          <cell r="F101" t="str">
            <v>0.9910</v>
          </cell>
          <cell r="G101" t="str">
            <v>1.0300</v>
          </cell>
          <cell r="H101" t="str">
            <v>1.0000</v>
          </cell>
        </row>
        <row r="102">
          <cell r="A102" t="str">
            <v>1_0.395_4.53_1.21</v>
          </cell>
          <cell r="B102">
            <v>1</v>
          </cell>
          <cell r="C102">
            <v>0.39500000000000002</v>
          </cell>
          <cell r="D102">
            <v>4.53</v>
          </cell>
          <cell r="E102">
            <v>1.21</v>
          </cell>
          <cell r="F102" t="str">
            <v>0.8357</v>
          </cell>
          <cell r="G102" t="str">
            <v>1.0500</v>
          </cell>
          <cell r="H102" t="str">
            <v>1.0500</v>
          </cell>
        </row>
        <row r="103">
          <cell r="A103" t="str">
            <v>1_-0.395_4.53_1.21</v>
          </cell>
          <cell r="B103">
            <v>1</v>
          </cell>
          <cell r="C103">
            <v>-0.39500000000000002</v>
          </cell>
          <cell r="D103">
            <v>4.53</v>
          </cell>
          <cell r="E103">
            <v>1.21</v>
          </cell>
          <cell r="F103" t="str">
            <v>0.9835</v>
          </cell>
          <cell r="G103" t="str">
            <v>1.0100</v>
          </cell>
          <cell r="H103" t="str">
            <v>0.9750</v>
          </cell>
        </row>
        <row r="104">
          <cell r="A104" t="str">
            <v>1_0.395_7.06_1.63</v>
          </cell>
          <cell r="B104">
            <v>1</v>
          </cell>
          <cell r="C104">
            <v>0.39500000000000002</v>
          </cell>
          <cell r="D104">
            <v>7.06</v>
          </cell>
          <cell r="E104">
            <v>1.63</v>
          </cell>
          <cell r="F104" t="str">
            <v>0.9161</v>
          </cell>
          <cell r="G104" t="str">
            <v>1.0500</v>
          </cell>
          <cell r="H104" t="str">
            <v>1.0500</v>
          </cell>
        </row>
        <row r="105">
          <cell r="A105" t="str">
            <v>1_-0.395_7.06_1.63</v>
          </cell>
          <cell r="B105">
            <v>1</v>
          </cell>
          <cell r="C105">
            <v>-0.39500000000000002</v>
          </cell>
          <cell r="D105">
            <v>7.06</v>
          </cell>
          <cell r="E105">
            <v>1.63</v>
          </cell>
          <cell r="F105" t="str">
            <v>1.0148</v>
          </cell>
          <cell r="G105" t="str">
            <v>1.0100</v>
          </cell>
          <cell r="H105" t="str">
            <v>0.9750</v>
          </cell>
        </row>
        <row r="106">
          <cell r="A106" t="str">
            <v>0.05_0_10_3</v>
          </cell>
          <cell r="B106">
            <v>0.05</v>
          </cell>
          <cell r="C106">
            <v>0</v>
          </cell>
          <cell r="D106">
            <v>10</v>
          </cell>
          <cell r="E106">
            <v>3</v>
          </cell>
          <cell r="F106" t="str">
            <v>1.0284</v>
          </cell>
          <cell r="G106" t="str">
            <v>1.0300</v>
          </cell>
          <cell r="H106" t="str">
            <v>1.0000</v>
          </cell>
        </row>
        <row r="107">
          <cell r="A107" t="str">
            <v>1_0_1000_10</v>
          </cell>
          <cell r="B107">
            <v>1</v>
          </cell>
          <cell r="C107">
            <v>0</v>
          </cell>
          <cell r="D107">
            <v>1000</v>
          </cell>
          <cell r="E107">
            <v>10</v>
          </cell>
          <cell r="F107" t="str">
            <v>1.0299</v>
          </cell>
          <cell r="G107" t="str">
            <v>1.0300</v>
          </cell>
          <cell r="H107" t="str">
            <v>1.0125</v>
          </cell>
        </row>
        <row r="108">
          <cell r="A108" t="str">
            <v>1_-0.395_1000_10</v>
          </cell>
          <cell r="B108">
            <v>1</v>
          </cell>
          <cell r="C108">
            <v>-0.39500000000000002</v>
          </cell>
          <cell r="D108">
            <v>1000</v>
          </cell>
          <cell r="E108">
            <v>10</v>
          </cell>
          <cell r="F108" t="str">
            <v>1.0303</v>
          </cell>
          <cell r="G108" t="str">
            <v>1.0100</v>
          </cell>
          <cell r="H108" t="str">
            <v>0.9750</v>
          </cell>
        </row>
        <row r="109">
          <cell r="A109" t="str">
            <v>0.01_0.395_1000_10</v>
          </cell>
          <cell r="B109">
            <v>0.01</v>
          </cell>
          <cell r="C109">
            <v>0.39500000000000002</v>
          </cell>
          <cell r="D109">
            <v>1000</v>
          </cell>
          <cell r="E109">
            <v>10</v>
          </cell>
          <cell r="F109" t="str">
            <v>1.0296</v>
          </cell>
          <cell r="G109" t="str">
            <v>1.0500</v>
          </cell>
          <cell r="H109" t="str">
            <v>1.0500</v>
          </cell>
        </row>
        <row r="110">
          <cell r="A110" t="str">
            <v>0.01_-0.395_1000_10</v>
          </cell>
          <cell r="B110">
            <v>0.01</v>
          </cell>
          <cell r="C110">
            <v>-0.39500000000000002</v>
          </cell>
          <cell r="D110">
            <v>1000</v>
          </cell>
          <cell r="E110">
            <v>10</v>
          </cell>
          <cell r="F110" t="str">
            <v>1.0304</v>
          </cell>
          <cell r="G110" t="str">
            <v>1.0100</v>
          </cell>
          <cell r="H110" t="str">
            <v>0.9625</v>
          </cell>
        </row>
        <row r="111">
          <cell r="A111" t="str">
            <v>1_0_1_14</v>
          </cell>
          <cell r="B111">
            <v>1</v>
          </cell>
          <cell r="C111">
            <v>0</v>
          </cell>
          <cell r="D111">
            <v>1</v>
          </cell>
          <cell r="E111">
            <v>14</v>
          </cell>
          <cell r="F111" t="str">
            <v>1.3642</v>
          </cell>
          <cell r="G111" t="str">
            <v>1.0300</v>
          </cell>
          <cell r="H111" t="str">
            <v>1.0125</v>
          </cell>
        </row>
        <row r="112">
          <cell r="A112" t="str">
            <v>1_0_1_3</v>
          </cell>
          <cell r="B112">
            <v>1</v>
          </cell>
          <cell r="C112">
            <v>0</v>
          </cell>
          <cell r="D112">
            <v>1</v>
          </cell>
          <cell r="E112">
            <v>3</v>
          </cell>
          <cell r="F112" t="str">
            <v>1.1707</v>
          </cell>
          <cell r="G112" t="str">
            <v>1.0300</v>
          </cell>
          <cell r="H112" t="str">
            <v>1.0125</v>
          </cell>
        </row>
        <row r="113">
          <cell r="A113" t="str">
            <v>1_0_5_6</v>
          </cell>
          <cell r="B113">
            <v>1</v>
          </cell>
          <cell r="C113">
            <v>0</v>
          </cell>
          <cell r="D113">
            <v>5</v>
          </cell>
          <cell r="E113">
            <v>6</v>
          </cell>
          <cell r="F113" t="str">
            <v>1.0162</v>
          </cell>
          <cell r="G113" t="str">
            <v>1.0300</v>
          </cell>
          <cell r="H113" t="str">
            <v>1.0125</v>
          </cell>
        </row>
        <row r="114">
          <cell r="A114" t="str">
            <v>0.05_0_5_6</v>
          </cell>
          <cell r="B114">
            <v>0.05</v>
          </cell>
          <cell r="C114">
            <v>0</v>
          </cell>
          <cell r="D114">
            <v>5</v>
          </cell>
          <cell r="E114">
            <v>6</v>
          </cell>
          <cell r="F114" t="str">
            <v>1.0284</v>
          </cell>
          <cell r="G114" t="str">
            <v>1.0300</v>
          </cell>
          <cell r="H114" t="str">
            <v>1.0000</v>
          </cell>
        </row>
        <row r="115">
          <cell r="A115" t="str">
            <v>1_0_10_6</v>
          </cell>
          <cell r="B115">
            <v>1</v>
          </cell>
          <cell r="C115">
            <v>0</v>
          </cell>
          <cell r="D115">
            <v>10</v>
          </cell>
          <cell r="E115">
            <v>6</v>
          </cell>
          <cell r="F115" t="str">
            <v>1.0185</v>
          </cell>
          <cell r="G115" t="str">
            <v>1.0300</v>
          </cell>
          <cell r="H115" t="str">
            <v>1.0125</v>
          </cell>
        </row>
        <row r="116">
          <cell r="A116" t="str">
            <v>1_0_3_6</v>
          </cell>
          <cell r="B116">
            <v>1</v>
          </cell>
          <cell r="C116">
            <v>0</v>
          </cell>
          <cell r="D116">
            <v>3</v>
          </cell>
          <cell r="E116">
            <v>6</v>
          </cell>
          <cell r="F116" t="str">
            <v>1.0275</v>
          </cell>
          <cell r="G116" t="str">
            <v>1.0300</v>
          </cell>
          <cell r="H116" t="str">
            <v>1.0125</v>
          </cell>
        </row>
        <row r="117">
          <cell r="A117" t="str">
            <v>0.05_-0.3_7.06_1.63</v>
          </cell>
          <cell r="B117">
            <v>0.05</v>
          </cell>
          <cell r="C117">
            <v>-0.3</v>
          </cell>
          <cell r="D117">
            <v>7.06</v>
          </cell>
          <cell r="E117">
            <v>1.63</v>
          </cell>
          <cell r="F117" t="str">
            <v>1.0618</v>
          </cell>
          <cell r="G117" t="str">
            <v>1.0148</v>
          </cell>
          <cell r="H117" t="str">
            <v>0.9750</v>
          </cell>
        </row>
        <row r="118">
          <cell r="A118" t="str">
            <v>0.05_0.3_7.06_1.63</v>
          </cell>
          <cell r="B118">
            <v>0.05</v>
          </cell>
          <cell r="C118">
            <v>0.3</v>
          </cell>
          <cell r="D118">
            <v>7.06</v>
          </cell>
          <cell r="E118">
            <v>1.63</v>
          </cell>
          <cell r="F118" t="str">
            <v>0.9914</v>
          </cell>
          <cell r="G118" t="str">
            <v>1.0452</v>
          </cell>
          <cell r="H118" t="str">
            <v>1.0250</v>
          </cell>
        </row>
        <row r="119">
          <cell r="A119" t="str">
            <v>0.05_-0.3_4.53_1.21</v>
          </cell>
          <cell r="B119">
            <v>0.05</v>
          </cell>
          <cell r="C119">
            <v>-0.3</v>
          </cell>
          <cell r="D119">
            <v>4.53</v>
          </cell>
          <cell r="E119">
            <v>1.21</v>
          </cell>
          <cell r="F119" t="str">
            <v>1.0738</v>
          </cell>
          <cell r="G119" t="str">
            <v>1.0148</v>
          </cell>
          <cell r="H119" t="str">
            <v>0.9750</v>
          </cell>
        </row>
        <row r="120">
          <cell r="A120" t="str">
            <v>0.05_0.3_4.53_1.21</v>
          </cell>
          <cell r="B120">
            <v>0.05</v>
          </cell>
          <cell r="C120">
            <v>0.3</v>
          </cell>
          <cell r="D120">
            <v>4.53</v>
          </cell>
          <cell r="E120">
            <v>1.21</v>
          </cell>
          <cell r="F120" t="str">
            <v>0.9742</v>
          </cell>
          <cell r="G120" t="str">
            <v>1.0452</v>
          </cell>
          <cell r="H120" t="str">
            <v>1.0250</v>
          </cell>
        </row>
        <row r="121">
          <cell r="A121" t="str">
            <v>1_0.395_1000_10</v>
          </cell>
          <cell r="B121">
            <v>1</v>
          </cell>
          <cell r="C121">
            <v>0.39500000000000002</v>
          </cell>
          <cell r="D121">
            <v>1000</v>
          </cell>
          <cell r="E121">
            <v>10</v>
          </cell>
          <cell r="F121" t="str">
            <v>1.0295</v>
          </cell>
          <cell r="G121" t="str">
            <v>1.0500</v>
          </cell>
          <cell r="H121" t="str">
            <v>1.0625</v>
          </cell>
        </row>
        <row r="122">
          <cell r="A122" t="str">
            <v>1_-0.395_1000_10</v>
          </cell>
          <cell r="B122">
            <v>1</v>
          </cell>
          <cell r="C122">
            <v>-0.39500000000000002</v>
          </cell>
          <cell r="D122">
            <v>1000</v>
          </cell>
          <cell r="E122">
            <v>10</v>
          </cell>
          <cell r="F122" t="str">
            <v>1.0303</v>
          </cell>
          <cell r="G122" t="str">
            <v>1.0100</v>
          </cell>
          <cell r="H122" t="str">
            <v>0.9750</v>
          </cell>
        </row>
        <row r="123">
          <cell r="A123" t="str">
            <v>1_0.395_1001_10</v>
          </cell>
          <cell r="B123">
            <v>1</v>
          </cell>
          <cell r="C123">
            <v>0.39500000000000002</v>
          </cell>
          <cell r="D123">
            <v>1001</v>
          </cell>
          <cell r="E123">
            <v>10</v>
          </cell>
          <cell r="F123" t="str">
            <v>0.9995</v>
          </cell>
          <cell r="G123" t="str">
            <v>1.0200</v>
          </cell>
          <cell r="H123" t="str">
            <v>1.0250</v>
          </cell>
        </row>
        <row r="124">
          <cell r="A124" t="str">
            <v>1_-0.395_1001_10</v>
          </cell>
          <cell r="B124">
            <v>1</v>
          </cell>
          <cell r="C124">
            <v>-0.39500000000000002</v>
          </cell>
          <cell r="D124">
            <v>1001</v>
          </cell>
          <cell r="E124">
            <v>10</v>
          </cell>
          <cell r="F124" t="str">
            <v>1.0003</v>
          </cell>
          <cell r="G124" t="str">
            <v>0.9800</v>
          </cell>
          <cell r="H124" t="str">
            <v>0.9500</v>
          </cell>
        </row>
        <row r="125">
          <cell r="A125" t="str">
            <v>0.01_0.395_1001_10</v>
          </cell>
          <cell r="B125">
            <v>0.01</v>
          </cell>
          <cell r="C125">
            <v>0.39500000000000002</v>
          </cell>
          <cell r="D125">
            <v>1001</v>
          </cell>
          <cell r="E125">
            <v>10</v>
          </cell>
          <cell r="F125" t="str">
            <v>0.9996</v>
          </cell>
          <cell r="G125" t="str">
            <v>1.0200</v>
          </cell>
          <cell r="H125" t="str">
            <v>1.0125</v>
          </cell>
        </row>
        <row r="126">
          <cell r="A126" t="str">
            <v>0.01_-0.395_1001_10</v>
          </cell>
          <cell r="B126">
            <v>0.01</v>
          </cell>
          <cell r="C126">
            <v>-0.39500000000000002</v>
          </cell>
          <cell r="D126">
            <v>1001</v>
          </cell>
          <cell r="E126">
            <v>10</v>
          </cell>
          <cell r="F126" t="str">
            <v>1.0004</v>
          </cell>
          <cell r="G126" t="str">
            <v>0.9800</v>
          </cell>
          <cell r="H126" t="str">
            <v>0.9375</v>
          </cell>
        </row>
        <row r="127">
          <cell r="A127" t="str">
            <v>-1_0.395_1001_10</v>
          </cell>
          <cell r="B127">
            <v>-1</v>
          </cell>
          <cell r="C127">
            <v>0.39500000000000002</v>
          </cell>
          <cell r="D127">
            <v>1001</v>
          </cell>
          <cell r="E127">
            <v>10</v>
          </cell>
          <cell r="F127" t="str">
            <v>0.9997</v>
          </cell>
          <cell r="G127" t="str">
            <v>1.0200</v>
          </cell>
          <cell r="H127" t="str">
            <v>1.0125</v>
          </cell>
        </row>
        <row r="128">
          <cell r="A128" t="str">
            <v>-1_-0.395_1001_10</v>
          </cell>
          <cell r="B128">
            <v>-1</v>
          </cell>
          <cell r="C128">
            <v>-0.39500000000000002</v>
          </cell>
          <cell r="D128">
            <v>1001</v>
          </cell>
          <cell r="E128">
            <v>10</v>
          </cell>
          <cell r="F128" t="str">
            <v>1.0005</v>
          </cell>
          <cell r="G128" t="str">
            <v>0.9800</v>
          </cell>
          <cell r="H128" t="str">
            <v>0.9375</v>
          </cell>
        </row>
        <row r="129">
          <cell r="A129" t="str">
            <v>-0.01_0.395_1001_10</v>
          </cell>
          <cell r="B129">
            <v>-0.01</v>
          </cell>
          <cell r="C129">
            <v>0.39500000000000002</v>
          </cell>
          <cell r="D129">
            <v>1001</v>
          </cell>
          <cell r="E129">
            <v>10</v>
          </cell>
          <cell r="F129" t="str">
            <v>0.9996</v>
          </cell>
          <cell r="G129" t="str">
            <v>1.0200</v>
          </cell>
          <cell r="H129" t="str">
            <v>1.0125</v>
          </cell>
        </row>
        <row r="130">
          <cell r="A130" t="str">
            <v>-0.01_-0.395_1001_10</v>
          </cell>
          <cell r="B130">
            <v>-0.01</v>
          </cell>
          <cell r="C130">
            <v>-0.39500000000000002</v>
          </cell>
          <cell r="D130">
            <v>1001</v>
          </cell>
          <cell r="E130">
            <v>10</v>
          </cell>
          <cell r="F130" t="str">
            <v>1.0004</v>
          </cell>
          <cell r="G130" t="str">
            <v>0.9800</v>
          </cell>
          <cell r="H130" t="str">
            <v>0.9375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SMIB_studies"/>
      <sheetName val="Sheet3"/>
      <sheetName val="Sheet1"/>
      <sheetName val="Sheet2"/>
    </sheetNames>
    <sheetDataSet>
      <sheetData sheetId="0">
        <row r="8">
          <cell r="B8">
            <v>66</v>
          </cell>
        </row>
        <row r="9">
          <cell r="B9">
            <v>65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IB_studies_full"/>
      <sheetName val="BaseCases"/>
      <sheetName val="Inputs"/>
    </sheetNames>
    <sheetDataSet>
      <sheetData sheetId="0"/>
      <sheetData sheetId="1"/>
      <sheetData sheetId="2">
        <row r="3">
          <cell r="C3">
            <v>7.06</v>
          </cell>
          <cell r="D3">
            <v>1.63</v>
          </cell>
        </row>
        <row r="4">
          <cell r="C4">
            <v>4.53</v>
          </cell>
          <cell r="D4">
            <v>1.21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SMIB_studies"/>
      <sheetName val="Sheet1"/>
      <sheetName val="Sheet5"/>
    </sheetNames>
    <sheetDataSet>
      <sheetData sheetId="0">
        <row r="1">
          <cell r="B1" t="str">
            <v>PSCAD DMAT Study</v>
          </cell>
        </row>
        <row r="2">
          <cell r="B2" t="str">
            <v>Version:</v>
          </cell>
          <cell r="C2" t="str">
            <v>1.0.0</v>
          </cell>
        </row>
        <row r="4">
          <cell r="A4" t="str">
            <v>Project Specific Info</v>
          </cell>
          <cell r="F4" t="str">
            <v>XXX</v>
          </cell>
          <cell r="G4" t="str">
            <v>Editable</v>
          </cell>
        </row>
        <row r="5">
          <cell r="A5" t="str">
            <v>Data</v>
          </cell>
          <cell r="B5" t="str">
            <v>Val</v>
          </cell>
          <cell r="C5" t="str">
            <v>Val2</v>
          </cell>
        </row>
        <row r="6">
          <cell r="A6" t="str">
            <v>Max GS (SCR/XR)</v>
          </cell>
          <cell r="B6">
            <v>7.06</v>
          </cell>
          <cell r="C6">
            <v>1.63</v>
          </cell>
        </row>
        <row r="7">
          <cell r="A7" t="str">
            <v>Min GS (SCR/XR)</v>
          </cell>
          <cell r="B7">
            <v>4.53</v>
          </cell>
          <cell r="C7">
            <v>1.21</v>
          </cell>
        </row>
        <row r="8">
          <cell r="A8" t="str">
            <v>POC (kV)</v>
          </cell>
          <cell r="B8">
            <v>66</v>
          </cell>
          <cell r="H8" t="str">
            <v xml:space="preserve"> </v>
          </cell>
        </row>
        <row r="9">
          <cell r="A9" t="str">
            <v>Plant (MW)</v>
          </cell>
          <cell r="B9">
            <v>26</v>
          </cell>
        </row>
        <row r="11">
          <cell r="A11" t="str">
            <v>Lookup Data (Input Fields From PSSE)</v>
          </cell>
        </row>
        <row r="12">
          <cell r="A12" t="str">
            <v>Lookup Value</v>
          </cell>
          <cell r="B12" t="str">
            <v>P</v>
          </cell>
          <cell r="C12" t="str">
            <v>Q</v>
          </cell>
          <cell r="D12" t="str">
            <v>SCR</v>
          </cell>
          <cell r="E12" t="str">
            <v>XR</v>
          </cell>
          <cell r="F12" t="str">
            <v>Vgrid</v>
          </cell>
          <cell r="G12" t="str">
            <v>PPC_Vref</v>
          </cell>
          <cell r="H12" t="str">
            <v>TrfTap2</v>
          </cell>
        </row>
        <row r="13">
          <cell r="A13" t="str">
            <v>-1_0_10_3</v>
          </cell>
          <cell r="B13">
            <v>-1</v>
          </cell>
          <cell r="C13">
            <v>0</v>
          </cell>
          <cell r="D13">
            <v>10</v>
          </cell>
          <cell r="E13">
            <v>3</v>
          </cell>
          <cell r="F13" t="str">
            <v>1.0647</v>
          </cell>
          <cell r="G13" t="str">
            <v>1.0300</v>
          </cell>
          <cell r="H13" t="str">
            <v>1.0375</v>
          </cell>
        </row>
        <row r="14">
          <cell r="A14" t="str">
            <v>-1_0_10_14</v>
          </cell>
          <cell r="B14">
            <v>-1</v>
          </cell>
          <cell r="C14">
            <v>0</v>
          </cell>
          <cell r="D14">
            <v>10</v>
          </cell>
          <cell r="E14">
            <v>14</v>
          </cell>
          <cell r="F14" t="str">
            <v>1.0414</v>
          </cell>
          <cell r="G14" t="str">
            <v>1.0300</v>
          </cell>
          <cell r="H14" t="str">
            <v>1.0375</v>
          </cell>
        </row>
        <row r="15">
          <cell r="A15" t="str">
            <v>-1_0.3_10_14</v>
          </cell>
          <cell r="B15">
            <v>-1</v>
          </cell>
          <cell r="C15">
            <v>0.3</v>
          </cell>
          <cell r="D15">
            <v>10</v>
          </cell>
          <cell r="E15">
            <v>14</v>
          </cell>
          <cell r="F15" t="str">
            <v>1.0126</v>
          </cell>
          <cell r="G15" t="str">
            <v>1.0452</v>
          </cell>
          <cell r="H15" t="str">
            <v>1.0750</v>
          </cell>
        </row>
        <row r="16">
          <cell r="A16" t="str">
            <v>-1_-0.3_10_14</v>
          </cell>
          <cell r="B16">
            <v>-1</v>
          </cell>
          <cell r="C16">
            <v>-0.3</v>
          </cell>
          <cell r="D16">
            <v>10</v>
          </cell>
          <cell r="E16">
            <v>14</v>
          </cell>
          <cell r="F16" t="str">
            <v>1.0701</v>
          </cell>
          <cell r="G16" t="str">
            <v>1.0148</v>
          </cell>
          <cell r="H16" t="str">
            <v>1.0000</v>
          </cell>
        </row>
        <row r="17">
          <cell r="A17" t="str">
            <v>-1_0_3_14</v>
          </cell>
          <cell r="B17">
            <v>-1</v>
          </cell>
          <cell r="C17">
            <v>0</v>
          </cell>
          <cell r="D17">
            <v>3</v>
          </cell>
          <cell r="E17">
            <v>14</v>
          </cell>
          <cell r="F17" t="str">
            <v>1.1013</v>
          </cell>
          <cell r="G17" t="str">
            <v>1.0300</v>
          </cell>
          <cell r="H17" t="str">
            <v>1.0375</v>
          </cell>
        </row>
        <row r="18">
          <cell r="A18" t="str">
            <v>-1_0_3_3</v>
          </cell>
          <cell r="B18">
            <v>-1</v>
          </cell>
          <cell r="C18">
            <v>0</v>
          </cell>
          <cell r="D18">
            <v>3</v>
          </cell>
          <cell r="E18">
            <v>3</v>
          </cell>
          <cell r="F18" t="str">
            <v>1.1732</v>
          </cell>
          <cell r="G18" t="str">
            <v>1.0300</v>
          </cell>
          <cell r="H18" t="str">
            <v>1.0375</v>
          </cell>
        </row>
        <row r="19">
          <cell r="A19" t="str">
            <v>-1_0.3_3_3</v>
          </cell>
          <cell r="B19">
            <v>-1</v>
          </cell>
          <cell r="C19">
            <v>0.3</v>
          </cell>
          <cell r="D19">
            <v>3</v>
          </cell>
          <cell r="E19">
            <v>3</v>
          </cell>
          <cell r="F19" t="str">
            <v>1.0936</v>
          </cell>
          <cell r="G19" t="str">
            <v>1.0452</v>
          </cell>
          <cell r="H19" t="str">
            <v>1.0750</v>
          </cell>
        </row>
        <row r="20">
          <cell r="A20" t="str">
            <v>-1_-0.3_3_3</v>
          </cell>
          <cell r="B20">
            <v>-1</v>
          </cell>
          <cell r="C20">
            <v>-0.3</v>
          </cell>
          <cell r="D20">
            <v>3</v>
          </cell>
          <cell r="E20">
            <v>3</v>
          </cell>
          <cell r="F20" t="str">
            <v>1.2552</v>
          </cell>
          <cell r="G20" t="str">
            <v>1.0148</v>
          </cell>
          <cell r="H20" t="str">
            <v>1.0000</v>
          </cell>
        </row>
        <row r="21">
          <cell r="A21" t="str">
            <v>-0.05_0_10_14</v>
          </cell>
          <cell r="B21">
            <v>-0.05</v>
          </cell>
          <cell r="C21">
            <v>0</v>
          </cell>
          <cell r="D21">
            <v>10</v>
          </cell>
          <cell r="E21">
            <v>14</v>
          </cell>
          <cell r="F21" t="str">
            <v>1.0303</v>
          </cell>
          <cell r="G21" t="str">
            <v>1.0300</v>
          </cell>
          <cell r="H21" t="str">
            <v>1.0375</v>
          </cell>
        </row>
        <row r="22">
          <cell r="A22" t="str">
            <v>-0.05_0.3_10_14</v>
          </cell>
          <cell r="B22">
            <v>-0.05</v>
          </cell>
          <cell r="C22">
            <v>0.3</v>
          </cell>
          <cell r="D22">
            <v>10</v>
          </cell>
          <cell r="E22">
            <v>14</v>
          </cell>
          <cell r="F22" t="str">
            <v>1.0013</v>
          </cell>
          <cell r="G22" t="str">
            <v>1.0452</v>
          </cell>
          <cell r="H22" t="str">
            <v>1.0625</v>
          </cell>
        </row>
        <row r="23">
          <cell r="A23" t="str">
            <v>-0.05_-0.3_10_14</v>
          </cell>
          <cell r="B23">
            <v>-0.05</v>
          </cell>
          <cell r="C23">
            <v>-0.3</v>
          </cell>
          <cell r="D23">
            <v>10</v>
          </cell>
          <cell r="E23">
            <v>14</v>
          </cell>
          <cell r="F23" t="str">
            <v>1.0593</v>
          </cell>
          <cell r="G23" t="str">
            <v>1.0148</v>
          </cell>
          <cell r="H23" t="str">
            <v>1.0000</v>
          </cell>
        </row>
        <row r="24">
          <cell r="A24" t="str">
            <v>-0.05_0_3_14</v>
          </cell>
          <cell r="B24">
            <v>-0.05</v>
          </cell>
          <cell r="C24">
            <v>0</v>
          </cell>
          <cell r="D24">
            <v>3</v>
          </cell>
          <cell r="E24">
            <v>14</v>
          </cell>
          <cell r="F24" t="str">
            <v>1.0311</v>
          </cell>
          <cell r="G24" t="str">
            <v>1.0300</v>
          </cell>
          <cell r="H24" t="str">
            <v>1.0250</v>
          </cell>
        </row>
        <row r="25">
          <cell r="A25" t="str">
            <v>-0.05_0_3_3</v>
          </cell>
          <cell r="B25">
            <v>-0.05</v>
          </cell>
          <cell r="C25">
            <v>0</v>
          </cell>
          <cell r="D25">
            <v>3</v>
          </cell>
          <cell r="E25">
            <v>3</v>
          </cell>
          <cell r="F25" t="str">
            <v>1.0351</v>
          </cell>
          <cell r="G25" t="str">
            <v>1.0300</v>
          </cell>
          <cell r="H25" t="str">
            <v>1.0375</v>
          </cell>
        </row>
        <row r="26">
          <cell r="A26" t="str">
            <v>-0.05_0.3_3_3</v>
          </cell>
          <cell r="B26">
            <v>-0.05</v>
          </cell>
          <cell r="C26">
            <v>0.3</v>
          </cell>
          <cell r="D26">
            <v>3</v>
          </cell>
          <cell r="E26">
            <v>3</v>
          </cell>
          <cell r="F26" t="str">
            <v>0.9442</v>
          </cell>
          <cell r="G26" t="str">
            <v>1.0452</v>
          </cell>
          <cell r="H26" t="str">
            <v>1.0625</v>
          </cell>
        </row>
        <row r="27">
          <cell r="A27" t="str">
            <v>-0.05_-0.3_3_3</v>
          </cell>
          <cell r="B27">
            <v>-0.05</v>
          </cell>
          <cell r="C27">
            <v>-0.3</v>
          </cell>
          <cell r="D27">
            <v>3</v>
          </cell>
          <cell r="E27">
            <v>3</v>
          </cell>
          <cell r="F27" t="str">
            <v>1.1272</v>
          </cell>
          <cell r="G27" t="str">
            <v>1.0148</v>
          </cell>
          <cell r="H27" t="str">
            <v>1.0000</v>
          </cell>
        </row>
        <row r="28">
          <cell r="A28" t="str">
            <v>-1_0_4.53_1.21</v>
          </cell>
          <cell r="B28">
            <v>-1</v>
          </cell>
          <cell r="C28">
            <v>0</v>
          </cell>
          <cell r="D28">
            <v>4.53</v>
          </cell>
          <cell r="E28">
            <v>1.21</v>
          </cell>
          <cell r="F28" t="str">
            <v>1.1783</v>
          </cell>
          <cell r="G28" t="str">
            <v>1.0300</v>
          </cell>
          <cell r="H28" t="str">
            <v>1.0375</v>
          </cell>
        </row>
        <row r="29">
          <cell r="A29" t="str">
            <v>-1_0.3_4.53_1.21</v>
          </cell>
          <cell r="B29">
            <v>-1</v>
          </cell>
          <cell r="C29">
            <v>0.3</v>
          </cell>
          <cell r="D29">
            <v>4.53</v>
          </cell>
          <cell r="E29">
            <v>1.21</v>
          </cell>
          <cell r="F29" t="str">
            <v>1.1358</v>
          </cell>
          <cell r="G29" t="str">
            <v>1.0452</v>
          </cell>
          <cell r="H29" t="str">
            <v>1.0750</v>
          </cell>
        </row>
        <row r="30">
          <cell r="A30" t="str">
            <v>-1_-0.3_4.53_1.21</v>
          </cell>
          <cell r="B30">
            <v>-1</v>
          </cell>
          <cell r="C30">
            <v>-0.3</v>
          </cell>
          <cell r="D30">
            <v>4.53</v>
          </cell>
          <cell r="E30">
            <v>1.21</v>
          </cell>
          <cell r="F30" t="str">
            <v>1.2225</v>
          </cell>
          <cell r="G30" t="str">
            <v>1.0148</v>
          </cell>
          <cell r="H30" t="str">
            <v>1.0000</v>
          </cell>
        </row>
        <row r="31">
          <cell r="A31" t="str">
            <v>-1_0_7.06_1.63</v>
          </cell>
          <cell r="B31">
            <v>-1</v>
          </cell>
          <cell r="C31">
            <v>0</v>
          </cell>
          <cell r="D31">
            <v>7.06</v>
          </cell>
          <cell r="E31">
            <v>1.63</v>
          </cell>
          <cell r="F31" t="str">
            <v>1.1081</v>
          </cell>
          <cell r="G31" t="str">
            <v>1.0300</v>
          </cell>
          <cell r="H31" t="str">
            <v>1.0375</v>
          </cell>
        </row>
        <row r="32">
          <cell r="A32" t="str">
            <v>-1_0.3_7.06_1.63</v>
          </cell>
          <cell r="B32">
            <v>-1</v>
          </cell>
          <cell r="C32">
            <v>0.3</v>
          </cell>
          <cell r="D32">
            <v>7.06</v>
          </cell>
          <cell r="E32">
            <v>1.63</v>
          </cell>
          <cell r="F32" t="str">
            <v>1.0757</v>
          </cell>
          <cell r="G32" t="str">
            <v>1.0452</v>
          </cell>
          <cell r="H32" t="str">
            <v>1.0750</v>
          </cell>
        </row>
        <row r="33">
          <cell r="A33" t="str">
            <v>-1_-0.3_7.06_1.63</v>
          </cell>
          <cell r="B33">
            <v>-1</v>
          </cell>
          <cell r="C33">
            <v>-0.3</v>
          </cell>
          <cell r="D33">
            <v>7.06</v>
          </cell>
          <cell r="E33">
            <v>1.63</v>
          </cell>
          <cell r="F33" t="str">
            <v>1.1411</v>
          </cell>
          <cell r="G33" t="str">
            <v>1.0148</v>
          </cell>
          <cell r="H33" t="str">
            <v>1.0000</v>
          </cell>
        </row>
        <row r="34">
          <cell r="A34" t="str">
            <v>-0.5_0_4.53_1.21</v>
          </cell>
          <cell r="B34">
            <v>-0.5</v>
          </cell>
          <cell r="C34">
            <v>0</v>
          </cell>
          <cell r="D34">
            <v>4.53</v>
          </cell>
          <cell r="E34">
            <v>1.21</v>
          </cell>
          <cell r="F34" t="str">
            <v>1.1014</v>
          </cell>
          <cell r="G34" t="str">
            <v>1.0300</v>
          </cell>
          <cell r="H34" t="str">
            <v>1.0375</v>
          </cell>
        </row>
        <row r="35">
          <cell r="A35" t="str">
            <v>-0.5_0_7.06_1.63</v>
          </cell>
          <cell r="B35">
            <v>-0.5</v>
          </cell>
          <cell r="C35">
            <v>0</v>
          </cell>
          <cell r="D35">
            <v>7.06</v>
          </cell>
          <cell r="E35">
            <v>1.63</v>
          </cell>
          <cell r="F35" t="str">
            <v>1.0675</v>
          </cell>
          <cell r="G35" t="str">
            <v>1.0300</v>
          </cell>
          <cell r="H35" t="str">
            <v>1.0375</v>
          </cell>
        </row>
        <row r="36">
          <cell r="A36" t="str">
            <v>-0.05_0_4.53_1.21</v>
          </cell>
          <cell r="B36">
            <v>-0.05</v>
          </cell>
          <cell r="C36">
            <v>0</v>
          </cell>
          <cell r="D36">
            <v>4.53</v>
          </cell>
          <cell r="E36">
            <v>1.21</v>
          </cell>
          <cell r="F36" t="str">
            <v>1.0368</v>
          </cell>
          <cell r="G36" t="str">
            <v>1.0300</v>
          </cell>
          <cell r="H36" t="str">
            <v>1.0375</v>
          </cell>
        </row>
        <row r="37">
          <cell r="A37" t="str">
            <v>-0.05_0_7.06_1.63</v>
          </cell>
          <cell r="B37">
            <v>-0.05</v>
          </cell>
          <cell r="C37">
            <v>0</v>
          </cell>
          <cell r="D37">
            <v>7.06</v>
          </cell>
          <cell r="E37">
            <v>1.63</v>
          </cell>
          <cell r="F37" t="str">
            <v>1.0336</v>
          </cell>
          <cell r="G37" t="str">
            <v>1.0300</v>
          </cell>
          <cell r="H37" t="str">
            <v>1.0375</v>
          </cell>
        </row>
        <row r="38">
          <cell r="A38" t="str">
            <v>-0.05_0_1_14</v>
          </cell>
          <cell r="B38">
            <v>-0.05</v>
          </cell>
          <cell r="C38">
            <v>0</v>
          </cell>
          <cell r="D38">
            <v>1</v>
          </cell>
          <cell r="E38">
            <v>14</v>
          </cell>
          <cell r="F38" t="str">
            <v>1.0341</v>
          </cell>
          <cell r="G38" t="str">
            <v>1.0300</v>
          </cell>
          <cell r="H38" t="str">
            <v>1.0250</v>
          </cell>
        </row>
        <row r="39">
          <cell r="A39" t="str">
            <v>-0.05_0_1_3</v>
          </cell>
          <cell r="B39">
            <v>-0.05</v>
          </cell>
          <cell r="C39">
            <v>0</v>
          </cell>
          <cell r="D39">
            <v>1</v>
          </cell>
          <cell r="E39">
            <v>3</v>
          </cell>
          <cell r="F39" t="str">
            <v>1.0457</v>
          </cell>
          <cell r="G39" t="str">
            <v>1.0300</v>
          </cell>
          <cell r="H39" t="str">
            <v>1.0250</v>
          </cell>
        </row>
        <row r="40">
          <cell r="A40" t="str">
            <v>-0.5_0_3_14</v>
          </cell>
          <cell r="B40">
            <v>-0.5</v>
          </cell>
          <cell r="C40">
            <v>0</v>
          </cell>
          <cell r="D40">
            <v>3</v>
          </cell>
          <cell r="E40">
            <v>14</v>
          </cell>
          <cell r="F40" t="str">
            <v>1.0538</v>
          </cell>
          <cell r="G40" t="str">
            <v>1.0300</v>
          </cell>
          <cell r="H40" t="str">
            <v>1.0375</v>
          </cell>
        </row>
        <row r="41">
          <cell r="A41" t="str">
            <v>-0.5_0_3_3</v>
          </cell>
          <cell r="B41">
            <v>-0.5</v>
          </cell>
          <cell r="C41">
            <v>0</v>
          </cell>
          <cell r="D41">
            <v>3</v>
          </cell>
          <cell r="E41">
            <v>3</v>
          </cell>
          <cell r="F41" t="str">
            <v>1.0919</v>
          </cell>
          <cell r="G41" t="str">
            <v>1.0300</v>
          </cell>
          <cell r="H41" t="str">
            <v>1.0375</v>
          </cell>
        </row>
        <row r="42">
          <cell r="A42" t="str">
            <v>-1_0.395_4.53_1.21</v>
          </cell>
          <cell r="B42">
            <v>-1</v>
          </cell>
          <cell r="C42">
            <v>0.39500000000000002</v>
          </cell>
          <cell r="D42">
            <v>4.53</v>
          </cell>
          <cell r="E42">
            <v>1.21</v>
          </cell>
          <cell r="F42" t="str">
            <v>1.1230</v>
          </cell>
          <cell r="G42" t="str">
            <v>1.0500</v>
          </cell>
          <cell r="H42" t="str">
            <v>1.0875</v>
          </cell>
        </row>
        <row r="43">
          <cell r="A43" t="str">
            <v>-1_-0.395_4.53_1.21</v>
          </cell>
          <cell r="B43">
            <v>-1</v>
          </cell>
          <cell r="C43">
            <v>-0.39500000000000002</v>
          </cell>
          <cell r="D43">
            <v>4.53</v>
          </cell>
          <cell r="E43">
            <v>1.21</v>
          </cell>
          <cell r="F43" t="str">
            <v>1.2369</v>
          </cell>
          <cell r="G43" t="str">
            <v>1.0100</v>
          </cell>
          <cell r="H43" t="str">
            <v>0.9875</v>
          </cell>
        </row>
        <row r="44">
          <cell r="A44" t="str">
            <v>-1_0.395_7.06_1.63</v>
          </cell>
          <cell r="B44">
            <v>-1</v>
          </cell>
          <cell r="C44">
            <v>0.39500000000000002</v>
          </cell>
          <cell r="D44">
            <v>7.06</v>
          </cell>
          <cell r="E44">
            <v>1.63</v>
          </cell>
          <cell r="F44" t="str">
            <v>1.0656</v>
          </cell>
          <cell r="G44" t="str">
            <v>1.0500</v>
          </cell>
          <cell r="H44" t="str">
            <v>1.0875</v>
          </cell>
        </row>
        <row r="45">
          <cell r="A45" t="str">
            <v>-1_-0.395_7.06_1.63</v>
          </cell>
          <cell r="B45">
            <v>-1</v>
          </cell>
          <cell r="C45">
            <v>-0.39500000000000002</v>
          </cell>
          <cell r="D45">
            <v>7.06</v>
          </cell>
          <cell r="E45">
            <v>1.63</v>
          </cell>
          <cell r="F45" t="str">
            <v>1.1515</v>
          </cell>
          <cell r="G45" t="str">
            <v>1.0100</v>
          </cell>
          <cell r="H45" t="str">
            <v>0.9875</v>
          </cell>
        </row>
        <row r="46">
          <cell r="A46" t="str">
            <v>-0.05_0_10_3</v>
          </cell>
          <cell r="B46">
            <v>-0.05</v>
          </cell>
          <cell r="C46">
            <v>0</v>
          </cell>
          <cell r="D46">
            <v>10</v>
          </cell>
          <cell r="E46">
            <v>3</v>
          </cell>
          <cell r="F46" t="str">
            <v>1.0315</v>
          </cell>
          <cell r="G46" t="str">
            <v>1.0300</v>
          </cell>
          <cell r="H46" t="str">
            <v>1.0375</v>
          </cell>
        </row>
        <row r="47">
          <cell r="A47" t="str">
            <v>-1_0_1000_10</v>
          </cell>
          <cell r="B47">
            <v>-1</v>
          </cell>
          <cell r="C47">
            <v>0</v>
          </cell>
          <cell r="D47">
            <v>1000</v>
          </cell>
          <cell r="E47">
            <v>10</v>
          </cell>
          <cell r="F47" t="str">
            <v>1.0301</v>
          </cell>
          <cell r="G47" t="str">
            <v>1.0300</v>
          </cell>
          <cell r="H47" t="str">
            <v>1.0375</v>
          </cell>
        </row>
        <row r="48">
          <cell r="A48" t="str">
            <v>-1_-0.395_1000_10</v>
          </cell>
          <cell r="B48">
            <v>-1</v>
          </cell>
          <cell r="C48">
            <v>-0.39500000000000002</v>
          </cell>
          <cell r="D48">
            <v>1000</v>
          </cell>
          <cell r="E48">
            <v>10</v>
          </cell>
          <cell r="F48" t="str">
            <v>1.0305</v>
          </cell>
          <cell r="G48" t="str">
            <v>1.0100</v>
          </cell>
          <cell r="H48" t="str">
            <v>0.9875</v>
          </cell>
        </row>
        <row r="49">
          <cell r="A49" t="str">
            <v>-0.01_0.395_1000_10</v>
          </cell>
          <cell r="B49">
            <v>-0.01</v>
          </cell>
          <cell r="C49">
            <v>0.39500000000000002</v>
          </cell>
          <cell r="D49">
            <v>1000</v>
          </cell>
          <cell r="E49">
            <v>10</v>
          </cell>
          <cell r="F49" t="str">
            <v>1.0296</v>
          </cell>
          <cell r="G49" t="str">
            <v>1.0500</v>
          </cell>
          <cell r="H49" t="str">
            <v>1.0875</v>
          </cell>
        </row>
        <row r="50">
          <cell r="A50" t="str">
            <v>-0.01_-0.395_1000_10</v>
          </cell>
          <cell r="B50">
            <v>-0.01</v>
          </cell>
          <cell r="C50">
            <v>-0.39500000000000002</v>
          </cell>
          <cell r="D50">
            <v>1000</v>
          </cell>
          <cell r="E50">
            <v>10</v>
          </cell>
          <cell r="F50" t="str">
            <v>1.0304</v>
          </cell>
          <cell r="G50" t="str">
            <v>1.0100</v>
          </cell>
          <cell r="H50" t="str">
            <v>0.9875</v>
          </cell>
        </row>
        <row r="51">
          <cell r="A51" t="str">
            <v>-1_0_1_14</v>
          </cell>
          <cell r="B51">
            <v>-1</v>
          </cell>
          <cell r="C51">
            <v>0</v>
          </cell>
          <cell r="D51">
            <v>1</v>
          </cell>
          <cell r="E51">
            <v>14</v>
          </cell>
          <cell r="F51" t="str">
            <v>1.4649</v>
          </cell>
          <cell r="G51" t="str">
            <v>1.0300</v>
          </cell>
          <cell r="H51" t="str">
            <v>1.0375</v>
          </cell>
        </row>
        <row r="52">
          <cell r="A52" t="str">
            <v>-1_0_1_3</v>
          </cell>
          <cell r="B52">
            <v>-1</v>
          </cell>
          <cell r="C52">
            <v>0</v>
          </cell>
          <cell r="D52">
            <v>1</v>
          </cell>
          <cell r="E52">
            <v>3</v>
          </cell>
          <cell r="F52">
            <v>1</v>
          </cell>
          <cell r="G52">
            <v>1</v>
          </cell>
          <cell r="H52">
            <v>1</v>
          </cell>
        </row>
        <row r="53">
          <cell r="A53" t="str">
            <v>-1_0_5_6</v>
          </cell>
          <cell r="B53">
            <v>-1</v>
          </cell>
          <cell r="C53">
            <v>0</v>
          </cell>
          <cell r="D53">
            <v>5</v>
          </cell>
          <cell r="E53">
            <v>6</v>
          </cell>
          <cell r="F53" t="str">
            <v>1.0789</v>
          </cell>
          <cell r="G53" t="str">
            <v>1.0300</v>
          </cell>
          <cell r="H53" t="str">
            <v>1.0375</v>
          </cell>
        </row>
        <row r="54">
          <cell r="A54" t="str">
            <v>-0.05_0_5_6</v>
          </cell>
          <cell r="B54">
            <v>-0.05</v>
          </cell>
          <cell r="C54">
            <v>0</v>
          </cell>
          <cell r="D54">
            <v>5</v>
          </cell>
          <cell r="E54">
            <v>6</v>
          </cell>
          <cell r="F54" t="str">
            <v>1.0315</v>
          </cell>
          <cell r="G54" t="str">
            <v>1.0300</v>
          </cell>
          <cell r="H54" t="str">
            <v>1.0375</v>
          </cell>
        </row>
        <row r="55">
          <cell r="A55" t="str">
            <v>-1_0_10_6</v>
          </cell>
          <cell r="B55">
            <v>-1</v>
          </cell>
          <cell r="C55">
            <v>0</v>
          </cell>
          <cell r="D55">
            <v>10</v>
          </cell>
          <cell r="E55">
            <v>6</v>
          </cell>
          <cell r="F55" t="str">
            <v>1.0503</v>
          </cell>
          <cell r="G55" t="str">
            <v>1.0300</v>
          </cell>
          <cell r="H55" t="str">
            <v>1.0375</v>
          </cell>
        </row>
        <row r="56">
          <cell r="A56" t="str">
            <v>-1_0_3_6</v>
          </cell>
          <cell r="B56">
            <v>-1</v>
          </cell>
          <cell r="C56">
            <v>0</v>
          </cell>
          <cell r="D56">
            <v>3</v>
          </cell>
          <cell r="E56">
            <v>6</v>
          </cell>
          <cell r="F56" t="str">
            <v>1.1292</v>
          </cell>
          <cell r="G56" t="str">
            <v>1.0300</v>
          </cell>
          <cell r="H56" t="str">
            <v>1.0375</v>
          </cell>
        </row>
        <row r="57">
          <cell r="A57" t="str">
            <v>-0.05_-0.3_7.06_1.63</v>
          </cell>
          <cell r="B57">
            <v>-0.05</v>
          </cell>
          <cell r="C57">
            <v>-0.3</v>
          </cell>
          <cell r="D57">
            <v>7.06</v>
          </cell>
          <cell r="E57">
            <v>1.63</v>
          </cell>
          <cell r="F57" t="str">
            <v>1.0688</v>
          </cell>
          <cell r="G57" t="str">
            <v>1.0148</v>
          </cell>
          <cell r="H57" t="str">
            <v>1.0000</v>
          </cell>
        </row>
        <row r="58">
          <cell r="A58" t="str">
            <v>-0.05_0.3_7.06_1.63</v>
          </cell>
          <cell r="B58">
            <v>-0.05</v>
          </cell>
          <cell r="C58">
            <v>0.3</v>
          </cell>
          <cell r="D58">
            <v>7.06</v>
          </cell>
          <cell r="E58">
            <v>1.63</v>
          </cell>
          <cell r="F58" t="str">
            <v>0.9987</v>
          </cell>
          <cell r="G58" t="str">
            <v>1.0452</v>
          </cell>
          <cell r="H58" t="str">
            <v>1.0625</v>
          </cell>
        </row>
        <row r="59">
          <cell r="A59" t="str">
            <v>-0.05_-0.3_4.53_1.21</v>
          </cell>
          <cell r="B59">
            <v>-0.05</v>
          </cell>
          <cell r="C59">
            <v>-0.3</v>
          </cell>
          <cell r="D59">
            <v>4.53</v>
          </cell>
          <cell r="E59">
            <v>1.21</v>
          </cell>
          <cell r="F59" t="str">
            <v>1.0869</v>
          </cell>
          <cell r="G59" t="str">
            <v>1.0148</v>
          </cell>
          <cell r="H59" t="str">
            <v>1.0000</v>
          </cell>
        </row>
        <row r="60">
          <cell r="A60" t="str">
            <v>-0.05_0.3_4.53_1.21</v>
          </cell>
          <cell r="B60">
            <v>-0.05</v>
          </cell>
          <cell r="C60">
            <v>0.3</v>
          </cell>
          <cell r="D60">
            <v>4.53</v>
          </cell>
          <cell r="E60">
            <v>1.21</v>
          </cell>
          <cell r="F60" t="str">
            <v>0.9885</v>
          </cell>
          <cell r="G60" t="str">
            <v>1.0452</v>
          </cell>
          <cell r="H60" t="str">
            <v>1.0625</v>
          </cell>
        </row>
        <row r="61">
          <cell r="A61" t="str">
            <v>0_0_3_14</v>
          </cell>
          <cell r="B61">
            <v>0</v>
          </cell>
          <cell r="C61">
            <v>0</v>
          </cell>
          <cell r="D61">
            <v>3</v>
          </cell>
          <cell r="E61">
            <v>14</v>
          </cell>
          <cell r="F61" t="str">
            <v>1.0298</v>
          </cell>
          <cell r="G61" t="str">
            <v>1.0300</v>
          </cell>
          <cell r="H61" t="str">
            <v>1.0250</v>
          </cell>
        </row>
        <row r="62">
          <cell r="A62" t="str">
            <v>0_0_3_3</v>
          </cell>
          <cell r="B62">
            <v>0</v>
          </cell>
          <cell r="C62">
            <v>0</v>
          </cell>
          <cell r="D62">
            <v>3</v>
          </cell>
          <cell r="E62">
            <v>3</v>
          </cell>
          <cell r="F62" t="str">
            <v>1.0299</v>
          </cell>
          <cell r="G62" t="str">
            <v>1.0300</v>
          </cell>
          <cell r="H62" t="str">
            <v>1.0250</v>
          </cell>
        </row>
        <row r="63">
          <cell r="A63" t="str">
            <v>0_0_7.06_1.63</v>
          </cell>
          <cell r="B63">
            <v>0</v>
          </cell>
          <cell r="C63">
            <v>0</v>
          </cell>
          <cell r="D63">
            <v>7.06</v>
          </cell>
          <cell r="E63">
            <v>1.63</v>
          </cell>
          <cell r="F63" t="str">
            <v>1.0300</v>
          </cell>
          <cell r="G63" t="str">
            <v>1.0300</v>
          </cell>
          <cell r="H63" t="str">
            <v>1.0375</v>
          </cell>
        </row>
        <row r="64">
          <cell r="A64" t="str">
            <v>0_0_4.53_1.21</v>
          </cell>
          <cell r="B64">
            <v>0</v>
          </cell>
          <cell r="C64">
            <v>0</v>
          </cell>
          <cell r="D64">
            <v>4.53</v>
          </cell>
          <cell r="E64">
            <v>1.21</v>
          </cell>
          <cell r="F64" t="str">
            <v>1.0300</v>
          </cell>
          <cell r="G64" t="str">
            <v>1.0300</v>
          </cell>
          <cell r="H64" t="str">
            <v>1.0375</v>
          </cell>
        </row>
        <row r="65">
          <cell r="A65" t="str">
            <v>0_0.395_7.06_1.63</v>
          </cell>
          <cell r="B65">
            <v>0</v>
          </cell>
          <cell r="C65">
            <v>0.39500000000000002</v>
          </cell>
          <cell r="D65">
            <v>7.06</v>
          </cell>
          <cell r="E65">
            <v>1.63</v>
          </cell>
          <cell r="F65" t="str">
            <v>0.9841</v>
          </cell>
          <cell r="G65" t="str">
            <v>1.0500</v>
          </cell>
          <cell r="H65" t="str">
            <v>1.0750</v>
          </cell>
        </row>
        <row r="66">
          <cell r="A66" t="str">
            <v>0_0.395_4.53_1.21</v>
          </cell>
          <cell r="B66">
            <v>0</v>
          </cell>
          <cell r="C66">
            <v>0.39500000000000002</v>
          </cell>
          <cell r="D66">
            <v>4.53</v>
          </cell>
          <cell r="E66">
            <v>1.21</v>
          </cell>
          <cell r="F66" t="str">
            <v>0.9662</v>
          </cell>
          <cell r="G66" t="str">
            <v>1.0500</v>
          </cell>
          <cell r="H66" t="str">
            <v>1.0750</v>
          </cell>
        </row>
        <row r="67">
          <cell r="A67" t="str">
            <v>0_-0.395_7.06_1.63</v>
          </cell>
          <cell r="B67">
            <v>0</v>
          </cell>
          <cell r="C67">
            <v>-0.39500000000000002</v>
          </cell>
          <cell r="D67">
            <v>7.06</v>
          </cell>
          <cell r="E67">
            <v>1.63</v>
          </cell>
          <cell r="F67" t="str">
            <v>1.0766</v>
          </cell>
          <cell r="G67" t="str">
            <v>1.0100</v>
          </cell>
          <cell r="H67" t="str">
            <v>0.9875</v>
          </cell>
        </row>
        <row r="68">
          <cell r="A68" t="str">
            <v>0_-0.395_4.53_1.21</v>
          </cell>
          <cell r="B68">
            <v>0</v>
          </cell>
          <cell r="C68">
            <v>-0.39500000000000002</v>
          </cell>
          <cell r="D68">
            <v>4.53</v>
          </cell>
          <cell r="E68">
            <v>1.21</v>
          </cell>
          <cell r="F68" t="str">
            <v>1.0965</v>
          </cell>
          <cell r="G68" t="str">
            <v>1.0100</v>
          </cell>
          <cell r="H68" t="str">
            <v>0.9875</v>
          </cell>
        </row>
        <row r="69">
          <cell r="A69" t="str">
            <v>-1_0.395_1000_10</v>
          </cell>
          <cell r="B69">
            <v>-1</v>
          </cell>
          <cell r="C69">
            <v>0.39500000000000002</v>
          </cell>
          <cell r="D69">
            <v>1000</v>
          </cell>
          <cell r="E69">
            <v>10</v>
          </cell>
          <cell r="F69" t="str">
            <v>1.0297</v>
          </cell>
          <cell r="G69" t="str">
            <v>1.0500</v>
          </cell>
          <cell r="H69" t="str">
            <v>1.0875</v>
          </cell>
        </row>
        <row r="70">
          <cell r="A70" t="str">
            <v>-1_-0.395_1000_10</v>
          </cell>
          <cell r="B70">
            <v>-1</v>
          </cell>
          <cell r="C70">
            <v>-0.39500000000000002</v>
          </cell>
          <cell r="D70">
            <v>1000</v>
          </cell>
          <cell r="E70">
            <v>10</v>
          </cell>
          <cell r="F70" t="str">
            <v>1.0305</v>
          </cell>
          <cell r="G70" t="str">
            <v>1.0100</v>
          </cell>
          <cell r="H70" t="str">
            <v>0.9875</v>
          </cell>
        </row>
        <row r="71">
          <cell r="A71" t="str">
            <v>0_0.395_1000_10</v>
          </cell>
          <cell r="B71">
            <v>0</v>
          </cell>
          <cell r="C71">
            <v>0.39500000000000002</v>
          </cell>
          <cell r="D71">
            <v>1000</v>
          </cell>
          <cell r="E71">
            <v>10</v>
          </cell>
          <cell r="F71" t="str">
            <v>1.0296</v>
          </cell>
          <cell r="G71" t="str">
            <v>1.0500</v>
          </cell>
          <cell r="H71" t="str">
            <v>1.0875</v>
          </cell>
        </row>
        <row r="72">
          <cell r="A72" t="str">
            <v>0_-0.395_1000_10</v>
          </cell>
          <cell r="B72">
            <v>0</v>
          </cell>
          <cell r="C72">
            <v>-0.39500000000000002</v>
          </cell>
          <cell r="D72">
            <v>1000</v>
          </cell>
          <cell r="E72">
            <v>10</v>
          </cell>
          <cell r="F72" t="str">
            <v>1.0304</v>
          </cell>
          <cell r="G72" t="str">
            <v>1.0100</v>
          </cell>
          <cell r="H72" t="str">
            <v>0.9875</v>
          </cell>
        </row>
        <row r="73">
          <cell r="A73" t="str">
            <v>1_0_10_3</v>
          </cell>
          <cell r="B73">
            <v>1</v>
          </cell>
          <cell r="C73">
            <v>0</v>
          </cell>
          <cell r="D73">
            <v>10</v>
          </cell>
          <cell r="E73">
            <v>3</v>
          </cell>
          <cell r="F73" t="str">
            <v>1.0035</v>
          </cell>
          <cell r="G73" t="str">
            <v>1.0300</v>
          </cell>
          <cell r="H73" t="str">
            <v>1.0375</v>
          </cell>
        </row>
        <row r="74">
          <cell r="A74" t="str">
            <v>1_0_10_14</v>
          </cell>
          <cell r="B74">
            <v>1</v>
          </cell>
          <cell r="C74">
            <v>0</v>
          </cell>
          <cell r="D74">
            <v>10</v>
          </cell>
          <cell r="E74">
            <v>14</v>
          </cell>
          <cell r="F74" t="str">
            <v>1.0276</v>
          </cell>
          <cell r="G74" t="str">
            <v>1.0300</v>
          </cell>
          <cell r="H74" t="str">
            <v>1.0500</v>
          </cell>
        </row>
        <row r="75">
          <cell r="A75" t="str">
            <v>1_0.3_10_14</v>
          </cell>
          <cell r="B75">
            <v>1</v>
          </cell>
          <cell r="C75">
            <v>0.3</v>
          </cell>
          <cell r="D75">
            <v>10</v>
          </cell>
          <cell r="E75">
            <v>14</v>
          </cell>
          <cell r="F75" t="str">
            <v>0.9986</v>
          </cell>
          <cell r="G75" t="str">
            <v>1.0452</v>
          </cell>
          <cell r="H75" t="str">
            <v>1.0750</v>
          </cell>
        </row>
        <row r="76">
          <cell r="A76" t="str">
            <v>1_-0.3_10_14</v>
          </cell>
          <cell r="B76">
            <v>1</v>
          </cell>
          <cell r="C76">
            <v>-0.3</v>
          </cell>
          <cell r="D76">
            <v>10</v>
          </cell>
          <cell r="E76">
            <v>14</v>
          </cell>
          <cell r="F76" t="str">
            <v>1.0567</v>
          </cell>
          <cell r="G76" t="str">
            <v>1.0148</v>
          </cell>
          <cell r="H76" t="str">
            <v>1.0125</v>
          </cell>
        </row>
        <row r="77">
          <cell r="A77" t="str">
            <v>1_0_3_14</v>
          </cell>
          <cell r="B77">
            <v>1</v>
          </cell>
          <cell r="C77">
            <v>0</v>
          </cell>
          <cell r="D77">
            <v>3</v>
          </cell>
          <cell r="E77">
            <v>14</v>
          </cell>
          <cell r="F77" t="str">
            <v>1.0573</v>
          </cell>
          <cell r="G77" t="str">
            <v>1.0300</v>
          </cell>
          <cell r="H77" t="str">
            <v>1.0500</v>
          </cell>
        </row>
        <row r="78">
          <cell r="A78" t="str">
            <v>1_0_3_3</v>
          </cell>
          <cell r="B78">
            <v>1</v>
          </cell>
          <cell r="C78">
            <v>0</v>
          </cell>
          <cell r="D78">
            <v>3</v>
          </cell>
          <cell r="E78">
            <v>3</v>
          </cell>
          <cell r="F78" t="str">
            <v>0.9773</v>
          </cell>
          <cell r="G78" t="str">
            <v>1.0300</v>
          </cell>
          <cell r="H78" t="str">
            <v>1.0375</v>
          </cell>
        </row>
        <row r="79">
          <cell r="A79" t="str">
            <v>1_0.3_3_3</v>
          </cell>
          <cell r="B79">
            <v>1</v>
          </cell>
          <cell r="C79">
            <v>0.3</v>
          </cell>
          <cell r="D79">
            <v>3</v>
          </cell>
          <cell r="E79">
            <v>3</v>
          </cell>
          <cell r="F79" t="str">
            <v>0.8802</v>
          </cell>
          <cell r="G79" t="str">
            <v>1.0452</v>
          </cell>
          <cell r="H79" t="str">
            <v>1.0750</v>
          </cell>
        </row>
        <row r="80">
          <cell r="A80" t="str">
            <v>1_-0.3_3_3</v>
          </cell>
          <cell r="B80">
            <v>1</v>
          </cell>
          <cell r="C80">
            <v>-0.3</v>
          </cell>
          <cell r="D80">
            <v>3</v>
          </cell>
          <cell r="E80">
            <v>3</v>
          </cell>
          <cell r="F80" t="str">
            <v>1.0741</v>
          </cell>
          <cell r="G80" t="str">
            <v>1.0148</v>
          </cell>
          <cell r="H80" t="str">
            <v>1.0125</v>
          </cell>
        </row>
        <row r="81">
          <cell r="A81" t="str">
            <v>0.05_0_10_14</v>
          </cell>
          <cell r="B81">
            <v>0.05</v>
          </cell>
          <cell r="C81">
            <v>0</v>
          </cell>
          <cell r="D81">
            <v>10</v>
          </cell>
          <cell r="E81">
            <v>14</v>
          </cell>
          <cell r="F81" t="str">
            <v>1.0296</v>
          </cell>
          <cell r="G81" t="str">
            <v>1.0300</v>
          </cell>
          <cell r="H81" t="str">
            <v>1.0375</v>
          </cell>
        </row>
        <row r="82">
          <cell r="A82" t="str">
            <v>0.05_0.3_10_14</v>
          </cell>
          <cell r="B82">
            <v>0.05</v>
          </cell>
          <cell r="C82">
            <v>0.3</v>
          </cell>
          <cell r="D82">
            <v>10</v>
          </cell>
          <cell r="E82">
            <v>14</v>
          </cell>
          <cell r="F82" t="str">
            <v>1.0006</v>
          </cell>
          <cell r="G82" t="str">
            <v>1.0452</v>
          </cell>
          <cell r="H82" t="str">
            <v>1.0625</v>
          </cell>
        </row>
        <row r="83">
          <cell r="A83" t="str">
            <v>0.05_-0.3_10_14</v>
          </cell>
          <cell r="B83">
            <v>0.05</v>
          </cell>
          <cell r="C83">
            <v>-0.3</v>
          </cell>
          <cell r="D83">
            <v>10</v>
          </cell>
          <cell r="E83">
            <v>14</v>
          </cell>
          <cell r="F83" t="str">
            <v>1.0587</v>
          </cell>
          <cell r="G83" t="str">
            <v>1.0148</v>
          </cell>
          <cell r="H83" t="str">
            <v>1.0000</v>
          </cell>
        </row>
        <row r="84">
          <cell r="A84" t="str">
            <v>0.05_0_3_14</v>
          </cell>
          <cell r="B84">
            <v>0.05</v>
          </cell>
          <cell r="C84">
            <v>0</v>
          </cell>
          <cell r="D84">
            <v>3</v>
          </cell>
          <cell r="E84">
            <v>14</v>
          </cell>
          <cell r="F84" t="str">
            <v>1.0288</v>
          </cell>
          <cell r="G84" t="str">
            <v>1.0300</v>
          </cell>
          <cell r="H84" t="str">
            <v>1.0250</v>
          </cell>
        </row>
        <row r="85">
          <cell r="A85" t="str">
            <v>0.05_0_3_3</v>
          </cell>
          <cell r="B85">
            <v>0.05</v>
          </cell>
          <cell r="C85">
            <v>0</v>
          </cell>
          <cell r="D85">
            <v>3</v>
          </cell>
          <cell r="E85">
            <v>3</v>
          </cell>
          <cell r="F85" t="str">
            <v>1.0248</v>
          </cell>
          <cell r="G85" t="str">
            <v>1.0300</v>
          </cell>
          <cell r="H85" t="str">
            <v>1.0250</v>
          </cell>
        </row>
        <row r="86">
          <cell r="A86" t="str">
            <v>0.05_0.3_3_3</v>
          </cell>
          <cell r="B86">
            <v>0.05</v>
          </cell>
          <cell r="C86">
            <v>0.3</v>
          </cell>
          <cell r="D86">
            <v>3</v>
          </cell>
          <cell r="E86">
            <v>3</v>
          </cell>
          <cell r="F86" t="str">
            <v>0.9331</v>
          </cell>
          <cell r="G86" t="str">
            <v>1.0452</v>
          </cell>
          <cell r="H86" t="str">
            <v>1.0625</v>
          </cell>
        </row>
        <row r="87">
          <cell r="A87" t="str">
            <v>0.05_-0.3_3_3</v>
          </cell>
          <cell r="B87">
            <v>0.05</v>
          </cell>
          <cell r="C87">
            <v>-0.3</v>
          </cell>
          <cell r="D87">
            <v>3</v>
          </cell>
          <cell r="E87">
            <v>3</v>
          </cell>
          <cell r="F87" t="str">
            <v>1.1178</v>
          </cell>
          <cell r="G87" t="str">
            <v>1.0148</v>
          </cell>
          <cell r="H87" t="str">
            <v>1.0000</v>
          </cell>
        </row>
        <row r="88">
          <cell r="A88" t="str">
            <v>1_0_4.53_1.21</v>
          </cell>
          <cell r="B88">
            <v>1</v>
          </cell>
          <cell r="C88">
            <v>0</v>
          </cell>
          <cell r="D88">
            <v>4.53</v>
          </cell>
          <cell r="E88">
            <v>1.21</v>
          </cell>
          <cell r="F88" t="str">
            <v>0.9087</v>
          </cell>
          <cell r="G88" t="str">
            <v>1.0300</v>
          </cell>
          <cell r="H88" t="str">
            <v>1.0375</v>
          </cell>
        </row>
        <row r="89">
          <cell r="A89" t="str">
            <v>1_0.3_4.53_1.21</v>
          </cell>
          <cell r="B89">
            <v>1</v>
          </cell>
          <cell r="C89">
            <v>0.3</v>
          </cell>
          <cell r="D89">
            <v>4.53</v>
          </cell>
          <cell r="E89">
            <v>1.21</v>
          </cell>
          <cell r="F89" t="str">
            <v>0.8531</v>
          </cell>
          <cell r="G89" t="str">
            <v>1.0452</v>
          </cell>
          <cell r="H89" t="str">
            <v>1.0750</v>
          </cell>
        </row>
        <row r="90">
          <cell r="A90" t="str">
            <v>1_-0.3_4.53_1.21</v>
          </cell>
          <cell r="B90">
            <v>1</v>
          </cell>
          <cell r="C90">
            <v>-0.3</v>
          </cell>
          <cell r="D90">
            <v>4.53</v>
          </cell>
          <cell r="E90">
            <v>1.21</v>
          </cell>
          <cell r="F90" t="str">
            <v>0.9654</v>
          </cell>
          <cell r="G90" t="str">
            <v>1.0148</v>
          </cell>
          <cell r="H90" t="str">
            <v>1.0000</v>
          </cell>
        </row>
        <row r="91">
          <cell r="A91" t="str">
            <v>1_0_7.06_1.63</v>
          </cell>
          <cell r="B91">
            <v>1</v>
          </cell>
          <cell r="C91">
            <v>0</v>
          </cell>
          <cell r="D91">
            <v>7.06</v>
          </cell>
          <cell r="E91">
            <v>1.63</v>
          </cell>
          <cell r="F91" t="str">
            <v>0.9653</v>
          </cell>
          <cell r="G91" t="str">
            <v>1.0300</v>
          </cell>
          <cell r="H91" t="str">
            <v>1.0375</v>
          </cell>
        </row>
        <row r="92">
          <cell r="A92" t="str">
            <v>1_0.3_7.06_1.63</v>
          </cell>
          <cell r="B92">
            <v>1</v>
          </cell>
          <cell r="C92">
            <v>0.3</v>
          </cell>
          <cell r="D92">
            <v>7.06</v>
          </cell>
          <cell r="E92">
            <v>1.63</v>
          </cell>
          <cell r="F92" t="str">
            <v>0.9279</v>
          </cell>
          <cell r="G92" t="str">
            <v>1.0452</v>
          </cell>
          <cell r="H92" t="str">
            <v>1.0750</v>
          </cell>
        </row>
        <row r="93">
          <cell r="A93" t="str">
            <v>1_-0.3_7.06_1.63</v>
          </cell>
          <cell r="B93">
            <v>1</v>
          </cell>
          <cell r="C93">
            <v>-0.3</v>
          </cell>
          <cell r="D93">
            <v>7.06</v>
          </cell>
          <cell r="E93">
            <v>1.63</v>
          </cell>
          <cell r="F93" t="str">
            <v>1.0029</v>
          </cell>
          <cell r="G93" t="str">
            <v>1.0148</v>
          </cell>
          <cell r="H93" t="str">
            <v>1.0125</v>
          </cell>
        </row>
        <row r="94">
          <cell r="A94" t="str">
            <v>0.5_0_4.53_1.21</v>
          </cell>
          <cell r="B94">
            <v>0.5</v>
          </cell>
          <cell r="C94">
            <v>0</v>
          </cell>
          <cell r="D94">
            <v>4.53</v>
          </cell>
          <cell r="E94">
            <v>1.21</v>
          </cell>
          <cell r="F94" t="str">
            <v>0.9653</v>
          </cell>
          <cell r="G94" t="str">
            <v>1.0300</v>
          </cell>
          <cell r="H94" t="str">
            <v>1.0250</v>
          </cell>
        </row>
        <row r="95">
          <cell r="A95" t="str">
            <v>0.5_0_7.06_1.63</v>
          </cell>
          <cell r="B95">
            <v>0.5</v>
          </cell>
          <cell r="C95">
            <v>0</v>
          </cell>
          <cell r="D95">
            <v>7.06</v>
          </cell>
          <cell r="E95">
            <v>1.63</v>
          </cell>
          <cell r="F95" t="str">
            <v>0.9958</v>
          </cell>
          <cell r="G95" t="str">
            <v>1.0300</v>
          </cell>
          <cell r="H95" t="str">
            <v>1.0250</v>
          </cell>
        </row>
        <row r="96">
          <cell r="A96" t="str">
            <v>0.05_0_4.53_1.21</v>
          </cell>
          <cell r="B96">
            <v>0.05</v>
          </cell>
          <cell r="C96">
            <v>0</v>
          </cell>
          <cell r="D96">
            <v>4.53</v>
          </cell>
          <cell r="E96">
            <v>1.21</v>
          </cell>
          <cell r="F96" t="str">
            <v>1.0233</v>
          </cell>
          <cell r="G96" t="str">
            <v>1.0300</v>
          </cell>
          <cell r="H96" t="str">
            <v>1.0250</v>
          </cell>
        </row>
        <row r="97">
          <cell r="A97" t="str">
            <v>0.05_0_7.06_1.63</v>
          </cell>
          <cell r="B97">
            <v>0.05</v>
          </cell>
          <cell r="C97">
            <v>0</v>
          </cell>
          <cell r="D97">
            <v>7.06</v>
          </cell>
          <cell r="E97">
            <v>1.63</v>
          </cell>
          <cell r="F97" t="str">
            <v>1.0264</v>
          </cell>
          <cell r="G97" t="str">
            <v>1.0300</v>
          </cell>
          <cell r="H97" t="str">
            <v>1.0375</v>
          </cell>
        </row>
        <row r="98">
          <cell r="A98" t="str">
            <v>0.05_0_1_14</v>
          </cell>
          <cell r="B98">
            <v>0.05</v>
          </cell>
          <cell r="C98">
            <v>0</v>
          </cell>
          <cell r="D98">
            <v>1</v>
          </cell>
          <cell r="E98">
            <v>14</v>
          </cell>
          <cell r="F98" t="str">
            <v>1.0273</v>
          </cell>
          <cell r="G98" t="str">
            <v>1.0300</v>
          </cell>
          <cell r="H98" t="str">
            <v>1.0250</v>
          </cell>
        </row>
        <row r="99">
          <cell r="A99" t="str">
            <v>0.05_0_1_3</v>
          </cell>
          <cell r="B99">
            <v>0.05</v>
          </cell>
          <cell r="C99">
            <v>0</v>
          </cell>
          <cell r="D99">
            <v>1</v>
          </cell>
          <cell r="E99">
            <v>3</v>
          </cell>
          <cell r="F99" t="str">
            <v>1.0153</v>
          </cell>
          <cell r="G99" t="str">
            <v>1.0300</v>
          </cell>
          <cell r="H99" t="str">
            <v>1.0250</v>
          </cell>
        </row>
        <row r="100">
          <cell r="A100" t="str">
            <v>0.5_0_3_14</v>
          </cell>
          <cell r="B100">
            <v>0.5</v>
          </cell>
          <cell r="C100">
            <v>0</v>
          </cell>
          <cell r="D100">
            <v>3</v>
          </cell>
          <cell r="E100">
            <v>14</v>
          </cell>
          <cell r="F100" t="str">
            <v>1.0310</v>
          </cell>
          <cell r="G100" t="str">
            <v>1.0300</v>
          </cell>
          <cell r="H100" t="str">
            <v>1.0375</v>
          </cell>
        </row>
        <row r="101">
          <cell r="A101" t="str">
            <v>0.5_0_3_3</v>
          </cell>
          <cell r="B101">
            <v>0.5</v>
          </cell>
          <cell r="C101">
            <v>0</v>
          </cell>
          <cell r="D101">
            <v>3</v>
          </cell>
          <cell r="E101">
            <v>3</v>
          </cell>
          <cell r="F101" t="str">
            <v>0.9909</v>
          </cell>
          <cell r="G101" t="str">
            <v>1.0300</v>
          </cell>
          <cell r="H101" t="str">
            <v>1.0250</v>
          </cell>
        </row>
        <row r="102">
          <cell r="A102" t="str">
            <v>1_0.395_4.53_1.21</v>
          </cell>
          <cell r="B102">
            <v>1</v>
          </cell>
          <cell r="C102">
            <v>0.39500000000000002</v>
          </cell>
          <cell r="D102">
            <v>4.53</v>
          </cell>
          <cell r="E102">
            <v>1.21</v>
          </cell>
          <cell r="F102" t="str">
            <v>0.8357</v>
          </cell>
          <cell r="G102" t="str">
            <v>1.0500</v>
          </cell>
          <cell r="H102" t="str">
            <v>1.0875</v>
          </cell>
        </row>
        <row r="103">
          <cell r="A103" t="str">
            <v>1_-0.395_4.53_1.21</v>
          </cell>
          <cell r="B103">
            <v>1</v>
          </cell>
          <cell r="C103">
            <v>-0.39500000000000002</v>
          </cell>
          <cell r="D103">
            <v>4.53</v>
          </cell>
          <cell r="E103">
            <v>1.21</v>
          </cell>
          <cell r="F103" t="str">
            <v>0.9835</v>
          </cell>
          <cell r="G103" t="str">
            <v>1.0100</v>
          </cell>
          <cell r="H103" t="str">
            <v>1.0000</v>
          </cell>
        </row>
        <row r="104">
          <cell r="A104" t="str">
            <v>1_0.395_7.06_1.63</v>
          </cell>
          <cell r="B104">
            <v>1</v>
          </cell>
          <cell r="C104">
            <v>0.39500000000000002</v>
          </cell>
          <cell r="D104">
            <v>7.06</v>
          </cell>
          <cell r="E104">
            <v>1.63</v>
          </cell>
          <cell r="F104" t="str">
            <v>0.9162</v>
          </cell>
          <cell r="G104" t="str">
            <v>1.0500</v>
          </cell>
          <cell r="H104" t="str">
            <v>1.0875</v>
          </cell>
        </row>
        <row r="105">
          <cell r="A105" t="str">
            <v>1_-0.395_7.06_1.63</v>
          </cell>
          <cell r="B105">
            <v>1</v>
          </cell>
          <cell r="C105">
            <v>-0.39500000000000002</v>
          </cell>
          <cell r="D105">
            <v>7.06</v>
          </cell>
          <cell r="E105">
            <v>1.63</v>
          </cell>
          <cell r="F105" t="str">
            <v>1.0148</v>
          </cell>
          <cell r="G105" t="str">
            <v>1.0100</v>
          </cell>
          <cell r="H105" t="str">
            <v>1.0000</v>
          </cell>
        </row>
        <row r="106">
          <cell r="A106" t="str">
            <v>0.05_0_10_3</v>
          </cell>
          <cell r="B106">
            <v>0.05</v>
          </cell>
          <cell r="C106">
            <v>0</v>
          </cell>
          <cell r="D106">
            <v>10</v>
          </cell>
          <cell r="E106">
            <v>3</v>
          </cell>
          <cell r="F106" t="str">
            <v>1.0284</v>
          </cell>
          <cell r="G106" t="str">
            <v>1.0300</v>
          </cell>
          <cell r="H106" t="str">
            <v>1.0375</v>
          </cell>
        </row>
        <row r="107">
          <cell r="A107" t="str">
            <v>1_0_1000_10</v>
          </cell>
          <cell r="B107">
            <v>1</v>
          </cell>
          <cell r="C107">
            <v>0</v>
          </cell>
          <cell r="D107">
            <v>1000</v>
          </cell>
          <cell r="E107">
            <v>10</v>
          </cell>
          <cell r="F107" t="str">
            <v>1.0299</v>
          </cell>
          <cell r="G107" t="str">
            <v>1.0300</v>
          </cell>
          <cell r="H107" t="str">
            <v>1.0500</v>
          </cell>
        </row>
        <row r="108">
          <cell r="A108" t="str">
            <v>1_-0.395_1000_10</v>
          </cell>
          <cell r="B108">
            <v>1</v>
          </cell>
          <cell r="C108">
            <v>-0.39500000000000002</v>
          </cell>
          <cell r="D108">
            <v>1000</v>
          </cell>
          <cell r="E108">
            <v>10</v>
          </cell>
          <cell r="F108" t="str">
            <v>1.0303</v>
          </cell>
          <cell r="G108" t="str">
            <v>1.0100</v>
          </cell>
          <cell r="H108" t="str">
            <v>1.0000</v>
          </cell>
        </row>
        <row r="109">
          <cell r="A109" t="str">
            <v>0.01_0.395_1000_10</v>
          </cell>
          <cell r="B109">
            <v>0.01</v>
          </cell>
          <cell r="C109">
            <v>0.39500000000000002</v>
          </cell>
          <cell r="D109">
            <v>1000</v>
          </cell>
          <cell r="E109">
            <v>10</v>
          </cell>
          <cell r="F109" t="str">
            <v>1.0296</v>
          </cell>
          <cell r="G109" t="str">
            <v>1.0500</v>
          </cell>
          <cell r="H109" t="str">
            <v>1.0875</v>
          </cell>
        </row>
        <row r="110">
          <cell r="A110" t="str">
            <v>0.01_-0.395_1000_10</v>
          </cell>
          <cell r="B110">
            <v>0.01</v>
          </cell>
          <cell r="C110">
            <v>-0.39500000000000002</v>
          </cell>
          <cell r="D110">
            <v>1000</v>
          </cell>
          <cell r="E110">
            <v>10</v>
          </cell>
          <cell r="F110" t="str">
            <v>1.0304</v>
          </cell>
          <cell r="G110" t="str">
            <v>1.0100</v>
          </cell>
          <cell r="H110" t="str">
            <v>0.9875</v>
          </cell>
        </row>
        <row r="111">
          <cell r="A111" t="str">
            <v>1_0_1_14</v>
          </cell>
          <cell r="B111">
            <v>1</v>
          </cell>
          <cell r="C111">
            <v>0</v>
          </cell>
          <cell r="D111">
            <v>1</v>
          </cell>
          <cell r="E111">
            <v>14</v>
          </cell>
          <cell r="F111" t="str">
            <v>1.3641</v>
          </cell>
          <cell r="G111" t="str">
            <v>1.0300</v>
          </cell>
          <cell r="H111" t="str">
            <v>1.0500</v>
          </cell>
        </row>
        <row r="112">
          <cell r="A112" t="str">
            <v>1_0_1_3</v>
          </cell>
          <cell r="B112">
            <v>1</v>
          </cell>
          <cell r="C112">
            <v>0</v>
          </cell>
          <cell r="D112">
            <v>1</v>
          </cell>
          <cell r="E112">
            <v>3</v>
          </cell>
          <cell r="F112" t="str">
            <v>1.1707</v>
          </cell>
          <cell r="G112" t="str">
            <v>1.0300</v>
          </cell>
          <cell r="H112" t="str">
            <v>1.0500</v>
          </cell>
        </row>
        <row r="113">
          <cell r="A113" t="str">
            <v>1_0_5_6</v>
          </cell>
          <cell r="B113">
            <v>1</v>
          </cell>
          <cell r="C113">
            <v>0</v>
          </cell>
          <cell r="D113">
            <v>5</v>
          </cell>
          <cell r="E113">
            <v>6</v>
          </cell>
          <cell r="F113" t="str">
            <v>1.0162</v>
          </cell>
          <cell r="G113" t="str">
            <v>1.0300</v>
          </cell>
          <cell r="H113" t="str">
            <v>1.0375</v>
          </cell>
        </row>
        <row r="114">
          <cell r="A114" t="str">
            <v>0.05_0_5_6</v>
          </cell>
          <cell r="B114">
            <v>0.05</v>
          </cell>
          <cell r="C114">
            <v>0</v>
          </cell>
          <cell r="D114">
            <v>5</v>
          </cell>
          <cell r="E114">
            <v>6</v>
          </cell>
          <cell r="F114" t="str">
            <v>1.0284</v>
          </cell>
          <cell r="G114" t="str">
            <v>1.0300</v>
          </cell>
          <cell r="H114" t="str">
            <v>1.0375</v>
          </cell>
        </row>
        <row r="115">
          <cell r="A115" t="str">
            <v>1_0_10_6</v>
          </cell>
          <cell r="B115">
            <v>1</v>
          </cell>
          <cell r="C115">
            <v>0</v>
          </cell>
          <cell r="D115">
            <v>10</v>
          </cell>
          <cell r="E115">
            <v>6</v>
          </cell>
          <cell r="F115" t="str">
            <v>1.0185</v>
          </cell>
          <cell r="G115" t="str">
            <v>1.0300</v>
          </cell>
          <cell r="H115" t="str">
            <v>1.0500</v>
          </cell>
        </row>
        <row r="116">
          <cell r="A116" t="str">
            <v>1_0_3_6</v>
          </cell>
          <cell r="B116">
            <v>1</v>
          </cell>
          <cell r="C116">
            <v>0</v>
          </cell>
          <cell r="D116">
            <v>3</v>
          </cell>
          <cell r="E116">
            <v>6</v>
          </cell>
          <cell r="F116" t="str">
            <v>1.0275</v>
          </cell>
          <cell r="G116" t="str">
            <v>1.0300</v>
          </cell>
          <cell r="H116" t="str">
            <v>1.0375</v>
          </cell>
        </row>
        <row r="117">
          <cell r="A117" t="str">
            <v>0.05_-0.3_7.06_1.63</v>
          </cell>
          <cell r="B117">
            <v>0.05</v>
          </cell>
          <cell r="C117">
            <v>-0.3</v>
          </cell>
          <cell r="D117">
            <v>7.06</v>
          </cell>
          <cell r="E117">
            <v>1.63</v>
          </cell>
          <cell r="F117" t="str">
            <v>1.0618</v>
          </cell>
          <cell r="G117" t="str">
            <v>1.0148</v>
          </cell>
          <cell r="H117" t="str">
            <v>1.0000</v>
          </cell>
        </row>
        <row r="118">
          <cell r="A118" t="str">
            <v>0.05_0.3_7.06_1.63</v>
          </cell>
          <cell r="B118">
            <v>0.05</v>
          </cell>
          <cell r="C118">
            <v>0.3</v>
          </cell>
          <cell r="D118">
            <v>7.06</v>
          </cell>
          <cell r="E118">
            <v>1.63</v>
          </cell>
          <cell r="F118" t="str">
            <v>0.9914</v>
          </cell>
          <cell r="G118" t="str">
            <v>1.0452</v>
          </cell>
          <cell r="H118" t="str">
            <v>1.0625</v>
          </cell>
        </row>
        <row r="119">
          <cell r="A119" t="str">
            <v>0.05_-0.3_4.53_1.21</v>
          </cell>
          <cell r="B119">
            <v>0.05</v>
          </cell>
          <cell r="C119">
            <v>-0.3</v>
          </cell>
          <cell r="D119">
            <v>4.53</v>
          </cell>
          <cell r="E119">
            <v>1.21</v>
          </cell>
          <cell r="F119" t="str">
            <v>1.0738</v>
          </cell>
          <cell r="G119" t="str">
            <v>1.0148</v>
          </cell>
          <cell r="H119" t="str">
            <v>1.0000</v>
          </cell>
        </row>
        <row r="120">
          <cell r="A120" t="str">
            <v>0.05_0.3_4.53_1.21</v>
          </cell>
          <cell r="B120">
            <v>0.05</v>
          </cell>
          <cell r="C120">
            <v>0.3</v>
          </cell>
          <cell r="D120">
            <v>4.53</v>
          </cell>
          <cell r="E120">
            <v>1.21</v>
          </cell>
          <cell r="F120" t="str">
            <v>0.9742</v>
          </cell>
          <cell r="G120" t="str">
            <v>1.0452</v>
          </cell>
          <cell r="H120" t="str">
            <v>1.0625</v>
          </cell>
        </row>
        <row r="121">
          <cell r="A121" t="str">
            <v>1_0.395_1000_10</v>
          </cell>
          <cell r="B121">
            <v>1</v>
          </cell>
          <cell r="C121">
            <v>0.39500000000000002</v>
          </cell>
          <cell r="D121">
            <v>1000</v>
          </cell>
          <cell r="E121">
            <v>10</v>
          </cell>
          <cell r="F121" t="str">
            <v>1.0295</v>
          </cell>
          <cell r="G121" t="str">
            <v>1.0500</v>
          </cell>
          <cell r="H121" t="str">
            <v>1.1000</v>
          </cell>
        </row>
        <row r="122">
          <cell r="A122" t="str">
            <v>1_-0.395_1000_10</v>
          </cell>
          <cell r="B122">
            <v>1</v>
          </cell>
          <cell r="C122">
            <v>-0.39500000000000002</v>
          </cell>
          <cell r="D122">
            <v>1000</v>
          </cell>
          <cell r="E122">
            <v>10</v>
          </cell>
          <cell r="F122" t="str">
            <v>1.0303</v>
          </cell>
          <cell r="G122" t="str">
            <v>1.0100</v>
          </cell>
          <cell r="H122" t="str">
            <v>1.0000</v>
          </cell>
        </row>
        <row r="123">
          <cell r="A123" t="str">
            <v>1_0.395_1001_10</v>
          </cell>
          <cell r="B123">
            <v>1</v>
          </cell>
          <cell r="C123">
            <v>0.39500000000000002</v>
          </cell>
          <cell r="D123">
            <v>1001</v>
          </cell>
          <cell r="E123">
            <v>10</v>
          </cell>
          <cell r="F123" t="str">
            <v>0.9995</v>
          </cell>
          <cell r="G123" t="str">
            <v>1.0200</v>
          </cell>
          <cell r="H123" t="str">
            <v>1.0500</v>
          </cell>
        </row>
        <row r="124">
          <cell r="A124" t="str">
            <v>1_-0.395_1001_10</v>
          </cell>
          <cell r="B124">
            <v>1</v>
          </cell>
          <cell r="C124">
            <v>-0.39500000000000002</v>
          </cell>
          <cell r="D124">
            <v>1001</v>
          </cell>
          <cell r="E124">
            <v>10</v>
          </cell>
          <cell r="F124" t="str">
            <v>1.0003</v>
          </cell>
          <cell r="G124" t="str">
            <v>0.9800</v>
          </cell>
          <cell r="H124" t="str">
            <v>0.9750</v>
          </cell>
        </row>
        <row r="125">
          <cell r="A125" t="str">
            <v>0.01_0.395_1001_10</v>
          </cell>
          <cell r="B125">
            <v>0.01</v>
          </cell>
          <cell r="C125">
            <v>0.39500000000000002</v>
          </cell>
          <cell r="D125">
            <v>1001</v>
          </cell>
          <cell r="E125">
            <v>10</v>
          </cell>
          <cell r="F125" t="str">
            <v>0.9996</v>
          </cell>
          <cell r="G125" t="str">
            <v>1.0200</v>
          </cell>
          <cell r="H125" t="str">
            <v>1.0375</v>
          </cell>
        </row>
        <row r="126">
          <cell r="A126" t="str">
            <v>0.01_-0.395_1001_10</v>
          </cell>
          <cell r="B126">
            <v>0.01</v>
          </cell>
          <cell r="C126">
            <v>-0.39500000000000002</v>
          </cell>
          <cell r="D126">
            <v>1001</v>
          </cell>
          <cell r="E126">
            <v>10</v>
          </cell>
          <cell r="F126" t="str">
            <v>1.0004</v>
          </cell>
          <cell r="G126" t="str">
            <v>0.9800</v>
          </cell>
          <cell r="H126" t="str">
            <v>0.9625</v>
          </cell>
        </row>
        <row r="127">
          <cell r="A127" t="str">
            <v>-1_0.395_1001_10</v>
          </cell>
          <cell r="B127">
            <v>-1</v>
          </cell>
          <cell r="C127">
            <v>0.39500000000000002</v>
          </cell>
          <cell r="D127">
            <v>1001</v>
          </cell>
          <cell r="E127">
            <v>10</v>
          </cell>
          <cell r="F127" t="str">
            <v>0.9997</v>
          </cell>
          <cell r="G127" t="str">
            <v>1.0200</v>
          </cell>
          <cell r="H127" t="str">
            <v>1.0375</v>
          </cell>
        </row>
        <row r="128">
          <cell r="A128" t="str">
            <v>-1_-0.395_1001_10</v>
          </cell>
          <cell r="B128">
            <v>-1</v>
          </cell>
          <cell r="C128">
            <v>-0.39500000000000002</v>
          </cell>
          <cell r="D128">
            <v>1001</v>
          </cell>
          <cell r="E128">
            <v>10</v>
          </cell>
          <cell r="F128" t="str">
            <v>1.0005</v>
          </cell>
          <cell r="G128" t="str">
            <v>0.9800</v>
          </cell>
          <cell r="H128" t="str">
            <v>0.9625</v>
          </cell>
        </row>
        <row r="129">
          <cell r="A129" t="str">
            <v>-0.01_0.395_1001_10</v>
          </cell>
          <cell r="B129">
            <v>-0.01</v>
          </cell>
          <cell r="C129">
            <v>0.39500000000000002</v>
          </cell>
          <cell r="D129">
            <v>1001</v>
          </cell>
          <cell r="E129">
            <v>10</v>
          </cell>
          <cell r="F129" t="str">
            <v>0.9996</v>
          </cell>
          <cell r="G129" t="str">
            <v>1.0200</v>
          </cell>
          <cell r="H129" t="str">
            <v>1.0375</v>
          </cell>
        </row>
        <row r="130">
          <cell r="A130" t="str">
            <v>-0.01_-0.395_1001_10</v>
          </cell>
          <cell r="B130">
            <v>-0.01</v>
          </cell>
          <cell r="C130">
            <v>-0.39500000000000002</v>
          </cell>
          <cell r="D130">
            <v>1001</v>
          </cell>
          <cell r="E130">
            <v>10</v>
          </cell>
          <cell r="F130" t="str">
            <v>1.0004</v>
          </cell>
          <cell r="G130" t="str">
            <v>0.9800</v>
          </cell>
          <cell r="H130" t="str">
            <v>0.9625</v>
          </cell>
        </row>
        <row r="138">
          <cell r="F138" t="str">
            <v xml:space="preserve"> </v>
          </cell>
        </row>
      </sheetData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SMIB_studies"/>
      <sheetName val="Sheet1"/>
    </sheetNames>
    <sheetDataSet>
      <sheetData sheetId="0">
        <row r="6">
          <cell r="B6">
            <v>7.06</v>
          </cell>
          <cell r="C6">
            <v>1.63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SMIB_studies"/>
    </sheetNames>
    <sheetDataSet>
      <sheetData sheetId="0">
        <row r="1">
          <cell r="B1" t="str">
            <v>PSCAD DMAT Study</v>
          </cell>
        </row>
        <row r="2">
          <cell r="B2" t="str">
            <v>Version:</v>
          </cell>
          <cell r="C2" t="str">
            <v>1.0.0</v>
          </cell>
        </row>
        <row r="4">
          <cell r="A4" t="str">
            <v>Project Specific Info</v>
          </cell>
          <cell r="F4" t="str">
            <v>XXX</v>
          </cell>
          <cell r="G4" t="str">
            <v>Editable</v>
          </cell>
        </row>
        <row r="5">
          <cell r="A5" t="str">
            <v>Data</v>
          </cell>
          <cell r="B5" t="str">
            <v>Val</v>
          </cell>
          <cell r="C5" t="str">
            <v>Val2</v>
          </cell>
        </row>
        <row r="6">
          <cell r="A6" t="str">
            <v>Max GS (SCR/XR)</v>
          </cell>
          <cell r="B6">
            <v>7.06</v>
          </cell>
          <cell r="C6">
            <v>1.63</v>
          </cell>
        </row>
        <row r="7">
          <cell r="A7" t="str">
            <v>Min GS (SCR/XR)</v>
          </cell>
          <cell r="B7">
            <v>4.53</v>
          </cell>
          <cell r="C7">
            <v>1.21</v>
          </cell>
        </row>
        <row r="8">
          <cell r="A8" t="str">
            <v>POC (kV)</v>
          </cell>
          <cell r="B8">
            <v>66</v>
          </cell>
        </row>
        <row r="9">
          <cell r="A9" t="str">
            <v>Plant (MW)</v>
          </cell>
          <cell r="B9">
            <v>26</v>
          </cell>
        </row>
        <row r="11">
          <cell r="A11" t="str">
            <v>Lookup Data (Input Fields From PSSE)</v>
          </cell>
        </row>
        <row r="12">
          <cell r="A12" t="str">
            <v>Lookup Value</v>
          </cell>
          <cell r="B12" t="str">
            <v>P</v>
          </cell>
          <cell r="C12" t="str">
            <v>Q</v>
          </cell>
          <cell r="D12" t="str">
            <v>SCR</v>
          </cell>
          <cell r="E12" t="str">
            <v>XR</v>
          </cell>
          <cell r="F12" t="str">
            <v>Vgrid</v>
          </cell>
          <cell r="G12" t="str">
            <v>PPC_Vref</v>
          </cell>
          <cell r="H12" t="str">
            <v>TrfTap2</v>
          </cell>
        </row>
        <row r="13">
          <cell r="A13" t="str">
            <v>1_0_10_3</v>
          </cell>
          <cell r="B13">
            <v>1</v>
          </cell>
          <cell r="C13">
            <v>0</v>
          </cell>
          <cell r="D13">
            <v>10</v>
          </cell>
          <cell r="E13">
            <v>3</v>
          </cell>
          <cell r="F13" t="str">
            <v>1.0035</v>
          </cell>
          <cell r="G13" t="str">
            <v>1.0300</v>
          </cell>
          <cell r="H13" t="str">
            <v>1.0125</v>
          </cell>
        </row>
        <row r="14">
          <cell r="A14" t="str">
            <v>1_0_10_14</v>
          </cell>
          <cell r="B14">
            <v>1</v>
          </cell>
          <cell r="C14">
            <v>0</v>
          </cell>
          <cell r="D14">
            <v>10</v>
          </cell>
          <cell r="E14">
            <v>14</v>
          </cell>
          <cell r="F14" t="str">
            <v>1.0276</v>
          </cell>
          <cell r="G14" t="str">
            <v>1.0300</v>
          </cell>
          <cell r="H14" t="str">
            <v>1.0125</v>
          </cell>
        </row>
        <row r="15">
          <cell r="A15" t="str">
            <v>1_0.3_10_14</v>
          </cell>
          <cell r="B15">
            <v>1</v>
          </cell>
          <cell r="C15">
            <v>0.3</v>
          </cell>
          <cell r="D15">
            <v>10</v>
          </cell>
          <cell r="E15">
            <v>14</v>
          </cell>
          <cell r="F15" t="str">
            <v>0.9986</v>
          </cell>
          <cell r="G15" t="str">
            <v>1.0452</v>
          </cell>
          <cell r="H15" t="str">
            <v>1.0375</v>
          </cell>
        </row>
        <row r="16">
          <cell r="A16" t="str">
            <v>1_-0.3_10_14</v>
          </cell>
          <cell r="B16">
            <v>1</v>
          </cell>
          <cell r="C16">
            <v>-0.3</v>
          </cell>
          <cell r="D16">
            <v>10</v>
          </cell>
          <cell r="E16">
            <v>14</v>
          </cell>
          <cell r="F16" t="str">
            <v>1.0567</v>
          </cell>
          <cell r="G16" t="str">
            <v>1.0148</v>
          </cell>
          <cell r="H16" t="str">
            <v>0.9875</v>
          </cell>
        </row>
        <row r="17">
          <cell r="A17" t="str">
            <v>1_0_3_14</v>
          </cell>
          <cell r="B17">
            <v>1</v>
          </cell>
          <cell r="C17">
            <v>0</v>
          </cell>
          <cell r="D17">
            <v>3</v>
          </cell>
          <cell r="E17">
            <v>14</v>
          </cell>
          <cell r="F17" t="str">
            <v>1.0573</v>
          </cell>
          <cell r="G17" t="str">
            <v>1.0300</v>
          </cell>
          <cell r="H17" t="str">
            <v>1.0125</v>
          </cell>
        </row>
        <row r="18">
          <cell r="A18" t="str">
            <v>1_0_3_3</v>
          </cell>
          <cell r="B18">
            <v>1</v>
          </cell>
          <cell r="C18">
            <v>0</v>
          </cell>
          <cell r="D18">
            <v>3</v>
          </cell>
          <cell r="E18">
            <v>3</v>
          </cell>
          <cell r="F18" t="str">
            <v>0.9773</v>
          </cell>
          <cell r="G18" t="str">
            <v>1.0300</v>
          </cell>
          <cell r="H18" t="str">
            <v>1.0125</v>
          </cell>
        </row>
        <row r="19">
          <cell r="A19" t="str">
            <v>1_0.3_3_3</v>
          </cell>
          <cell r="B19">
            <v>1</v>
          </cell>
          <cell r="C19">
            <v>0.3</v>
          </cell>
          <cell r="D19">
            <v>3</v>
          </cell>
          <cell r="E19">
            <v>3</v>
          </cell>
          <cell r="F19" t="str">
            <v>0.8802</v>
          </cell>
          <cell r="G19" t="str">
            <v>1.0452</v>
          </cell>
          <cell r="H19" t="str">
            <v>1.0375</v>
          </cell>
        </row>
        <row r="20">
          <cell r="A20" t="str">
            <v>1_-0.3_3_3</v>
          </cell>
          <cell r="B20">
            <v>1</v>
          </cell>
          <cell r="C20">
            <v>-0.3</v>
          </cell>
          <cell r="D20">
            <v>3</v>
          </cell>
          <cell r="E20">
            <v>3</v>
          </cell>
          <cell r="F20" t="str">
            <v>1.0741</v>
          </cell>
          <cell r="G20" t="str">
            <v>1.0148</v>
          </cell>
          <cell r="H20" t="str">
            <v>0.9875</v>
          </cell>
        </row>
        <row r="21">
          <cell r="A21" t="str">
            <v>0.05_0_10_14</v>
          </cell>
          <cell r="B21">
            <v>0.05</v>
          </cell>
          <cell r="C21">
            <v>0</v>
          </cell>
          <cell r="D21">
            <v>10</v>
          </cell>
          <cell r="E21">
            <v>14</v>
          </cell>
          <cell r="F21" t="str">
            <v>1.0296</v>
          </cell>
          <cell r="G21" t="str">
            <v>1.0300</v>
          </cell>
          <cell r="H21" t="str">
            <v>1.0000</v>
          </cell>
        </row>
        <row r="22">
          <cell r="A22" t="str">
            <v>0.05_0.3_10_14</v>
          </cell>
          <cell r="B22">
            <v>0.05</v>
          </cell>
          <cell r="C22">
            <v>0.3</v>
          </cell>
          <cell r="D22">
            <v>10</v>
          </cell>
          <cell r="E22">
            <v>14</v>
          </cell>
          <cell r="F22" t="str">
            <v>1.0006</v>
          </cell>
          <cell r="G22" t="str">
            <v>1.0452</v>
          </cell>
          <cell r="H22" t="str">
            <v>1.0250</v>
          </cell>
        </row>
        <row r="23">
          <cell r="A23" t="str">
            <v>0.05_-0.3_10_14</v>
          </cell>
          <cell r="B23">
            <v>0.05</v>
          </cell>
          <cell r="C23">
            <v>-0.3</v>
          </cell>
          <cell r="D23">
            <v>10</v>
          </cell>
          <cell r="E23">
            <v>14</v>
          </cell>
          <cell r="F23" t="str">
            <v>1.0587</v>
          </cell>
          <cell r="G23" t="str">
            <v>1.0148</v>
          </cell>
          <cell r="H23" t="str">
            <v>0.9750</v>
          </cell>
        </row>
        <row r="24">
          <cell r="A24" t="str">
            <v>0.05_0_3_14</v>
          </cell>
          <cell r="B24">
            <v>0.05</v>
          </cell>
          <cell r="C24">
            <v>0</v>
          </cell>
          <cell r="D24">
            <v>3</v>
          </cell>
          <cell r="E24">
            <v>14</v>
          </cell>
          <cell r="F24" t="str">
            <v>1.0288</v>
          </cell>
          <cell r="G24" t="str">
            <v>1.0300</v>
          </cell>
          <cell r="H24" t="str">
            <v>1.0000</v>
          </cell>
        </row>
        <row r="25">
          <cell r="A25" t="str">
            <v>0.05_0_3_3</v>
          </cell>
          <cell r="B25">
            <v>0.05</v>
          </cell>
          <cell r="C25">
            <v>0</v>
          </cell>
          <cell r="D25">
            <v>3</v>
          </cell>
          <cell r="E25">
            <v>3</v>
          </cell>
          <cell r="F25" t="str">
            <v>1.0249</v>
          </cell>
          <cell r="G25" t="str">
            <v>1.0300</v>
          </cell>
          <cell r="H25" t="str">
            <v>1.0000</v>
          </cell>
        </row>
        <row r="26">
          <cell r="A26" t="str">
            <v>0.05_0.3_3_3</v>
          </cell>
          <cell r="B26">
            <v>0.05</v>
          </cell>
          <cell r="C26">
            <v>0.3</v>
          </cell>
          <cell r="D26">
            <v>3</v>
          </cell>
          <cell r="E26">
            <v>3</v>
          </cell>
          <cell r="F26" t="str">
            <v>0.9331</v>
          </cell>
          <cell r="G26" t="str">
            <v>1.0452</v>
          </cell>
          <cell r="H26" t="str">
            <v>1.0250</v>
          </cell>
        </row>
        <row r="27">
          <cell r="A27" t="str">
            <v>0.05_-0.3_3_3</v>
          </cell>
          <cell r="B27">
            <v>0.05</v>
          </cell>
          <cell r="C27">
            <v>-0.3</v>
          </cell>
          <cell r="D27">
            <v>3</v>
          </cell>
          <cell r="E27">
            <v>3</v>
          </cell>
          <cell r="F27" t="str">
            <v>1.1178</v>
          </cell>
          <cell r="G27" t="str">
            <v>1.0148</v>
          </cell>
          <cell r="H27" t="str">
            <v>0.9750</v>
          </cell>
        </row>
        <row r="28">
          <cell r="A28" t="str">
            <v>1_0_4.53_1.21</v>
          </cell>
          <cell r="B28">
            <v>1</v>
          </cell>
          <cell r="C28">
            <v>0</v>
          </cell>
          <cell r="D28">
            <v>4.53</v>
          </cell>
          <cell r="E28">
            <v>1.21</v>
          </cell>
          <cell r="F28" t="str">
            <v>0.9087</v>
          </cell>
          <cell r="G28" t="str">
            <v>1.0300</v>
          </cell>
          <cell r="H28" t="str">
            <v>1.0000</v>
          </cell>
        </row>
        <row r="29">
          <cell r="A29" t="str">
            <v>1_0.3_4.53_1.21</v>
          </cell>
          <cell r="B29">
            <v>1</v>
          </cell>
          <cell r="C29">
            <v>0.3</v>
          </cell>
          <cell r="D29">
            <v>4.53</v>
          </cell>
          <cell r="E29">
            <v>1.21</v>
          </cell>
          <cell r="F29" t="str">
            <v>0.8531</v>
          </cell>
          <cell r="G29" t="str">
            <v>1.0452</v>
          </cell>
          <cell r="H29" t="str">
            <v>1.0375</v>
          </cell>
        </row>
        <row r="30">
          <cell r="A30" t="str">
            <v>1_-0.3_4.53_1.21</v>
          </cell>
          <cell r="B30">
            <v>1</v>
          </cell>
          <cell r="C30">
            <v>-0.3</v>
          </cell>
          <cell r="D30">
            <v>4.53</v>
          </cell>
          <cell r="E30">
            <v>1.21</v>
          </cell>
          <cell r="F30" t="str">
            <v>0.9654</v>
          </cell>
          <cell r="G30" t="str">
            <v>1.0148</v>
          </cell>
          <cell r="H30" t="str">
            <v>0.9750</v>
          </cell>
        </row>
        <row r="31">
          <cell r="A31" t="str">
            <v>1_0_7.06_1.63</v>
          </cell>
          <cell r="B31">
            <v>1</v>
          </cell>
          <cell r="C31">
            <v>0</v>
          </cell>
          <cell r="D31">
            <v>7.06</v>
          </cell>
          <cell r="E31">
            <v>1.63</v>
          </cell>
          <cell r="F31" t="str">
            <v>0.9653</v>
          </cell>
          <cell r="G31" t="str">
            <v>1.0300</v>
          </cell>
          <cell r="H31" t="str">
            <v>1.0000</v>
          </cell>
        </row>
        <row r="32">
          <cell r="A32" t="str">
            <v>1_0.3_7.06_1.63</v>
          </cell>
          <cell r="B32">
            <v>1</v>
          </cell>
          <cell r="C32">
            <v>0.3</v>
          </cell>
          <cell r="D32">
            <v>7.06</v>
          </cell>
          <cell r="E32">
            <v>1.63</v>
          </cell>
          <cell r="F32" t="str">
            <v>0.9279</v>
          </cell>
          <cell r="G32" t="str">
            <v>1.0452</v>
          </cell>
          <cell r="H32" t="str">
            <v>1.0375</v>
          </cell>
        </row>
        <row r="33">
          <cell r="A33" t="str">
            <v>1_-0.3_7.06_1.63</v>
          </cell>
          <cell r="B33">
            <v>1</v>
          </cell>
          <cell r="C33">
            <v>-0.3</v>
          </cell>
          <cell r="D33">
            <v>7.06</v>
          </cell>
          <cell r="E33">
            <v>1.63</v>
          </cell>
          <cell r="F33" t="str">
            <v>1.0029</v>
          </cell>
          <cell r="G33" t="str">
            <v>1.0148</v>
          </cell>
          <cell r="H33" t="str">
            <v>0.9875</v>
          </cell>
        </row>
        <row r="34">
          <cell r="A34" t="str">
            <v>0.5_0_4.53_1.21</v>
          </cell>
          <cell r="B34">
            <v>0.5</v>
          </cell>
          <cell r="C34">
            <v>0</v>
          </cell>
          <cell r="D34">
            <v>4.53</v>
          </cell>
          <cell r="E34">
            <v>1.21</v>
          </cell>
          <cell r="F34" t="str">
            <v>0.9653</v>
          </cell>
          <cell r="G34" t="str">
            <v>1.0300</v>
          </cell>
          <cell r="H34" t="str">
            <v>1.0000</v>
          </cell>
        </row>
        <row r="35">
          <cell r="A35" t="str">
            <v>0.5_0_7.06_1.63</v>
          </cell>
          <cell r="B35">
            <v>0.5</v>
          </cell>
          <cell r="C35">
            <v>0</v>
          </cell>
          <cell r="D35">
            <v>7.06</v>
          </cell>
          <cell r="E35">
            <v>1.63</v>
          </cell>
          <cell r="F35" t="str">
            <v>0.9958</v>
          </cell>
          <cell r="G35" t="str">
            <v>1.0300</v>
          </cell>
          <cell r="H35" t="str">
            <v>1.0000</v>
          </cell>
        </row>
        <row r="36">
          <cell r="A36" t="str">
            <v>0.05_0_4.53_1.21</v>
          </cell>
          <cell r="B36">
            <v>0.05</v>
          </cell>
          <cell r="C36">
            <v>0</v>
          </cell>
          <cell r="D36">
            <v>4.53</v>
          </cell>
          <cell r="E36">
            <v>1.21</v>
          </cell>
          <cell r="F36" t="str">
            <v>1.0233</v>
          </cell>
          <cell r="G36" t="str">
            <v>1.0300</v>
          </cell>
          <cell r="H36" t="str">
            <v>1.0000</v>
          </cell>
        </row>
        <row r="37">
          <cell r="A37" t="str">
            <v>0.05_0_7.06_1.63</v>
          </cell>
          <cell r="B37">
            <v>0.05</v>
          </cell>
          <cell r="C37">
            <v>0</v>
          </cell>
          <cell r="D37">
            <v>7.06</v>
          </cell>
          <cell r="E37">
            <v>1.63</v>
          </cell>
          <cell r="F37" t="str">
            <v>1.0264</v>
          </cell>
          <cell r="G37" t="str">
            <v>1.0300</v>
          </cell>
          <cell r="H37" t="str">
            <v>1.0000</v>
          </cell>
        </row>
        <row r="38">
          <cell r="A38" t="str">
            <v>0.05_0_1_14</v>
          </cell>
          <cell r="B38">
            <v>0.05</v>
          </cell>
          <cell r="C38">
            <v>0</v>
          </cell>
          <cell r="D38">
            <v>1</v>
          </cell>
          <cell r="E38">
            <v>14</v>
          </cell>
          <cell r="F38" t="str">
            <v>1.0272</v>
          </cell>
          <cell r="G38" t="str">
            <v>1.0300</v>
          </cell>
          <cell r="H38" t="str">
            <v>1.0000</v>
          </cell>
        </row>
        <row r="39">
          <cell r="A39" t="str">
            <v>0.05_0_1_3</v>
          </cell>
          <cell r="B39">
            <v>0.05</v>
          </cell>
          <cell r="C39">
            <v>0</v>
          </cell>
          <cell r="D39">
            <v>1</v>
          </cell>
          <cell r="E39">
            <v>3</v>
          </cell>
          <cell r="F39" t="str">
            <v>1.0153</v>
          </cell>
          <cell r="G39" t="str">
            <v>1.0300</v>
          </cell>
          <cell r="H39" t="str">
            <v>1.0000</v>
          </cell>
        </row>
        <row r="40">
          <cell r="A40" t="str">
            <v>0.5_0_3_14</v>
          </cell>
          <cell r="B40">
            <v>0.5</v>
          </cell>
          <cell r="C40">
            <v>0</v>
          </cell>
          <cell r="D40">
            <v>3</v>
          </cell>
          <cell r="E40">
            <v>14</v>
          </cell>
          <cell r="F40" t="str">
            <v>1.0310</v>
          </cell>
          <cell r="G40" t="str">
            <v>1.0300</v>
          </cell>
          <cell r="H40" t="str">
            <v>1.0125</v>
          </cell>
        </row>
        <row r="41">
          <cell r="A41" t="str">
            <v>0.5_0_3_3</v>
          </cell>
          <cell r="B41">
            <v>0.5</v>
          </cell>
          <cell r="C41">
            <v>0</v>
          </cell>
          <cell r="D41">
            <v>3</v>
          </cell>
          <cell r="E41">
            <v>3</v>
          </cell>
          <cell r="F41" t="str">
            <v>0.9910</v>
          </cell>
          <cell r="G41" t="str">
            <v>1.0300</v>
          </cell>
          <cell r="H41" t="str">
            <v>1.0000</v>
          </cell>
        </row>
        <row r="42">
          <cell r="A42" t="str">
            <v>1_0.395_4.53_1.21</v>
          </cell>
          <cell r="B42">
            <v>1</v>
          </cell>
          <cell r="C42">
            <v>0.39500000000000002</v>
          </cell>
          <cell r="D42">
            <v>4.53</v>
          </cell>
          <cell r="E42">
            <v>1.21</v>
          </cell>
          <cell r="F42" t="str">
            <v>0.8357</v>
          </cell>
          <cell r="G42" t="str">
            <v>1.0500</v>
          </cell>
          <cell r="H42" t="str">
            <v>1.0500</v>
          </cell>
        </row>
        <row r="43">
          <cell r="A43" t="str">
            <v>1_-0.395_4.53_1.21</v>
          </cell>
          <cell r="B43">
            <v>1</v>
          </cell>
          <cell r="C43">
            <v>-0.39500000000000002</v>
          </cell>
          <cell r="D43">
            <v>4.53</v>
          </cell>
          <cell r="E43">
            <v>1.21</v>
          </cell>
          <cell r="F43" t="str">
            <v>0.9835</v>
          </cell>
          <cell r="G43" t="str">
            <v>1.0100</v>
          </cell>
          <cell r="H43" t="str">
            <v>0.9750</v>
          </cell>
        </row>
        <row r="44">
          <cell r="A44" t="str">
            <v>1_0.395_7.06_1.63</v>
          </cell>
          <cell r="B44">
            <v>1</v>
          </cell>
          <cell r="C44">
            <v>0.39500000000000002</v>
          </cell>
          <cell r="D44">
            <v>7.06</v>
          </cell>
          <cell r="E44">
            <v>1.63</v>
          </cell>
          <cell r="F44" t="str">
            <v>0.9161</v>
          </cell>
          <cell r="G44" t="str">
            <v>1.0500</v>
          </cell>
          <cell r="H44" t="str">
            <v>1.0500</v>
          </cell>
        </row>
        <row r="45">
          <cell r="A45" t="str">
            <v>1_-0.395_7.06_1.63</v>
          </cell>
          <cell r="B45">
            <v>1</v>
          </cell>
          <cell r="C45">
            <v>-0.39500000000000002</v>
          </cell>
          <cell r="D45">
            <v>7.06</v>
          </cell>
          <cell r="E45">
            <v>1.63</v>
          </cell>
          <cell r="F45" t="str">
            <v>1.0148</v>
          </cell>
          <cell r="G45" t="str">
            <v>1.0100</v>
          </cell>
          <cell r="H45" t="str">
            <v>0.9750</v>
          </cell>
        </row>
        <row r="46">
          <cell r="A46" t="str">
            <v>0.05_0_10_3</v>
          </cell>
          <cell r="B46">
            <v>0.05</v>
          </cell>
          <cell r="C46">
            <v>0</v>
          </cell>
          <cell r="D46">
            <v>10</v>
          </cell>
          <cell r="E46">
            <v>3</v>
          </cell>
          <cell r="F46" t="str">
            <v>1.0284</v>
          </cell>
          <cell r="G46" t="str">
            <v>1.0300</v>
          </cell>
          <cell r="H46" t="str">
            <v>1.0000</v>
          </cell>
        </row>
        <row r="47">
          <cell r="A47" t="str">
            <v>1_0_1000_10</v>
          </cell>
          <cell r="B47">
            <v>1</v>
          </cell>
          <cell r="C47">
            <v>0</v>
          </cell>
          <cell r="D47">
            <v>1000</v>
          </cell>
          <cell r="E47">
            <v>10</v>
          </cell>
          <cell r="F47" t="str">
            <v>1.0299</v>
          </cell>
          <cell r="G47" t="str">
            <v>1.0300</v>
          </cell>
          <cell r="H47" t="str">
            <v>1.0125</v>
          </cell>
        </row>
        <row r="48">
          <cell r="A48" t="str">
            <v>1_-0.395_1000_10</v>
          </cell>
          <cell r="B48">
            <v>1</v>
          </cell>
          <cell r="C48">
            <v>-0.39500000000000002</v>
          </cell>
          <cell r="D48">
            <v>1000</v>
          </cell>
          <cell r="E48">
            <v>10</v>
          </cell>
          <cell r="F48" t="str">
            <v>1.0303</v>
          </cell>
          <cell r="G48" t="str">
            <v>1.0100</v>
          </cell>
          <cell r="H48" t="str">
            <v>0.9750</v>
          </cell>
        </row>
        <row r="49">
          <cell r="A49" t="str">
            <v>0.01_0.395_1000_10</v>
          </cell>
          <cell r="B49">
            <v>0.01</v>
          </cell>
          <cell r="C49">
            <v>0.39500000000000002</v>
          </cell>
          <cell r="D49">
            <v>1000</v>
          </cell>
          <cell r="E49">
            <v>10</v>
          </cell>
          <cell r="F49" t="str">
            <v>1.0296</v>
          </cell>
          <cell r="G49" t="str">
            <v>1.0500</v>
          </cell>
          <cell r="H49" t="str">
            <v>1.0500</v>
          </cell>
        </row>
        <row r="50">
          <cell r="A50" t="str">
            <v>0.01_-0.395_1000_10</v>
          </cell>
          <cell r="B50">
            <v>0.01</v>
          </cell>
          <cell r="C50">
            <v>-0.39500000000000002</v>
          </cell>
          <cell r="D50">
            <v>1000</v>
          </cell>
          <cell r="E50">
            <v>10</v>
          </cell>
          <cell r="F50" t="str">
            <v>1.0304</v>
          </cell>
          <cell r="G50" t="str">
            <v>1.0100</v>
          </cell>
          <cell r="H50" t="str">
            <v>0.9625</v>
          </cell>
        </row>
        <row r="51">
          <cell r="A51" t="str">
            <v>1_0_1_14</v>
          </cell>
          <cell r="B51">
            <v>1</v>
          </cell>
          <cell r="C51">
            <v>0</v>
          </cell>
          <cell r="D51">
            <v>1</v>
          </cell>
          <cell r="E51">
            <v>14</v>
          </cell>
          <cell r="F51" t="str">
            <v>1.3641</v>
          </cell>
          <cell r="G51" t="str">
            <v>1.0300</v>
          </cell>
          <cell r="H51" t="str">
            <v>1.0125</v>
          </cell>
        </row>
        <row r="52">
          <cell r="A52" t="str">
            <v>1_0_1_3</v>
          </cell>
          <cell r="B52">
            <v>1</v>
          </cell>
          <cell r="C52">
            <v>0</v>
          </cell>
          <cell r="D52">
            <v>1</v>
          </cell>
          <cell r="E52">
            <v>3</v>
          </cell>
          <cell r="F52" t="str">
            <v>1.1707</v>
          </cell>
          <cell r="G52" t="str">
            <v>1.0300</v>
          </cell>
          <cell r="H52" t="str">
            <v>1.0125</v>
          </cell>
        </row>
        <row r="53">
          <cell r="A53" t="str">
            <v>1_0_5_6</v>
          </cell>
          <cell r="B53">
            <v>1</v>
          </cell>
          <cell r="C53">
            <v>0</v>
          </cell>
          <cell r="D53">
            <v>5</v>
          </cell>
          <cell r="E53">
            <v>6</v>
          </cell>
          <cell r="F53" t="str">
            <v>1.0162</v>
          </cell>
          <cell r="G53" t="str">
            <v>1.0300</v>
          </cell>
          <cell r="H53" t="str">
            <v>1.0125</v>
          </cell>
        </row>
        <row r="54">
          <cell r="A54" t="str">
            <v>0.05_0_5_6</v>
          </cell>
          <cell r="B54">
            <v>0.05</v>
          </cell>
          <cell r="C54">
            <v>0</v>
          </cell>
          <cell r="D54">
            <v>5</v>
          </cell>
          <cell r="E54">
            <v>6</v>
          </cell>
          <cell r="F54" t="str">
            <v>1.0284</v>
          </cell>
          <cell r="G54" t="str">
            <v>1.0300</v>
          </cell>
          <cell r="H54" t="str">
            <v>1.0000</v>
          </cell>
        </row>
        <row r="55">
          <cell r="A55" t="str">
            <v>1_0_10_6</v>
          </cell>
          <cell r="B55">
            <v>1</v>
          </cell>
          <cell r="C55">
            <v>0</v>
          </cell>
          <cell r="D55">
            <v>10</v>
          </cell>
          <cell r="E55">
            <v>6</v>
          </cell>
          <cell r="F55" t="str">
            <v>1.0185</v>
          </cell>
          <cell r="G55" t="str">
            <v>1.0300</v>
          </cell>
          <cell r="H55" t="str">
            <v>1.0125</v>
          </cell>
        </row>
        <row r="56">
          <cell r="A56" t="str">
            <v>1_0_3_6</v>
          </cell>
          <cell r="B56">
            <v>1</v>
          </cell>
          <cell r="C56">
            <v>0</v>
          </cell>
          <cell r="D56">
            <v>3</v>
          </cell>
          <cell r="E56">
            <v>6</v>
          </cell>
          <cell r="F56" t="str">
            <v>1.0274</v>
          </cell>
          <cell r="G56" t="str">
            <v>1.0300</v>
          </cell>
          <cell r="H56" t="str">
            <v>1.0125</v>
          </cell>
        </row>
        <row r="57">
          <cell r="A57" t="str">
            <v>0.05_-0.3_7.06_1.63</v>
          </cell>
          <cell r="B57">
            <v>0.05</v>
          </cell>
          <cell r="C57">
            <v>-0.3</v>
          </cell>
          <cell r="D57">
            <v>7.06</v>
          </cell>
          <cell r="E57">
            <v>1.63</v>
          </cell>
          <cell r="F57" t="str">
            <v>1.0618</v>
          </cell>
          <cell r="G57" t="str">
            <v>1.0148</v>
          </cell>
          <cell r="H57" t="str">
            <v>0.9750</v>
          </cell>
        </row>
        <row r="58">
          <cell r="A58" t="str">
            <v>0.05_0.3_7.06_1.63</v>
          </cell>
          <cell r="B58">
            <v>0.05</v>
          </cell>
          <cell r="C58">
            <v>0.3</v>
          </cell>
          <cell r="D58">
            <v>7.06</v>
          </cell>
          <cell r="E58">
            <v>1.63</v>
          </cell>
          <cell r="F58" t="str">
            <v>0.9914</v>
          </cell>
          <cell r="G58" t="str">
            <v>1.0452</v>
          </cell>
          <cell r="H58" t="str">
            <v>1.0250</v>
          </cell>
        </row>
        <row r="59">
          <cell r="A59" t="str">
            <v>0.05_-0.3_4.53_1.21</v>
          </cell>
          <cell r="B59">
            <v>0.05</v>
          </cell>
          <cell r="C59">
            <v>-0.3</v>
          </cell>
          <cell r="D59">
            <v>4.53</v>
          </cell>
          <cell r="E59">
            <v>1.21</v>
          </cell>
          <cell r="F59" t="str">
            <v>1.0738</v>
          </cell>
          <cell r="G59" t="str">
            <v>1.0148</v>
          </cell>
          <cell r="H59" t="str">
            <v>0.9750</v>
          </cell>
        </row>
        <row r="60">
          <cell r="A60" t="str">
            <v>0.05_0.3_4.53_1.21</v>
          </cell>
          <cell r="B60">
            <v>0.05</v>
          </cell>
          <cell r="C60">
            <v>0.3</v>
          </cell>
          <cell r="D60">
            <v>4.53</v>
          </cell>
          <cell r="E60">
            <v>1.21</v>
          </cell>
          <cell r="F60" t="str">
            <v>0.9742</v>
          </cell>
          <cell r="G60" t="str">
            <v>1.0452</v>
          </cell>
          <cell r="H60" t="str">
            <v>1.0250</v>
          </cell>
        </row>
        <row r="61">
          <cell r="A61" t="str">
            <v>0_0_3_14</v>
          </cell>
          <cell r="B61">
            <v>0</v>
          </cell>
          <cell r="C61">
            <v>0</v>
          </cell>
          <cell r="D61">
            <v>3</v>
          </cell>
          <cell r="E61">
            <v>14</v>
          </cell>
          <cell r="F61" t="str">
            <v>1.0298</v>
          </cell>
          <cell r="G61" t="str">
            <v>1.0300</v>
          </cell>
          <cell r="H61" t="str">
            <v>1.0000</v>
          </cell>
        </row>
        <row r="62">
          <cell r="A62" t="str">
            <v>0_0_3_3</v>
          </cell>
          <cell r="B62">
            <v>0</v>
          </cell>
          <cell r="C62">
            <v>0</v>
          </cell>
          <cell r="D62">
            <v>3</v>
          </cell>
          <cell r="E62">
            <v>3</v>
          </cell>
          <cell r="F62" t="str">
            <v>1.0299</v>
          </cell>
          <cell r="G62" t="str">
            <v>1.0300</v>
          </cell>
          <cell r="H62" t="str">
            <v>1.0000</v>
          </cell>
        </row>
        <row r="63">
          <cell r="A63" t="str">
            <v>0_0_4.53_1.21</v>
          </cell>
          <cell r="B63">
            <v>0</v>
          </cell>
          <cell r="C63">
            <v>0</v>
          </cell>
          <cell r="D63">
            <v>4.53</v>
          </cell>
          <cell r="E63">
            <v>1.21</v>
          </cell>
          <cell r="F63" t="str">
            <v>1.0300</v>
          </cell>
          <cell r="G63" t="str">
            <v>1.0300</v>
          </cell>
          <cell r="H63" t="str">
            <v>1.0000</v>
          </cell>
        </row>
        <row r="64">
          <cell r="A64" t="str">
            <v>0_0_7.06_1.63</v>
          </cell>
          <cell r="B64">
            <v>0</v>
          </cell>
          <cell r="C64">
            <v>0</v>
          </cell>
          <cell r="D64">
            <v>7.06</v>
          </cell>
          <cell r="E64">
            <v>1.63</v>
          </cell>
          <cell r="F64" t="str">
            <v>1.0299</v>
          </cell>
          <cell r="G64" t="str">
            <v>1.0300</v>
          </cell>
          <cell r="H64" t="str">
            <v>1.0000</v>
          </cell>
        </row>
        <row r="65">
          <cell r="A65" t="str">
            <v>0_0.395_4.53_1.21</v>
          </cell>
          <cell r="B65">
            <v>0</v>
          </cell>
          <cell r="C65">
            <v>0.39500000000000002</v>
          </cell>
          <cell r="D65">
            <v>4.53</v>
          </cell>
          <cell r="E65">
            <v>1.21</v>
          </cell>
          <cell r="F65" t="str">
            <v>0.9662</v>
          </cell>
          <cell r="G65" t="str">
            <v>1.0500</v>
          </cell>
          <cell r="H65" t="str">
            <v>1.0375</v>
          </cell>
        </row>
        <row r="66">
          <cell r="A66" t="str">
            <v>0_-0.395_4.53_1.21</v>
          </cell>
          <cell r="B66">
            <v>0</v>
          </cell>
          <cell r="C66">
            <v>-0.39500000000000002</v>
          </cell>
          <cell r="D66">
            <v>4.53</v>
          </cell>
          <cell r="E66">
            <v>1.21</v>
          </cell>
          <cell r="F66" t="str">
            <v>1.0966</v>
          </cell>
          <cell r="G66" t="str">
            <v>1.0100</v>
          </cell>
          <cell r="H66" t="str">
            <v>0.9625</v>
          </cell>
        </row>
        <row r="67">
          <cell r="A67" t="str">
            <v>0_0.395_7.06_1.63</v>
          </cell>
          <cell r="B67">
            <v>0</v>
          </cell>
          <cell r="C67">
            <v>0.39500000000000002</v>
          </cell>
          <cell r="D67">
            <v>7.06</v>
          </cell>
          <cell r="E67">
            <v>1.63</v>
          </cell>
          <cell r="F67" t="str">
            <v>0.9841</v>
          </cell>
          <cell r="G67" t="str">
            <v>1.0500</v>
          </cell>
          <cell r="H67" t="str">
            <v>1.0375</v>
          </cell>
        </row>
        <row r="68">
          <cell r="A68" t="str">
            <v>0_-0.395_7.06_1.63</v>
          </cell>
          <cell r="B68">
            <v>0</v>
          </cell>
          <cell r="C68">
            <v>-0.39500000000000002</v>
          </cell>
          <cell r="D68">
            <v>7.06</v>
          </cell>
          <cell r="E68">
            <v>1.63</v>
          </cell>
          <cell r="F68" t="str">
            <v>1.0766</v>
          </cell>
          <cell r="G68" t="str">
            <v>1.0100</v>
          </cell>
          <cell r="H68" t="str">
            <v>0.9625</v>
          </cell>
        </row>
        <row r="69">
          <cell r="A69" t="str">
            <v>0_0.395_1000_10</v>
          </cell>
          <cell r="B69">
            <v>0</v>
          </cell>
          <cell r="C69">
            <v>0.39500000000000002</v>
          </cell>
          <cell r="D69">
            <v>1000</v>
          </cell>
          <cell r="E69">
            <v>10</v>
          </cell>
          <cell r="F69" t="str">
            <v>1.0296</v>
          </cell>
          <cell r="G69" t="str">
            <v>1.0500</v>
          </cell>
          <cell r="H69" t="str">
            <v>1.0500</v>
          </cell>
        </row>
        <row r="70">
          <cell r="A70" t="str">
            <v>0_-0.395_1000_10</v>
          </cell>
          <cell r="B70">
            <v>0</v>
          </cell>
          <cell r="C70">
            <v>-0.39500000000000002</v>
          </cell>
          <cell r="D70">
            <v>1000</v>
          </cell>
          <cell r="E70">
            <v>10</v>
          </cell>
          <cell r="F70" t="str">
            <v>1.0304</v>
          </cell>
          <cell r="G70" t="str">
            <v>1.0100</v>
          </cell>
          <cell r="H70" t="str">
            <v>0.9625</v>
          </cell>
        </row>
        <row r="71">
          <cell r="A71" t="str">
            <v>1_0.395_1000_10</v>
          </cell>
          <cell r="B71">
            <v>1</v>
          </cell>
          <cell r="C71">
            <v>0.39500000000000002</v>
          </cell>
          <cell r="D71">
            <v>1000</v>
          </cell>
          <cell r="E71">
            <v>10</v>
          </cell>
          <cell r="F71" t="str">
            <v>1.0295</v>
          </cell>
          <cell r="G71" t="str">
            <v>1.0500</v>
          </cell>
          <cell r="H71" t="str">
            <v>1.0625</v>
          </cell>
        </row>
        <row r="72">
          <cell r="A72" t="str">
            <v>1_-0.395_1000_10</v>
          </cell>
          <cell r="B72">
            <v>1</v>
          </cell>
          <cell r="C72">
            <v>-0.39500000000000002</v>
          </cell>
          <cell r="D72">
            <v>1000</v>
          </cell>
          <cell r="E72">
            <v>10</v>
          </cell>
          <cell r="F72" t="str">
            <v>1.0303</v>
          </cell>
          <cell r="G72" t="str">
            <v>1.0100</v>
          </cell>
          <cell r="H72" t="str">
            <v>0.9750</v>
          </cell>
        </row>
        <row r="73">
          <cell r="A73" t="str">
            <v>1_0_1.2_1.21</v>
          </cell>
          <cell r="B73">
            <v>1</v>
          </cell>
          <cell r="C73">
            <v>0</v>
          </cell>
          <cell r="D73">
            <v>1.2</v>
          </cell>
          <cell r="E73">
            <v>1.21</v>
          </cell>
          <cell r="F73" t="str">
            <v>0.8091</v>
          </cell>
          <cell r="G73" t="str">
            <v>1.0300</v>
          </cell>
          <cell r="H73" t="str">
            <v>1.0000</v>
          </cell>
        </row>
        <row r="74">
          <cell r="A74" t="str">
            <v>1_0_1.3_1.21</v>
          </cell>
          <cell r="B74">
            <v>1</v>
          </cell>
          <cell r="C74">
            <v>0</v>
          </cell>
          <cell r="D74">
            <v>1.3</v>
          </cell>
          <cell r="E74">
            <v>1.21</v>
          </cell>
          <cell r="F74" t="str">
            <v>0.7994</v>
          </cell>
          <cell r="G74" t="str">
            <v>1.0300</v>
          </cell>
          <cell r="H74" t="str">
            <v>1.0000</v>
          </cell>
        </row>
        <row r="75">
          <cell r="A75" t="str">
            <v>1_0_1.4_1.21</v>
          </cell>
          <cell r="B75">
            <v>1</v>
          </cell>
          <cell r="C75">
            <v>0</v>
          </cell>
          <cell r="D75">
            <v>1.4</v>
          </cell>
          <cell r="E75">
            <v>1.21</v>
          </cell>
          <cell r="F75" t="str">
            <v>0.7952</v>
          </cell>
          <cell r="G75" t="str">
            <v>1.0300</v>
          </cell>
          <cell r="H75" t="str">
            <v>1.0000</v>
          </cell>
        </row>
        <row r="76">
          <cell r="A76" t="str">
            <v>1_0_1.5_1.21</v>
          </cell>
          <cell r="B76">
            <v>1</v>
          </cell>
          <cell r="C76">
            <v>0</v>
          </cell>
          <cell r="D76">
            <v>1.5</v>
          </cell>
          <cell r="E76">
            <v>1.21</v>
          </cell>
          <cell r="F76" t="str">
            <v>0.7944</v>
          </cell>
          <cell r="G76" t="str">
            <v>1.0300</v>
          </cell>
          <cell r="H76" t="str">
            <v>1.0000</v>
          </cell>
        </row>
        <row r="77">
          <cell r="A77" t="str">
            <v>1_0_1.6_1.21</v>
          </cell>
          <cell r="B77">
            <v>1</v>
          </cell>
          <cell r="C77">
            <v>0</v>
          </cell>
          <cell r="D77">
            <v>1.6</v>
          </cell>
          <cell r="E77">
            <v>1.21</v>
          </cell>
          <cell r="F77" t="str">
            <v>0.7958</v>
          </cell>
          <cell r="G77" t="str">
            <v>1.0300</v>
          </cell>
          <cell r="H77" t="str">
            <v>1.0000</v>
          </cell>
        </row>
        <row r="78">
          <cell r="A78" t="str">
            <v>1_0_1.7_1.21</v>
          </cell>
          <cell r="B78">
            <v>1</v>
          </cell>
          <cell r="C78">
            <v>0</v>
          </cell>
          <cell r="D78">
            <v>1.7</v>
          </cell>
          <cell r="E78">
            <v>1.21</v>
          </cell>
          <cell r="F78" t="str">
            <v>0.7988</v>
          </cell>
          <cell r="G78" t="str">
            <v>1.0300</v>
          </cell>
          <cell r="H78" t="str">
            <v>1.0000</v>
          </cell>
        </row>
        <row r="79">
          <cell r="A79" t="str">
            <v>1_0_1.8_1.21</v>
          </cell>
          <cell r="B79">
            <v>1</v>
          </cell>
          <cell r="C79">
            <v>0</v>
          </cell>
          <cell r="D79">
            <v>1.8</v>
          </cell>
          <cell r="E79">
            <v>1.21</v>
          </cell>
          <cell r="F79" t="str">
            <v>0.8028</v>
          </cell>
          <cell r="G79" t="str">
            <v>1.0300</v>
          </cell>
          <cell r="H79" t="str">
            <v>1.0000</v>
          </cell>
        </row>
        <row r="80">
          <cell r="A80" t="str">
            <v>1_0_2_1.21</v>
          </cell>
          <cell r="B80">
            <v>1</v>
          </cell>
          <cell r="C80">
            <v>0</v>
          </cell>
          <cell r="D80">
            <v>2</v>
          </cell>
          <cell r="E80">
            <v>1.21</v>
          </cell>
          <cell r="F80" t="str">
            <v>0.8123</v>
          </cell>
          <cell r="G80" t="str">
            <v>1.0300</v>
          </cell>
          <cell r="H80" t="str">
            <v>1.0000</v>
          </cell>
        </row>
        <row r="97">
          <cell r="F97" t="str">
            <v xml:space="preserve"> 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L1036"/>
  <sheetViews>
    <sheetView topLeftCell="A630" zoomScale="80" zoomScaleNormal="80" workbookViewId="0">
      <pane xSplit="1" topLeftCell="B1" activePane="topRight" state="frozen"/>
      <selection pane="topRight" activeCell="P649" sqref="P649"/>
    </sheetView>
  </sheetViews>
  <sheetFormatPr defaultRowHeight="15" x14ac:dyDescent="0.25"/>
  <cols>
    <col min="1" max="1" width="30.28515625" style="1" customWidth="1"/>
    <col min="3" max="3" width="30.42578125" bestFit="1" customWidth="1"/>
    <col min="4" max="4" width="14.140625" customWidth="1"/>
    <col min="5" max="5" width="18" customWidth="1"/>
    <col min="6" max="6" width="12" customWidth="1"/>
    <col min="7" max="7" width="16.140625" customWidth="1"/>
    <col min="8" max="9" width="9.140625" customWidth="1"/>
    <col min="10" max="10" width="10.85546875" customWidth="1"/>
    <col min="11" max="11" width="9.140625" customWidth="1"/>
    <col min="12" max="12" width="14.85546875" style="5" customWidth="1"/>
    <col min="13" max="13" width="12" style="5" customWidth="1"/>
    <col min="14" max="14" width="14.85546875" customWidth="1"/>
    <col min="15" max="15" width="15" customWidth="1"/>
    <col min="16" max="16" width="17.5703125" customWidth="1"/>
    <col min="17" max="17" width="11.85546875" customWidth="1"/>
    <col min="18" max="18" width="10.85546875" customWidth="1"/>
    <col min="19" max="19" width="20.140625" customWidth="1"/>
    <col min="20" max="20" width="9.140625" customWidth="1"/>
    <col min="21" max="21" width="15.5703125" customWidth="1"/>
    <col min="22" max="22" width="16.85546875" customWidth="1"/>
    <col min="23" max="23" width="99.140625" customWidth="1"/>
    <col min="24" max="24" width="29.140625" customWidth="1"/>
    <col min="25" max="25" width="20.7109375" customWidth="1"/>
    <col min="26" max="26" width="16" bestFit="1" customWidth="1"/>
    <col min="28" max="28" width="14" customWidth="1"/>
    <col min="36" max="36" width="26.42578125" bestFit="1" customWidth="1"/>
    <col min="37" max="37" width="33.5703125" bestFit="1" customWidth="1"/>
    <col min="38" max="38" width="38.7109375" bestFit="1" customWidth="1"/>
  </cols>
  <sheetData>
    <row r="1" spans="1:38" s="4" customFormat="1" ht="18" customHeight="1" x14ac:dyDescent="0.25">
      <c r="A1" s="1" t="s">
        <v>0</v>
      </c>
      <c r="B1" t="s">
        <v>54</v>
      </c>
      <c r="C1" t="s">
        <v>1</v>
      </c>
      <c r="D1" t="s">
        <v>982</v>
      </c>
      <c r="E1" s="4" t="s">
        <v>306</v>
      </c>
      <c r="F1" t="s">
        <v>303</v>
      </c>
      <c r="G1" s="4" t="s">
        <v>58</v>
      </c>
      <c r="H1" s="4" t="s">
        <v>2</v>
      </c>
      <c r="I1" s="8" t="s">
        <v>3</v>
      </c>
      <c r="J1" s="7" t="s">
        <v>4</v>
      </c>
      <c r="K1" s="7" t="s">
        <v>5</v>
      </c>
      <c r="L1" s="5" t="s">
        <v>6</v>
      </c>
      <c r="M1" s="5" t="s">
        <v>13</v>
      </c>
      <c r="N1" s="5" t="s">
        <v>56</v>
      </c>
      <c r="O1" s="4" t="s">
        <v>7</v>
      </c>
      <c r="P1" s="4" t="s">
        <v>8</v>
      </c>
      <c r="Q1" t="s">
        <v>9</v>
      </c>
      <c r="R1" t="s">
        <v>10</v>
      </c>
      <c r="S1" t="s">
        <v>11</v>
      </c>
      <c r="T1" t="s">
        <v>12</v>
      </c>
      <c r="U1" t="s">
        <v>14</v>
      </c>
      <c r="V1" s="4" t="s">
        <v>57</v>
      </c>
      <c r="W1" t="s">
        <v>51</v>
      </c>
      <c r="X1" t="s">
        <v>53</v>
      </c>
      <c r="Z1" t="s">
        <v>77</v>
      </c>
      <c r="AB1" s="4" t="s">
        <v>78</v>
      </c>
      <c r="AL1"/>
    </row>
    <row r="2" spans="1:38" s="4" customFormat="1" ht="18" customHeight="1" x14ac:dyDescent="0.25">
      <c r="A2" s="1" t="s">
        <v>339</v>
      </c>
      <c r="B2" t="s">
        <v>55</v>
      </c>
      <c r="C2" t="s">
        <v>15</v>
      </c>
      <c r="D2" t="s">
        <v>983</v>
      </c>
      <c r="E2" s="4" t="s">
        <v>307</v>
      </c>
      <c r="F2" t="s">
        <v>304</v>
      </c>
      <c r="G2" s="4">
        <v>300</v>
      </c>
      <c r="H2" s="4">
        <v>1</v>
      </c>
      <c r="I2" s="8">
        <v>0</v>
      </c>
      <c r="J2" s="7" t="e">
        <f>#REF!</f>
        <v>#REF!</v>
      </c>
      <c r="K2" s="7" t="e">
        <f>#REF!</f>
        <v>#REF!</v>
      </c>
      <c r="L2" s="5" t="e">
        <f>VLOOKUP(X2,#REF!,6,FALSE)</f>
        <v>#REF!</v>
      </c>
      <c r="M2" s="5" t="e">
        <f>VLOOKUP(X2,#REF!,8,FALSE)</f>
        <v>#REF!</v>
      </c>
      <c r="N2" s="5" t="e">
        <f>VLOOKUP(X2,#REF!,7,FALSE)</f>
        <v>#REF!</v>
      </c>
      <c r="O2" s="4">
        <v>0</v>
      </c>
      <c r="P2" s="4">
        <v>0</v>
      </c>
      <c r="Q2" t="e">
        <f>IF(S2*V2=0,0.001,S2*V2)</f>
        <v>#REF!</v>
      </c>
      <c r="R2" t="e">
        <f>T2*V2</f>
        <v>#REF!</v>
      </c>
      <c r="S2" t="e">
        <f>#REF!^2/((J2*#REF!)*(SQRT(1+K2^2)))</f>
        <v>#REF!</v>
      </c>
      <c r="T2" t="e">
        <f>S2*K2/(2*PI()*50)</f>
        <v>#REF!</v>
      </c>
      <c r="U2">
        <v>0</v>
      </c>
      <c r="V2" s="4">
        <v>0</v>
      </c>
      <c r="W2" t="e">
        <f>"PSCAD_"&amp;D2&amp;"_"&amp;F2&amp;"_"&amp;A2&amp;"_SCR"&amp;ROUND(J2,2)&amp;"_XR"&amp;ROUND(K2,2)&amp;"_P"&amp;H2&amp;"_Q"&amp;I2</f>
        <v>#REF!</v>
      </c>
      <c r="X2" t="e">
        <f>H2&amp;"_"&amp;I2&amp;"_"&amp;ROUND(J2,2)&amp;"_"&amp;ROUND(K2,2)</f>
        <v>#REF!</v>
      </c>
      <c r="Z2">
        <v>0</v>
      </c>
      <c r="AL2"/>
    </row>
    <row r="3" spans="1:38" s="4" customFormat="1" ht="18" customHeight="1" x14ac:dyDescent="0.25">
      <c r="A3" s="1" t="s">
        <v>340</v>
      </c>
      <c r="B3" t="s">
        <v>55</v>
      </c>
      <c r="C3" t="s">
        <v>15</v>
      </c>
      <c r="D3" t="s">
        <v>983</v>
      </c>
      <c r="E3" s="4" t="s">
        <v>307</v>
      </c>
      <c r="F3" t="s">
        <v>304</v>
      </c>
      <c r="G3" s="4">
        <v>300</v>
      </c>
      <c r="H3" s="4">
        <v>1</v>
      </c>
      <c r="I3" s="8">
        <v>0</v>
      </c>
      <c r="J3" s="7" t="e">
        <f>#REF!</f>
        <v>#REF!</v>
      </c>
      <c r="K3" s="7" t="e">
        <f>#REF!</f>
        <v>#REF!</v>
      </c>
      <c r="L3" s="5" t="e">
        <f>VLOOKUP(X3,#REF!,6,FALSE)</f>
        <v>#REF!</v>
      </c>
      <c r="M3" s="5" t="e">
        <f>VLOOKUP(X3,#REF!,8,FALSE)</f>
        <v>#REF!</v>
      </c>
      <c r="N3" s="5" t="e">
        <f>VLOOKUP(X3,#REF!,7,FALSE)</f>
        <v>#REF!</v>
      </c>
      <c r="O3" s="4">
        <v>0</v>
      </c>
      <c r="P3" s="4">
        <v>0</v>
      </c>
      <c r="Q3" t="e">
        <f t="shared" ref="Q3:Q63" si="0">IF(S3*V3=0,0.001,S3*V3)</f>
        <v>#REF!</v>
      </c>
      <c r="R3" t="e">
        <f t="shared" ref="R3:R63" si="1">T3*V3</f>
        <v>#REF!</v>
      </c>
      <c r="S3" t="e">
        <f>#REF!^2/((J3*#REF!)*(SQRT(1+K3^2)))</f>
        <v>#REF!</v>
      </c>
      <c r="T3" t="e">
        <f t="shared" ref="T3:T63" si="2">S3*K3/(2*PI()*50)</f>
        <v>#REF!</v>
      </c>
      <c r="U3">
        <v>0</v>
      </c>
      <c r="V3" s="4">
        <v>0</v>
      </c>
      <c r="W3" t="e">
        <f t="shared" ref="W3:W66" si="3">"PSCAD_"&amp;D3&amp;"_"&amp;F3&amp;"_"&amp;A3&amp;"_SCR"&amp;ROUND(J3,2)&amp;"_XR"&amp;ROUND(K3,2)&amp;"_P"&amp;H3&amp;"_Q"&amp;I3</f>
        <v>#REF!</v>
      </c>
      <c r="X3" t="e">
        <f t="shared" ref="X3:X63" si="4">H3&amp;"_"&amp;I3&amp;"_"&amp;ROUND(J3,2)&amp;"_"&amp;ROUND(K3,2)</f>
        <v>#REF!</v>
      </c>
      <c r="Z3">
        <v>0</v>
      </c>
      <c r="AL3"/>
    </row>
    <row r="4" spans="1:38" s="4" customFormat="1" ht="18" customHeight="1" x14ac:dyDescent="0.25">
      <c r="A4" s="1" t="s">
        <v>341</v>
      </c>
      <c r="B4" t="s">
        <v>55</v>
      </c>
      <c r="C4" t="s">
        <v>15</v>
      </c>
      <c r="D4" t="s">
        <v>983</v>
      </c>
      <c r="E4" s="4" t="s">
        <v>307</v>
      </c>
      <c r="F4" t="s">
        <v>304</v>
      </c>
      <c r="G4" s="4">
        <v>300</v>
      </c>
      <c r="H4" s="4">
        <v>1</v>
      </c>
      <c r="I4" s="8">
        <v>0</v>
      </c>
      <c r="J4" s="7">
        <v>5</v>
      </c>
      <c r="K4" s="7">
        <v>6</v>
      </c>
      <c r="L4" s="5" t="e">
        <f>VLOOKUP(X4,#REF!,6,FALSE)</f>
        <v>#REF!</v>
      </c>
      <c r="M4" s="5" t="e">
        <f>VLOOKUP(X4,#REF!,8,FALSE)</f>
        <v>#REF!</v>
      </c>
      <c r="N4" s="5" t="e">
        <f>VLOOKUP(X4,#REF!,7,FALSE)</f>
        <v>#REF!</v>
      </c>
      <c r="O4" s="4">
        <v>0</v>
      </c>
      <c r="P4" s="4">
        <v>0</v>
      </c>
      <c r="Q4" t="e">
        <f t="shared" si="0"/>
        <v>#REF!</v>
      </c>
      <c r="R4" t="e">
        <f t="shared" si="1"/>
        <v>#REF!</v>
      </c>
      <c r="S4" t="e">
        <f>#REF!^2/((J4*#REF!)*(SQRT(1+K4^2)))</f>
        <v>#REF!</v>
      </c>
      <c r="T4" t="e">
        <f t="shared" si="2"/>
        <v>#REF!</v>
      </c>
      <c r="U4">
        <v>0</v>
      </c>
      <c r="V4" s="4">
        <v>0</v>
      </c>
      <c r="W4" t="str">
        <f t="shared" si="3"/>
        <v>PSCAD_H_DMAT_FR.012_SCR5_XR6_P1_Q0</v>
      </c>
      <c r="X4" t="str">
        <f t="shared" si="4"/>
        <v>1_0_5_6</v>
      </c>
      <c r="Z4">
        <v>0</v>
      </c>
      <c r="AL4"/>
    </row>
    <row r="5" spans="1:38" s="4" customFormat="1" ht="18" customHeight="1" x14ac:dyDescent="0.25">
      <c r="A5" s="1" t="s">
        <v>342</v>
      </c>
      <c r="B5" t="s">
        <v>55</v>
      </c>
      <c r="C5" t="s">
        <v>15</v>
      </c>
      <c r="D5" t="s">
        <v>983</v>
      </c>
      <c r="E5" s="4" t="s">
        <v>307</v>
      </c>
      <c r="F5" t="s">
        <v>304</v>
      </c>
      <c r="G5" s="4">
        <v>300</v>
      </c>
      <c r="H5" s="4">
        <v>1</v>
      </c>
      <c r="I5" s="8">
        <v>0</v>
      </c>
      <c r="J5" s="7" t="e">
        <f>#REF!</f>
        <v>#REF!</v>
      </c>
      <c r="K5" s="7" t="e">
        <f>#REF!</f>
        <v>#REF!</v>
      </c>
      <c r="L5" s="5" t="e">
        <f>VLOOKUP(X5,#REF!,6,FALSE)</f>
        <v>#REF!</v>
      </c>
      <c r="M5" s="5" t="e">
        <f>VLOOKUP(X5,#REF!,8,FALSE)</f>
        <v>#REF!</v>
      </c>
      <c r="N5" s="5" t="e">
        <f>VLOOKUP(X5,#REF!,7,FALSE)</f>
        <v>#REF!</v>
      </c>
      <c r="O5" s="4">
        <v>0</v>
      </c>
      <c r="P5" s="4">
        <v>0</v>
      </c>
      <c r="Q5" t="e">
        <f t="shared" si="0"/>
        <v>#REF!</v>
      </c>
      <c r="R5" t="e">
        <f t="shared" si="1"/>
        <v>#REF!</v>
      </c>
      <c r="S5" t="e">
        <f>#REF!^2/((J5*#REF!)*(SQRT(1+K5^2)))</f>
        <v>#REF!</v>
      </c>
      <c r="T5" t="e">
        <f t="shared" si="2"/>
        <v>#REF!</v>
      </c>
      <c r="U5">
        <v>0</v>
      </c>
      <c r="V5" s="4">
        <v>0</v>
      </c>
      <c r="W5" t="e">
        <f t="shared" si="3"/>
        <v>#REF!</v>
      </c>
      <c r="X5" t="e">
        <f t="shared" si="4"/>
        <v>#REF!</v>
      </c>
      <c r="Z5">
        <v>0</v>
      </c>
      <c r="AL5"/>
    </row>
    <row r="6" spans="1:38" s="4" customFormat="1" ht="18" customHeight="1" x14ac:dyDescent="0.25">
      <c r="A6" s="1" t="s">
        <v>343</v>
      </c>
      <c r="B6" t="s">
        <v>55</v>
      </c>
      <c r="C6" t="s">
        <v>15</v>
      </c>
      <c r="D6" t="s">
        <v>983</v>
      </c>
      <c r="E6" s="4" t="s">
        <v>307</v>
      </c>
      <c r="F6" t="s">
        <v>304</v>
      </c>
      <c r="G6" s="4">
        <v>300</v>
      </c>
      <c r="H6" s="4">
        <v>1</v>
      </c>
      <c r="I6" s="8">
        <v>0</v>
      </c>
      <c r="J6" s="7" t="e">
        <f>#REF!</f>
        <v>#REF!</v>
      </c>
      <c r="K6" s="7" t="e">
        <f>#REF!</f>
        <v>#REF!</v>
      </c>
      <c r="L6" s="5" t="e">
        <f>VLOOKUP(X6,#REF!,6,FALSE)</f>
        <v>#REF!</v>
      </c>
      <c r="M6" s="5" t="e">
        <f>VLOOKUP(X6,#REF!,8,FALSE)</f>
        <v>#REF!</v>
      </c>
      <c r="N6" s="5" t="e">
        <f>VLOOKUP(X6,#REF!,7,FALSE)</f>
        <v>#REF!</v>
      </c>
      <c r="O6" s="4">
        <v>0</v>
      </c>
      <c r="P6" s="4">
        <v>0</v>
      </c>
      <c r="Q6" t="e">
        <f t="shared" si="0"/>
        <v>#REF!</v>
      </c>
      <c r="R6" t="e">
        <f t="shared" si="1"/>
        <v>#REF!</v>
      </c>
      <c r="S6" t="e">
        <f>#REF!^2/((J6*#REF!)*(SQRT(1+K6^2)))</f>
        <v>#REF!</v>
      </c>
      <c r="T6" t="e">
        <f t="shared" si="2"/>
        <v>#REF!</v>
      </c>
      <c r="U6">
        <v>0</v>
      </c>
      <c r="V6" s="4">
        <v>0</v>
      </c>
      <c r="W6" t="e">
        <f t="shared" si="3"/>
        <v>#REF!</v>
      </c>
      <c r="X6" t="e">
        <f t="shared" si="4"/>
        <v>#REF!</v>
      </c>
      <c r="Z6">
        <v>0</v>
      </c>
      <c r="AL6"/>
    </row>
    <row r="7" spans="1:38" s="4" customFormat="1" ht="18" customHeight="1" x14ac:dyDescent="0.25">
      <c r="A7" s="1" t="s">
        <v>344</v>
      </c>
      <c r="B7" t="s">
        <v>55</v>
      </c>
      <c r="C7" t="s">
        <v>15</v>
      </c>
      <c r="D7" t="s">
        <v>983</v>
      </c>
      <c r="E7" s="4" t="s">
        <v>307</v>
      </c>
      <c r="F7" t="s">
        <v>304</v>
      </c>
      <c r="G7" s="4">
        <v>300</v>
      </c>
      <c r="H7" s="4">
        <v>1</v>
      </c>
      <c r="I7" s="8">
        <v>0</v>
      </c>
      <c r="J7" s="7">
        <v>5</v>
      </c>
      <c r="K7" s="7">
        <v>6</v>
      </c>
      <c r="L7" s="5" t="e">
        <f>VLOOKUP(X7,#REF!,6,FALSE)</f>
        <v>#REF!</v>
      </c>
      <c r="M7" s="5" t="e">
        <f>VLOOKUP(X7,#REF!,8,FALSE)</f>
        <v>#REF!</v>
      </c>
      <c r="N7" s="5" t="e">
        <f>VLOOKUP(X7,#REF!,7,FALSE)</f>
        <v>#REF!</v>
      </c>
      <c r="O7" s="4">
        <v>0</v>
      </c>
      <c r="P7" s="4">
        <v>0</v>
      </c>
      <c r="Q7" t="e">
        <f t="shared" si="0"/>
        <v>#REF!</v>
      </c>
      <c r="R7" t="e">
        <f t="shared" si="1"/>
        <v>#REF!</v>
      </c>
      <c r="S7" t="e">
        <f>#REF!^2/((J7*#REF!)*(SQRT(1+K7^2)))</f>
        <v>#REF!</v>
      </c>
      <c r="T7" t="e">
        <f t="shared" si="2"/>
        <v>#REF!</v>
      </c>
      <c r="U7">
        <v>0</v>
      </c>
      <c r="V7" s="4">
        <v>0</v>
      </c>
      <c r="W7" t="str">
        <f t="shared" si="3"/>
        <v>PSCAD_H_DMAT_FR.022_SCR5_XR6_P1_Q0</v>
      </c>
      <c r="X7" t="str">
        <f t="shared" si="4"/>
        <v>1_0_5_6</v>
      </c>
      <c r="Z7">
        <v>0</v>
      </c>
      <c r="AL7"/>
    </row>
    <row r="8" spans="1:38" s="4" customFormat="1" ht="18" customHeight="1" x14ac:dyDescent="0.25">
      <c r="A8" s="1" t="s">
        <v>345</v>
      </c>
      <c r="B8" t="s">
        <v>55</v>
      </c>
      <c r="C8" t="s">
        <v>15</v>
      </c>
      <c r="D8" t="s">
        <v>983</v>
      </c>
      <c r="E8" s="4" t="s">
        <v>307</v>
      </c>
      <c r="F8" t="s">
        <v>304</v>
      </c>
      <c r="G8" s="4">
        <v>300</v>
      </c>
      <c r="H8" s="4">
        <v>0.05</v>
      </c>
      <c r="I8" s="8">
        <v>0</v>
      </c>
      <c r="J8" s="7" t="e">
        <f>#REF!</f>
        <v>#REF!</v>
      </c>
      <c r="K8" s="7" t="e">
        <f>#REF!</f>
        <v>#REF!</v>
      </c>
      <c r="L8" s="5" t="e">
        <f>VLOOKUP(X8,#REF!,6,FALSE)</f>
        <v>#REF!</v>
      </c>
      <c r="M8" s="5" t="e">
        <f>VLOOKUP(X8,#REF!,8,FALSE)</f>
        <v>#REF!</v>
      </c>
      <c r="N8" s="5" t="e">
        <f>VLOOKUP(X8,#REF!,7,FALSE)</f>
        <v>#REF!</v>
      </c>
      <c r="O8" s="4">
        <v>0</v>
      </c>
      <c r="P8" s="4">
        <v>0</v>
      </c>
      <c r="Q8" t="e">
        <f t="shared" si="0"/>
        <v>#REF!</v>
      </c>
      <c r="R8" t="e">
        <f t="shared" si="1"/>
        <v>#REF!</v>
      </c>
      <c r="S8" t="e">
        <f>#REF!^2/((J8*#REF!)*(SQRT(1+K8^2)))</f>
        <v>#REF!</v>
      </c>
      <c r="T8" t="e">
        <f t="shared" si="2"/>
        <v>#REF!</v>
      </c>
      <c r="U8">
        <v>0</v>
      </c>
      <c r="V8" s="4">
        <v>0</v>
      </c>
      <c r="W8" t="e">
        <f t="shared" si="3"/>
        <v>#REF!</v>
      </c>
      <c r="X8" t="e">
        <f t="shared" si="4"/>
        <v>#REF!</v>
      </c>
      <c r="Z8">
        <v>0</v>
      </c>
      <c r="AL8"/>
    </row>
    <row r="9" spans="1:38" s="4" customFormat="1" ht="18" customHeight="1" x14ac:dyDescent="0.25">
      <c r="A9" s="1" t="s">
        <v>346</v>
      </c>
      <c r="B9" t="s">
        <v>55</v>
      </c>
      <c r="C9" t="s">
        <v>15</v>
      </c>
      <c r="D9" t="s">
        <v>983</v>
      </c>
      <c r="E9" s="4" t="s">
        <v>307</v>
      </c>
      <c r="F9" t="s">
        <v>304</v>
      </c>
      <c r="G9" s="4">
        <v>300</v>
      </c>
      <c r="H9" s="4">
        <v>0.05</v>
      </c>
      <c r="I9" s="8">
        <v>0</v>
      </c>
      <c r="J9" s="7" t="e">
        <f>#REF!</f>
        <v>#REF!</v>
      </c>
      <c r="K9" s="7" t="e">
        <f>#REF!</f>
        <v>#REF!</v>
      </c>
      <c r="L9" s="5" t="e">
        <f>VLOOKUP(X9,#REF!,6,FALSE)</f>
        <v>#REF!</v>
      </c>
      <c r="M9" s="5" t="e">
        <f>VLOOKUP(X9,#REF!,8,FALSE)</f>
        <v>#REF!</v>
      </c>
      <c r="N9" s="5" t="e">
        <f>VLOOKUP(X9,#REF!,7,FALSE)</f>
        <v>#REF!</v>
      </c>
      <c r="O9" s="4">
        <v>0</v>
      </c>
      <c r="P9" s="4">
        <v>0</v>
      </c>
      <c r="Q9" t="e">
        <f t="shared" si="0"/>
        <v>#REF!</v>
      </c>
      <c r="R9" t="e">
        <f t="shared" si="1"/>
        <v>#REF!</v>
      </c>
      <c r="S9" t="e">
        <f>#REF!^2/((J9*#REF!)*(SQRT(1+K9^2)))</f>
        <v>#REF!</v>
      </c>
      <c r="T9" t="e">
        <f t="shared" si="2"/>
        <v>#REF!</v>
      </c>
      <c r="U9">
        <v>0</v>
      </c>
      <c r="V9" s="4">
        <v>0</v>
      </c>
      <c r="W9" t="e">
        <f t="shared" si="3"/>
        <v>#REF!</v>
      </c>
      <c r="X9" t="e">
        <f t="shared" si="4"/>
        <v>#REF!</v>
      </c>
      <c r="Z9">
        <v>0</v>
      </c>
      <c r="AL9"/>
    </row>
    <row r="10" spans="1:38" s="4" customFormat="1" ht="18" customHeight="1" x14ac:dyDescent="0.25">
      <c r="A10" s="1" t="s">
        <v>347</v>
      </c>
      <c r="B10" t="s">
        <v>55</v>
      </c>
      <c r="C10" t="s">
        <v>15</v>
      </c>
      <c r="D10" t="s">
        <v>983</v>
      </c>
      <c r="E10" s="4" t="s">
        <v>307</v>
      </c>
      <c r="F10" t="s">
        <v>304</v>
      </c>
      <c r="G10" s="4">
        <v>300</v>
      </c>
      <c r="H10" s="4">
        <v>0.05</v>
      </c>
      <c r="I10" s="8">
        <v>0</v>
      </c>
      <c r="J10" s="7">
        <v>5</v>
      </c>
      <c r="K10" s="7">
        <v>6</v>
      </c>
      <c r="L10" s="5" t="e">
        <f>VLOOKUP(X10,#REF!,6,FALSE)</f>
        <v>#REF!</v>
      </c>
      <c r="M10" s="5" t="e">
        <f>VLOOKUP(X10,#REF!,8,FALSE)</f>
        <v>#REF!</v>
      </c>
      <c r="N10" s="5" t="e">
        <f>VLOOKUP(X10,#REF!,7,FALSE)</f>
        <v>#REF!</v>
      </c>
      <c r="O10" s="4">
        <v>0</v>
      </c>
      <c r="P10" s="4">
        <v>0</v>
      </c>
      <c r="Q10" t="e">
        <f t="shared" si="0"/>
        <v>#REF!</v>
      </c>
      <c r="R10" t="e">
        <f t="shared" si="1"/>
        <v>#REF!</v>
      </c>
      <c r="S10" t="e">
        <f>#REF!^2/((J10*#REF!)*(SQRT(1+K10^2)))</f>
        <v>#REF!</v>
      </c>
      <c r="T10" t="e">
        <f t="shared" si="2"/>
        <v>#REF!</v>
      </c>
      <c r="U10">
        <v>0</v>
      </c>
      <c r="V10" s="4">
        <v>0</v>
      </c>
      <c r="W10" t="str">
        <f t="shared" si="3"/>
        <v>PSCAD_H_DMAT_FR.032_SCR5_XR6_P0.05_Q0</v>
      </c>
      <c r="X10" t="str">
        <f t="shared" si="4"/>
        <v>0.05_0_5_6</v>
      </c>
      <c r="Z10">
        <v>0</v>
      </c>
      <c r="AL10"/>
    </row>
    <row r="11" spans="1:38" s="4" customFormat="1" ht="18" customHeight="1" x14ac:dyDescent="0.25">
      <c r="A11" s="1" t="s">
        <v>348</v>
      </c>
      <c r="B11" t="s">
        <v>55</v>
      </c>
      <c r="C11" t="s">
        <v>16</v>
      </c>
      <c r="D11" t="s">
        <v>983</v>
      </c>
      <c r="E11" s="4" t="s">
        <v>307</v>
      </c>
      <c r="F11" t="s">
        <v>304</v>
      </c>
      <c r="G11" s="4">
        <v>5</v>
      </c>
      <c r="H11" s="4">
        <v>1</v>
      </c>
      <c r="I11" s="8">
        <v>0</v>
      </c>
      <c r="J11" s="7" t="e">
        <f>#REF!</f>
        <v>#REF!</v>
      </c>
      <c r="K11" s="7" t="e">
        <f>#REF!</f>
        <v>#REF!</v>
      </c>
      <c r="L11" s="5" t="e">
        <f>VLOOKUP(X11,#REF!,6,FALSE)</f>
        <v>#REF!</v>
      </c>
      <c r="M11" s="5" t="e">
        <f>VLOOKUP(X11,#REF!,8,FALSE)</f>
        <v>#REF!</v>
      </c>
      <c r="N11" s="5" t="e">
        <f>VLOOKUP(X11,#REF!,7,FALSE)</f>
        <v>#REF!</v>
      </c>
      <c r="O11" s="4">
        <v>0</v>
      </c>
      <c r="P11" s="4">
        <v>0</v>
      </c>
      <c r="Q11" t="e">
        <f t="shared" si="0"/>
        <v>#REF!</v>
      </c>
      <c r="R11" t="e">
        <f t="shared" si="1"/>
        <v>#REF!</v>
      </c>
      <c r="S11" t="e">
        <f>#REF!^2/((J11*#REF!)*(SQRT(1+K11^2)))</f>
        <v>#REF!</v>
      </c>
      <c r="T11" t="e">
        <f t="shared" si="2"/>
        <v>#REF!</v>
      </c>
      <c r="U11">
        <v>0</v>
      </c>
      <c r="V11" s="4">
        <v>0</v>
      </c>
      <c r="W11" t="e">
        <f t="shared" si="3"/>
        <v>#REF!</v>
      </c>
      <c r="X11" t="e">
        <f t="shared" si="4"/>
        <v>#REF!</v>
      </c>
      <c r="Z11">
        <v>0</v>
      </c>
      <c r="AL11"/>
    </row>
    <row r="12" spans="1:38" s="4" customFormat="1" ht="18" customHeight="1" x14ac:dyDescent="0.25">
      <c r="A12" s="1" t="s">
        <v>349</v>
      </c>
      <c r="B12" t="s">
        <v>55</v>
      </c>
      <c r="C12" t="s">
        <v>16</v>
      </c>
      <c r="D12" t="s">
        <v>983</v>
      </c>
      <c r="E12" s="4" t="s">
        <v>307</v>
      </c>
      <c r="F12" t="s">
        <v>304</v>
      </c>
      <c r="G12" s="4">
        <v>5</v>
      </c>
      <c r="H12" s="4">
        <v>1</v>
      </c>
      <c r="I12" s="8">
        <v>0</v>
      </c>
      <c r="J12" s="7" t="e">
        <f>#REF!</f>
        <v>#REF!</v>
      </c>
      <c r="K12" s="7" t="e">
        <f>#REF!</f>
        <v>#REF!</v>
      </c>
      <c r="L12" s="5" t="e">
        <f>VLOOKUP(X12,#REF!,6,FALSE)</f>
        <v>#REF!</v>
      </c>
      <c r="M12" s="5" t="e">
        <f>VLOOKUP(X12,#REF!,8,FALSE)</f>
        <v>#REF!</v>
      </c>
      <c r="N12" s="5" t="e">
        <f>VLOOKUP(X12,#REF!,7,FALSE)</f>
        <v>#REF!</v>
      </c>
      <c r="O12" s="4">
        <v>0</v>
      </c>
      <c r="P12" s="4">
        <v>0</v>
      </c>
      <c r="Q12" t="e">
        <f t="shared" si="0"/>
        <v>#REF!</v>
      </c>
      <c r="R12" t="e">
        <f t="shared" si="1"/>
        <v>#REF!</v>
      </c>
      <c r="S12" t="e">
        <f>#REF!^2/((J12*#REF!)*(SQRT(1+K12^2)))</f>
        <v>#REF!</v>
      </c>
      <c r="T12" t="e">
        <f t="shared" si="2"/>
        <v>#REF!</v>
      </c>
      <c r="U12">
        <v>0</v>
      </c>
      <c r="V12" s="4">
        <v>0</v>
      </c>
      <c r="W12" t="e">
        <f t="shared" si="3"/>
        <v>#REF!</v>
      </c>
      <c r="X12" t="e">
        <f t="shared" si="4"/>
        <v>#REF!</v>
      </c>
      <c r="Z12">
        <v>0</v>
      </c>
      <c r="AL12"/>
    </row>
    <row r="13" spans="1:38" s="4" customFormat="1" ht="18" customHeight="1" x14ac:dyDescent="0.25">
      <c r="A13" s="1" t="s">
        <v>350</v>
      </c>
      <c r="B13" t="s">
        <v>55</v>
      </c>
      <c r="C13" t="s">
        <v>16</v>
      </c>
      <c r="D13" t="s">
        <v>983</v>
      </c>
      <c r="E13" s="4" t="s">
        <v>307</v>
      </c>
      <c r="F13" t="s">
        <v>304</v>
      </c>
      <c r="G13" s="4">
        <v>5</v>
      </c>
      <c r="H13" s="4">
        <v>1</v>
      </c>
      <c r="I13" s="8">
        <v>0</v>
      </c>
      <c r="J13" s="7">
        <v>10</v>
      </c>
      <c r="K13" s="7">
        <v>6</v>
      </c>
      <c r="L13" s="5" t="e">
        <f>VLOOKUP(X13,#REF!,6,FALSE)</f>
        <v>#REF!</v>
      </c>
      <c r="M13" s="5" t="e">
        <f>VLOOKUP(X13,#REF!,8,FALSE)</f>
        <v>#REF!</v>
      </c>
      <c r="N13" s="5" t="e">
        <f>VLOOKUP(X13,#REF!,7,FALSE)</f>
        <v>#REF!</v>
      </c>
      <c r="O13" s="4">
        <v>0</v>
      </c>
      <c r="P13" s="4">
        <v>0</v>
      </c>
      <c r="Q13" t="e">
        <f t="shared" si="0"/>
        <v>#REF!</v>
      </c>
      <c r="R13" t="e">
        <f t="shared" si="1"/>
        <v>#REF!</v>
      </c>
      <c r="S13" t="e">
        <f>#REF!^2/((J13*#REF!)*(SQRT(1+K13^2)))</f>
        <v>#REF!</v>
      </c>
      <c r="T13" t="e">
        <f t="shared" si="2"/>
        <v>#REF!</v>
      </c>
      <c r="U13">
        <v>0</v>
      </c>
      <c r="V13" s="4">
        <v>0</v>
      </c>
      <c r="W13" t="str">
        <f t="shared" si="3"/>
        <v>PSCAD_H_DMAT_FR.05_SCR10_XR6_P1_Q0</v>
      </c>
      <c r="X13" t="str">
        <f t="shared" si="4"/>
        <v>1_0_10_6</v>
      </c>
      <c r="Z13">
        <v>0</v>
      </c>
      <c r="AL13"/>
    </row>
    <row r="14" spans="1:38" s="4" customFormat="1" ht="18" customHeight="1" x14ac:dyDescent="0.25">
      <c r="A14" s="1" t="s">
        <v>351</v>
      </c>
      <c r="B14" t="s">
        <v>55</v>
      </c>
      <c r="C14" t="s">
        <v>16</v>
      </c>
      <c r="D14" t="s">
        <v>983</v>
      </c>
      <c r="E14" s="4" t="s">
        <v>307</v>
      </c>
      <c r="F14" t="s">
        <v>304</v>
      </c>
      <c r="G14" s="4">
        <v>5</v>
      </c>
      <c r="H14" s="4">
        <v>1</v>
      </c>
      <c r="I14" s="8">
        <v>0</v>
      </c>
      <c r="J14" s="7">
        <v>3</v>
      </c>
      <c r="K14" s="7">
        <v>6</v>
      </c>
      <c r="L14" s="5" t="e">
        <f>VLOOKUP(X14,#REF!,6,FALSE)</f>
        <v>#REF!</v>
      </c>
      <c r="M14" s="5" t="e">
        <f>VLOOKUP(X14,#REF!,8,FALSE)</f>
        <v>#REF!</v>
      </c>
      <c r="N14" s="5" t="e">
        <f>VLOOKUP(X14,#REF!,7,FALSE)</f>
        <v>#REF!</v>
      </c>
      <c r="O14" s="4">
        <v>0</v>
      </c>
      <c r="P14" s="4">
        <v>0</v>
      </c>
      <c r="Q14" t="e">
        <f t="shared" si="0"/>
        <v>#REF!</v>
      </c>
      <c r="R14" t="e">
        <f t="shared" si="1"/>
        <v>#REF!</v>
      </c>
      <c r="S14" t="e">
        <f>#REF!^2/((J14*#REF!)*(SQRT(1+K14^2)))</f>
        <v>#REF!</v>
      </c>
      <c r="T14" t="e">
        <f t="shared" si="2"/>
        <v>#REF!</v>
      </c>
      <c r="U14">
        <v>0</v>
      </c>
      <c r="V14" s="4">
        <v>0</v>
      </c>
      <c r="W14" t="str">
        <f t="shared" si="3"/>
        <v>PSCAD_H_DMAT_FR.051_SCR3_XR6_P1_Q0</v>
      </c>
      <c r="X14" t="str">
        <f t="shared" si="4"/>
        <v>1_0_3_6</v>
      </c>
      <c r="Z14">
        <v>0</v>
      </c>
      <c r="AL14"/>
    </row>
    <row r="15" spans="1:38" s="4" customFormat="1" ht="18" customHeight="1" x14ac:dyDescent="0.25">
      <c r="A15" s="1" t="s">
        <v>352</v>
      </c>
      <c r="B15" t="s">
        <v>55</v>
      </c>
      <c r="C15" t="s">
        <v>17</v>
      </c>
      <c r="D15" t="s">
        <v>983</v>
      </c>
      <c r="E15" s="4" t="s">
        <v>308</v>
      </c>
      <c r="F15" t="s">
        <v>304</v>
      </c>
      <c r="G15" s="4">
        <v>25</v>
      </c>
      <c r="H15" s="4">
        <v>1</v>
      </c>
      <c r="I15" s="8">
        <v>0</v>
      </c>
      <c r="J15" s="7">
        <v>10</v>
      </c>
      <c r="K15" s="7">
        <v>14</v>
      </c>
      <c r="L15" s="5" t="e">
        <f>VLOOKUP(X15,#REF!,6,FALSE)</f>
        <v>#REF!</v>
      </c>
      <c r="M15" s="5" t="e">
        <f>VLOOKUP(X15,#REF!,8,FALSE)</f>
        <v>#REF!</v>
      </c>
      <c r="N15" s="5" t="e">
        <f>VLOOKUP(X15,#REF!,7,FALSE)</f>
        <v>#REF!</v>
      </c>
      <c r="O15" s="4">
        <v>0</v>
      </c>
      <c r="P15" s="4">
        <v>0.43</v>
      </c>
      <c r="Q15" t="e">
        <f t="shared" si="0"/>
        <v>#REF!</v>
      </c>
      <c r="R15" t="e">
        <f t="shared" si="1"/>
        <v>#REF!</v>
      </c>
      <c r="S15" t="e">
        <f>#REF!^2/((J15*#REF!)*(SQRT(1+K15^2)))</f>
        <v>#REF!</v>
      </c>
      <c r="T15" t="e">
        <f t="shared" si="2"/>
        <v>#REF!</v>
      </c>
      <c r="U15">
        <v>0</v>
      </c>
      <c r="V15" s="4">
        <v>0</v>
      </c>
      <c r="W15" t="str">
        <f t="shared" si="3"/>
        <v>PSCAD_H_DMAT_3P.Balanced.1_SCR10_XR14_P1_Q0</v>
      </c>
      <c r="X15" t="str">
        <f t="shared" si="4"/>
        <v>1_0_10_14</v>
      </c>
      <c r="Z15">
        <v>0</v>
      </c>
      <c r="AL15"/>
    </row>
    <row r="16" spans="1:38" s="4" customFormat="1" ht="18" customHeight="1" x14ac:dyDescent="0.25">
      <c r="A16" s="1" t="s">
        <v>353</v>
      </c>
      <c r="B16" t="s">
        <v>55</v>
      </c>
      <c r="C16" t="s">
        <v>17</v>
      </c>
      <c r="D16" t="s">
        <v>983</v>
      </c>
      <c r="E16" s="4" t="s">
        <v>308</v>
      </c>
      <c r="F16" t="s">
        <v>304</v>
      </c>
      <c r="G16" s="4">
        <v>25</v>
      </c>
      <c r="H16" s="4">
        <v>1</v>
      </c>
      <c r="I16" s="8">
        <v>-0.3</v>
      </c>
      <c r="J16" s="7">
        <v>10</v>
      </c>
      <c r="K16" s="7">
        <v>14</v>
      </c>
      <c r="L16" s="5" t="e">
        <f>VLOOKUP(X16,#REF!,6,FALSE)</f>
        <v>#REF!</v>
      </c>
      <c r="M16" s="5" t="e">
        <f>VLOOKUP(X16,#REF!,8,FALSE)</f>
        <v>#REF!</v>
      </c>
      <c r="N16" s="5" t="e">
        <f>VLOOKUP(X16,#REF!,7,FALSE)</f>
        <v>#REF!</v>
      </c>
      <c r="O16" s="4">
        <v>0</v>
      </c>
      <c r="P16" s="4">
        <v>0.43</v>
      </c>
      <c r="Q16" t="e">
        <f t="shared" si="0"/>
        <v>#REF!</v>
      </c>
      <c r="R16" t="e">
        <f t="shared" si="1"/>
        <v>#REF!</v>
      </c>
      <c r="S16" t="e">
        <f>#REF!^2/((J16*#REF!)*(SQRT(1+K16^2)))</f>
        <v>#REF!</v>
      </c>
      <c r="T16" t="e">
        <f t="shared" si="2"/>
        <v>#REF!</v>
      </c>
      <c r="U16">
        <v>0</v>
      </c>
      <c r="V16" s="4">
        <v>0</v>
      </c>
      <c r="W16" t="str">
        <f t="shared" si="3"/>
        <v>PSCAD_H_DMAT_3P.Balanced.2_SCR10_XR14_P1_Q-0.3</v>
      </c>
      <c r="X16" t="str">
        <f t="shared" si="4"/>
        <v>1_-0.3_10_14</v>
      </c>
      <c r="Z16">
        <v>0</v>
      </c>
      <c r="AL16"/>
    </row>
    <row r="17" spans="1:38" s="4" customFormat="1" ht="18" customHeight="1" x14ac:dyDescent="0.25">
      <c r="A17" s="1" t="s">
        <v>354</v>
      </c>
      <c r="B17" t="s">
        <v>55</v>
      </c>
      <c r="C17" t="s">
        <v>17</v>
      </c>
      <c r="D17" t="s">
        <v>983</v>
      </c>
      <c r="E17" s="4" t="s">
        <v>308</v>
      </c>
      <c r="F17" t="s">
        <v>304</v>
      </c>
      <c r="G17" s="4">
        <v>25</v>
      </c>
      <c r="H17" s="4">
        <v>1</v>
      </c>
      <c r="I17" s="8">
        <v>0.3</v>
      </c>
      <c r="J17" s="7">
        <v>10</v>
      </c>
      <c r="K17" s="7">
        <v>14</v>
      </c>
      <c r="L17" s="5" t="e">
        <f>VLOOKUP(X17,#REF!,6,FALSE)</f>
        <v>#REF!</v>
      </c>
      <c r="M17" s="5" t="e">
        <f>VLOOKUP(X17,#REF!,8,FALSE)</f>
        <v>#REF!</v>
      </c>
      <c r="N17" s="5" t="e">
        <f>VLOOKUP(X17,#REF!,7,FALSE)</f>
        <v>#REF!</v>
      </c>
      <c r="O17" s="4">
        <v>0</v>
      </c>
      <c r="P17" s="4">
        <v>0.43</v>
      </c>
      <c r="Q17" t="e">
        <f t="shared" si="0"/>
        <v>#REF!</v>
      </c>
      <c r="R17" t="e">
        <f t="shared" si="1"/>
        <v>#REF!</v>
      </c>
      <c r="S17" t="e">
        <f>#REF!^2/((J17*#REF!)*(SQRT(1+K17^2)))</f>
        <v>#REF!</v>
      </c>
      <c r="T17" t="e">
        <f t="shared" si="2"/>
        <v>#REF!</v>
      </c>
      <c r="U17">
        <v>0</v>
      </c>
      <c r="V17" s="4">
        <v>0</v>
      </c>
      <c r="W17" t="str">
        <f t="shared" si="3"/>
        <v>PSCAD_H_DMAT_3P.Balanced.3_SCR10_XR14_P1_Q0.3</v>
      </c>
      <c r="X17" t="str">
        <f t="shared" si="4"/>
        <v>1_0.3_10_14</v>
      </c>
      <c r="Z17">
        <v>0</v>
      </c>
      <c r="AL17"/>
    </row>
    <row r="18" spans="1:38" s="4" customFormat="1" ht="18" customHeight="1" x14ac:dyDescent="0.25">
      <c r="A18" s="1" t="s">
        <v>355</v>
      </c>
      <c r="B18" t="s">
        <v>55</v>
      </c>
      <c r="C18" t="s">
        <v>17</v>
      </c>
      <c r="D18" t="s">
        <v>983</v>
      </c>
      <c r="E18" s="4" t="s">
        <v>308</v>
      </c>
      <c r="F18" t="s">
        <v>304</v>
      </c>
      <c r="G18" s="4">
        <v>25</v>
      </c>
      <c r="H18" s="4">
        <v>1</v>
      </c>
      <c r="I18" s="8">
        <v>0</v>
      </c>
      <c r="J18" s="7">
        <v>3</v>
      </c>
      <c r="K18" s="7">
        <v>14</v>
      </c>
      <c r="L18" s="5" t="e">
        <f>VLOOKUP(X18,#REF!,6,FALSE)</f>
        <v>#REF!</v>
      </c>
      <c r="M18" s="5" t="e">
        <f>VLOOKUP(X18,#REF!,8,FALSE)</f>
        <v>#REF!</v>
      </c>
      <c r="N18" s="5" t="e">
        <f>VLOOKUP(X18,#REF!,7,FALSE)</f>
        <v>#REF!</v>
      </c>
      <c r="O18" s="4">
        <v>0</v>
      </c>
      <c r="P18" s="4">
        <v>0.43</v>
      </c>
      <c r="Q18" t="e">
        <f t="shared" si="0"/>
        <v>#REF!</v>
      </c>
      <c r="R18" t="e">
        <f t="shared" si="1"/>
        <v>#REF!</v>
      </c>
      <c r="S18" t="e">
        <f>#REF!^2/((J18*#REF!)*(SQRT(1+K18^2)))</f>
        <v>#REF!</v>
      </c>
      <c r="T18" t="e">
        <f t="shared" si="2"/>
        <v>#REF!</v>
      </c>
      <c r="U18">
        <v>0</v>
      </c>
      <c r="V18" s="4">
        <v>0</v>
      </c>
      <c r="W18" t="str">
        <f t="shared" si="3"/>
        <v>PSCAD_H_DMAT_3P.Balanced.4_SCR3_XR14_P1_Q0</v>
      </c>
      <c r="X18" t="str">
        <f t="shared" si="4"/>
        <v>1_0_3_14</v>
      </c>
      <c r="Z18">
        <v>0</v>
      </c>
      <c r="AL18"/>
    </row>
    <row r="19" spans="1:38" s="4" customFormat="1" ht="18" customHeight="1" x14ac:dyDescent="0.25">
      <c r="A19" s="1" t="s">
        <v>356</v>
      </c>
      <c r="B19" t="s">
        <v>55</v>
      </c>
      <c r="C19" t="s">
        <v>17</v>
      </c>
      <c r="D19" t="s">
        <v>983</v>
      </c>
      <c r="E19" s="4" t="s">
        <v>308</v>
      </c>
      <c r="F19" t="s">
        <v>304</v>
      </c>
      <c r="G19" s="4">
        <v>25</v>
      </c>
      <c r="H19" s="4">
        <v>1</v>
      </c>
      <c r="I19" s="8">
        <v>-0.3</v>
      </c>
      <c r="J19" s="7">
        <v>3</v>
      </c>
      <c r="K19" s="7">
        <v>3</v>
      </c>
      <c r="L19" s="5" t="e">
        <f>VLOOKUP(X19,#REF!,6,FALSE)</f>
        <v>#REF!</v>
      </c>
      <c r="M19" s="5" t="e">
        <f>VLOOKUP(X19,#REF!,8,FALSE)</f>
        <v>#REF!</v>
      </c>
      <c r="N19" s="5" t="e">
        <f>VLOOKUP(X19,#REF!,7,FALSE)</f>
        <v>#REF!</v>
      </c>
      <c r="O19" s="4">
        <v>0</v>
      </c>
      <c r="P19" s="4">
        <v>0.43</v>
      </c>
      <c r="Q19" t="e">
        <f t="shared" si="0"/>
        <v>#REF!</v>
      </c>
      <c r="R19" t="e">
        <f t="shared" si="1"/>
        <v>#REF!</v>
      </c>
      <c r="S19" t="e">
        <f>#REF!^2/((J19*#REF!)*(SQRT(1+K19^2)))</f>
        <v>#REF!</v>
      </c>
      <c r="T19" t="e">
        <f t="shared" si="2"/>
        <v>#REF!</v>
      </c>
      <c r="U19">
        <v>0</v>
      </c>
      <c r="V19" s="4">
        <v>0</v>
      </c>
      <c r="W19" t="str">
        <f t="shared" si="3"/>
        <v>PSCAD_H_DMAT_3P.Balanced.5_SCR3_XR3_P1_Q-0.3</v>
      </c>
      <c r="X19" t="str">
        <f t="shared" si="4"/>
        <v>1_-0.3_3_3</v>
      </c>
      <c r="Z19">
        <v>0</v>
      </c>
      <c r="AL19"/>
    </row>
    <row r="20" spans="1:38" s="4" customFormat="1" ht="18" customHeight="1" x14ac:dyDescent="0.25">
      <c r="A20" s="1" t="s">
        <v>357</v>
      </c>
      <c r="B20" t="s">
        <v>55</v>
      </c>
      <c r="C20" t="s">
        <v>17</v>
      </c>
      <c r="D20" t="s">
        <v>983</v>
      </c>
      <c r="E20" s="4" t="s">
        <v>308</v>
      </c>
      <c r="F20" t="s">
        <v>304</v>
      </c>
      <c r="G20" s="4">
        <v>25</v>
      </c>
      <c r="H20" s="4">
        <v>1</v>
      </c>
      <c r="I20" s="8">
        <v>0.3</v>
      </c>
      <c r="J20" s="7">
        <v>3</v>
      </c>
      <c r="K20" s="7">
        <v>3</v>
      </c>
      <c r="L20" s="5" t="e">
        <f>VLOOKUP(X20,#REF!,6,FALSE)</f>
        <v>#REF!</v>
      </c>
      <c r="M20" s="5" t="e">
        <f>VLOOKUP(X20,#REF!,8,FALSE)</f>
        <v>#REF!</v>
      </c>
      <c r="N20" s="5" t="e">
        <f>VLOOKUP(X20,#REF!,7,FALSE)</f>
        <v>#REF!</v>
      </c>
      <c r="O20" s="4">
        <v>0</v>
      </c>
      <c r="P20" s="4">
        <v>0.43</v>
      </c>
      <c r="Q20" t="e">
        <f t="shared" si="0"/>
        <v>#REF!</v>
      </c>
      <c r="R20" t="e">
        <f t="shared" si="1"/>
        <v>#REF!</v>
      </c>
      <c r="S20" t="e">
        <f>#REF!^2/((J20*#REF!)*(SQRT(1+K20^2)))</f>
        <v>#REF!</v>
      </c>
      <c r="T20" t="e">
        <f t="shared" si="2"/>
        <v>#REF!</v>
      </c>
      <c r="U20">
        <v>0</v>
      </c>
      <c r="V20" s="4">
        <v>0</v>
      </c>
      <c r="W20" t="str">
        <f t="shared" si="3"/>
        <v>PSCAD_H_DMAT_3P.Balanced.6_SCR3_XR3_P1_Q0.3</v>
      </c>
      <c r="X20" t="str">
        <f t="shared" si="4"/>
        <v>1_0.3_3_3</v>
      </c>
      <c r="Z20">
        <v>0</v>
      </c>
      <c r="AL20"/>
    </row>
    <row r="21" spans="1:38" s="4" customFormat="1" ht="18" customHeight="1" x14ac:dyDescent="0.25">
      <c r="A21" s="1" t="s">
        <v>358</v>
      </c>
      <c r="B21" t="s">
        <v>55</v>
      </c>
      <c r="C21" t="s">
        <v>17</v>
      </c>
      <c r="D21" t="s">
        <v>983</v>
      </c>
      <c r="E21" s="4" t="s">
        <v>308</v>
      </c>
      <c r="F21" t="s">
        <v>304</v>
      </c>
      <c r="G21" s="4">
        <v>25</v>
      </c>
      <c r="H21" s="4">
        <v>0.05</v>
      </c>
      <c r="I21" s="8">
        <v>0</v>
      </c>
      <c r="J21" s="7">
        <v>10</v>
      </c>
      <c r="K21" s="7">
        <v>14</v>
      </c>
      <c r="L21" s="5" t="e">
        <f>VLOOKUP(X21,#REF!,6,FALSE)</f>
        <v>#REF!</v>
      </c>
      <c r="M21" s="5" t="e">
        <f>VLOOKUP(X21,#REF!,8,FALSE)</f>
        <v>#REF!</v>
      </c>
      <c r="N21" s="5" t="e">
        <f>VLOOKUP(X21,#REF!,7,FALSE)</f>
        <v>#REF!</v>
      </c>
      <c r="O21" s="4">
        <v>0</v>
      </c>
      <c r="P21" s="4">
        <v>0.43</v>
      </c>
      <c r="Q21" t="e">
        <f t="shared" si="0"/>
        <v>#REF!</v>
      </c>
      <c r="R21" t="e">
        <f t="shared" si="1"/>
        <v>#REF!</v>
      </c>
      <c r="S21" t="e">
        <f>#REF!^2/((J21*#REF!)*(SQRT(1+K21^2)))</f>
        <v>#REF!</v>
      </c>
      <c r="T21" t="e">
        <f t="shared" si="2"/>
        <v>#REF!</v>
      </c>
      <c r="U21">
        <v>0</v>
      </c>
      <c r="V21" s="4">
        <v>0</v>
      </c>
      <c r="W21" t="str">
        <f t="shared" si="3"/>
        <v>PSCAD_H_DMAT_3P.Balanced.7_SCR10_XR14_P0.05_Q0</v>
      </c>
      <c r="X21" t="str">
        <f t="shared" si="4"/>
        <v>0.05_0_10_14</v>
      </c>
      <c r="Z21">
        <v>0</v>
      </c>
      <c r="AL21"/>
    </row>
    <row r="22" spans="1:38" s="4" customFormat="1" ht="18" customHeight="1" x14ac:dyDescent="0.25">
      <c r="A22" s="1" t="s">
        <v>359</v>
      </c>
      <c r="B22" t="s">
        <v>55</v>
      </c>
      <c r="C22" t="s">
        <v>17</v>
      </c>
      <c r="D22" t="s">
        <v>983</v>
      </c>
      <c r="E22" s="4" t="s">
        <v>308</v>
      </c>
      <c r="F22" t="s">
        <v>304</v>
      </c>
      <c r="G22" s="4">
        <v>25</v>
      </c>
      <c r="H22" s="4">
        <v>0.05</v>
      </c>
      <c r="I22" s="8">
        <v>-0.3</v>
      </c>
      <c r="J22" s="7">
        <v>10</v>
      </c>
      <c r="K22" s="7">
        <v>14</v>
      </c>
      <c r="L22" s="5" t="e">
        <f>VLOOKUP(X22,#REF!,6,FALSE)</f>
        <v>#REF!</v>
      </c>
      <c r="M22" s="5" t="e">
        <f>VLOOKUP(X22,#REF!,8,FALSE)</f>
        <v>#REF!</v>
      </c>
      <c r="N22" s="5" t="e">
        <f>VLOOKUP(X22,#REF!,7,FALSE)</f>
        <v>#REF!</v>
      </c>
      <c r="O22" s="4">
        <v>0</v>
      </c>
      <c r="P22" s="4">
        <v>0.43</v>
      </c>
      <c r="Q22" t="e">
        <f t="shared" si="0"/>
        <v>#REF!</v>
      </c>
      <c r="R22" t="e">
        <f t="shared" si="1"/>
        <v>#REF!</v>
      </c>
      <c r="S22" t="e">
        <f>#REF!^2/((J22*#REF!)*(SQRT(1+K22^2)))</f>
        <v>#REF!</v>
      </c>
      <c r="T22" t="e">
        <f t="shared" si="2"/>
        <v>#REF!</v>
      </c>
      <c r="U22">
        <v>0</v>
      </c>
      <c r="V22" s="4">
        <v>0</v>
      </c>
      <c r="W22" t="str">
        <f t="shared" si="3"/>
        <v>PSCAD_H_DMAT_3P.Balanced.8_SCR10_XR14_P0.05_Q-0.3</v>
      </c>
      <c r="X22" t="str">
        <f t="shared" si="4"/>
        <v>0.05_-0.3_10_14</v>
      </c>
      <c r="Z22">
        <v>0</v>
      </c>
      <c r="AL22"/>
    </row>
    <row r="23" spans="1:38" s="4" customFormat="1" ht="18" customHeight="1" x14ac:dyDescent="0.25">
      <c r="A23" s="1" t="s">
        <v>360</v>
      </c>
      <c r="B23" t="s">
        <v>55</v>
      </c>
      <c r="C23" t="s">
        <v>17</v>
      </c>
      <c r="D23" t="s">
        <v>983</v>
      </c>
      <c r="E23" s="4" t="s">
        <v>308</v>
      </c>
      <c r="F23" t="s">
        <v>304</v>
      </c>
      <c r="G23" s="4">
        <v>25</v>
      </c>
      <c r="H23" s="4">
        <v>0.05</v>
      </c>
      <c r="I23" s="8">
        <v>0.3</v>
      </c>
      <c r="J23" s="7">
        <v>10</v>
      </c>
      <c r="K23" s="7">
        <v>14</v>
      </c>
      <c r="L23" s="5" t="e">
        <f>VLOOKUP(X23,#REF!,6,FALSE)</f>
        <v>#REF!</v>
      </c>
      <c r="M23" s="5" t="e">
        <f>VLOOKUP(X23,#REF!,8,FALSE)</f>
        <v>#REF!</v>
      </c>
      <c r="N23" s="5" t="e">
        <f>VLOOKUP(X23,#REF!,7,FALSE)</f>
        <v>#REF!</v>
      </c>
      <c r="O23" s="4">
        <v>0</v>
      </c>
      <c r="P23" s="4">
        <v>0.43</v>
      </c>
      <c r="Q23" t="e">
        <f t="shared" si="0"/>
        <v>#REF!</v>
      </c>
      <c r="R23" t="e">
        <f t="shared" si="1"/>
        <v>#REF!</v>
      </c>
      <c r="S23" t="e">
        <f>#REF!^2/((J23*#REF!)*(SQRT(1+K23^2)))</f>
        <v>#REF!</v>
      </c>
      <c r="T23" t="e">
        <f t="shared" si="2"/>
        <v>#REF!</v>
      </c>
      <c r="U23">
        <v>0</v>
      </c>
      <c r="V23" s="4">
        <v>0</v>
      </c>
      <c r="W23" t="str">
        <f t="shared" si="3"/>
        <v>PSCAD_H_DMAT_3P.Balanced.9_SCR10_XR14_P0.05_Q0.3</v>
      </c>
      <c r="X23" t="str">
        <f t="shared" si="4"/>
        <v>0.05_0.3_10_14</v>
      </c>
      <c r="Z23">
        <v>0</v>
      </c>
      <c r="AL23"/>
    </row>
    <row r="24" spans="1:38" s="4" customFormat="1" ht="18" customHeight="1" x14ac:dyDescent="0.25">
      <c r="A24" s="1" t="s">
        <v>361</v>
      </c>
      <c r="B24" t="s">
        <v>55</v>
      </c>
      <c r="C24" t="s">
        <v>17</v>
      </c>
      <c r="D24" t="s">
        <v>983</v>
      </c>
      <c r="E24" s="4" t="s">
        <v>308</v>
      </c>
      <c r="F24" t="s">
        <v>304</v>
      </c>
      <c r="G24" s="4">
        <v>25</v>
      </c>
      <c r="H24" s="4">
        <v>0.05</v>
      </c>
      <c r="I24" s="8">
        <v>0</v>
      </c>
      <c r="J24" s="7">
        <v>3</v>
      </c>
      <c r="K24" s="7">
        <v>14</v>
      </c>
      <c r="L24" s="5" t="e">
        <f>VLOOKUP(X24,#REF!,6,FALSE)</f>
        <v>#REF!</v>
      </c>
      <c r="M24" s="5" t="e">
        <f>VLOOKUP(X24,#REF!,8,FALSE)</f>
        <v>#REF!</v>
      </c>
      <c r="N24" s="5" t="e">
        <f>VLOOKUP(X24,#REF!,7,FALSE)</f>
        <v>#REF!</v>
      </c>
      <c r="O24" s="4">
        <v>0</v>
      </c>
      <c r="P24" s="4">
        <v>0.43</v>
      </c>
      <c r="Q24" t="e">
        <f t="shared" si="0"/>
        <v>#REF!</v>
      </c>
      <c r="R24" t="e">
        <f t="shared" si="1"/>
        <v>#REF!</v>
      </c>
      <c r="S24" t="e">
        <f>#REF!^2/((J24*#REF!)*(SQRT(1+K24^2)))</f>
        <v>#REF!</v>
      </c>
      <c r="T24" t="e">
        <f t="shared" si="2"/>
        <v>#REF!</v>
      </c>
      <c r="U24">
        <v>0</v>
      </c>
      <c r="V24" s="4">
        <v>0</v>
      </c>
      <c r="W24" t="str">
        <f t="shared" si="3"/>
        <v>PSCAD_H_DMAT_3P.Balanced.10_SCR3_XR14_P0.05_Q0</v>
      </c>
      <c r="X24" t="str">
        <f t="shared" si="4"/>
        <v>0.05_0_3_14</v>
      </c>
      <c r="Z24">
        <v>0</v>
      </c>
      <c r="AL24"/>
    </row>
    <row r="25" spans="1:38" s="4" customFormat="1" ht="18" customHeight="1" x14ac:dyDescent="0.25">
      <c r="A25" s="1" t="s">
        <v>362</v>
      </c>
      <c r="B25" t="s">
        <v>55</v>
      </c>
      <c r="C25" t="s">
        <v>17</v>
      </c>
      <c r="D25" t="s">
        <v>983</v>
      </c>
      <c r="E25" s="4" t="s">
        <v>308</v>
      </c>
      <c r="F25" t="s">
        <v>304</v>
      </c>
      <c r="G25" s="4">
        <v>25</v>
      </c>
      <c r="H25" s="4">
        <v>0.05</v>
      </c>
      <c r="I25" s="8">
        <v>-0.3</v>
      </c>
      <c r="J25" s="7">
        <v>3</v>
      </c>
      <c r="K25" s="7">
        <v>3</v>
      </c>
      <c r="L25" s="5" t="e">
        <f>VLOOKUP(X25,#REF!,6,FALSE)</f>
        <v>#REF!</v>
      </c>
      <c r="M25" s="5" t="e">
        <f>VLOOKUP(X25,#REF!,8,FALSE)</f>
        <v>#REF!</v>
      </c>
      <c r="N25" s="5" t="e">
        <f>VLOOKUP(X25,#REF!,7,FALSE)</f>
        <v>#REF!</v>
      </c>
      <c r="O25" s="4">
        <v>0</v>
      </c>
      <c r="P25" s="4">
        <v>0.43</v>
      </c>
      <c r="Q25" t="e">
        <f t="shared" si="0"/>
        <v>#REF!</v>
      </c>
      <c r="R25" t="e">
        <f t="shared" si="1"/>
        <v>#REF!</v>
      </c>
      <c r="S25" t="e">
        <f>#REF!^2/((J25*#REF!)*(SQRT(1+K25^2)))</f>
        <v>#REF!</v>
      </c>
      <c r="T25" t="e">
        <f t="shared" si="2"/>
        <v>#REF!</v>
      </c>
      <c r="U25">
        <v>0</v>
      </c>
      <c r="V25" s="4">
        <v>0</v>
      </c>
      <c r="W25" t="str">
        <f t="shared" si="3"/>
        <v>PSCAD_H_DMAT_3P.Balanced.11_SCR3_XR3_P0.05_Q-0.3</v>
      </c>
      <c r="X25" t="str">
        <f t="shared" si="4"/>
        <v>0.05_-0.3_3_3</v>
      </c>
      <c r="Z25">
        <v>0</v>
      </c>
      <c r="AL25"/>
    </row>
    <row r="26" spans="1:38" s="4" customFormat="1" ht="18" customHeight="1" x14ac:dyDescent="0.25">
      <c r="A26" s="1" t="s">
        <v>363</v>
      </c>
      <c r="B26" t="s">
        <v>55</v>
      </c>
      <c r="C26" t="s">
        <v>17</v>
      </c>
      <c r="D26" t="s">
        <v>983</v>
      </c>
      <c r="E26" s="4" t="s">
        <v>308</v>
      </c>
      <c r="F26" t="s">
        <v>304</v>
      </c>
      <c r="G26" s="4">
        <v>25</v>
      </c>
      <c r="H26" s="4">
        <v>0.05</v>
      </c>
      <c r="I26" s="8">
        <v>0.3</v>
      </c>
      <c r="J26" s="7">
        <v>3</v>
      </c>
      <c r="K26" s="7">
        <v>3</v>
      </c>
      <c r="L26" s="5" t="e">
        <f>VLOOKUP(X26,#REF!,6,FALSE)</f>
        <v>#REF!</v>
      </c>
      <c r="M26" s="5" t="e">
        <f>VLOOKUP(X26,#REF!,8,FALSE)</f>
        <v>#REF!</v>
      </c>
      <c r="N26" s="5" t="e">
        <f>VLOOKUP(X26,#REF!,7,FALSE)</f>
        <v>#REF!</v>
      </c>
      <c r="O26" s="4">
        <v>0</v>
      </c>
      <c r="P26" s="4">
        <v>0.43</v>
      </c>
      <c r="Q26" t="e">
        <f t="shared" si="0"/>
        <v>#REF!</v>
      </c>
      <c r="R26" t="e">
        <f t="shared" si="1"/>
        <v>#REF!</v>
      </c>
      <c r="S26" t="e">
        <f>#REF!^2/((J26*#REF!)*(SQRT(1+K26^2)))</f>
        <v>#REF!</v>
      </c>
      <c r="T26" t="e">
        <f t="shared" si="2"/>
        <v>#REF!</v>
      </c>
      <c r="U26">
        <v>0</v>
      </c>
      <c r="V26" s="4">
        <v>0</v>
      </c>
      <c r="W26" t="str">
        <f t="shared" si="3"/>
        <v>PSCAD_H_DMAT_3P.Balanced.12_SCR3_XR3_P0.05_Q0.3</v>
      </c>
      <c r="X26" t="str">
        <f t="shared" si="4"/>
        <v>0.05_0.3_3_3</v>
      </c>
      <c r="Z26">
        <v>0</v>
      </c>
      <c r="AL26"/>
    </row>
    <row r="27" spans="1:38" s="4" customFormat="1" ht="18" customHeight="1" x14ac:dyDescent="0.25">
      <c r="A27" s="1" t="s">
        <v>364</v>
      </c>
      <c r="B27" t="s">
        <v>55</v>
      </c>
      <c r="C27" t="s">
        <v>17</v>
      </c>
      <c r="D27" t="s">
        <v>983</v>
      </c>
      <c r="E27" s="4" t="s">
        <v>308</v>
      </c>
      <c r="F27" t="s">
        <v>304</v>
      </c>
      <c r="G27" s="4">
        <v>25</v>
      </c>
      <c r="H27" s="4">
        <v>1</v>
      </c>
      <c r="I27" s="8">
        <v>0</v>
      </c>
      <c r="J27" s="7">
        <v>10</v>
      </c>
      <c r="K27" s="7">
        <v>14</v>
      </c>
      <c r="L27" s="5" t="e">
        <f>VLOOKUP(X27,#REF!,6,FALSE)</f>
        <v>#REF!</v>
      </c>
      <c r="M27" s="5" t="e">
        <f>VLOOKUP(X27,#REF!,8,FALSE)</f>
        <v>#REF!</v>
      </c>
      <c r="N27" s="5" t="e">
        <f>VLOOKUP(X27,#REF!,7,FALSE)</f>
        <v>#REF!</v>
      </c>
      <c r="O27" s="4">
        <v>0</v>
      </c>
      <c r="P27" s="4">
        <v>0.43</v>
      </c>
      <c r="Q27" t="e">
        <f>IF(S27*V27=0,0.001,S27*V27)</f>
        <v>#REF!</v>
      </c>
      <c r="R27" t="e">
        <f t="shared" si="1"/>
        <v>#REF!</v>
      </c>
      <c r="S27" t="e">
        <f>#REF!^2/((J27*#REF!)*(SQRT(1+K27^2)))</f>
        <v>#REF!</v>
      </c>
      <c r="T27" t="e">
        <f t="shared" si="2"/>
        <v>#REF!</v>
      </c>
      <c r="U27">
        <v>0</v>
      </c>
      <c r="V27" s="4">
        <v>1</v>
      </c>
      <c r="W27" t="str">
        <f t="shared" si="3"/>
        <v>PSCAD_H_DMAT_3P.Balanced.13_SCR10_XR14_P1_Q0</v>
      </c>
      <c r="X27" t="str">
        <f t="shared" si="4"/>
        <v>1_0_10_14</v>
      </c>
      <c r="Z27">
        <v>0</v>
      </c>
      <c r="AL27"/>
    </row>
    <row r="28" spans="1:38" s="4" customFormat="1" ht="18" customHeight="1" x14ac:dyDescent="0.25">
      <c r="A28" s="1" t="s">
        <v>365</v>
      </c>
      <c r="B28" t="s">
        <v>55</v>
      </c>
      <c r="C28" t="s">
        <v>17</v>
      </c>
      <c r="D28" t="s">
        <v>983</v>
      </c>
      <c r="E28" s="4" t="s">
        <v>308</v>
      </c>
      <c r="F28" t="s">
        <v>304</v>
      </c>
      <c r="G28" s="4">
        <v>25</v>
      </c>
      <c r="H28" s="4">
        <v>1</v>
      </c>
      <c r="I28" s="8">
        <v>-0.3</v>
      </c>
      <c r="J28" s="7">
        <v>10</v>
      </c>
      <c r="K28" s="7">
        <v>14</v>
      </c>
      <c r="L28" s="5" t="e">
        <f>VLOOKUP(X28,#REF!,6,FALSE)</f>
        <v>#REF!</v>
      </c>
      <c r="M28" s="5" t="e">
        <f>VLOOKUP(X28,#REF!,8,FALSE)</f>
        <v>#REF!</v>
      </c>
      <c r="N28" s="5" t="e">
        <f>VLOOKUP(X28,#REF!,7,FALSE)</f>
        <v>#REF!</v>
      </c>
      <c r="O28" s="4">
        <v>0</v>
      </c>
      <c r="P28" s="4">
        <v>0.43</v>
      </c>
      <c r="Q28" t="e">
        <f t="shared" si="0"/>
        <v>#REF!</v>
      </c>
      <c r="R28" t="e">
        <f t="shared" si="1"/>
        <v>#REF!</v>
      </c>
      <c r="S28" t="e">
        <f>#REF!^2/((J28*#REF!)*(SQRT(1+K28^2)))</f>
        <v>#REF!</v>
      </c>
      <c r="T28" t="e">
        <f t="shared" si="2"/>
        <v>#REF!</v>
      </c>
      <c r="U28">
        <v>0</v>
      </c>
      <c r="V28" s="4">
        <v>1</v>
      </c>
      <c r="W28" t="str">
        <f t="shared" si="3"/>
        <v>PSCAD_H_DMAT_3P.Balanced.14_SCR10_XR14_P1_Q-0.3</v>
      </c>
      <c r="X28" t="str">
        <f t="shared" si="4"/>
        <v>1_-0.3_10_14</v>
      </c>
      <c r="Z28">
        <v>0</v>
      </c>
      <c r="AL28"/>
    </row>
    <row r="29" spans="1:38" s="4" customFormat="1" ht="18" customHeight="1" x14ac:dyDescent="0.25">
      <c r="A29" s="1" t="s">
        <v>366</v>
      </c>
      <c r="B29" t="s">
        <v>55</v>
      </c>
      <c r="C29" t="s">
        <v>17</v>
      </c>
      <c r="D29" t="s">
        <v>983</v>
      </c>
      <c r="E29" s="4" t="s">
        <v>308</v>
      </c>
      <c r="F29" t="s">
        <v>304</v>
      </c>
      <c r="G29" s="4">
        <v>25</v>
      </c>
      <c r="H29" s="4">
        <v>1</v>
      </c>
      <c r="I29" s="8">
        <v>0.3</v>
      </c>
      <c r="J29" s="7">
        <v>10</v>
      </c>
      <c r="K29" s="7">
        <v>14</v>
      </c>
      <c r="L29" s="5" t="e">
        <f>VLOOKUP(X29,#REF!,6,FALSE)</f>
        <v>#REF!</v>
      </c>
      <c r="M29" s="5" t="e">
        <f>VLOOKUP(X29,#REF!,8,FALSE)</f>
        <v>#REF!</v>
      </c>
      <c r="N29" s="5" t="e">
        <f>VLOOKUP(X29,#REF!,7,FALSE)</f>
        <v>#REF!</v>
      </c>
      <c r="O29" s="4">
        <v>0</v>
      </c>
      <c r="P29" s="4">
        <v>0.43</v>
      </c>
      <c r="Q29" t="e">
        <f t="shared" si="0"/>
        <v>#REF!</v>
      </c>
      <c r="R29" t="e">
        <f t="shared" si="1"/>
        <v>#REF!</v>
      </c>
      <c r="S29" t="e">
        <f>#REF!^2/((J29*#REF!)*(SQRT(1+K29^2)))</f>
        <v>#REF!</v>
      </c>
      <c r="T29" t="e">
        <f t="shared" si="2"/>
        <v>#REF!</v>
      </c>
      <c r="U29">
        <v>0</v>
      </c>
      <c r="V29" s="4">
        <v>1</v>
      </c>
      <c r="W29" t="str">
        <f t="shared" si="3"/>
        <v>PSCAD_H_DMAT_3P.Balanced.15_SCR10_XR14_P1_Q0.3</v>
      </c>
      <c r="X29" t="str">
        <f t="shared" si="4"/>
        <v>1_0.3_10_14</v>
      </c>
      <c r="Z29">
        <v>0</v>
      </c>
      <c r="AL29"/>
    </row>
    <row r="30" spans="1:38" s="4" customFormat="1" ht="18" customHeight="1" x14ac:dyDescent="0.25">
      <c r="A30" s="1" t="s">
        <v>367</v>
      </c>
      <c r="B30" t="s">
        <v>55</v>
      </c>
      <c r="C30" t="s">
        <v>17</v>
      </c>
      <c r="D30" t="s">
        <v>983</v>
      </c>
      <c r="E30" s="4" t="s">
        <v>308</v>
      </c>
      <c r="F30" t="s">
        <v>304</v>
      </c>
      <c r="G30" s="4">
        <v>25</v>
      </c>
      <c r="H30" s="4">
        <v>1</v>
      </c>
      <c r="I30" s="8">
        <v>0</v>
      </c>
      <c r="J30" s="7">
        <v>3</v>
      </c>
      <c r="K30" s="7">
        <v>14</v>
      </c>
      <c r="L30" s="5" t="e">
        <f>VLOOKUP(X30,#REF!,6,FALSE)</f>
        <v>#REF!</v>
      </c>
      <c r="M30" s="5" t="e">
        <f>VLOOKUP(X30,#REF!,8,FALSE)</f>
        <v>#REF!</v>
      </c>
      <c r="N30" s="5" t="e">
        <f>VLOOKUP(X30,#REF!,7,FALSE)</f>
        <v>#REF!</v>
      </c>
      <c r="O30" s="4">
        <v>0</v>
      </c>
      <c r="P30" s="4">
        <v>0.43</v>
      </c>
      <c r="Q30" t="e">
        <f t="shared" si="0"/>
        <v>#REF!</v>
      </c>
      <c r="R30" t="e">
        <f t="shared" si="1"/>
        <v>#REF!</v>
      </c>
      <c r="S30" t="e">
        <f>#REF!^2/((J30*#REF!)*(SQRT(1+K30^2)))</f>
        <v>#REF!</v>
      </c>
      <c r="T30" t="e">
        <f t="shared" si="2"/>
        <v>#REF!</v>
      </c>
      <c r="U30">
        <v>0</v>
      </c>
      <c r="V30" s="4">
        <v>1</v>
      </c>
      <c r="W30" t="str">
        <f t="shared" si="3"/>
        <v>PSCAD_H_DMAT_3P.Balanced.16_SCR3_XR14_P1_Q0</v>
      </c>
      <c r="X30" t="str">
        <f t="shared" si="4"/>
        <v>1_0_3_14</v>
      </c>
      <c r="Z30">
        <v>0</v>
      </c>
      <c r="AL30"/>
    </row>
    <row r="31" spans="1:38" s="4" customFormat="1" ht="18" customHeight="1" x14ac:dyDescent="0.25">
      <c r="A31" s="1" t="s">
        <v>368</v>
      </c>
      <c r="B31" t="s">
        <v>55</v>
      </c>
      <c r="C31" t="s">
        <v>17</v>
      </c>
      <c r="D31" t="s">
        <v>983</v>
      </c>
      <c r="E31" s="4" t="s">
        <v>308</v>
      </c>
      <c r="F31" t="s">
        <v>304</v>
      </c>
      <c r="G31" s="4">
        <v>25</v>
      </c>
      <c r="H31" s="4">
        <v>1</v>
      </c>
      <c r="I31" s="8">
        <v>-0.3</v>
      </c>
      <c r="J31" s="7">
        <v>3</v>
      </c>
      <c r="K31" s="7">
        <v>3</v>
      </c>
      <c r="L31" s="5" t="e">
        <f>VLOOKUP(X31,#REF!,6,FALSE)</f>
        <v>#REF!</v>
      </c>
      <c r="M31" s="5" t="e">
        <f>VLOOKUP(X31,#REF!,8,FALSE)</f>
        <v>#REF!</v>
      </c>
      <c r="N31" s="5" t="e">
        <f>VLOOKUP(X31,#REF!,7,FALSE)</f>
        <v>#REF!</v>
      </c>
      <c r="O31" s="4">
        <v>0</v>
      </c>
      <c r="P31" s="4">
        <v>0.43</v>
      </c>
      <c r="Q31" t="e">
        <f t="shared" si="0"/>
        <v>#REF!</v>
      </c>
      <c r="R31" t="e">
        <f t="shared" si="1"/>
        <v>#REF!</v>
      </c>
      <c r="S31" t="e">
        <f>#REF!^2/((J31*#REF!)*(SQRT(1+K31^2)))</f>
        <v>#REF!</v>
      </c>
      <c r="T31" t="e">
        <f t="shared" si="2"/>
        <v>#REF!</v>
      </c>
      <c r="U31">
        <v>0</v>
      </c>
      <c r="V31" s="4">
        <v>1</v>
      </c>
      <c r="W31" t="str">
        <f t="shared" si="3"/>
        <v>PSCAD_H_DMAT_3P.Balanced.17_SCR3_XR3_P1_Q-0.3</v>
      </c>
      <c r="X31" t="str">
        <f t="shared" si="4"/>
        <v>1_-0.3_3_3</v>
      </c>
      <c r="Z31">
        <v>0</v>
      </c>
      <c r="AL31"/>
    </row>
    <row r="32" spans="1:38" s="4" customFormat="1" ht="18" customHeight="1" x14ac:dyDescent="0.25">
      <c r="A32" s="1" t="s">
        <v>369</v>
      </c>
      <c r="B32" t="s">
        <v>55</v>
      </c>
      <c r="C32" t="s">
        <v>17</v>
      </c>
      <c r="D32" t="s">
        <v>983</v>
      </c>
      <c r="E32" s="4" t="s">
        <v>308</v>
      </c>
      <c r="F32" t="s">
        <v>304</v>
      </c>
      <c r="G32" s="4">
        <v>25</v>
      </c>
      <c r="H32" s="4">
        <v>1</v>
      </c>
      <c r="I32" s="8">
        <v>0.3</v>
      </c>
      <c r="J32" s="7">
        <v>3</v>
      </c>
      <c r="K32" s="7">
        <v>3</v>
      </c>
      <c r="L32" s="5" t="e">
        <f>VLOOKUP(X32,#REF!,6,FALSE)</f>
        <v>#REF!</v>
      </c>
      <c r="M32" s="5" t="e">
        <f>VLOOKUP(X32,#REF!,8,FALSE)</f>
        <v>#REF!</v>
      </c>
      <c r="N32" s="5" t="e">
        <f>VLOOKUP(X32,#REF!,7,FALSE)</f>
        <v>#REF!</v>
      </c>
      <c r="O32" s="4">
        <v>0</v>
      </c>
      <c r="P32" s="4">
        <v>0.43</v>
      </c>
      <c r="Q32" t="e">
        <f t="shared" si="0"/>
        <v>#REF!</v>
      </c>
      <c r="R32" t="e">
        <f t="shared" si="1"/>
        <v>#REF!</v>
      </c>
      <c r="S32" t="e">
        <f>#REF!^2/((J32*#REF!)*(SQRT(1+K32^2)))</f>
        <v>#REF!</v>
      </c>
      <c r="T32" t="e">
        <f t="shared" si="2"/>
        <v>#REF!</v>
      </c>
      <c r="U32">
        <v>0</v>
      </c>
      <c r="V32" s="4">
        <v>1</v>
      </c>
      <c r="W32" t="str">
        <f t="shared" si="3"/>
        <v>PSCAD_H_DMAT_3P.Balanced.18_SCR3_XR3_P1_Q0.3</v>
      </c>
      <c r="X32" t="str">
        <f t="shared" si="4"/>
        <v>1_0.3_3_3</v>
      </c>
      <c r="Z32">
        <v>0</v>
      </c>
      <c r="AL32"/>
    </row>
    <row r="33" spans="1:38" s="4" customFormat="1" ht="18" customHeight="1" x14ac:dyDescent="0.25">
      <c r="A33" s="1" t="s">
        <v>370</v>
      </c>
      <c r="B33" t="s">
        <v>55</v>
      </c>
      <c r="C33" t="s">
        <v>17</v>
      </c>
      <c r="D33" t="s">
        <v>983</v>
      </c>
      <c r="E33" s="4" t="s">
        <v>308</v>
      </c>
      <c r="F33" t="s">
        <v>304</v>
      </c>
      <c r="G33" s="4">
        <v>20</v>
      </c>
      <c r="H33" s="4">
        <v>0.05</v>
      </c>
      <c r="I33" s="8">
        <v>0</v>
      </c>
      <c r="J33" s="7">
        <v>10</v>
      </c>
      <c r="K33" s="7">
        <v>14</v>
      </c>
      <c r="L33" s="5" t="e">
        <f>VLOOKUP(X33,#REF!,6,FALSE)</f>
        <v>#REF!</v>
      </c>
      <c r="M33" s="5" t="e">
        <f>VLOOKUP(X33,#REF!,8,FALSE)</f>
        <v>#REF!</v>
      </c>
      <c r="N33" s="5" t="e">
        <f>VLOOKUP(X33,#REF!,7,FALSE)</f>
        <v>#REF!</v>
      </c>
      <c r="O33" s="4">
        <v>0</v>
      </c>
      <c r="P33" s="4">
        <v>0.43</v>
      </c>
      <c r="Q33" t="e">
        <f t="shared" si="0"/>
        <v>#REF!</v>
      </c>
      <c r="R33" t="e">
        <f t="shared" si="1"/>
        <v>#REF!</v>
      </c>
      <c r="S33" t="e">
        <f>#REF!^2/((J33*#REF!)*(SQRT(1+K33^2)))</f>
        <v>#REF!</v>
      </c>
      <c r="T33" t="e">
        <f t="shared" si="2"/>
        <v>#REF!</v>
      </c>
      <c r="U33">
        <v>0</v>
      </c>
      <c r="V33" s="4">
        <v>1</v>
      </c>
      <c r="W33" t="str">
        <f t="shared" si="3"/>
        <v>PSCAD_H_DMAT_3P.Balanced.19_SCR10_XR14_P0.05_Q0</v>
      </c>
      <c r="X33" t="str">
        <f t="shared" si="4"/>
        <v>0.05_0_10_14</v>
      </c>
      <c r="Z33">
        <v>0</v>
      </c>
      <c r="AL33"/>
    </row>
    <row r="34" spans="1:38" s="4" customFormat="1" ht="18" customHeight="1" x14ac:dyDescent="0.25">
      <c r="A34" s="1" t="s">
        <v>371</v>
      </c>
      <c r="B34" t="s">
        <v>55</v>
      </c>
      <c r="C34" t="s">
        <v>17</v>
      </c>
      <c r="D34" t="s">
        <v>983</v>
      </c>
      <c r="E34" s="4" t="s">
        <v>308</v>
      </c>
      <c r="F34" t="s">
        <v>304</v>
      </c>
      <c r="G34" s="4">
        <v>20</v>
      </c>
      <c r="H34" s="4">
        <v>0.05</v>
      </c>
      <c r="I34" s="8">
        <v>-0.3</v>
      </c>
      <c r="J34" s="7">
        <v>10</v>
      </c>
      <c r="K34" s="7">
        <v>14</v>
      </c>
      <c r="L34" s="5" t="e">
        <f>VLOOKUP(X34,#REF!,6,FALSE)</f>
        <v>#REF!</v>
      </c>
      <c r="M34" s="5" t="e">
        <f>VLOOKUP(X34,#REF!,8,FALSE)</f>
        <v>#REF!</v>
      </c>
      <c r="N34" s="5" t="e">
        <f>VLOOKUP(X34,#REF!,7,FALSE)</f>
        <v>#REF!</v>
      </c>
      <c r="O34" s="4">
        <v>0</v>
      </c>
      <c r="P34" s="4">
        <v>0.43</v>
      </c>
      <c r="Q34" t="e">
        <f t="shared" si="0"/>
        <v>#REF!</v>
      </c>
      <c r="R34" t="e">
        <f t="shared" si="1"/>
        <v>#REF!</v>
      </c>
      <c r="S34" t="e">
        <f>#REF!^2/((J34*#REF!)*(SQRT(1+K34^2)))</f>
        <v>#REF!</v>
      </c>
      <c r="T34" t="e">
        <f t="shared" si="2"/>
        <v>#REF!</v>
      </c>
      <c r="U34">
        <v>0</v>
      </c>
      <c r="V34" s="4">
        <v>1</v>
      </c>
      <c r="W34" t="str">
        <f t="shared" si="3"/>
        <v>PSCAD_H_DMAT_3P.Balanced.20_SCR10_XR14_P0.05_Q-0.3</v>
      </c>
      <c r="X34" t="str">
        <f t="shared" si="4"/>
        <v>0.05_-0.3_10_14</v>
      </c>
      <c r="Z34">
        <v>0</v>
      </c>
      <c r="AL34"/>
    </row>
    <row r="35" spans="1:38" s="4" customFormat="1" ht="18" customHeight="1" x14ac:dyDescent="0.25">
      <c r="A35" s="1" t="s">
        <v>372</v>
      </c>
      <c r="B35" t="s">
        <v>55</v>
      </c>
      <c r="C35" t="s">
        <v>17</v>
      </c>
      <c r="D35" t="s">
        <v>983</v>
      </c>
      <c r="E35" s="4" t="s">
        <v>308</v>
      </c>
      <c r="F35" t="s">
        <v>304</v>
      </c>
      <c r="G35" s="4">
        <v>20</v>
      </c>
      <c r="H35" s="4">
        <v>0.05</v>
      </c>
      <c r="I35" s="8">
        <v>0.3</v>
      </c>
      <c r="J35" s="7">
        <v>10</v>
      </c>
      <c r="K35" s="7">
        <v>14</v>
      </c>
      <c r="L35" s="5" t="e">
        <f>VLOOKUP(X35,#REF!,6,FALSE)</f>
        <v>#REF!</v>
      </c>
      <c r="M35" s="5" t="e">
        <f>VLOOKUP(X35,#REF!,8,FALSE)</f>
        <v>#REF!</v>
      </c>
      <c r="N35" s="5" t="e">
        <f>VLOOKUP(X35,#REF!,7,FALSE)</f>
        <v>#REF!</v>
      </c>
      <c r="O35" s="4">
        <v>0</v>
      </c>
      <c r="P35" s="4">
        <v>0.43</v>
      </c>
      <c r="Q35" t="e">
        <f t="shared" si="0"/>
        <v>#REF!</v>
      </c>
      <c r="R35" t="e">
        <f t="shared" si="1"/>
        <v>#REF!</v>
      </c>
      <c r="S35" t="e">
        <f>#REF!^2/((J35*#REF!)*(SQRT(1+K35^2)))</f>
        <v>#REF!</v>
      </c>
      <c r="T35" t="e">
        <f t="shared" si="2"/>
        <v>#REF!</v>
      </c>
      <c r="U35">
        <v>0</v>
      </c>
      <c r="V35" s="4">
        <v>1</v>
      </c>
      <c r="W35" t="str">
        <f t="shared" si="3"/>
        <v>PSCAD_H_DMAT_3P.Balanced.21_SCR10_XR14_P0.05_Q0.3</v>
      </c>
      <c r="X35" t="str">
        <f t="shared" si="4"/>
        <v>0.05_0.3_10_14</v>
      </c>
      <c r="Z35">
        <v>0</v>
      </c>
      <c r="AL35"/>
    </row>
    <row r="36" spans="1:38" s="4" customFormat="1" ht="18" customHeight="1" x14ac:dyDescent="0.25">
      <c r="A36" s="1" t="s">
        <v>373</v>
      </c>
      <c r="B36" t="s">
        <v>55</v>
      </c>
      <c r="C36" t="s">
        <v>17</v>
      </c>
      <c r="D36" t="s">
        <v>983</v>
      </c>
      <c r="E36" s="4" t="s">
        <v>308</v>
      </c>
      <c r="F36" t="s">
        <v>304</v>
      </c>
      <c r="G36" s="4">
        <v>20</v>
      </c>
      <c r="H36" s="4">
        <v>0.05</v>
      </c>
      <c r="I36" s="8">
        <v>0</v>
      </c>
      <c r="J36" s="7">
        <v>3</v>
      </c>
      <c r="K36" s="7">
        <v>14</v>
      </c>
      <c r="L36" s="5" t="e">
        <f>VLOOKUP(X36,#REF!,6,FALSE)</f>
        <v>#REF!</v>
      </c>
      <c r="M36" s="5" t="e">
        <f>VLOOKUP(X36,#REF!,8,FALSE)</f>
        <v>#REF!</v>
      </c>
      <c r="N36" s="5" t="e">
        <f>VLOOKUP(X36,#REF!,7,FALSE)</f>
        <v>#REF!</v>
      </c>
      <c r="O36" s="4">
        <v>0</v>
      </c>
      <c r="P36" s="4">
        <v>0.43</v>
      </c>
      <c r="Q36" t="e">
        <f t="shared" si="0"/>
        <v>#REF!</v>
      </c>
      <c r="R36" t="e">
        <f t="shared" si="1"/>
        <v>#REF!</v>
      </c>
      <c r="S36" t="e">
        <f>#REF!^2/((J36*#REF!)*(SQRT(1+K36^2)))</f>
        <v>#REF!</v>
      </c>
      <c r="T36" t="e">
        <f t="shared" si="2"/>
        <v>#REF!</v>
      </c>
      <c r="U36">
        <v>0</v>
      </c>
      <c r="V36" s="4">
        <v>1</v>
      </c>
      <c r="W36" t="str">
        <f t="shared" si="3"/>
        <v>PSCAD_H_DMAT_3P.Balanced.22_SCR3_XR14_P0.05_Q0</v>
      </c>
      <c r="X36" t="str">
        <f t="shared" si="4"/>
        <v>0.05_0_3_14</v>
      </c>
      <c r="Z36">
        <v>0</v>
      </c>
      <c r="AL36"/>
    </row>
    <row r="37" spans="1:38" s="4" customFormat="1" ht="18" customHeight="1" x14ac:dyDescent="0.25">
      <c r="A37" s="1" t="s">
        <v>374</v>
      </c>
      <c r="B37" t="s">
        <v>55</v>
      </c>
      <c r="C37" t="s">
        <v>17</v>
      </c>
      <c r="D37" t="s">
        <v>983</v>
      </c>
      <c r="E37" s="4" t="s">
        <v>308</v>
      </c>
      <c r="F37" t="s">
        <v>304</v>
      </c>
      <c r="G37" s="4">
        <v>20</v>
      </c>
      <c r="H37" s="4">
        <v>0.05</v>
      </c>
      <c r="I37" s="8">
        <v>-0.3</v>
      </c>
      <c r="J37" s="7">
        <v>3</v>
      </c>
      <c r="K37" s="7">
        <v>3</v>
      </c>
      <c r="L37" s="5" t="e">
        <f>VLOOKUP(X37,#REF!,6,FALSE)</f>
        <v>#REF!</v>
      </c>
      <c r="M37" s="5" t="e">
        <f>VLOOKUP(X37,#REF!,8,FALSE)</f>
        <v>#REF!</v>
      </c>
      <c r="N37" s="5" t="e">
        <f>VLOOKUP(X37,#REF!,7,FALSE)</f>
        <v>#REF!</v>
      </c>
      <c r="O37" s="4">
        <v>0</v>
      </c>
      <c r="P37" s="4">
        <v>0.43</v>
      </c>
      <c r="Q37" t="e">
        <f t="shared" si="0"/>
        <v>#REF!</v>
      </c>
      <c r="R37" t="e">
        <f t="shared" si="1"/>
        <v>#REF!</v>
      </c>
      <c r="S37" t="e">
        <f>#REF!^2/((J37*#REF!)*(SQRT(1+K37^2)))</f>
        <v>#REF!</v>
      </c>
      <c r="T37" t="e">
        <f t="shared" si="2"/>
        <v>#REF!</v>
      </c>
      <c r="U37">
        <v>0</v>
      </c>
      <c r="V37" s="4">
        <v>1</v>
      </c>
      <c r="W37" t="str">
        <f t="shared" si="3"/>
        <v>PSCAD_H_DMAT_3P.Balanced.23_SCR3_XR3_P0.05_Q-0.3</v>
      </c>
      <c r="X37" t="str">
        <f t="shared" si="4"/>
        <v>0.05_-0.3_3_3</v>
      </c>
      <c r="Z37">
        <v>0</v>
      </c>
      <c r="AL37"/>
    </row>
    <row r="38" spans="1:38" s="4" customFormat="1" ht="18" customHeight="1" x14ac:dyDescent="0.25">
      <c r="A38" s="1" t="s">
        <v>375</v>
      </c>
      <c r="B38" t="s">
        <v>55</v>
      </c>
      <c r="C38" t="s">
        <v>17</v>
      </c>
      <c r="D38" t="s">
        <v>983</v>
      </c>
      <c r="E38" s="4" t="s">
        <v>308</v>
      </c>
      <c r="F38" t="s">
        <v>304</v>
      </c>
      <c r="G38" s="4">
        <v>20</v>
      </c>
      <c r="H38" s="4">
        <v>0.05</v>
      </c>
      <c r="I38" s="8">
        <v>0.3</v>
      </c>
      <c r="J38" s="7">
        <v>3</v>
      </c>
      <c r="K38" s="7">
        <v>3</v>
      </c>
      <c r="L38" s="5" t="e">
        <f>VLOOKUP(X38,#REF!,6,FALSE)</f>
        <v>#REF!</v>
      </c>
      <c r="M38" s="5" t="e">
        <f>VLOOKUP(X38,#REF!,8,FALSE)</f>
        <v>#REF!</v>
      </c>
      <c r="N38" s="5" t="e">
        <f>VLOOKUP(X38,#REF!,7,FALSE)</f>
        <v>#REF!</v>
      </c>
      <c r="O38" s="4">
        <v>0</v>
      </c>
      <c r="P38" s="4">
        <v>0.43</v>
      </c>
      <c r="Q38" t="e">
        <f t="shared" si="0"/>
        <v>#REF!</v>
      </c>
      <c r="R38" t="e">
        <f t="shared" si="1"/>
        <v>#REF!</v>
      </c>
      <c r="S38" t="e">
        <f>#REF!^2/((J38*#REF!)*(SQRT(1+K38^2)))</f>
        <v>#REF!</v>
      </c>
      <c r="T38" t="e">
        <f t="shared" si="2"/>
        <v>#REF!</v>
      </c>
      <c r="U38">
        <v>0</v>
      </c>
      <c r="V38" s="4">
        <v>1</v>
      </c>
      <c r="W38" t="str">
        <f t="shared" si="3"/>
        <v>PSCAD_H_DMAT_3P.Balanced.24_SCR3_XR3_P0.05_Q0.3</v>
      </c>
      <c r="X38" t="str">
        <f t="shared" si="4"/>
        <v>0.05_0.3_3_3</v>
      </c>
      <c r="Z38">
        <v>0</v>
      </c>
      <c r="AL38"/>
    </row>
    <row r="39" spans="1:38" s="4" customFormat="1" ht="18" customHeight="1" x14ac:dyDescent="0.25">
      <c r="A39" s="1" t="s">
        <v>376</v>
      </c>
      <c r="B39" t="s">
        <v>55</v>
      </c>
      <c r="C39" t="s">
        <v>17</v>
      </c>
      <c r="D39" t="s">
        <v>983</v>
      </c>
      <c r="E39" s="4" t="s">
        <v>308</v>
      </c>
      <c r="F39" t="s">
        <v>304</v>
      </c>
      <c r="G39" s="4">
        <v>20</v>
      </c>
      <c r="H39" s="4">
        <v>1</v>
      </c>
      <c r="I39" s="8">
        <v>0</v>
      </c>
      <c r="J39" s="7">
        <v>10</v>
      </c>
      <c r="K39" s="7">
        <v>14</v>
      </c>
      <c r="L39" s="5" t="e">
        <f>VLOOKUP(X39,#REF!,6,FALSE)</f>
        <v>#REF!</v>
      </c>
      <c r="M39" s="5" t="e">
        <f>VLOOKUP(X39,#REF!,8,FALSE)</f>
        <v>#REF!</v>
      </c>
      <c r="N39" s="5" t="e">
        <f>VLOOKUP(X39,#REF!,7,FALSE)</f>
        <v>#REF!</v>
      </c>
      <c r="O39" s="4">
        <v>0</v>
      </c>
      <c r="P39" s="4">
        <v>0.5</v>
      </c>
      <c r="Q39" t="e">
        <f t="shared" si="0"/>
        <v>#REF!</v>
      </c>
      <c r="R39" t="e">
        <f t="shared" si="1"/>
        <v>#REF!</v>
      </c>
      <c r="S39" t="e">
        <f>#REF!^2/((J39*#REF!)*(SQRT(1+K39^2)))</f>
        <v>#REF!</v>
      </c>
      <c r="T39" t="e">
        <f t="shared" si="2"/>
        <v>#REF!</v>
      </c>
      <c r="U39">
        <v>0</v>
      </c>
      <c r="V39" s="4">
        <v>2</v>
      </c>
      <c r="W39" t="str">
        <f t="shared" si="3"/>
        <v>PSCAD_H_DMAT_3P.Balanced.25_SCR10_XR14_P1_Q0</v>
      </c>
      <c r="X39" t="str">
        <f t="shared" si="4"/>
        <v>1_0_10_14</v>
      </c>
      <c r="Z39">
        <v>0</v>
      </c>
      <c r="AL39"/>
    </row>
    <row r="40" spans="1:38" s="4" customFormat="1" ht="18" customHeight="1" x14ac:dyDescent="0.25">
      <c r="A40" s="1" t="s">
        <v>377</v>
      </c>
      <c r="B40" t="s">
        <v>55</v>
      </c>
      <c r="C40" t="s">
        <v>17</v>
      </c>
      <c r="D40" t="s">
        <v>983</v>
      </c>
      <c r="E40" s="4" t="s">
        <v>308</v>
      </c>
      <c r="F40" t="s">
        <v>304</v>
      </c>
      <c r="G40" s="4">
        <v>20</v>
      </c>
      <c r="H40" s="4">
        <v>1</v>
      </c>
      <c r="I40" s="8">
        <v>-0.3</v>
      </c>
      <c r="J40" s="7">
        <v>10</v>
      </c>
      <c r="K40" s="7">
        <v>14</v>
      </c>
      <c r="L40" s="5" t="e">
        <f>VLOOKUP(X40,#REF!,6,FALSE)</f>
        <v>#REF!</v>
      </c>
      <c r="M40" s="5" t="e">
        <f>VLOOKUP(X40,#REF!,8,FALSE)</f>
        <v>#REF!</v>
      </c>
      <c r="N40" s="5" t="e">
        <f>VLOOKUP(X40,#REF!,7,FALSE)</f>
        <v>#REF!</v>
      </c>
      <c r="O40" s="4">
        <v>0</v>
      </c>
      <c r="P40" s="4">
        <v>0.5</v>
      </c>
      <c r="Q40" t="e">
        <f t="shared" si="0"/>
        <v>#REF!</v>
      </c>
      <c r="R40" t="e">
        <f t="shared" si="1"/>
        <v>#REF!</v>
      </c>
      <c r="S40" t="e">
        <f>#REF!^2/((J40*#REF!)*(SQRT(1+K40^2)))</f>
        <v>#REF!</v>
      </c>
      <c r="T40" t="e">
        <f t="shared" si="2"/>
        <v>#REF!</v>
      </c>
      <c r="U40">
        <v>0</v>
      </c>
      <c r="V40" s="4">
        <v>2</v>
      </c>
      <c r="W40" t="str">
        <f t="shared" si="3"/>
        <v>PSCAD_H_DMAT_3P.Balanced.26_SCR10_XR14_P1_Q-0.3</v>
      </c>
      <c r="X40" t="str">
        <f t="shared" si="4"/>
        <v>1_-0.3_10_14</v>
      </c>
      <c r="Z40">
        <v>0</v>
      </c>
      <c r="AL40"/>
    </row>
    <row r="41" spans="1:38" s="4" customFormat="1" ht="18" customHeight="1" x14ac:dyDescent="0.25">
      <c r="A41" s="1" t="s">
        <v>378</v>
      </c>
      <c r="B41" t="s">
        <v>55</v>
      </c>
      <c r="C41" t="s">
        <v>17</v>
      </c>
      <c r="D41" t="s">
        <v>983</v>
      </c>
      <c r="E41" s="4" t="s">
        <v>308</v>
      </c>
      <c r="F41" t="s">
        <v>304</v>
      </c>
      <c r="G41" s="4">
        <v>20</v>
      </c>
      <c r="H41" s="4">
        <v>1</v>
      </c>
      <c r="I41" s="8">
        <v>0.3</v>
      </c>
      <c r="J41" s="7">
        <v>10</v>
      </c>
      <c r="K41" s="7">
        <v>14</v>
      </c>
      <c r="L41" s="5" t="e">
        <f>VLOOKUP(X41,#REF!,6,FALSE)</f>
        <v>#REF!</v>
      </c>
      <c r="M41" s="5" t="e">
        <f>VLOOKUP(X41,#REF!,8,FALSE)</f>
        <v>#REF!</v>
      </c>
      <c r="N41" s="5" t="e">
        <f>VLOOKUP(X41,#REF!,7,FALSE)</f>
        <v>#REF!</v>
      </c>
      <c r="O41" s="4">
        <v>0</v>
      </c>
      <c r="P41" s="4">
        <v>0.5</v>
      </c>
      <c r="Q41" t="e">
        <f t="shared" si="0"/>
        <v>#REF!</v>
      </c>
      <c r="R41" t="e">
        <f t="shared" si="1"/>
        <v>#REF!</v>
      </c>
      <c r="S41" t="e">
        <f>#REF!^2/((J41*#REF!)*(SQRT(1+K41^2)))</f>
        <v>#REF!</v>
      </c>
      <c r="T41" t="e">
        <f t="shared" si="2"/>
        <v>#REF!</v>
      </c>
      <c r="U41">
        <v>0</v>
      </c>
      <c r="V41" s="4">
        <v>2</v>
      </c>
      <c r="W41" t="str">
        <f t="shared" si="3"/>
        <v>PSCAD_H_DMAT_3P.Balanced.27_SCR10_XR14_P1_Q0.3</v>
      </c>
      <c r="X41" t="str">
        <f t="shared" si="4"/>
        <v>1_0.3_10_14</v>
      </c>
      <c r="Z41">
        <v>0</v>
      </c>
      <c r="AL41"/>
    </row>
    <row r="42" spans="1:38" s="4" customFormat="1" ht="18" customHeight="1" x14ac:dyDescent="0.25">
      <c r="A42" s="1" t="s">
        <v>379</v>
      </c>
      <c r="B42" t="s">
        <v>55</v>
      </c>
      <c r="C42" t="s">
        <v>17</v>
      </c>
      <c r="D42" t="s">
        <v>983</v>
      </c>
      <c r="E42" s="4" t="s">
        <v>308</v>
      </c>
      <c r="F42" t="s">
        <v>304</v>
      </c>
      <c r="G42" s="4">
        <v>20</v>
      </c>
      <c r="H42" s="4">
        <v>1</v>
      </c>
      <c r="I42" s="8">
        <v>0</v>
      </c>
      <c r="J42" s="7">
        <v>3</v>
      </c>
      <c r="K42" s="7">
        <v>14</v>
      </c>
      <c r="L42" s="5" t="e">
        <f>VLOOKUP(X42,#REF!,6,FALSE)</f>
        <v>#REF!</v>
      </c>
      <c r="M42" s="5" t="e">
        <f>VLOOKUP(X42,#REF!,8,FALSE)</f>
        <v>#REF!</v>
      </c>
      <c r="N42" s="5" t="e">
        <f>VLOOKUP(X42,#REF!,7,FALSE)</f>
        <v>#REF!</v>
      </c>
      <c r="O42" s="4">
        <v>0</v>
      </c>
      <c r="P42" s="4">
        <v>0.5</v>
      </c>
      <c r="Q42" t="e">
        <f t="shared" si="0"/>
        <v>#REF!</v>
      </c>
      <c r="R42" t="e">
        <f t="shared" si="1"/>
        <v>#REF!</v>
      </c>
      <c r="S42" t="e">
        <f>#REF!^2/((J42*#REF!)*(SQRT(1+K42^2)))</f>
        <v>#REF!</v>
      </c>
      <c r="T42" t="e">
        <f t="shared" si="2"/>
        <v>#REF!</v>
      </c>
      <c r="U42">
        <v>0</v>
      </c>
      <c r="V42" s="4">
        <v>2</v>
      </c>
      <c r="W42" t="str">
        <f t="shared" si="3"/>
        <v>PSCAD_H_DMAT_3P.Balanced.28_SCR3_XR14_P1_Q0</v>
      </c>
      <c r="X42" t="str">
        <f t="shared" si="4"/>
        <v>1_0_3_14</v>
      </c>
      <c r="Z42">
        <v>0</v>
      </c>
      <c r="AL42"/>
    </row>
    <row r="43" spans="1:38" s="4" customFormat="1" ht="18" customHeight="1" x14ac:dyDescent="0.25">
      <c r="A43" s="1" t="s">
        <v>380</v>
      </c>
      <c r="B43" t="s">
        <v>55</v>
      </c>
      <c r="C43" t="s">
        <v>17</v>
      </c>
      <c r="D43" t="s">
        <v>983</v>
      </c>
      <c r="E43" s="4" t="s">
        <v>308</v>
      </c>
      <c r="F43" t="s">
        <v>304</v>
      </c>
      <c r="G43" s="4">
        <v>20</v>
      </c>
      <c r="H43" s="4">
        <v>1</v>
      </c>
      <c r="I43" s="8">
        <v>-0.3</v>
      </c>
      <c r="J43" s="7">
        <v>3</v>
      </c>
      <c r="K43" s="7">
        <v>3</v>
      </c>
      <c r="L43" s="5" t="e">
        <f>VLOOKUP(X43,#REF!,6,FALSE)</f>
        <v>#REF!</v>
      </c>
      <c r="M43" s="5" t="e">
        <f>VLOOKUP(X43,#REF!,8,FALSE)</f>
        <v>#REF!</v>
      </c>
      <c r="N43" s="5" t="e">
        <f>VLOOKUP(X43,#REF!,7,FALSE)</f>
        <v>#REF!</v>
      </c>
      <c r="O43" s="4">
        <v>0</v>
      </c>
      <c r="P43" s="4">
        <v>0.5</v>
      </c>
      <c r="Q43" t="e">
        <f t="shared" si="0"/>
        <v>#REF!</v>
      </c>
      <c r="R43" t="e">
        <f t="shared" si="1"/>
        <v>#REF!</v>
      </c>
      <c r="S43" t="e">
        <f>#REF!^2/((J43*#REF!)*(SQRT(1+K43^2)))</f>
        <v>#REF!</v>
      </c>
      <c r="T43" t="e">
        <f t="shared" si="2"/>
        <v>#REF!</v>
      </c>
      <c r="U43">
        <v>0</v>
      </c>
      <c r="V43" s="4">
        <v>2</v>
      </c>
      <c r="W43" t="str">
        <f t="shared" si="3"/>
        <v>PSCAD_H_DMAT_3P.Balanced.29_SCR3_XR3_P1_Q-0.3</v>
      </c>
      <c r="X43" t="str">
        <f t="shared" si="4"/>
        <v>1_-0.3_3_3</v>
      </c>
      <c r="Z43">
        <v>0</v>
      </c>
      <c r="AL43"/>
    </row>
    <row r="44" spans="1:38" s="4" customFormat="1" ht="18" customHeight="1" x14ac:dyDescent="0.25">
      <c r="A44" s="1" t="s">
        <v>381</v>
      </c>
      <c r="B44" t="s">
        <v>55</v>
      </c>
      <c r="C44" t="s">
        <v>17</v>
      </c>
      <c r="D44" t="s">
        <v>983</v>
      </c>
      <c r="E44" s="4" t="s">
        <v>308</v>
      </c>
      <c r="F44" t="s">
        <v>304</v>
      </c>
      <c r="G44" s="4">
        <v>20</v>
      </c>
      <c r="H44" s="4">
        <v>1</v>
      </c>
      <c r="I44" s="8">
        <v>0.3</v>
      </c>
      <c r="J44" s="7">
        <v>3</v>
      </c>
      <c r="K44" s="7">
        <v>3</v>
      </c>
      <c r="L44" s="5" t="e">
        <f>VLOOKUP(X44,#REF!,6,FALSE)</f>
        <v>#REF!</v>
      </c>
      <c r="M44" s="5" t="e">
        <f>VLOOKUP(X44,#REF!,8,FALSE)</f>
        <v>#REF!</v>
      </c>
      <c r="N44" s="5" t="e">
        <f>VLOOKUP(X44,#REF!,7,FALSE)</f>
        <v>#REF!</v>
      </c>
      <c r="O44" s="4">
        <v>0</v>
      </c>
      <c r="P44" s="4">
        <v>0.5</v>
      </c>
      <c r="Q44" t="e">
        <f t="shared" si="0"/>
        <v>#REF!</v>
      </c>
      <c r="R44" t="e">
        <f t="shared" si="1"/>
        <v>#REF!</v>
      </c>
      <c r="S44" t="e">
        <f>#REF!^2/((J44*#REF!)*(SQRT(1+K44^2)))</f>
        <v>#REF!</v>
      </c>
      <c r="T44" t="e">
        <f t="shared" si="2"/>
        <v>#REF!</v>
      </c>
      <c r="U44">
        <v>0</v>
      </c>
      <c r="V44" s="4">
        <v>2</v>
      </c>
      <c r="W44" t="str">
        <f t="shared" si="3"/>
        <v>PSCAD_H_DMAT_3P.Balanced.30_SCR3_XR3_P1_Q0.3</v>
      </c>
      <c r="X44" t="str">
        <f t="shared" si="4"/>
        <v>1_0.3_3_3</v>
      </c>
      <c r="Z44">
        <v>0</v>
      </c>
      <c r="AL44"/>
    </row>
    <row r="45" spans="1:38" s="4" customFormat="1" ht="18" customHeight="1" x14ac:dyDescent="0.25">
      <c r="A45" s="1" t="s">
        <v>382</v>
      </c>
      <c r="B45" t="s">
        <v>55</v>
      </c>
      <c r="C45" t="s">
        <v>17</v>
      </c>
      <c r="D45" t="s">
        <v>983</v>
      </c>
      <c r="E45" s="4" t="s">
        <v>308</v>
      </c>
      <c r="F45" t="s">
        <v>304</v>
      </c>
      <c r="G45" s="4">
        <v>20</v>
      </c>
      <c r="H45" s="4">
        <v>0.05</v>
      </c>
      <c r="I45" s="8">
        <v>0</v>
      </c>
      <c r="J45" s="7">
        <v>10</v>
      </c>
      <c r="K45" s="7">
        <v>14</v>
      </c>
      <c r="L45" s="5" t="e">
        <f>VLOOKUP(X45,#REF!,6,FALSE)</f>
        <v>#REF!</v>
      </c>
      <c r="M45" s="5" t="e">
        <f>VLOOKUP(X45,#REF!,8,FALSE)</f>
        <v>#REF!</v>
      </c>
      <c r="N45" s="5" t="e">
        <f>VLOOKUP(X45,#REF!,7,FALSE)</f>
        <v>#REF!</v>
      </c>
      <c r="O45" s="4">
        <v>0</v>
      </c>
      <c r="P45" s="4">
        <v>0.5</v>
      </c>
      <c r="Q45" t="e">
        <f t="shared" si="0"/>
        <v>#REF!</v>
      </c>
      <c r="R45" t="e">
        <f t="shared" si="1"/>
        <v>#REF!</v>
      </c>
      <c r="S45" t="e">
        <f>#REF!^2/((J45*#REF!)*(SQRT(1+K45^2)))</f>
        <v>#REF!</v>
      </c>
      <c r="T45" t="e">
        <f t="shared" si="2"/>
        <v>#REF!</v>
      </c>
      <c r="U45">
        <v>0</v>
      </c>
      <c r="V45" s="4">
        <v>2</v>
      </c>
      <c r="W45" t="str">
        <f t="shared" si="3"/>
        <v>PSCAD_H_DMAT_3P.Balanced.31_SCR10_XR14_P0.05_Q0</v>
      </c>
      <c r="X45" t="str">
        <f t="shared" si="4"/>
        <v>0.05_0_10_14</v>
      </c>
      <c r="Z45">
        <v>0</v>
      </c>
      <c r="AL45"/>
    </row>
    <row r="46" spans="1:38" s="4" customFormat="1" ht="18" customHeight="1" x14ac:dyDescent="0.25">
      <c r="A46" s="1" t="s">
        <v>383</v>
      </c>
      <c r="B46" t="s">
        <v>55</v>
      </c>
      <c r="C46" t="s">
        <v>17</v>
      </c>
      <c r="D46" t="s">
        <v>983</v>
      </c>
      <c r="E46" s="4" t="s">
        <v>308</v>
      </c>
      <c r="F46" t="s">
        <v>304</v>
      </c>
      <c r="G46" s="4">
        <v>20</v>
      </c>
      <c r="H46" s="4">
        <v>0.05</v>
      </c>
      <c r="I46" s="8">
        <v>-0.3</v>
      </c>
      <c r="J46" s="7">
        <v>10</v>
      </c>
      <c r="K46" s="7">
        <v>14</v>
      </c>
      <c r="L46" s="5" t="e">
        <f>VLOOKUP(X46,#REF!,6,FALSE)</f>
        <v>#REF!</v>
      </c>
      <c r="M46" s="5" t="e">
        <f>VLOOKUP(X46,#REF!,8,FALSE)</f>
        <v>#REF!</v>
      </c>
      <c r="N46" s="5" t="e">
        <f>VLOOKUP(X46,#REF!,7,FALSE)</f>
        <v>#REF!</v>
      </c>
      <c r="O46" s="4">
        <v>0</v>
      </c>
      <c r="P46" s="4">
        <v>0.5</v>
      </c>
      <c r="Q46" t="e">
        <f t="shared" si="0"/>
        <v>#REF!</v>
      </c>
      <c r="R46" t="e">
        <f t="shared" si="1"/>
        <v>#REF!</v>
      </c>
      <c r="S46" t="e">
        <f>#REF!^2/((J46*#REF!)*(SQRT(1+K46^2)))</f>
        <v>#REF!</v>
      </c>
      <c r="T46" t="e">
        <f t="shared" si="2"/>
        <v>#REF!</v>
      </c>
      <c r="U46">
        <v>0</v>
      </c>
      <c r="V46" s="4">
        <v>2</v>
      </c>
      <c r="W46" t="str">
        <f t="shared" si="3"/>
        <v>PSCAD_H_DMAT_3P.Balanced.32_SCR10_XR14_P0.05_Q-0.3</v>
      </c>
      <c r="X46" t="str">
        <f t="shared" si="4"/>
        <v>0.05_-0.3_10_14</v>
      </c>
      <c r="Z46">
        <v>0</v>
      </c>
      <c r="AL46"/>
    </row>
    <row r="47" spans="1:38" s="4" customFormat="1" ht="18" customHeight="1" x14ac:dyDescent="0.25">
      <c r="A47" s="1" t="s">
        <v>384</v>
      </c>
      <c r="B47" t="s">
        <v>55</v>
      </c>
      <c r="C47" t="s">
        <v>17</v>
      </c>
      <c r="D47" t="s">
        <v>983</v>
      </c>
      <c r="E47" s="4" t="s">
        <v>308</v>
      </c>
      <c r="F47" t="s">
        <v>304</v>
      </c>
      <c r="G47" s="4">
        <v>20</v>
      </c>
      <c r="H47" s="4">
        <v>0.05</v>
      </c>
      <c r="I47" s="8">
        <v>0.3</v>
      </c>
      <c r="J47" s="7">
        <v>10</v>
      </c>
      <c r="K47" s="7">
        <v>14</v>
      </c>
      <c r="L47" s="5" t="e">
        <f>VLOOKUP(X47,#REF!,6,FALSE)</f>
        <v>#REF!</v>
      </c>
      <c r="M47" s="5" t="e">
        <f>VLOOKUP(X47,#REF!,8,FALSE)</f>
        <v>#REF!</v>
      </c>
      <c r="N47" s="5" t="e">
        <f>VLOOKUP(X47,#REF!,7,FALSE)</f>
        <v>#REF!</v>
      </c>
      <c r="O47" s="4">
        <v>0</v>
      </c>
      <c r="P47" s="4">
        <v>0.5</v>
      </c>
      <c r="Q47" t="e">
        <f t="shared" si="0"/>
        <v>#REF!</v>
      </c>
      <c r="R47" t="e">
        <f t="shared" si="1"/>
        <v>#REF!</v>
      </c>
      <c r="S47" t="e">
        <f>#REF!^2/((J47*#REF!)*(SQRT(1+K47^2)))</f>
        <v>#REF!</v>
      </c>
      <c r="T47" t="e">
        <f t="shared" si="2"/>
        <v>#REF!</v>
      </c>
      <c r="U47">
        <v>0</v>
      </c>
      <c r="V47" s="4">
        <v>2</v>
      </c>
      <c r="W47" t="str">
        <f t="shared" si="3"/>
        <v>PSCAD_H_DMAT_3P.Balanced.33_SCR10_XR14_P0.05_Q0.3</v>
      </c>
      <c r="X47" t="str">
        <f t="shared" si="4"/>
        <v>0.05_0.3_10_14</v>
      </c>
      <c r="Z47">
        <v>0</v>
      </c>
      <c r="AL47"/>
    </row>
    <row r="48" spans="1:38" s="4" customFormat="1" ht="18" customHeight="1" x14ac:dyDescent="0.25">
      <c r="A48" s="1" t="s">
        <v>385</v>
      </c>
      <c r="B48" t="s">
        <v>55</v>
      </c>
      <c r="C48" t="s">
        <v>17</v>
      </c>
      <c r="D48" t="s">
        <v>983</v>
      </c>
      <c r="E48" s="4" t="s">
        <v>308</v>
      </c>
      <c r="F48" t="s">
        <v>304</v>
      </c>
      <c r="G48" s="4">
        <v>20</v>
      </c>
      <c r="H48" s="4">
        <v>0.05</v>
      </c>
      <c r="I48" s="8">
        <v>0</v>
      </c>
      <c r="J48" s="7">
        <v>3</v>
      </c>
      <c r="K48" s="7">
        <v>14</v>
      </c>
      <c r="L48" s="5" t="e">
        <f>VLOOKUP(X48,#REF!,6,FALSE)</f>
        <v>#REF!</v>
      </c>
      <c r="M48" s="5" t="e">
        <f>VLOOKUP(X48,#REF!,8,FALSE)</f>
        <v>#REF!</v>
      </c>
      <c r="N48" s="5" t="e">
        <f>VLOOKUP(X48,#REF!,7,FALSE)</f>
        <v>#REF!</v>
      </c>
      <c r="O48" s="4">
        <v>0</v>
      </c>
      <c r="P48" s="4">
        <v>0.5</v>
      </c>
      <c r="Q48" t="e">
        <f t="shared" si="0"/>
        <v>#REF!</v>
      </c>
      <c r="R48" t="e">
        <f t="shared" si="1"/>
        <v>#REF!</v>
      </c>
      <c r="S48" t="e">
        <f>#REF!^2/((J48*#REF!)*(SQRT(1+K48^2)))</f>
        <v>#REF!</v>
      </c>
      <c r="T48" t="e">
        <f t="shared" si="2"/>
        <v>#REF!</v>
      </c>
      <c r="U48">
        <v>0</v>
      </c>
      <c r="V48" s="4">
        <v>2</v>
      </c>
      <c r="W48" t="str">
        <f t="shared" si="3"/>
        <v>PSCAD_H_DMAT_3P.Balanced.34_SCR3_XR14_P0.05_Q0</v>
      </c>
      <c r="X48" t="str">
        <f t="shared" si="4"/>
        <v>0.05_0_3_14</v>
      </c>
      <c r="Z48">
        <v>0</v>
      </c>
      <c r="AL48"/>
    </row>
    <row r="49" spans="1:38" s="4" customFormat="1" ht="18" customHeight="1" x14ac:dyDescent="0.25">
      <c r="A49" s="1" t="s">
        <v>386</v>
      </c>
      <c r="B49" t="s">
        <v>55</v>
      </c>
      <c r="C49" t="s">
        <v>17</v>
      </c>
      <c r="D49" t="s">
        <v>983</v>
      </c>
      <c r="E49" s="4" t="s">
        <v>308</v>
      </c>
      <c r="F49" t="s">
        <v>304</v>
      </c>
      <c r="G49" s="4">
        <v>20</v>
      </c>
      <c r="H49" s="4">
        <v>0.05</v>
      </c>
      <c r="I49" s="8">
        <v>-0.3</v>
      </c>
      <c r="J49" s="7">
        <v>3</v>
      </c>
      <c r="K49" s="7">
        <v>3</v>
      </c>
      <c r="L49" s="5" t="e">
        <f>VLOOKUP(X49,#REF!,6,FALSE)</f>
        <v>#REF!</v>
      </c>
      <c r="M49" s="5" t="e">
        <f>VLOOKUP(X49,#REF!,8,FALSE)</f>
        <v>#REF!</v>
      </c>
      <c r="N49" s="5" t="e">
        <f>VLOOKUP(X49,#REF!,7,FALSE)</f>
        <v>#REF!</v>
      </c>
      <c r="O49" s="4">
        <v>0</v>
      </c>
      <c r="P49" s="4">
        <v>0.5</v>
      </c>
      <c r="Q49" t="e">
        <f t="shared" si="0"/>
        <v>#REF!</v>
      </c>
      <c r="R49" t="e">
        <f t="shared" si="1"/>
        <v>#REF!</v>
      </c>
      <c r="S49" t="e">
        <f>#REF!^2/((J49*#REF!)*(SQRT(1+K49^2)))</f>
        <v>#REF!</v>
      </c>
      <c r="T49" t="e">
        <f t="shared" si="2"/>
        <v>#REF!</v>
      </c>
      <c r="U49">
        <v>0</v>
      </c>
      <c r="V49" s="4">
        <v>2</v>
      </c>
      <c r="W49" t="str">
        <f t="shared" si="3"/>
        <v>PSCAD_H_DMAT_3P.Balanced.35_SCR3_XR3_P0.05_Q-0.3</v>
      </c>
      <c r="X49" t="str">
        <f t="shared" si="4"/>
        <v>0.05_-0.3_3_3</v>
      </c>
      <c r="Z49">
        <v>0</v>
      </c>
      <c r="AL49"/>
    </row>
    <row r="50" spans="1:38" s="4" customFormat="1" ht="18" customHeight="1" x14ac:dyDescent="0.25">
      <c r="A50" s="1" t="s">
        <v>387</v>
      </c>
      <c r="B50" t="s">
        <v>55</v>
      </c>
      <c r="C50" t="s">
        <v>17</v>
      </c>
      <c r="D50" t="s">
        <v>983</v>
      </c>
      <c r="E50" s="4" t="s">
        <v>308</v>
      </c>
      <c r="F50" t="s">
        <v>304</v>
      </c>
      <c r="G50" s="4">
        <v>20</v>
      </c>
      <c r="H50" s="4">
        <v>0.05</v>
      </c>
      <c r="I50" s="8">
        <v>0.3</v>
      </c>
      <c r="J50" s="7">
        <v>3</v>
      </c>
      <c r="K50" s="7">
        <v>3</v>
      </c>
      <c r="L50" s="5" t="e">
        <f>VLOOKUP(X50,#REF!,6,FALSE)</f>
        <v>#REF!</v>
      </c>
      <c r="M50" s="5" t="e">
        <f>VLOOKUP(X50,#REF!,8,FALSE)</f>
        <v>#REF!</v>
      </c>
      <c r="N50" s="5" t="e">
        <f>VLOOKUP(X50,#REF!,7,FALSE)</f>
        <v>#REF!</v>
      </c>
      <c r="O50" s="4">
        <v>0</v>
      </c>
      <c r="P50" s="4">
        <v>0.5</v>
      </c>
      <c r="Q50" t="e">
        <f t="shared" si="0"/>
        <v>#REF!</v>
      </c>
      <c r="R50" t="e">
        <f t="shared" si="1"/>
        <v>#REF!</v>
      </c>
      <c r="S50" t="e">
        <f>#REF!^2/((J50*#REF!)*(SQRT(1+K50^2)))</f>
        <v>#REF!</v>
      </c>
      <c r="T50" t="e">
        <f t="shared" si="2"/>
        <v>#REF!</v>
      </c>
      <c r="U50">
        <v>0</v>
      </c>
      <c r="V50" s="4">
        <v>2</v>
      </c>
      <c r="W50" t="str">
        <f t="shared" si="3"/>
        <v>PSCAD_H_DMAT_3P.Balanced.36_SCR3_XR3_P0.05_Q0.3</v>
      </c>
      <c r="X50" t="str">
        <f t="shared" si="4"/>
        <v>0.05_0.3_3_3</v>
      </c>
      <c r="Z50">
        <v>0</v>
      </c>
      <c r="AL50"/>
    </row>
    <row r="51" spans="1:38" s="4" customFormat="1" ht="18" customHeight="1" x14ac:dyDescent="0.25">
      <c r="A51" s="1" t="s">
        <v>388</v>
      </c>
      <c r="B51" t="s">
        <v>55</v>
      </c>
      <c r="C51" t="s">
        <v>18</v>
      </c>
      <c r="D51" t="s">
        <v>983</v>
      </c>
      <c r="E51" s="4" t="s">
        <v>309</v>
      </c>
      <c r="F51" t="s">
        <v>304</v>
      </c>
      <c r="G51" s="4">
        <v>20</v>
      </c>
      <c r="H51" s="4">
        <v>1</v>
      </c>
      <c r="I51" s="8">
        <v>0</v>
      </c>
      <c r="J51" s="7">
        <v>10</v>
      </c>
      <c r="K51" s="7">
        <v>14</v>
      </c>
      <c r="L51" s="5" t="e">
        <f>VLOOKUP(X51,#REF!,6,FALSE)</f>
        <v>#REF!</v>
      </c>
      <c r="M51" s="5" t="e">
        <f>VLOOKUP(X51,#REF!,8,FALSE)</f>
        <v>#REF!</v>
      </c>
      <c r="N51" s="5" t="e">
        <f>VLOOKUP(X51,#REF!,7,FALSE)</f>
        <v>#REF!</v>
      </c>
      <c r="O51" s="4">
        <v>0</v>
      </c>
      <c r="P51" s="4">
        <v>0.43</v>
      </c>
      <c r="Q51" t="e">
        <f t="shared" si="0"/>
        <v>#REF!</v>
      </c>
      <c r="R51" t="e">
        <f t="shared" si="1"/>
        <v>#REF!</v>
      </c>
      <c r="S51" t="e">
        <f>#REF!^2/((J51*#REF!)*(SQRT(1+K51^2)))</f>
        <v>#REF!</v>
      </c>
      <c r="T51" t="e">
        <f t="shared" si="2"/>
        <v>#REF!</v>
      </c>
      <c r="U51">
        <v>0</v>
      </c>
      <c r="V51" s="4">
        <v>0</v>
      </c>
      <c r="W51" t="str">
        <f t="shared" si="3"/>
        <v>PSCAD_H_DMAT_2P.Unbalanced.37_1_SCR10_XR14_P1_Q0</v>
      </c>
      <c r="X51" t="str">
        <f t="shared" si="4"/>
        <v>1_0_10_14</v>
      </c>
      <c r="Z51">
        <v>0</v>
      </c>
      <c r="AL51"/>
    </row>
    <row r="52" spans="1:38" s="4" customFormat="1" ht="18" customHeight="1" x14ac:dyDescent="0.25">
      <c r="A52" s="1" t="s">
        <v>389</v>
      </c>
      <c r="B52" t="s">
        <v>55</v>
      </c>
      <c r="C52" t="s">
        <v>18</v>
      </c>
      <c r="D52" t="s">
        <v>983</v>
      </c>
      <c r="E52" s="4" t="s">
        <v>309</v>
      </c>
      <c r="F52" t="s">
        <v>304</v>
      </c>
      <c r="G52" s="4">
        <v>20</v>
      </c>
      <c r="H52" s="4">
        <v>1</v>
      </c>
      <c r="I52" s="8">
        <v>0</v>
      </c>
      <c r="J52" s="7" t="e">
        <f>#REF!</f>
        <v>#REF!</v>
      </c>
      <c r="K52" s="7" t="e">
        <f>#REF!</f>
        <v>#REF!</v>
      </c>
      <c r="L52" s="5" t="e">
        <f>VLOOKUP(X52,#REF!,6,FALSE)</f>
        <v>#REF!</v>
      </c>
      <c r="M52" s="5" t="e">
        <f>VLOOKUP(X52,#REF!,8,FALSE)</f>
        <v>#REF!</v>
      </c>
      <c r="N52" s="5" t="e">
        <f>VLOOKUP(X52,#REF!,7,FALSE)</f>
        <v>#REF!</v>
      </c>
      <c r="O52" s="4">
        <v>0</v>
      </c>
      <c r="P52" s="4">
        <v>0.43</v>
      </c>
      <c r="Q52" t="e">
        <f t="shared" si="0"/>
        <v>#REF!</v>
      </c>
      <c r="R52" t="e">
        <f t="shared" si="1"/>
        <v>#REF!</v>
      </c>
      <c r="S52" t="e">
        <f>#REF!^2/((J52*#REF!)*(SQRT(1+K52^2)))</f>
        <v>#REF!</v>
      </c>
      <c r="T52" t="e">
        <f t="shared" si="2"/>
        <v>#REF!</v>
      </c>
      <c r="U52">
        <v>0</v>
      </c>
      <c r="V52" s="4">
        <v>0</v>
      </c>
      <c r="W52" t="e">
        <f t="shared" si="3"/>
        <v>#REF!</v>
      </c>
      <c r="X52" t="e">
        <f t="shared" si="4"/>
        <v>#REF!</v>
      </c>
      <c r="Z52">
        <v>0</v>
      </c>
      <c r="AL52"/>
    </row>
    <row r="53" spans="1:38" s="4" customFormat="1" ht="18" customHeight="1" x14ac:dyDescent="0.25">
      <c r="A53" s="1" t="s">
        <v>390</v>
      </c>
      <c r="B53" t="s">
        <v>55</v>
      </c>
      <c r="C53" t="s">
        <v>18</v>
      </c>
      <c r="D53" t="s">
        <v>983</v>
      </c>
      <c r="E53" s="4" t="s">
        <v>309</v>
      </c>
      <c r="F53" t="s">
        <v>304</v>
      </c>
      <c r="G53" s="4">
        <v>20</v>
      </c>
      <c r="H53" s="4">
        <v>1</v>
      </c>
      <c r="I53" s="8">
        <v>0</v>
      </c>
      <c r="J53" s="7" t="e">
        <f>#REF!</f>
        <v>#REF!</v>
      </c>
      <c r="K53" s="7" t="e">
        <f>#REF!</f>
        <v>#REF!</v>
      </c>
      <c r="L53" s="5" t="e">
        <f>VLOOKUP(X53,#REF!,6,FALSE)</f>
        <v>#REF!</v>
      </c>
      <c r="M53" s="5" t="e">
        <f>VLOOKUP(X53,#REF!,8,FALSE)</f>
        <v>#REF!</v>
      </c>
      <c r="N53" s="5" t="e">
        <f>VLOOKUP(X53,#REF!,7,FALSE)</f>
        <v>#REF!</v>
      </c>
      <c r="O53" s="4">
        <v>0</v>
      </c>
      <c r="P53" s="4">
        <v>0.43</v>
      </c>
      <c r="Q53" t="e">
        <f t="shared" si="0"/>
        <v>#REF!</v>
      </c>
      <c r="R53" t="e">
        <f t="shared" si="1"/>
        <v>#REF!</v>
      </c>
      <c r="S53" t="e">
        <f>#REF!^2/((J53*#REF!)*(SQRT(1+K53^2)))</f>
        <v>#REF!</v>
      </c>
      <c r="T53" t="e">
        <f t="shared" si="2"/>
        <v>#REF!</v>
      </c>
      <c r="U53">
        <v>0</v>
      </c>
      <c r="V53" s="4">
        <v>0</v>
      </c>
      <c r="W53" t="e">
        <f t="shared" si="3"/>
        <v>#REF!</v>
      </c>
      <c r="X53" t="e">
        <f t="shared" si="4"/>
        <v>#REF!</v>
      </c>
      <c r="Z53">
        <v>0</v>
      </c>
      <c r="AL53"/>
    </row>
    <row r="54" spans="1:38" s="4" customFormat="1" ht="18" customHeight="1" x14ac:dyDescent="0.25">
      <c r="A54" s="1" t="s">
        <v>391</v>
      </c>
      <c r="B54" t="s">
        <v>55</v>
      </c>
      <c r="C54" t="s">
        <v>18</v>
      </c>
      <c r="D54" t="s">
        <v>983</v>
      </c>
      <c r="E54" s="4" t="s">
        <v>309</v>
      </c>
      <c r="F54" t="s">
        <v>304</v>
      </c>
      <c r="G54" s="4">
        <v>20</v>
      </c>
      <c r="H54" s="4">
        <v>1</v>
      </c>
      <c r="I54" s="8">
        <v>-0.3</v>
      </c>
      <c r="J54" s="7">
        <v>10</v>
      </c>
      <c r="K54" s="7">
        <v>14</v>
      </c>
      <c r="L54" s="5" t="e">
        <f>VLOOKUP(X54,#REF!,6,FALSE)</f>
        <v>#REF!</v>
      </c>
      <c r="M54" s="5" t="e">
        <f>VLOOKUP(X54,#REF!,8,FALSE)</f>
        <v>#REF!</v>
      </c>
      <c r="N54" s="5" t="e">
        <f>VLOOKUP(X54,#REF!,7,FALSE)</f>
        <v>#REF!</v>
      </c>
      <c r="O54" s="4">
        <v>0</v>
      </c>
      <c r="P54" s="4">
        <v>0.43</v>
      </c>
      <c r="Q54" t="e">
        <f t="shared" si="0"/>
        <v>#REF!</v>
      </c>
      <c r="R54" t="e">
        <f t="shared" si="1"/>
        <v>#REF!</v>
      </c>
      <c r="S54" t="e">
        <f>#REF!^2/((J54*#REF!)*(SQRT(1+K54^2)))</f>
        <v>#REF!</v>
      </c>
      <c r="T54" t="e">
        <f t="shared" si="2"/>
        <v>#REF!</v>
      </c>
      <c r="U54">
        <v>0</v>
      </c>
      <c r="V54" s="4">
        <v>0</v>
      </c>
      <c r="W54" t="str">
        <f t="shared" si="3"/>
        <v>PSCAD_H_DMAT_2P.Unbalanced.38_SCR10_XR14_P1_Q-0.3</v>
      </c>
      <c r="X54" t="str">
        <f t="shared" si="4"/>
        <v>1_-0.3_10_14</v>
      </c>
      <c r="Z54">
        <v>0</v>
      </c>
      <c r="AL54"/>
    </row>
    <row r="55" spans="1:38" s="4" customFormat="1" ht="18" customHeight="1" x14ac:dyDescent="0.25">
      <c r="A55" s="1" t="s">
        <v>392</v>
      </c>
      <c r="B55" t="s">
        <v>55</v>
      </c>
      <c r="C55" t="s">
        <v>18</v>
      </c>
      <c r="D55" t="s">
        <v>983</v>
      </c>
      <c r="E55" s="4" t="s">
        <v>309</v>
      </c>
      <c r="F55" t="s">
        <v>304</v>
      </c>
      <c r="G55" s="4">
        <v>20</v>
      </c>
      <c r="H55" s="4">
        <v>1</v>
      </c>
      <c r="I55" s="8">
        <v>0.3</v>
      </c>
      <c r="J55" s="7">
        <v>10</v>
      </c>
      <c r="K55" s="7">
        <v>14</v>
      </c>
      <c r="L55" s="5" t="e">
        <f>VLOOKUP(X55,#REF!,6,FALSE)</f>
        <v>#REF!</v>
      </c>
      <c r="M55" s="5" t="e">
        <f>VLOOKUP(X55,#REF!,8,FALSE)</f>
        <v>#REF!</v>
      </c>
      <c r="N55" s="5" t="e">
        <f>VLOOKUP(X55,#REF!,7,FALSE)</f>
        <v>#REF!</v>
      </c>
      <c r="O55" s="4">
        <v>0</v>
      </c>
      <c r="P55" s="4">
        <v>0.43</v>
      </c>
      <c r="Q55" t="e">
        <f t="shared" si="0"/>
        <v>#REF!</v>
      </c>
      <c r="R55" t="e">
        <f t="shared" si="1"/>
        <v>#REF!</v>
      </c>
      <c r="S55" t="e">
        <f>#REF!^2/((J55*#REF!)*(SQRT(1+K55^2)))</f>
        <v>#REF!</v>
      </c>
      <c r="T55" t="e">
        <f t="shared" si="2"/>
        <v>#REF!</v>
      </c>
      <c r="U55">
        <v>0</v>
      </c>
      <c r="V55" s="4">
        <v>0</v>
      </c>
      <c r="W55" t="str">
        <f t="shared" si="3"/>
        <v>PSCAD_H_DMAT_2P.Unbalanced.39_SCR10_XR14_P1_Q0.3</v>
      </c>
      <c r="X55" t="str">
        <f t="shared" si="4"/>
        <v>1_0.3_10_14</v>
      </c>
      <c r="Z55">
        <v>0</v>
      </c>
      <c r="AL55"/>
    </row>
    <row r="56" spans="1:38" s="4" customFormat="1" ht="18" customHeight="1" x14ac:dyDescent="0.25">
      <c r="A56" s="1" t="s">
        <v>393</v>
      </c>
      <c r="B56" t="s">
        <v>55</v>
      </c>
      <c r="C56" t="s">
        <v>18</v>
      </c>
      <c r="D56" t="s">
        <v>983</v>
      </c>
      <c r="E56" s="4" t="s">
        <v>309</v>
      </c>
      <c r="F56" t="s">
        <v>304</v>
      </c>
      <c r="G56" s="4">
        <v>20</v>
      </c>
      <c r="H56" s="4">
        <v>1</v>
      </c>
      <c r="I56" s="8">
        <v>0</v>
      </c>
      <c r="J56" s="7">
        <v>3</v>
      </c>
      <c r="K56" s="7">
        <v>14</v>
      </c>
      <c r="L56" s="5" t="e">
        <f>VLOOKUP(X56,#REF!,6,FALSE)</f>
        <v>#REF!</v>
      </c>
      <c r="M56" s="5" t="e">
        <f>VLOOKUP(X56,#REF!,8,FALSE)</f>
        <v>#REF!</v>
      </c>
      <c r="N56" s="5" t="e">
        <f>VLOOKUP(X56,#REF!,7,FALSE)</f>
        <v>#REF!</v>
      </c>
      <c r="O56" s="4">
        <v>0</v>
      </c>
      <c r="P56" s="4">
        <v>0.43</v>
      </c>
      <c r="Q56" t="e">
        <f t="shared" si="0"/>
        <v>#REF!</v>
      </c>
      <c r="R56" t="e">
        <f t="shared" si="1"/>
        <v>#REF!</v>
      </c>
      <c r="S56" t="e">
        <f>#REF!^2/((J56*#REF!)*(SQRT(1+K56^2)))</f>
        <v>#REF!</v>
      </c>
      <c r="T56" t="e">
        <f t="shared" si="2"/>
        <v>#REF!</v>
      </c>
      <c r="U56">
        <v>0</v>
      </c>
      <c r="V56" s="4">
        <v>0</v>
      </c>
      <c r="W56" t="str">
        <f t="shared" si="3"/>
        <v>PSCAD_H_DMAT_2P.Unbalanced.40_SCR3_XR14_P1_Q0</v>
      </c>
      <c r="X56" t="str">
        <f t="shared" si="4"/>
        <v>1_0_3_14</v>
      </c>
      <c r="Z56">
        <v>0</v>
      </c>
      <c r="AL56"/>
    </row>
    <row r="57" spans="1:38" s="4" customFormat="1" ht="18" customHeight="1" x14ac:dyDescent="0.25">
      <c r="A57" s="1" t="s">
        <v>394</v>
      </c>
      <c r="B57" t="s">
        <v>55</v>
      </c>
      <c r="C57" t="s">
        <v>18</v>
      </c>
      <c r="D57" t="s">
        <v>983</v>
      </c>
      <c r="E57" s="4" t="s">
        <v>309</v>
      </c>
      <c r="F57" t="s">
        <v>304</v>
      </c>
      <c r="G57" s="4">
        <v>20</v>
      </c>
      <c r="H57" s="4">
        <v>1</v>
      </c>
      <c r="I57" s="8">
        <v>-0.3</v>
      </c>
      <c r="J57" s="7">
        <v>3</v>
      </c>
      <c r="K57" s="7">
        <v>3</v>
      </c>
      <c r="L57" s="5" t="e">
        <f>VLOOKUP(X57,#REF!,6,FALSE)</f>
        <v>#REF!</v>
      </c>
      <c r="M57" s="5" t="e">
        <f>VLOOKUP(X57,#REF!,8,FALSE)</f>
        <v>#REF!</v>
      </c>
      <c r="N57" s="5" t="e">
        <f>VLOOKUP(X57,#REF!,7,FALSE)</f>
        <v>#REF!</v>
      </c>
      <c r="O57" s="4">
        <v>0</v>
      </c>
      <c r="P57" s="4">
        <v>0.43</v>
      </c>
      <c r="Q57" t="e">
        <f t="shared" si="0"/>
        <v>#REF!</v>
      </c>
      <c r="R57" t="e">
        <f t="shared" si="1"/>
        <v>#REF!</v>
      </c>
      <c r="S57" t="e">
        <f>#REF!^2/((J57*#REF!)*(SQRT(1+K57^2)))</f>
        <v>#REF!</v>
      </c>
      <c r="T57" t="e">
        <f t="shared" si="2"/>
        <v>#REF!</v>
      </c>
      <c r="U57">
        <v>0</v>
      </c>
      <c r="V57" s="4">
        <v>0</v>
      </c>
      <c r="W57" t="str">
        <f t="shared" si="3"/>
        <v>PSCAD_H_DMAT_2P.Unbalanced.41_SCR3_XR3_P1_Q-0.3</v>
      </c>
      <c r="X57" t="str">
        <f t="shared" si="4"/>
        <v>1_-0.3_3_3</v>
      </c>
      <c r="Z57">
        <v>0</v>
      </c>
      <c r="AL57"/>
    </row>
    <row r="58" spans="1:38" s="4" customFormat="1" ht="18" customHeight="1" x14ac:dyDescent="0.25">
      <c r="A58" s="1" t="s">
        <v>395</v>
      </c>
      <c r="B58" t="s">
        <v>55</v>
      </c>
      <c r="C58" t="s">
        <v>18</v>
      </c>
      <c r="D58" t="s">
        <v>983</v>
      </c>
      <c r="E58" s="4" t="s">
        <v>309</v>
      </c>
      <c r="F58" t="s">
        <v>304</v>
      </c>
      <c r="G58" s="4">
        <v>20</v>
      </c>
      <c r="H58" s="4">
        <v>1</v>
      </c>
      <c r="I58" s="8">
        <v>0.3</v>
      </c>
      <c r="J58" s="7">
        <v>3</v>
      </c>
      <c r="K58" s="7">
        <v>3</v>
      </c>
      <c r="L58" s="5" t="e">
        <f>VLOOKUP(X58,#REF!,6,FALSE)</f>
        <v>#REF!</v>
      </c>
      <c r="M58" s="5" t="e">
        <f>VLOOKUP(X58,#REF!,8,FALSE)</f>
        <v>#REF!</v>
      </c>
      <c r="N58" s="5" t="e">
        <f>VLOOKUP(X58,#REF!,7,FALSE)</f>
        <v>#REF!</v>
      </c>
      <c r="O58" s="4">
        <v>0</v>
      </c>
      <c r="P58" s="4">
        <v>0.43</v>
      </c>
      <c r="Q58" t="e">
        <f t="shared" si="0"/>
        <v>#REF!</v>
      </c>
      <c r="R58" t="e">
        <f t="shared" si="1"/>
        <v>#REF!</v>
      </c>
      <c r="S58" t="e">
        <f>#REF!^2/((J58*#REF!)*(SQRT(1+K58^2)))</f>
        <v>#REF!</v>
      </c>
      <c r="T58" t="e">
        <f t="shared" si="2"/>
        <v>#REF!</v>
      </c>
      <c r="U58">
        <v>0</v>
      </c>
      <c r="V58" s="4">
        <v>0</v>
      </c>
      <c r="W58" t="str">
        <f t="shared" si="3"/>
        <v>PSCAD_H_DMAT_2P.Unbalanced.42_SCR3_XR3_P1_Q0.3</v>
      </c>
      <c r="X58" t="str">
        <f t="shared" si="4"/>
        <v>1_0.3_3_3</v>
      </c>
      <c r="Z58">
        <v>0</v>
      </c>
      <c r="AL58"/>
    </row>
    <row r="59" spans="1:38" s="4" customFormat="1" ht="18" customHeight="1" x14ac:dyDescent="0.25">
      <c r="A59" s="1" t="s">
        <v>396</v>
      </c>
      <c r="B59" t="s">
        <v>55</v>
      </c>
      <c r="C59" t="s">
        <v>18</v>
      </c>
      <c r="D59" t="s">
        <v>983</v>
      </c>
      <c r="E59" s="4" t="s">
        <v>309</v>
      </c>
      <c r="F59" t="s">
        <v>304</v>
      </c>
      <c r="G59" s="4">
        <v>20</v>
      </c>
      <c r="H59" s="4">
        <v>0.05</v>
      </c>
      <c r="I59" s="8">
        <v>0</v>
      </c>
      <c r="J59" s="7">
        <v>10</v>
      </c>
      <c r="K59" s="7">
        <v>14</v>
      </c>
      <c r="L59" s="5" t="e">
        <f>VLOOKUP(X59,#REF!,6,FALSE)</f>
        <v>#REF!</v>
      </c>
      <c r="M59" s="5" t="e">
        <f>VLOOKUP(X59,#REF!,8,FALSE)</f>
        <v>#REF!</v>
      </c>
      <c r="N59" s="5" t="e">
        <f>VLOOKUP(X59,#REF!,7,FALSE)</f>
        <v>#REF!</v>
      </c>
      <c r="O59" s="4">
        <v>0</v>
      </c>
      <c r="P59" s="4">
        <v>0.43</v>
      </c>
      <c r="Q59" t="e">
        <f t="shared" si="0"/>
        <v>#REF!</v>
      </c>
      <c r="R59" t="e">
        <f t="shared" si="1"/>
        <v>#REF!</v>
      </c>
      <c r="S59" t="e">
        <f>#REF!^2/((J59*#REF!)*(SQRT(1+K59^2)))</f>
        <v>#REF!</v>
      </c>
      <c r="T59" t="e">
        <f t="shared" si="2"/>
        <v>#REF!</v>
      </c>
      <c r="U59">
        <v>0</v>
      </c>
      <c r="V59" s="4">
        <v>0</v>
      </c>
      <c r="W59" t="str">
        <f t="shared" si="3"/>
        <v>PSCAD_H_DMAT_2P.Unbalanced.43_1_SCR10_XR14_P0.05_Q0</v>
      </c>
      <c r="X59" t="str">
        <f t="shared" si="4"/>
        <v>0.05_0_10_14</v>
      </c>
      <c r="Z59">
        <v>0</v>
      </c>
      <c r="AL59"/>
    </row>
    <row r="60" spans="1:38" s="4" customFormat="1" ht="18" customHeight="1" x14ac:dyDescent="0.25">
      <c r="A60" s="1" t="s">
        <v>397</v>
      </c>
      <c r="B60" t="s">
        <v>55</v>
      </c>
      <c r="C60" t="s">
        <v>18</v>
      </c>
      <c r="D60" t="s">
        <v>983</v>
      </c>
      <c r="E60" s="4" t="s">
        <v>309</v>
      </c>
      <c r="F60" t="s">
        <v>304</v>
      </c>
      <c r="G60" s="4">
        <v>20</v>
      </c>
      <c r="H60" s="4">
        <v>0.05</v>
      </c>
      <c r="I60" s="8">
        <v>0</v>
      </c>
      <c r="J60" s="7" t="e">
        <f>#REF!</f>
        <v>#REF!</v>
      </c>
      <c r="K60" s="7" t="e">
        <f>#REF!</f>
        <v>#REF!</v>
      </c>
      <c r="L60" s="5" t="e">
        <f>VLOOKUP(X60,#REF!,6,FALSE)</f>
        <v>#REF!</v>
      </c>
      <c r="M60" s="5" t="e">
        <f>VLOOKUP(X60,#REF!,8,FALSE)</f>
        <v>#REF!</v>
      </c>
      <c r="N60" s="5" t="e">
        <f>VLOOKUP(X60,#REF!,7,FALSE)</f>
        <v>#REF!</v>
      </c>
      <c r="O60" s="4">
        <v>0</v>
      </c>
      <c r="P60" s="4">
        <v>0.43</v>
      </c>
      <c r="Q60" t="e">
        <f t="shared" si="0"/>
        <v>#REF!</v>
      </c>
      <c r="R60" t="e">
        <f t="shared" si="1"/>
        <v>#REF!</v>
      </c>
      <c r="S60" t="e">
        <f>#REF!^2/((J60*#REF!)*(SQRT(1+K60^2)))</f>
        <v>#REF!</v>
      </c>
      <c r="T60" t="e">
        <f t="shared" si="2"/>
        <v>#REF!</v>
      </c>
      <c r="U60">
        <v>0</v>
      </c>
      <c r="V60" s="4">
        <v>0</v>
      </c>
      <c r="W60" t="e">
        <f t="shared" si="3"/>
        <v>#REF!</v>
      </c>
      <c r="X60" t="e">
        <f t="shared" si="4"/>
        <v>#REF!</v>
      </c>
      <c r="Z60">
        <v>0</v>
      </c>
      <c r="AL60"/>
    </row>
    <row r="61" spans="1:38" s="4" customFormat="1" ht="18" customHeight="1" x14ac:dyDescent="0.25">
      <c r="A61" s="1" t="s">
        <v>398</v>
      </c>
      <c r="B61" t="s">
        <v>55</v>
      </c>
      <c r="C61" t="s">
        <v>18</v>
      </c>
      <c r="D61" t="s">
        <v>983</v>
      </c>
      <c r="E61" s="4" t="s">
        <v>309</v>
      </c>
      <c r="F61" t="s">
        <v>304</v>
      </c>
      <c r="G61" s="4">
        <v>20</v>
      </c>
      <c r="H61" s="4">
        <v>0.05</v>
      </c>
      <c r="I61" s="8">
        <v>0</v>
      </c>
      <c r="J61" s="7" t="e">
        <f>#REF!</f>
        <v>#REF!</v>
      </c>
      <c r="K61" s="7" t="e">
        <f>#REF!</f>
        <v>#REF!</v>
      </c>
      <c r="L61" s="5" t="e">
        <f>VLOOKUP(X61,#REF!,6,FALSE)</f>
        <v>#REF!</v>
      </c>
      <c r="M61" s="5" t="e">
        <f>VLOOKUP(X61,#REF!,8,FALSE)</f>
        <v>#REF!</v>
      </c>
      <c r="N61" s="5" t="e">
        <f>VLOOKUP(X61,#REF!,7,FALSE)</f>
        <v>#REF!</v>
      </c>
      <c r="O61" s="4">
        <v>0</v>
      </c>
      <c r="P61" s="4">
        <v>0.43</v>
      </c>
      <c r="Q61" t="e">
        <f t="shared" si="0"/>
        <v>#REF!</v>
      </c>
      <c r="R61" t="e">
        <f t="shared" si="1"/>
        <v>#REF!</v>
      </c>
      <c r="S61" t="e">
        <f>#REF!^2/((J61*#REF!)*(SQRT(1+K61^2)))</f>
        <v>#REF!</v>
      </c>
      <c r="T61" t="e">
        <f t="shared" si="2"/>
        <v>#REF!</v>
      </c>
      <c r="U61">
        <v>0</v>
      </c>
      <c r="V61" s="4">
        <v>0</v>
      </c>
      <c r="W61" t="e">
        <f t="shared" si="3"/>
        <v>#REF!</v>
      </c>
      <c r="X61" t="e">
        <f t="shared" si="4"/>
        <v>#REF!</v>
      </c>
      <c r="Z61">
        <v>0</v>
      </c>
      <c r="AL61"/>
    </row>
    <row r="62" spans="1:38" s="4" customFormat="1" ht="18" customHeight="1" x14ac:dyDescent="0.25">
      <c r="A62" s="1" t="s">
        <v>399</v>
      </c>
      <c r="B62" t="s">
        <v>55</v>
      </c>
      <c r="C62" t="s">
        <v>18</v>
      </c>
      <c r="D62" t="s">
        <v>983</v>
      </c>
      <c r="E62" s="4" t="s">
        <v>309</v>
      </c>
      <c r="F62" t="s">
        <v>304</v>
      </c>
      <c r="G62" s="4">
        <v>20</v>
      </c>
      <c r="H62" s="4">
        <v>0.05</v>
      </c>
      <c r="I62" s="8">
        <v>-0.3</v>
      </c>
      <c r="J62" s="7">
        <v>10</v>
      </c>
      <c r="K62" s="7">
        <v>14</v>
      </c>
      <c r="L62" s="5" t="e">
        <f>VLOOKUP(X62,#REF!,6,FALSE)</f>
        <v>#REF!</v>
      </c>
      <c r="M62" s="5" t="e">
        <f>VLOOKUP(X62,#REF!,8,FALSE)</f>
        <v>#REF!</v>
      </c>
      <c r="N62" s="5" t="e">
        <f>VLOOKUP(X62,#REF!,7,FALSE)</f>
        <v>#REF!</v>
      </c>
      <c r="O62" s="4">
        <v>0</v>
      </c>
      <c r="P62" s="4">
        <v>0.43</v>
      </c>
      <c r="Q62" t="e">
        <f t="shared" si="0"/>
        <v>#REF!</v>
      </c>
      <c r="R62" t="e">
        <f t="shared" si="1"/>
        <v>#REF!</v>
      </c>
      <c r="S62" t="e">
        <f>#REF!^2/((J62*#REF!)*(SQRT(1+K62^2)))</f>
        <v>#REF!</v>
      </c>
      <c r="T62" t="e">
        <f t="shared" si="2"/>
        <v>#REF!</v>
      </c>
      <c r="U62">
        <v>0</v>
      </c>
      <c r="V62" s="4">
        <v>0</v>
      </c>
      <c r="W62" t="str">
        <f t="shared" si="3"/>
        <v>PSCAD_H_DMAT_2P.Unbalanced.44_SCR10_XR14_P0.05_Q-0.3</v>
      </c>
      <c r="X62" t="str">
        <f t="shared" si="4"/>
        <v>0.05_-0.3_10_14</v>
      </c>
      <c r="Z62">
        <v>0</v>
      </c>
      <c r="AL62"/>
    </row>
    <row r="63" spans="1:38" s="4" customFormat="1" ht="18" customHeight="1" x14ac:dyDescent="0.25">
      <c r="A63" s="1" t="s">
        <v>400</v>
      </c>
      <c r="B63" t="s">
        <v>55</v>
      </c>
      <c r="C63" t="s">
        <v>18</v>
      </c>
      <c r="D63" t="s">
        <v>983</v>
      </c>
      <c r="E63" s="4" t="s">
        <v>309</v>
      </c>
      <c r="F63" t="s">
        <v>304</v>
      </c>
      <c r="G63" s="4">
        <v>20</v>
      </c>
      <c r="H63" s="4">
        <v>0.05</v>
      </c>
      <c r="I63" s="8">
        <v>0.3</v>
      </c>
      <c r="J63" s="7">
        <v>10</v>
      </c>
      <c r="K63" s="7">
        <v>14</v>
      </c>
      <c r="L63" s="5" t="e">
        <f>VLOOKUP(X63,#REF!,6,FALSE)</f>
        <v>#REF!</v>
      </c>
      <c r="M63" s="5" t="e">
        <f>VLOOKUP(X63,#REF!,8,FALSE)</f>
        <v>#REF!</v>
      </c>
      <c r="N63" s="5" t="e">
        <f>VLOOKUP(X63,#REF!,7,FALSE)</f>
        <v>#REF!</v>
      </c>
      <c r="O63" s="4">
        <v>0</v>
      </c>
      <c r="P63" s="4">
        <v>0.43</v>
      </c>
      <c r="Q63" t="e">
        <f t="shared" si="0"/>
        <v>#REF!</v>
      </c>
      <c r="R63" t="e">
        <f t="shared" si="1"/>
        <v>#REF!</v>
      </c>
      <c r="S63" t="e">
        <f>#REF!^2/((J63*#REF!)*(SQRT(1+K63^2)))</f>
        <v>#REF!</v>
      </c>
      <c r="T63" t="e">
        <f t="shared" si="2"/>
        <v>#REF!</v>
      </c>
      <c r="U63">
        <v>0</v>
      </c>
      <c r="V63" s="4">
        <v>0</v>
      </c>
      <c r="W63" t="str">
        <f t="shared" si="3"/>
        <v>PSCAD_H_DMAT_2P.Unbalanced.45_SCR10_XR14_P0.05_Q0.3</v>
      </c>
      <c r="X63" t="str">
        <f t="shared" si="4"/>
        <v>0.05_0.3_10_14</v>
      </c>
      <c r="Z63">
        <v>0</v>
      </c>
      <c r="AL63"/>
    </row>
    <row r="64" spans="1:38" s="4" customFormat="1" ht="18" customHeight="1" x14ac:dyDescent="0.25">
      <c r="A64" s="1" t="s">
        <v>401</v>
      </c>
      <c r="B64" t="s">
        <v>55</v>
      </c>
      <c r="C64" t="s">
        <v>18</v>
      </c>
      <c r="D64" t="s">
        <v>983</v>
      </c>
      <c r="E64" s="4" t="s">
        <v>309</v>
      </c>
      <c r="F64" t="s">
        <v>304</v>
      </c>
      <c r="G64" s="4">
        <v>20</v>
      </c>
      <c r="H64" s="4">
        <v>0.05</v>
      </c>
      <c r="I64" s="8">
        <v>0</v>
      </c>
      <c r="J64" s="7">
        <v>3</v>
      </c>
      <c r="K64" s="7">
        <v>14</v>
      </c>
      <c r="L64" s="5" t="e">
        <f>VLOOKUP(X64,#REF!,6,FALSE)</f>
        <v>#REF!</v>
      </c>
      <c r="M64" s="5" t="e">
        <f>VLOOKUP(X64,#REF!,8,FALSE)</f>
        <v>#REF!</v>
      </c>
      <c r="N64" s="5" t="e">
        <f>VLOOKUP(X64,#REF!,7,FALSE)</f>
        <v>#REF!</v>
      </c>
      <c r="O64" s="4">
        <v>0</v>
      </c>
      <c r="P64" s="4">
        <v>0.43</v>
      </c>
      <c r="Q64" t="e">
        <f t="shared" ref="Q64:Q127" si="5">IF(S64*V64=0,0.001,S64*V64)</f>
        <v>#REF!</v>
      </c>
      <c r="R64" t="e">
        <f t="shared" ref="R64:R127" si="6">T64*V64</f>
        <v>#REF!</v>
      </c>
      <c r="S64" t="e">
        <f>#REF!^2/((J64*#REF!)*(SQRT(1+K64^2)))</f>
        <v>#REF!</v>
      </c>
      <c r="T64" t="e">
        <f t="shared" ref="T64:T127" si="7">S64*K64/(2*PI()*50)</f>
        <v>#REF!</v>
      </c>
      <c r="U64">
        <v>0</v>
      </c>
      <c r="V64" s="4">
        <v>0</v>
      </c>
      <c r="W64" t="str">
        <f t="shared" si="3"/>
        <v>PSCAD_H_DMAT_2P.Unbalanced.46_SCR3_XR14_P0.05_Q0</v>
      </c>
      <c r="X64" t="str">
        <f t="shared" ref="X64:X127" si="8">H64&amp;"_"&amp;I64&amp;"_"&amp;ROUND(J64,2)&amp;"_"&amp;ROUND(K64,2)</f>
        <v>0.05_0_3_14</v>
      </c>
      <c r="Z64">
        <v>0</v>
      </c>
      <c r="AL64"/>
    </row>
    <row r="65" spans="1:38" s="4" customFormat="1" ht="18" customHeight="1" x14ac:dyDescent="0.25">
      <c r="A65" s="1" t="s">
        <v>402</v>
      </c>
      <c r="B65" t="s">
        <v>55</v>
      </c>
      <c r="C65" t="s">
        <v>18</v>
      </c>
      <c r="D65" t="s">
        <v>983</v>
      </c>
      <c r="E65" s="4" t="s">
        <v>309</v>
      </c>
      <c r="F65" t="s">
        <v>304</v>
      </c>
      <c r="G65" s="4">
        <v>20</v>
      </c>
      <c r="H65" s="4">
        <v>0.05</v>
      </c>
      <c r="I65" s="8">
        <v>-0.3</v>
      </c>
      <c r="J65" s="7">
        <v>3</v>
      </c>
      <c r="K65" s="7">
        <v>3</v>
      </c>
      <c r="L65" s="5" t="e">
        <f>VLOOKUP(X65,#REF!,6,FALSE)</f>
        <v>#REF!</v>
      </c>
      <c r="M65" s="5" t="e">
        <f>VLOOKUP(X65,#REF!,8,FALSE)</f>
        <v>#REF!</v>
      </c>
      <c r="N65" s="5" t="e">
        <f>VLOOKUP(X65,#REF!,7,FALSE)</f>
        <v>#REF!</v>
      </c>
      <c r="O65" s="4">
        <v>0</v>
      </c>
      <c r="P65" s="4">
        <v>0.43</v>
      </c>
      <c r="Q65" t="e">
        <f t="shared" si="5"/>
        <v>#REF!</v>
      </c>
      <c r="R65" t="e">
        <f t="shared" si="6"/>
        <v>#REF!</v>
      </c>
      <c r="S65" t="e">
        <f>#REF!^2/((J65*#REF!)*(SQRT(1+K65^2)))</f>
        <v>#REF!</v>
      </c>
      <c r="T65" t="e">
        <f t="shared" si="7"/>
        <v>#REF!</v>
      </c>
      <c r="U65">
        <v>0</v>
      </c>
      <c r="V65" s="4">
        <v>0</v>
      </c>
      <c r="W65" t="str">
        <f t="shared" si="3"/>
        <v>PSCAD_H_DMAT_2P.Unbalanced.47_SCR3_XR3_P0.05_Q-0.3</v>
      </c>
      <c r="X65" t="str">
        <f t="shared" si="8"/>
        <v>0.05_-0.3_3_3</v>
      </c>
      <c r="Z65">
        <v>0</v>
      </c>
      <c r="AL65"/>
    </row>
    <row r="66" spans="1:38" s="4" customFormat="1" ht="18" customHeight="1" x14ac:dyDescent="0.25">
      <c r="A66" s="1" t="s">
        <v>403</v>
      </c>
      <c r="B66" t="s">
        <v>55</v>
      </c>
      <c r="C66" t="s">
        <v>18</v>
      </c>
      <c r="D66" t="s">
        <v>983</v>
      </c>
      <c r="E66" s="4" t="s">
        <v>309</v>
      </c>
      <c r="F66" t="s">
        <v>304</v>
      </c>
      <c r="G66" s="4">
        <v>20</v>
      </c>
      <c r="H66" s="4">
        <v>0.05</v>
      </c>
      <c r="I66" s="8">
        <v>0.3</v>
      </c>
      <c r="J66" s="7">
        <v>3</v>
      </c>
      <c r="K66" s="7">
        <v>3</v>
      </c>
      <c r="L66" s="5" t="e">
        <f>VLOOKUP(X66,#REF!,6,FALSE)</f>
        <v>#REF!</v>
      </c>
      <c r="M66" s="5" t="e">
        <f>VLOOKUP(X66,#REF!,8,FALSE)</f>
        <v>#REF!</v>
      </c>
      <c r="N66" s="5" t="e">
        <f>VLOOKUP(X66,#REF!,7,FALSE)</f>
        <v>#REF!</v>
      </c>
      <c r="O66" s="4">
        <v>0</v>
      </c>
      <c r="P66" s="4">
        <v>0.43</v>
      </c>
      <c r="Q66" t="e">
        <f t="shared" si="5"/>
        <v>#REF!</v>
      </c>
      <c r="R66" t="e">
        <f t="shared" si="6"/>
        <v>#REF!</v>
      </c>
      <c r="S66" t="e">
        <f>#REF!^2/((J66*#REF!)*(SQRT(1+K66^2)))</f>
        <v>#REF!</v>
      </c>
      <c r="T66" t="e">
        <f t="shared" si="7"/>
        <v>#REF!</v>
      </c>
      <c r="U66">
        <v>0</v>
      </c>
      <c r="V66" s="4">
        <v>0</v>
      </c>
      <c r="W66" t="str">
        <f t="shared" si="3"/>
        <v>PSCAD_H_DMAT_2P.Unbalanced.48_SCR3_XR3_P0.05_Q0.3</v>
      </c>
      <c r="X66" t="str">
        <f t="shared" si="8"/>
        <v>0.05_0.3_3_3</v>
      </c>
      <c r="Z66">
        <v>0</v>
      </c>
      <c r="AL66"/>
    </row>
    <row r="67" spans="1:38" s="4" customFormat="1" ht="18" customHeight="1" x14ac:dyDescent="0.25">
      <c r="A67" s="1" t="s">
        <v>404</v>
      </c>
      <c r="B67" t="s">
        <v>55</v>
      </c>
      <c r="C67" t="s">
        <v>18</v>
      </c>
      <c r="D67" t="s">
        <v>983</v>
      </c>
      <c r="E67" s="4" t="s">
        <v>309</v>
      </c>
      <c r="F67" t="s">
        <v>304</v>
      </c>
      <c r="G67" s="4">
        <v>20</v>
      </c>
      <c r="H67" s="4">
        <v>1</v>
      </c>
      <c r="I67" s="8">
        <v>0</v>
      </c>
      <c r="J67" s="7">
        <v>10</v>
      </c>
      <c r="K67" s="7">
        <v>14</v>
      </c>
      <c r="L67" s="5" t="e">
        <f>VLOOKUP(X67,#REF!,6,FALSE)</f>
        <v>#REF!</v>
      </c>
      <c r="M67" s="5" t="e">
        <f>VLOOKUP(X67,#REF!,8,FALSE)</f>
        <v>#REF!</v>
      </c>
      <c r="N67" s="5" t="e">
        <f>VLOOKUP(X67,#REF!,7,FALSE)</f>
        <v>#REF!</v>
      </c>
      <c r="O67" s="4">
        <v>0</v>
      </c>
      <c r="P67" s="4">
        <v>0.43</v>
      </c>
      <c r="Q67" t="e">
        <f>IF(S67*V67=0,0.001,S67*V67)</f>
        <v>#REF!</v>
      </c>
      <c r="R67" t="e">
        <f t="shared" si="6"/>
        <v>#REF!</v>
      </c>
      <c r="S67" t="e">
        <f>#REF!^2/((J67*#REF!)*(SQRT(1+K67^2)))</f>
        <v>#REF!</v>
      </c>
      <c r="T67" t="e">
        <f t="shared" si="7"/>
        <v>#REF!</v>
      </c>
      <c r="U67">
        <v>0</v>
      </c>
      <c r="V67" s="4">
        <v>1</v>
      </c>
      <c r="W67" t="str">
        <f t="shared" ref="W67:W130" si="9">"PSCAD_"&amp;D67&amp;"_"&amp;F67&amp;"_"&amp;A67&amp;"_SCR"&amp;ROUND(J67,2)&amp;"_XR"&amp;ROUND(K67,2)&amp;"_P"&amp;H67&amp;"_Q"&amp;I67</f>
        <v>PSCAD_H_DMAT_2P.Unbalanced.49_1_SCR10_XR14_P1_Q0</v>
      </c>
      <c r="X67" t="str">
        <f t="shared" si="8"/>
        <v>1_0_10_14</v>
      </c>
      <c r="Z67">
        <v>0</v>
      </c>
      <c r="AL67"/>
    </row>
    <row r="68" spans="1:38" s="4" customFormat="1" ht="18" customHeight="1" x14ac:dyDescent="0.25">
      <c r="A68" s="1" t="s">
        <v>405</v>
      </c>
      <c r="B68" t="s">
        <v>55</v>
      </c>
      <c r="C68" t="s">
        <v>18</v>
      </c>
      <c r="D68" t="s">
        <v>983</v>
      </c>
      <c r="E68" s="4" t="s">
        <v>309</v>
      </c>
      <c r="F68" t="s">
        <v>304</v>
      </c>
      <c r="G68" s="4">
        <v>20</v>
      </c>
      <c r="H68" s="4">
        <v>1</v>
      </c>
      <c r="I68" s="8">
        <v>0</v>
      </c>
      <c r="J68" s="7" t="e">
        <f>#REF!</f>
        <v>#REF!</v>
      </c>
      <c r="K68" s="7" t="e">
        <f>#REF!</f>
        <v>#REF!</v>
      </c>
      <c r="L68" s="5" t="e">
        <f>VLOOKUP(X68,#REF!,6,FALSE)</f>
        <v>#REF!</v>
      </c>
      <c r="M68" s="5" t="e">
        <f>VLOOKUP(X68,#REF!,8,FALSE)</f>
        <v>#REF!</v>
      </c>
      <c r="N68" s="5" t="e">
        <f>VLOOKUP(X68,#REF!,7,FALSE)</f>
        <v>#REF!</v>
      </c>
      <c r="O68" s="4">
        <v>0</v>
      </c>
      <c r="P68" s="4">
        <v>0.43</v>
      </c>
      <c r="Q68" t="e">
        <f t="shared" si="5"/>
        <v>#REF!</v>
      </c>
      <c r="R68" t="e">
        <f t="shared" si="6"/>
        <v>#REF!</v>
      </c>
      <c r="S68" t="e">
        <f>#REF!^2/((J68*#REF!)*(SQRT(1+K68^2)))</f>
        <v>#REF!</v>
      </c>
      <c r="T68" t="e">
        <f t="shared" si="7"/>
        <v>#REF!</v>
      </c>
      <c r="U68">
        <v>0</v>
      </c>
      <c r="V68" s="4">
        <v>1</v>
      </c>
      <c r="W68" t="e">
        <f t="shared" si="9"/>
        <v>#REF!</v>
      </c>
      <c r="X68" t="e">
        <f t="shared" si="8"/>
        <v>#REF!</v>
      </c>
      <c r="Z68">
        <v>0</v>
      </c>
      <c r="AL68"/>
    </row>
    <row r="69" spans="1:38" s="4" customFormat="1" ht="18" customHeight="1" x14ac:dyDescent="0.25">
      <c r="A69" s="1" t="s">
        <v>406</v>
      </c>
      <c r="B69" t="s">
        <v>55</v>
      </c>
      <c r="C69" t="s">
        <v>18</v>
      </c>
      <c r="D69" t="s">
        <v>983</v>
      </c>
      <c r="E69" s="4" t="s">
        <v>309</v>
      </c>
      <c r="F69" t="s">
        <v>304</v>
      </c>
      <c r="G69" s="4">
        <v>20</v>
      </c>
      <c r="H69" s="4">
        <v>1</v>
      </c>
      <c r="I69" s="8">
        <v>0</v>
      </c>
      <c r="J69" s="7" t="e">
        <f>#REF!</f>
        <v>#REF!</v>
      </c>
      <c r="K69" s="7" t="e">
        <f>#REF!</f>
        <v>#REF!</v>
      </c>
      <c r="L69" s="5" t="e">
        <f>VLOOKUP(X69,#REF!,6,FALSE)</f>
        <v>#REF!</v>
      </c>
      <c r="M69" s="5" t="e">
        <f>VLOOKUP(X69,#REF!,8,FALSE)</f>
        <v>#REF!</v>
      </c>
      <c r="N69" s="5" t="e">
        <f>VLOOKUP(X69,#REF!,7,FALSE)</f>
        <v>#REF!</v>
      </c>
      <c r="O69" s="4">
        <v>0</v>
      </c>
      <c r="P69" s="4">
        <v>0.43</v>
      </c>
      <c r="Q69" t="e">
        <f t="shared" si="5"/>
        <v>#REF!</v>
      </c>
      <c r="R69" t="e">
        <f t="shared" si="6"/>
        <v>#REF!</v>
      </c>
      <c r="S69" t="e">
        <f>#REF!^2/((J69*#REF!)*(SQRT(1+K69^2)))</f>
        <v>#REF!</v>
      </c>
      <c r="T69" t="e">
        <f t="shared" si="7"/>
        <v>#REF!</v>
      </c>
      <c r="U69">
        <v>0</v>
      </c>
      <c r="V69" s="4">
        <v>1</v>
      </c>
      <c r="W69" t="e">
        <f t="shared" si="9"/>
        <v>#REF!</v>
      </c>
      <c r="X69" t="e">
        <f t="shared" si="8"/>
        <v>#REF!</v>
      </c>
      <c r="Z69">
        <v>0</v>
      </c>
      <c r="AL69"/>
    </row>
    <row r="70" spans="1:38" s="4" customFormat="1" ht="18" customHeight="1" x14ac:dyDescent="0.25">
      <c r="A70" s="1" t="s">
        <v>407</v>
      </c>
      <c r="B70" t="s">
        <v>55</v>
      </c>
      <c r="C70" t="s">
        <v>18</v>
      </c>
      <c r="D70" t="s">
        <v>983</v>
      </c>
      <c r="E70" s="4" t="s">
        <v>309</v>
      </c>
      <c r="F70" t="s">
        <v>304</v>
      </c>
      <c r="G70" s="4">
        <v>20</v>
      </c>
      <c r="H70" s="4">
        <v>1</v>
      </c>
      <c r="I70" s="8">
        <v>-0.3</v>
      </c>
      <c r="J70" s="7">
        <v>10</v>
      </c>
      <c r="K70" s="7">
        <v>14</v>
      </c>
      <c r="L70" s="5" t="e">
        <f>VLOOKUP(X70,#REF!,6,FALSE)</f>
        <v>#REF!</v>
      </c>
      <c r="M70" s="5" t="e">
        <f>VLOOKUP(X70,#REF!,8,FALSE)</f>
        <v>#REF!</v>
      </c>
      <c r="N70" s="5" t="e">
        <f>VLOOKUP(X70,#REF!,7,FALSE)</f>
        <v>#REF!</v>
      </c>
      <c r="O70" s="4">
        <v>0</v>
      </c>
      <c r="P70" s="4">
        <v>0.43</v>
      </c>
      <c r="Q70" t="e">
        <f t="shared" si="5"/>
        <v>#REF!</v>
      </c>
      <c r="R70" t="e">
        <f t="shared" si="6"/>
        <v>#REF!</v>
      </c>
      <c r="S70" t="e">
        <f>#REF!^2/((J70*#REF!)*(SQRT(1+K70^2)))</f>
        <v>#REF!</v>
      </c>
      <c r="T70" t="e">
        <f t="shared" si="7"/>
        <v>#REF!</v>
      </c>
      <c r="U70">
        <v>0</v>
      </c>
      <c r="V70" s="4">
        <v>1</v>
      </c>
      <c r="W70" t="str">
        <f t="shared" si="9"/>
        <v>PSCAD_H_DMAT_2P.Unbalanced.50_SCR10_XR14_P1_Q-0.3</v>
      </c>
      <c r="X70" t="str">
        <f t="shared" si="8"/>
        <v>1_-0.3_10_14</v>
      </c>
      <c r="Z70">
        <v>0</v>
      </c>
      <c r="AL70"/>
    </row>
    <row r="71" spans="1:38" s="4" customFormat="1" ht="18" customHeight="1" x14ac:dyDescent="0.25">
      <c r="A71" s="1" t="s">
        <v>408</v>
      </c>
      <c r="B71" t="s">
        <v>55</v>
      </c>
      <c r="C71" t="s">
        <v>18</v>
      </c>
      <c r="D71" t="s">
        <v>983</v>
      </c>
      <c r="E71" s="4" t="s">
        <v>309</v>
      </c>
      <c r="F71" t="s">
        <v>304</v>
      </c>
      <c r="G71" s="4">
        <v>20</v>
      </c>
      <c r="H71" s="4">
        <v>1</v>
      </c>
      <c r="I71" s="8">
        <v>0.3</v>
      </c>
      <c r="J71" s="7">
        <v>10</v>
      </c>
      <c r="K71" s="7">
        <v>14</v>
      </c>
      <c r="L71" s="5" t="e">
        <f>VLOOKUP(X71,#REF!,6,FALSE)</f>
        <v>#REF!</v>
      </c>
      <c r="M71" s="5" t="e">
        <f>VLOOKUP(X71,#REF!,8,FALSE)</f>
        <v>#REF!</v>
      </c>
      <c r="N71" s="5" t="e">
        <f>VLOOKUP(X71,#REF!,7,FALSE)</f>
        <v>#REF!</v>
      </c>
      <c r="O71" s="4">
        <v>0</v>
      </c>
      <c r="P71" s="4">
        <v>0.43</v>
      </c>
      <c r="Q71" t="e">
        <f t="shared" si="5"/>
        <v>#REF!</v>
      </c>
      <c r="R71" t="e">
        <f t="shared" si="6"/>
        <v>#REF!</v>
      </c>
      <c r="S71" t="e">
        <f>#REF!^2/((J71*#REF!)*(SQRT(1+K71^2)))</f>
        <v>#REF!</v>
      </c>
      <c r="T71" t="e">
        <f t="shared" si="7"/>
        <v>#REF!</v>
      </c>
      <c r="U71">
        <v>0</v>
      </c>
      <c r="V71" s="4">
        <v>1</v>
      </c>
      <c r="W71" t="str">
        <f t="shared" si="9"/>
        <v>PSCAD_H_DMAT_2P.Unbalanced.51_SCR10_XR14_P1_Q0.3</v>
      </c>
      <c r="X71" t="str">
        <f t="shared" si="8"/>
        <v>1_0.3_10_14</v>
      </c>
      <c r="Z71">
        <v>0</v>
      </c>
      <c r="AL71"/>
    </row>
    <row r="72" spans="1:38" s="4" customFormat="1" ht="18" customHeight="1" x14ac:dyDescent="0.25">
      <c r="A72" s="1" t="s">
        <v>409</v>
      </c>
      <c r="B72" t="s">
        <v>55</v>
      </c>
      <c r="C72" t="s">
        <v>18</v>
      </c>
      <c r="D72" t="s">
        <v>983</v>
      </c>
      <c r="E72" s="4" t="s">
        <v>309</v>
      </c>
      <c r="F72" t="s">
        <v>304</v>
      </c>
      <c r="G72" s="4">
        <v>20</v>
      </c>
      <c r="H72" s="4">
        <v>1</v>
      </c>
      <c r="I72" s="8">
        <v>0</v>
      </c>
      <c r="J72" s="7">
        <v>3</v>
      </c>
      <c r="K72" s="7">
        <v>14</v>
      </c>
      <c r="L72" s="5" t="e">
        <f>VLOOKUP(X72,#REF!,6,FALSE)</f>
        <v>#REF!</v>
      </c>
      <c r="M72" s="5" t="e">
        <f>VLOOKUP(X72,#REF!,8,FALSE)</f>
        <v>#REF!</v>
      </c>
      <c r="N72" s="5" t="e">
        <f>VLOOKUP(X72,#REF!,7,FALSE)</f>
        <v>#REF!</v>
      </c>
      <c r="O72" s="4">
        <v>0</v>
      </c>
      <c r="P72" s="4">
        <v>0.43</v>
      </c>
      <c r="Q72" t="e">
        <f t="shared" si="5"/>
        <v>#REF!</v>
      </c>
      <c r="R72" t="e">
        <f t="shared" si="6"/>
        <v>#REF!</v>
      </c>
      <c r="S72" t="e">
        <f>#REF!^2/((J72*#REF!)*(SQRT(1+K72^2)))</f>
        <v>#REF!</v>
      </c>
      <c r="T72" t="e">
        <f t="shared" si="7"/>
        <v>#REF!</v>
      </c>
      <c r="U72">
        <v>0</v>
      </c>
      <c r="V72" s="4">
        <v>1</v>
      </c>
      <c r="W72" t="str">
        <f t="shared" si="9"/>
        <v>PSCAD_H_DMAT_2P.Unbalanced.52_SCR3_XR14_P1_Q0</v>
      </c>
      <c r="X72" t="str">
        <f t="shared" si="8"/>
        <v>1_0_3_14</v>
      </c>
      <c r="Z72">
        <v>0</v>
      </c>
      <c r="AL72"/>
    </row>
    <row r="73" spans="1:38" s="4" customFormat="1" ht="18" customHeight="1" x14ac:dyDescent="0.25">
      <c r="A73" s="1" t="s">
        <v>410</v>
      </c>
      <c r="B73" t="s">
        <v>55</v>
      </c>
      <c r="C73" t="s">
        <v>18</v>
      </c>
      <c r="D73" t="s">
        <v>983</v>
      </c>
      <c r="E73" s="4" t="s">
        <v>309</v>
      </c>
      <c r="F73" t="s">
        <v>304</v>
      </c>
      <c r="G73" s="4">
        <v>20</v>
      </c>
      <c r="H73" s="4">
        <v>1</v>
      </c>
      <c r="I73" s="8">
        <v>-0.3</v>
      </c>
      <c r="J73" s="7">
        <v>3</v>
      </c>
      <c r="K73" s="7">
        <v>3</v>
      </c>
      <c r="L73" s="5" t="e">
        <f>VLOOKUP(X73,#REF!,6,FALSE)</f>
        <v>#REF!</v>
      </c>
      <c r="M73" s="5" t="e">
        <f>VLOOKUP(X73,#REF!,8,FALSE)</f>
        <v>#REF!</v>
      </c>
      <c r="N73" s="5" t="e">
        <f>VLOOKUP(X73,#REF!,7,FALSE)</f>
        <v>#REF!</v>
      </c>
      <c r="O73" s="4">
        <v>0</v>
      </c>
      <c r="P73" s="4">
        <v>0.43</v>
      </c>
      <c r="Q73" t="e">
        <f t="shared" si="5"/>
        <v>#REF!</v>
      </c>
      <c r="R73" t="e">
        <f t="shared" si="6"/>
        <v>#REF!</v>
      </c>
      <c r="S73" t="e">
        <f>#REF!^2/((J73*#REF!)*(SQRT(1+K73^2)))</f>
        <v>#REF!</v>
      </c>
      <c r="T73" t="e">
        <f t="shared" si="7"/>
        <v>#REF!</v>
      </c>
      <c r="U73">
        <v>0</v>
      </c>
      <c r="V73" s="4">
        <v>1</v>
      </c>
      <c r="W73" t="str">
        <f t="shared" si="9"/>
        <v>PSCAD_H_DMAT_2P.Unbalanced.53_SCR3_XR3_P1_Q-0.3</v>
      </c>
      <c r="X73" t="str">
        <f t="shared" si="8"/>
        <v>1_-0.3_3_3</v>
      </c>
      <c r="Z73">
        <v>0</v>
      </c>
      <c r="AL73"/>
    </row>
    <row r="74" spans="1:38" s="4" customFormat="1" ht="18" customHeight="1" x14ac:dyDescent="0.25">
      <c r="A74" s="1" t="s">
        <v>411</v>
      </c>
      <c r="B74" t="s">
        <v>55</v>
      </c>
      <c r="C74" t="s">
        <v>18</v>
      </c>
      <c r="D74" t="s">
        <v>983</v>
      </c>
      <c r="E74" s="4" t="s">
        <v>309</v>
      </c>
      <c r="F74" t="s">
        <v>304</v>
      </c>
      <c r="G74" s="4">
        <v>20</v>
      </c>
      <c r="H74" s="4">
        <v>1</v>
      </c>
      <c r="I74" s="8">
        <v>0.3</v>
      </c>
      <c r="J74" s="7">
        <v>3</v>
      </c>
      <c r="K74" s="7">
        <v>3</v>
      </c>
      <c r="L74" s="5" t="e">
        <f>VLOOKUP(X74,#REF!,6,FALSE)</f>
        <v>#REF!</v>
      </c>
      <c r="M74" s="5" t="e">
        <f>VLOOKUP(X74,#REF!,8,FALSE)</f>
        <v>#REF!</v>
      </c>
      <c r="N74" s="5" t="e">
        <f>VLOOKUP(X74,#REF!,7,FALSE)</f>
        <v>#REF!</v>
      </c>
      <c r="O74" s="4">
        <v>0</v>
      </c>
      <c r="P74" s="4">
        <v>0.43</v>
      </c>
      <c r="Q74" t="e">
        <f t="shared" si="5"/>
        <v>#REF!</v>
      </c>
      <c r="R74" t="e">
        <f t="shared" si="6"/>
        <v>#REF!</v>
      </c>
      <c r="S74" t="e">
        <f>#REF!^2/((J74*#REF!)*(SQRT(1+K74^2)))</f>
        <v>#REF!</v>
      </c>
      <c r="T74" t="e">
        <f t="shared" si="7"/>
        <v>#REF!</v>
      </c>
      <c r="U74">
        <v>0</v>
      </c>
      <c r="V74" s="4">
        <v>1</v>
      </c>
      <c r="W74" t="str">
        <f t="shared" si="9"/>
        <v>PSCAD_H_DMAT_2P.Unbalanced.54_SCR3_XR3_P1_Q0.3</v>
      </c>
      <c r="X74" t="str">
        <f t="shared" si="8"/>
        <v>1_0.3_3_3</v>
      </c>
      <c r="Z74">
        <v>0</v>
      </c>
      <c r="AL74"/>
    </row>
    <row r="75" spans="1:38" s="4" customFormat="1" ht="18" customHeight="1" x14ac:dyDescent="0.25">
      <c r="A75" s="1" t="s">
        <v>412</v>
      </c>
      <c r="B75" t="s">
        <v>55</v>
      </c>
      <c r="C75" t="s">
        <v>18</v>
      </c>
      <c r="D75" t="s">
        <v>983</v>
      </c>
      <c r="E75" s="4" t="s">
        <v>309</v>
      </c>
      <c r="F75" t="s">
        <v>304</v>
      </c>
      <c r="G75" s="4">
        <v>20</v>
      </c>
      <c r="H75" s="4">
        <v>0.05</v>
      </c>
      <c r="I75" s="8">
        <v>0</v>
      </c>
      <c r="J75" s="7">
        <v>10</v>
      </c>
      <c r="K75" s="7">
        <v>14</v>
      </c>
      <c r="L75" s="5" t="e">
        <f>VLOOKUP(X75,#REF!,6,FALSE)</f>
        <v>#REF!</v>
      </c>
      <c r="M75" s="5" t="e">
        <f>VLOOKUP(X75,#REF!,8,FALSE)</f>
        <v>#REF!</v>
      </c>
      <c r="N75" s="5" t="e">
        <f>VLOOKUP(X75,#REF!,7,FALSE)</f>
        <v>#REF!</v>
      </c>
      <c r="O75" s="4">
        <v>0</v>
      </c>
      <c r="P75" s="4">
        <v>0.43</v>
      </c>
      <c r="Q75" t="e">
        <f t="shared" si="5"/>
        <v>#REF!</v>
      </c>
      <c r="R75" t="e">
        <f t="shared" si="6"/>
        <v>#REF!</v>
      </c>
      <c r="S75" t="e">
        <f>#REF!^2/((J75*#REF!)*(SQRT(1+K75^2)))</f>
        <v>#REF!</v>
      </c>
      <c r="T75" t="e">
        <f t="shared" si="7"/>
        <v>#REF!</v>
      </c>
      <c r="U75">
        <v>0</v>
      </c>
      <c r="V75" s="4">
        <v>1</v>
      </c>
      <c r="W75" t="str">
        <f t="shared" si="9"/>
        <v>PSCAD_H_DMAT_2P.Unbalanced.55_1_SCR10_XR14_P0.05_Q0</v>
      </c>
      <c r="X75" t="str">
        <f t="shared" si="8"/>
        <v>0.05_0_10_14</v>
      </c>
      <c r="Z75">
        <v>0</v>
      </c>
      <c r="AL75"/>
    </row>
    <row r="76" spans="1:38" s="4" customFormat="1" ht="18" customHeight="1" x14ac:dyDescent="0.25">
      <c r="A76" s="1" t="s">
        <v>413</v>
      </c>
      <c r="B76" t="s">
        <v>55</v>
      </c>
      <c r="C76" t="s">
        <v>18</v>
      </c>
      <c r="D76" t="s">
        <v>983</v>
      </c>
      <c r="E76" s="4" t="s">
        <v>309</v>
      </c>
      <c r="F76" t="s">
        <v>304</v>
      </c>
      <c r="G76" s="4">
        <v>20</v>
      </c>
      <c r="H76" s="4">
        <v>0.05</v>
      </c>
      <c r="I76" s="8">
        <v>0</v>
      </c>
      <c r="J76" s="7" t="e">
        <f>#REF!</f>
        <v>#REF!</v>
      </c>
      <c r="K76" s="7" t="e">
        <f>#REF!</f>
        <v>#REF!</v>
      </c>
      <c r="L76" s="5" t="e">
        <f>VLOOKUP(X76,#REF!,6,FALSE)</f>
        <v>#REF!</v>
      </c>
      <c r="M76" s="5" t="e">
        <f>VLOOKUP(X76,#REF!,8,FALSE)</f>
        <v>#REF!</v>
      </c>
      <c r="N76" s="5" t="e">
        <f>VLOOKUP(X76,#REF!,7,FALSE)</f>
        <v>#REF!</v>
      </c>
      <c r="O76" s="4">
        <v>0</v>
      </c>
      <c r="P76" s="4">
        <v>0.43</v>
      </c>
      <c r="Q76" t="e">
        <f t="shared" si="5"/>
        <v>#REF!</v>
      </c>
      <c r="R76" t="e">
        <f t="shared" si="6"/>
        <v>#REF!</v>
      </c>
      <c r="S76" t="e">
        <f>#REF!^2/((J76*#REF!)*(SQRT(1+K76^2)))</f>
        <v>#REF!</v>
      </c>
      <c r="T76" t="e">
        <f t="shared" si="7"/>
        <v>#REF!</v>
      </c>
      <c r="U76">
        <v>0</v>
      </c>
      <c r="V76" s="4">
        <v>1</v>
      </c>
      <c r="W76" t="e">
        <f t="shared" si="9"/>
        <v>#REF!</v>
      </c>
      <c r="X76" t="e">
        <f t="shared" si="8"/>
        <v>#REF!</v>
      </c>
      <c r="Z76">
        <v>0</v>
      </c>
      <c r="AL76"/>
    </row>
    <row r="77" spans="1:38" s="4" customFormat="1" ht="18" customHeight="1" x14ac:dyDescent="0.25">
      <c r="A77" s="1" t="s">
        <v>414</v>
      </c>
      <c r="B77" t="s">
        <v>55</v>
      </c>
      <c r="C77" t="s">
        <v>18</v>
      </c>
      <c r="D77" t="s">
        <v>983</v>
      </c>
      <c r="E77" s="4" t="s">
        <v>309</v>
      </c>
      <c r="F77" t="s">
        <v>304</v>
      </c>
      <c r="G77" s="4">
        <v>20</v>
      </c>
      <c r="H77" s="4">
        <v>0.05</v>
      </c>
      <c r="I77" s="8">
        <v>0</v>
      </c>
      <c r="J77" s="7" t="e">
        <f>#REF!</f>
        <v>#REF!</v>
      </c>
      <c r="K77" s="7" t="e">
        <f>#REF!</f>
        <v>#REF!</v>
      </c>
      <c r="L77" s="5" t="e">
        <f>VLOOKUP(X77,#REF!,6,FALSE)</f>
        <v>#REF!</v>
      </c>
      <c r="M77" s="5" t="e">
        <f>VLOOKUP(X77,#REF!,8,FALSE)</f>
        <v>#REF!</v>
      </c>
      <c r="N77" s="5" t="e">
        <f>VLOOKUP(X77,#REF!,7,FALSE)</f>
        <v>#REF!</v>
      </c>
      <c r="O77" s="4">
        <v>0</v>
      </c>
      <c r="P77" s="4">
        <v>0.43</v>
      </c>
      <c r="Q77" t="e">
        <f t="shared" si="5"/>
        <v>#REF!</v>
      </c>
      <c r="R77" t="e">
        <f t="shared" si="6"/>
        <v>#REF!</v>
      </c>
      <c r="S77" t="e">
        <f>#REF!^2/((J77*#REF!)*(SQRT(1+K77^2)))</f>
        <v>#REF!</v>
      </c>
      <c r="T77" t="e">
        <f t="shared" si="7"/>
        <v>#REF!</v>
      </c>
      <c r="U77">
        <v>0</v>
      </c>
      <c r="V77" s="4">
        <v>1</v>
      </c>
      <c r="W77" t="e">
        <f t="shared" si="9"/>
        <v>#REF!</v>
      </c>
      <c r="X77" t="e">
        <f t="shared" si="8"/>
        <v>#REF!</v>
      </c>
      <c r="Z77">
        <v>0</v>
      </c>
      <c r="AL77"/>
    </row>
    <row r="78" spans="1:38" s="4" customFormat="1" ht="18" customHeight="1" x14ac:dyDescent="0.25">
      <c r="A78" s="1" t="s">
        <v>415</v>
      </c>
      <c r="B78" t="s">
        <v>55</v>
      </c>
      <c r="C78" t="s">
        <v>18</v>
      </c>
      <c r="D78" t="s">
        <v>983</v>
      </c>
      <c r="E78" s="4" t="s">
        <v>309</v>
      </c>
      <c r="F78" t="s">
        <v>304</v>
      </c>
      <c r="G78" s="4">
        <v>20</v>
      </c>
      <c r="H78" s="4">
        <v>0.05</v>
      </c>
      <c r="I78" s="8">
        <v>-0.3</v>
      </c>
      <c r="J78" s="7">
        <v>10</v>
      </c>
      <c r="K78" s="7">
        <v>14</v>
      </c>
      <c r="L78" s="5" t="e">
        <f>VLOOKUP(X78,#REF!,6,FALSE)</f>
        <v>#REF!</v>
      </c>
      <c r="M78" s="5" t="e">
        <f>VLOOKUP(X78,#REF!,8,FALSE)</f>
        <v>#REF!</v>
      </c>
      <c r="N78" s="5" t="e">
        <f>VLOOKUP(X78,#REF!,7,FALSE)</f>
        <v>#REF!</v>
      </c>
      <c r="O78" s="4">
        <v>0</v>
      </c>
      <c r="P78" s="4">
        <v>0.43</v>
      </c>
      <c r="Q78" t="e">
        <f t="shared" si="5"/>
        <v>#REF!</v>
      </c>
      <c r="R78" t="e">
        <f t="shared" si="6"/>
        <v>#REF!</v>
      </c>
      <c r="S78" t="e">
        <f>#REF!^2/((J78*#REF!)*(SQRT(1+K78^2)))</f>
        <v>#REF!</v>
      </c>
      <c r="T78" t="e">
        <f t="shared" si="7"/>
        <v>#REF!</v>
      </c>
      <c r="U78">
        <v>0</v>
      </c>
      <c r="V78" s="4">
        <v>1</v>
      </c>
      <c r="W78" t="str">
        <f t="shared" si="9"/>
        <v>PSCAD_H_DMAT_2P.Unbalanced.56_SCR10_XR14_P0.05_Q-0.3</v>
      </c>
      <c r="X78" t="str">
        <f t="shared" si="8"/>
        <v>0.05_-0.3_10_14</v>
      </c>
      <c r="Z78">
        <v>0</v>
      </c>
      <c r="AL78"/>
    </row>
    <row r="79" spans="1:38" s="4" customFormat="1" ht="18" customHeight="1" x14ac:dyDescent="0.25">
      <c r="A79" s="1" t="s">
        <v>416</v>
      </c>
      <c r="B79" t="s">
        <v>55</v>
      </c>
      <c r="C79" t="s">
        <v>18</v>
      </c>
      <c r="D79" t="s">
        <v>983</v>
      </c>
      <c r="E79" s="4" t="s">
        <v>309</v>
      </c>
      <c r="F79" t="s">
        <v>304</v>
      </c>
      <c r="G79" s="4">
        <v>20</v>
      </c>
      <c r="H79" s="4">
        <v>0.05</v>
      </c>
      <c r="I79" s="8">
        <v>0.3</v>
      </c>
      <c r="J79" s="7">
        <v>10</v>
      </c>
      <c r="K79" s="7">
        <v>14</v>
      </c>
      <c r="L79" s="5" t="e">
        <f>VLOOKUP(X79,#REF!,6,FALSE)</f>
        <v>#REF!</v>
      </c>
      <c r="M79" s="5" t="e">
        <f>VLOOKUP(X79,#REF!,8,FALSE)</f>
        <v>#REF!</v>
      </c>
      <c r="N79" s="5" t="e">
        <f>VLOOKUP(X79,#REF!,7,FALSE)</f>
        <v>#REF!</v>
      </c>
      <c r="O79" s="4">
        <v>0</v>
      </c>
      <c r="P79" s="4">
        <v>0.43</v>
      </c>
      <c r="Q79" t="e">
        <f t="shared" si="5"/>
        <v>#REF!</v>
      </c>
      <c r="R79" t="e">
        <f t="shared" si="6"/>
        <v>#REF!</v>
      </c>
      <c r="S79" t="e">
        <f>#REF!^2/((J79*#REF!)*(SQRT(1+K79^2)))</f>
        <v>#REF!</v>
      </c>
      <c r="T79" t="e">
        <f t="shared" si="7"/>
        <v>#REF!</v>
      </c>
      <c r="U79">
        <v>0</v>
      </c>
      <c r="V79" s="4">
        <v>1</v>
      </c>
      <c r="W79" t="str">
        <f t="shared" si="9"/>
        <v>PSCAD_H_DMAT_2P.Unbalanced.57_SCR10_XR14_P0.05_Q0.3</v>
      </c>
      <c r="X79" t="str">
        <f t="shared" si="8"/>
        <v>0.05_0.3_10_14</v>
      </c>
      <c r="Z79">
        <v>0</v>
      </c>
      <c r="AL79"/>
    </row>
    <row r="80" spans="1:38" s="4" customFormat="1" ht="18" customHeight="1" x14ac:dyDescent="0.25">
      <c r="A80" s="1" t="s">
        <v>417</v>
      </c>
      <c r="B80" t="s">
        <v>55</v>
      </c>
      <c r="C80" t="s">
        <v>18</v>
      </c>
      <c r="D80" t="s">
        <v>983</v>
      </c>
      <c r="E80" s="4" t="s">
        <v>309</v>
      </c>
      <c r="F80" t="s">
        <v>304</v>
      </c>
      <c r="G80" s="4">
        <v>20</v>
      </c>
      <c r="H80" s="4">
        <v>0.05</v>
      </c>
      <c r="I80" s="8">
        <v>0</v>
      </c>
      <c r="J80" s="7">
        <v>3</v>
      </c>
      <c r="K80" s="7">
        <v>14</v>
      </c>
      <c r="L80" s="5" t="e">
        <f>VLOOKUP(X80,#REF!,6,FALSE)</f>
        <v>#REF!</v>
      </c>
      <c r="M80" s="5" t="e">
        <f>VLOOKUP(X80,#REF!,8,FALSE)</f>
        <v>#REF!</v>
      </c>
      <c r="N80" s="5" t="e">
        <f>VLOOKUP(X80,#REF!,7,FALSE)</f>
        <v>#REF!</v>
      </c>
      <c r="O80" s="4">
        <v>0</v>
      </c>
      <c r="P80" s="4">
        <v>0.43</v>
      </c>
      <c r="Q80" t="e">
        <f t="shared" si="5"/>
        <v>#REF!</v>
      </c>
      <c r="R80" t="e">
        <f t="shared" si="6"/>
        <v>#REF!</v>
      </c>
      <c r="S80" t="e">
        <f>#REF!^2/((J80*#REF!)*(SQRT(1+K80^2)))</f>
        <v>#REF!</v>
      </c>
      <c r="T80" t="e">
        <f t="shared" si="7"/>
        <v>#REF!</v>
      </c>
      <c r="U80">
        <v>0</v>
      </c>
      <c r="V80" s="4">
        <v>1</v>
      </c>
      <c r="W80" t="str">
        <f t="shared" si="9"/>
        <v>PSCAD_H_DMAT_2P.Unbalanced.58_SCR3_XR14_P0.05_Q0</v>
      </c>
      <c r="X80" t="str">
        <f t="shared" si="8"/>
        <v>0.05_0_3_14</v>
      </c>
      <c r="Z80">
        <v>0</v>
      </c>
      <c r="AL80"/>
    </row>
    <row r="81" spans="1:38" s="4" customFormat="1" ht="18" customHeight="1" x14ac:dyDescent="0.25">
      <c r="A81" s="1" t="s">
        <v>418</v>
      </c>
      <c r="B81" t="s">
        <v>55</v>
      </c>
      <c r="C81" t="s">
        <v>18</v>
      </c>
      <c r="D81" t="s">
        <v>983</v>
      </c>
      <c r="E81" s="4" t="s">
        <v>309</v>
      </c>
      <c r="F81" t="s">
        <v>304</v>
      </c>
      <c r="G81" s="4">
        <v>20</v>
      </c>
      <c r="H81" s="4">
        <v>0.05</v>
      </c>
      <c r="I81" s="8">
        <v>-0.3</v>
      </c>
      <c r="J81" s="7">
        <v>3</v>
      </c>
      <c r="K81" s="7">
        <v>3</v>
      </c>
      <c r="L81" s="5" t="e">
        <f>VLOOKUP(X81,#REF!,6,FALSE)</f>
        <v>#REF!</v>
      </c>
      <c r="M81" s="5" t="e">
        <f>VLOOKUP(X81,#REF!,8,FALSE)</f>
        <v>#REF!</v>
      </c>
      <c r="N81" s="5" t="e">
        <f>VLOOKUP(X81,#REF!,7,FALSE)</f>
        <v>#REF!</v>
      </c>
      <c r="O81" s="4">
        <v>0</v>
      </c>
      <c r="P81" s="4">
        <v>0.43</v>
      </c>
      <c r="Q81" t="e">
        <f t="shared" si="5"/>
        <v>#REF!</v>
      </c>
      <c r="R81" t="e">
        <f t="shared" si="6"/>
        <v>#REF!</v>
      </c>
      <c r="S81" t="e">
        <f>#REF!^2/((J81*#REF!)*(SQRT(1+K81^2)))</f>
        <v>#REF!</v>
      </c>
      <c r="T81" t="e">
        <f t="shared" si="7"/>
        <v>#REF!</v>
      </c>
      <c r="U81">
        <v>0</v>
      </c>
      <c r="V81" s="4">
        <v>1</v>
      </c>
      <c r="W81" t="str">
        <f t="shared" si="9"/>
        <v>PSCAD_H_DMAT_2P.Unbalanced.59_SCR3_XR3_P0.05_Q-0.3</v>
      </c>
      <c r="X81" t="str">
        <f t="shared" si="8"/>
        <v>0.05_-0.3_3_3</v>
      </c>
      <c r="Z81">
        <v>0</v>
      </c>
      <c r="AL81"/>
    </row>
    <row r="82" spans="1:38" s="4" customFormat="1" ht="18" customHeight="1" x14ac:dyDescent="0.25">
      <c r="A82" s="1" t="s">
        <v>419</v>
      </c>
      <c r="B82" t="s">
        <v>55</v>
      </c>
      <c r="C82" t="s">
        <v>18</v>
      </c>
      <c r="D82" t="s">
        <v>983</v>
      </c>
      <c r="E82" s="4" t="s">
        <v>309</v>
      </c>
      <c r="F82" t="s">
        <v>304</v>
      </c>
      <c r="G82" s="4">
        <v>20</v>
      </c>
      <c r="H82" s="4">
        <v>0.05</v>
      </c>
      <c r="I82" s="8">
        <v>0.3</v>
      </c>
      <c r="J82" s="7">
        <v>3</v>
      </c>
      <c r="K82" s="7">
        <v>3</v>
      </c>
      <c r="L82" s="5" t="e">
        <f>VLOOKUP(X82,#REF!,6,FALSE)</f>
        <v>#REF!</v>
      </c>
      <c r="M82" s="5" t="e">
        <f>VLOOKUP(X82,#REF!,8,FALSE)</f>
        <v>#REF!</v>
      </c>
      <c r="N82" s="5" t="e">
        <f>VLOOKUP(X82,#REF!,7,FALSE)</f>
        <v>#REF!</v>
      </c>
      <c r="O82" s="4">
        <v>0</v>
      </c>
      <c r="P82" s="4">
        <v>0.43</v>
      </c>
      <c r="Q82" t="e">
        <f t="shared" si="5"/>
        <v>#REF!</v>
      </c>
      <c r="R82" t="e">
        <f t="shared" si="6"/>
        <v>#REF!</v>
      </c>
      <c r="S82" t="e">
        <f>#REF!^2/((J82*#REF!)*(SQRT(1+K82^2)))</f>
        <v>#REF!</v>
      </c>
      <c r="T82" t="e">
        <f t="shared" si="7"/>
        <v>#REF!</v>
      </c>
      <c r="U82">
        <v>0</v>
      </c>
      <c r="V82" s="4">
        <v>1</v>
      </c>
      <c r="W82" t="str">
        <f t="shared" si="9"/>
        <v>PSCAD_H_DMAT_2P.Unbalanced.60_SCR3_XR3_P0.05_Q0.3</v>
      </c>
      <c r="X82" t="str">
        <f t="shared" si="8"/>
        <v>0.05_0.3_3_3</v>
      </c>
      <c r="Z82">
        <v>0</v>
      </c>
      <c r="AL82"/>
    </row>
    <row r="83" spans="1:38" s="4" customFormat="1" ht="18" customHeight="1" x14ac:dyDescent="0.25">
      <c r="A83" s="1" t="s">
        <v>420</v>
      </c>
      <c r="B83" t="s">
        <v>55</v>
      </c>
      <c r="C83" t="s">
        <v>19</v>
      </c>
      <c r="D83" t="s">
        <v>983</v>
      </c>
      <c r="E83" s="4" t="s">
        <v>310</v>
      </c>
      <c r="F83" t="s">
        <v>304</v>
      </c>
      <c r="G83" s="4">
        <v>20</v>
      </c>
      <c r="H83" s="4">
        <v>1</v>
      </c>
      <c r="I83" s="8">
        <v>0</v>
      </c>
      <c r="J83" s="7">
        <v>10</v>
      </c>
      <c r="K83" s="7">
        <v>14</v>
      </c>
      <c r="L83" s="5" t="e">
        <f>VLOOKUP(X83,#REF!,6,FALSE)</f>
        <v>#REF!</v>
      </c>
      <c r="M83" s="5" t="e">
        <f>VLOOKUP(X83,#REF!,8,FALSE)</f>
        <v>#REF!</v>
      </c>
      <c r="N83" s="5" t="e">
        <f>VLOOKUP(X83,#REF!,7,FALSE)</f>
        <v>#REF!</v>
      </c>
      <c r="O83" s="4">
        <v>0</v>
      </c>
      <c r="P83" s="4">
        <v>0.43</v>
      </c>
      <c r="Q83" t="e">
        <f t="shared" si="5"/>
        <v>#REF!</v>
      </c>
      <c r="R83" t="e">
        <f t="shared" si="6"/>
        <v>#REF!</v>
      </c>
      <c r="S83" t="e">
        <f>#REF!^2/((J83*#REF!)*(SQRT(1+K83^2)))</f>
        <v>#REF!</v>
      </c>
      <c r="T83" t="e">
        <f t="shared" si="7"/>
        <v>#REF!</v>
      </c>
      <c r="U83">
        <v>0</v>
      </c>
      <c r="V83" s="4">
        <v>0</v>
      </c>
      <c r="W83" t="str">
        <f t="shared" si="9"/>
        <v>PSCAD_H_DMAT_1P.Unbalanced.61_1_SCR10_XR14_P1_Q0</v>
      </c>
      <c r="X83" t="str">
        <f t="shared" si="8"/>
        <v>1_0_10_14</v>
      </c>
      <c r="Z83">
        <v>0</v>
      </c>
      <c r="AL83"/>
    </row>
    <row r="84" spans="1:38" s="4" customFormat="1" ht="18" customHeight="1" x14ac:dyDescent="0.25">
      <c r="A84" s="1" t="s">
        <v>421</v>
      </c>
      <c r="B84" t="s">
        <v>55</v>
      </c>
      <c r="C84" t="s">
        <v>19</v>
      </c>
      <c r="D84" t="s">
        <v>983</v>
      </c>
      <c r="E84" s="4" t="s">
        <v>310</v>
      </c>
      <c r="F84" t="s">
        <v>304</v>
      </c>
      <c r="G84" s="4">
        <v>20</v>
      </c>
      <c r="H84" s="4">
        <v>1</v>
      </c>
      <c r="I84" s="8">
        <v>0</v>
      </c>
      <c r="J84" s="7" t="e">
        <f>#REF!</f>
        <v>#REF!</v>
      </c>
      <c r="K84" s="7" t="e">
        <f>#REF!</f>
        <v>#REF!</v>
      </c>
      <c r="L84" s="5" t="e">
        <f>VLOOKUP(X84,#REF!,6,FALSE)</f>
        <v>#REF!</v>
      </c>
      <c r="M84" s="5" t="e">
        <f>VLOOKUP(X84,#REF!,8,FALSE)</f>
        <v>#REF!</v>
      </c>
      <c r="N84" s="5" t="e">
        <f>VLOOKUP(X84,#REF!,7,FALSE)</f>
        <v>#REF!</v>
      </c>
      <c r="O84" s="4">
        <v>0</v>
      </c>
      <c r="P84" s="4">
        <v>0.43</v>
      </c>
      <c r="Q84" t="e">
        <f t="shared" si="5"/>
        <v>#REF!</v>
      </c>
      <c r="R84" t="e">
        <f t="shared" si="6"/>
        <v>#REF!</v>
      </c>
      <c r="S84" t="e">
        <f>#REF!^2/((J84*#REF!)*(SQRT(1+K84^2)))</f>
        <v>#REF!</v>
      </c>
      <c r="T84" t="e">
        <f t="shared" si="7"/>
        <v>#REF!</v>
      </c>
      <c r="U84">
        <v>0</v>
      </c>
      <c r="V84" s="4">
        <v>0</v>
      </c>
      <c r="W84" t="e">
        <f t="shared" si="9"/>
        <v>#REF!</v>
      </c>
      <c r="X84" t="e">
        <f t="shared" si="8"/>
        <v>#REF!</v>
      </c>
      <c r="Z84">
        <v>0</v>
      </c>
      <c r="AL84"/>
    </row>
    <row r="85" spans="1:38" s="4" customFormat="1" ht="18" customHeight="1" x14ac:dyDescent="0.25">
      <c r="A85" s="1" t="s">
        <v>422</v>
      </c>
      <c r="B85" t="s">
        <v>55</v>
      </c>
      <c r="C85" t="s">
        <v>19</v>
      </c>
      <c r="D85" t="s">
        <v>983</v>
      </c>
      <c r="E85" s="4" t="s">
        <v>310</v>
      </c>
      <c r="F85" t="s">
        <v>304</v>
      </c>
      <c r="G85" s="4">
        <v>20</v>
      </c>
      <c r="H85" s="4">
        <v>1</v>
      </c>
      <c r="I85" s="8">
        <v>0</v>
      </c>
      <c r="J85" s="7" t="e">
        <f>#REF!</f>
        <v>#REF!</v>
      </c>
      <c r="K85" s="7" t="e">
        <f>#REF!</f>
        <v>#REF!</v>
      </c>
      <c r="L85" s="5" t="e">
        <f>VLOOKUP(X85,#REF!,6,FALSE)</f>
        <v>#REF!</v>
      </c>
      <c r="M85" s="5" t="e">
        <f>VLOOKUP(X85,#REF!,8,FALSE)</f>
        <v>#REF!</v>
      </c>
      <c r="N85" s="5" t="e">
        <f>VLOOKUP(X85,#REF!,7,FALSE)</f>
        <v>#REF!</v>
      </c>
      <c r="O85" s="4">
        <v>0</v>
      </c>
      <c r="P85" s="4">
        <v>0.43</v>
      </c>
      <c r="Q85" t="e">
        <f t="shared" si="5"/>
        <v>#REF!</v>
      </c>
      <c r="R85" t="e">
        <f t="shared" si="6"/>
        <v>#REF!</v>
      </c>
      <c r="S85" t="e">
        <f>#REF!^2/((J85*#REF!)*(SQRT(1+K85^2)))</f>
        <v>#REF!</v>
      </c>
      <c r="T85" t="e">
        <f t="shared" si="7"/>
        <v>#REF!</v>
      </c>
      <c r="U85">
        <v>0</v>
      </c>
      <c r="V85" s="4">
        <v>0</v>
      </c>
      <c r="W85" t="e">
        <f t="shared" si="9"/>
        <v>#REF!</v>
      </c>
      <c r="X85" t="e">
        <f t="shared" si="8"/>
        <v>#REF!</v>
      </c>
      <c r="Z85">
        <v>0</v>
      </c>
      <c r="AL85"/>
    </row>
    <row r="86" spans="1:38" s="4" customFormat="1" ht="18" customHeight="1" x14ac:dyDescent="0.25">
      <c r="A86" s="1" t="s">
        <v>423</v>
      </c>
      <c r="B86" t="s">
        <v>55</v>
      </c>
      <c r="C86" t="s">
        <v>19</v>
      </c>
      <c r="D86" t="s">
        <v>983</v>
      </c>
      <c r="E86" s="4" t="s">
        <v>310</v>
      </c>
      <c r="F86" t="s">
        <v>304</v>
      </c>
      <c r="G86" s="4">
        <v>20</v>
      </c>
      <c r="H86" s="4">
        <v>1</v>
      </c>
      <c r="I86" s="8">
        <v>-0.3</v>
      </c>
      <c r="J86" s="7">
        <v>10</v>
      </c>
      <c r="K86" s="7">
        <v>14</v>
      </c>
      <c r="L86" s="5" t="e">
        <f>VLOOKUP(X86,#REF!,6,FALSE)</f>
        <v>#REF!</v>
      </c>
      <c r="M86" s="5" t="e">
        <f>VLOOKUP(X86,#REF!,8,FALSE)</f>
        <v>#REF!</v>
      </c>
      <c r="N86" s="5" t="e">
        <f>VLOOKUP(X86,#REF!,7,FALSE)</f>
        <v>#REF!</v>
      </c>
      <c r="O86" s="4">
        <v>0</v>
      </c>
      <c r="P86" s="4">
        <v>0.43</v>
      </c>
      <c r="Q86" t="e">
        <f t="shared" si="5"/>
        <v>#REF!</v>
      </c>
      <c r="R86" t="e">
        <f t="shared" si="6"/>
        <v>#REF!</v>
      </c>
      <c r="S86" t="e">
        <f>#REF!^2/((J86*#REF!)*(SQRT(1+K86^2)))</f>
        <v>#REF!</v>
      </c>
      <c r="T86" t="e">
        <f t="shared" si="7"/>
        <v>#REF!</v>
      </c>
      <c r="U86">
        <v>0</v>
      </c>
      <c r="V86" s="4">
        <v>0</v>
      </c>
      <c r="W86" t="str">
        <f t="shared" si="9"/>
        <v>PSCAD_H_DMAT_1P.Unbalanced.62_SCR10_XR14_P1_Q-0.3</v>
      </c>
      <c r="X86" t="str">
        <f t="shared" si="8"/>
        <v>1_-0.3_10_14</v>
      </c>
      <c r="Z86">
        <v>0</v>
      </c>
      <c r="AL86"/>
    </row>
    <row r="87" spans="1:38" s="4" customFormat="1" ht="18" customHeight="1" x14ac:dyDescent="0.25">
      <c r="A87" s="1" t="s">
        <v>424</v>
      </c>
      <c r="B87" t="s">
        <v>55</v>
      </c>
      <c r="C87" t="s">
        <v>19</v>
      </c>
      <c r="D87" t="s">
        <v>983</v>
      </c>
      <c r="E87" s="4" t="s">
        <v>310</v>
      </c>
      <c r="F87" t="s">
        <v>304</v>
      </c>
      <c r="G87" s="4">
        <v>20</v>
      </c>
      <c r="H87" s="4">
        <v>1</v>
      </c>
      <c r="I87" s="8">
        <v>0.3</v>
      </c>
      <c r="J87" s="7">
        <v>10</v>
      </c>
      <c r="K87" s="7">
        <v>14</v>
      </c>
      <c r="L87" s="5" t="e">
        <f>VLOOKUP(X87,#REF!,6,FALSE)</f>
        <v>#REF!</v>
      </c>
      <c r="M87" s="5" t="e">
        <f>VLOOKUP(X87,#REF!,8,FALSE)</f>
        <v>#REF!</v>
      </c>
      <c r="N87" s="5" t="e">
        <f>VLOOKUP(X87,#REF!,7,FALSE)</f>
        <v>#REF!</v>
      </c>
      <c r="O87" s="4">
        <v>0</v>
      </c>
      <c r="P87" s="4">
        <v>0.43</v>
      </c>
      <c r="Q87" t="e">
        <f t="shared" si="5"/>
        <v>#REF!</v>
      </c>
      <c r="R87" t="e">
        <f t="shared" si="6"/>
        <v>#REF!</v>
      </c>
      <c r="S87" t="e">
        <f>#REF!^2/((J87*#REF!)*(SQRT(1+K87^2)))</f>
        <v>#REF!</v>
      </c>
      <c r="T87" t="e">
        <f t="shared" si="7"/>
        <v>#REF!</v>
      </c>
      <c r="U87">
        <v>0</v>
      </c>
      <c r="V87" s="4">
        <v>0</v>
      </c>
      <c r="W87" t="str">
        <f t="shared" si="9"/>
        <v>PSCAD_H_DMAT_1P.Unbalanced.63_SCR10_XR14_P1_Q0.3</v>
      </c>
      <c r="X87" t="str">
        <f t="shared" si="8"/>
        <v>1_0.3_10_14</v>
      </c>
      <c r="Z87">
        <v>0</v>
      </c>
      <c r="AL87"/>
    </row>
    <row r="88" spans="1:38" s="4" customFormat="1" ht="18" customHeight="1" x14ac:dyDescent="0.25">
      <c r="A88" s="1" t="s">
        <v>425</v>
      </c>
      <c r="B88" t="s">
        <v>55</v>
      </c>
      <c r="C88" t="s">
        <v>19</v>
      </c>
      <c r="D88" t="s">
        <v>983</v>
      </c>
      <c r="E88" s="4" t="s">
        <v>310</v>
      </c>
      <c r="F88" t="s">
        <v>304</v>
      </c>
      <c r="G88" s="4">
        <v>20</v>
      </c>
      <c r="H88" s="4">
        <v>1</v>
      </c>
      <c r="I88" s="8">
        <v>0</v>
      </c>
      <c r="J88" s="7">
        <v>3</v>
      </c>
      <c r="K88" s="7">
        <v>14</v>
      </c>
      <c r="L88" s="5" t="e">
        <f>VLOOKUP(X88,#REF!,6,FALSE)</f>
        <v>#REF!</v>
      </c>
      <c r="M88" s="5" t="e">
        <f>VLOOKUP(X88,#REF!,8,FALSE)</f>
        <v>#REF!</v>
      </c>
      <c r="N88" s="5" t="e">
        <f>VLOOKUP(X88,#REF!,7,FALSE)</f>
        <v>#REF!</v>
      </c>
      <c r="O88" s="4">
        <v>0</v>
      </c>
      <c r="P88" s="4">
        <v>0.43</v>
      </c>
      <c r="Q88" t="e">
        <f t="shared" si="5"/>
        <v>#REF!</v>
      </c>
      <c r="R88" t="e">
        <f t="shared" si="6"/>
        <v>#REF!</v>
      </c>
      <c r="S88" t="e">
        <f>#REF!^2/((J88*#REF!)*(SQRT(1+K88^2)))</f>
        <v>#REF!</v>
      </c>
      <c r="T88" t="e">
        <f t="shared" si="7"/>
        <v>#REF!</v>
      </c>
      <c r="U88">
        <v>0</v>
      </c>
      <c r="V88" s="4">
        <v>0</v>
      </c>
      <c r="W88" t="str">
        <f t="shared" si="9"/>
        <v>PSCAD_H_DMAT_1P.Unbalanced.64_SCR3_XR14_P1_Q0</v>
      </c>
      <c r="X88" t="str">
        <f t="shared" si="8"/>
        <v>1_0_3_14</v>
      </c>
      <c r="Z88">
        <v>0</v>
      </c>
      <c r="AL88"/>
    </row>
    <row r="89" spans="1:38" s="4" customFormat="1" ht="18" customHeight="1" x14ac:dyDescent="0.25">
      <c r="A89" s="1" t="s">
        <v>426</v>
      </c>
      <c r="B89" t="s">
        <v>55</v>
      </c>
      <c r="C89" t="s">
        <v>19</v>
      </c>
      <c r="D89" t="s">
        <v>983</v>
      </c>
      <c r="E89" s="4" t="s">
        <v>310</v>
      </c>
      <c r="F89" t="s">
        <v>304</v>
      </c>
      <c r="G89" s="4">
        <v>20</v>
      </c>
      <c r="H89" s="4">
        <v>1</v>
      </c>
      <c r="I89" s="8">
        <v>-0.3</v>
      </c>
      <c r="J89" s="7">
        <v>3</v>
      </c>
      <c r="K89" s="7">
        <v>3</v>
      </c>
      <c r="L89" s="5" t="e">
        <f>VLOOKUP(X89,#REF!,6,FALSE)</f>
        <v>#REF!</v>
      </c>
      <c r="M89" s="5" t="e">
        <f>VLOOKUP(X89,#REF!,8,FALSE)</f>
        <v>#REF!</v>
      </c>
      <c r="N89" s="5" t="e">
        <f>VLOOKUP(X89,#REF!,7,FALSE)</f>
        <v>#REF!</v>
      </c>
      <c r="O89" s="4">
        <v>0</v>
      </c>
      <c r="P89" s="4">
        <v>0.43</v>
      </c>
      <c r="Q89" t="e">
        <f t="shared" si="5"/>
        <v>#REF!</v>
      </c>
      <c r="R89" t="e">
        <f t="shared" si="6"/>
        <v>#REF!</v>
      </c>
      <c r="S89" t="e">
        <f>#REF!^2/((J89*#REF!)*(SQRT(1+K89^2)))</f>
        <v>#REF!</v>
      </c>
      <c r="T89" t="e">
        <f t="shared" si="7"/>
        <v>#REF!</v>
      </c>
      <c r="U89">
        <v>0</v>
      </c>
      <c r="V89" s="4">
        <v>0</v>
      </c>
      <c r="W89" t="str">
        <f t="shared" si="9"/>
        <v>PSCAD_H_DMAT_1P.Unbalanced.65_SCR3_XR3_P1_Q-0.3</v>
      </c>
      <c r="X89" t="str">
        <f t="shared" si="8"/>
        <v>1_-0.3_3_3</v>
      </c>
      <c r="Z89">
        <v>0</v>
      </c>
      <c r="AL89"/>
    </row>
    <row r="90" spans="1:38" s="4" customFormat="1" ht="18" customHeight="1" x14ac:dyDescent="0.25">
      <c r="A90" s="1" t="s">
        <v>427</v>
      </c>
      <c r="B90" t="s">
        <v>55</v>
      </c>
      <c r="C90" t="s">
        <v>19</v>
      </c>
      <c r="D90" t="s">
        <v>983</v>
      </c>
      <c r="E90" s="4" t="s">
        <v>310</v>
      </c>
      <c r="F90" t="s">
        <v>304</v>
      </c>
      <c r="G90" s="4">
        <v>20</v>
      </c>
      <c r="H90" s="4">
        <v>1</v>
      </c>
      <c r="I90" s="8">
        <v>0.3</v>
      </c>
      <c r="J90" s="7">
        <v>3</v>
      </c>
      <c r="K90" s="7">
        <v>3</v>
      </c>
      <c r="L90" s="5" t="e">
        <f>VLOOKUP(X90,#REF!,6,FALSE)</f>
        <v>#REF!</v>
      </c>
      <c r="M90" s="5" t="e">
        <f>VLOOKUP(X90,#REF!,8,FALSE)</f>
        <v>#REF!</v>
      </c>
      <c r="N90" s="5" t="e">
        <f>VLOOKUP(X90,#REF!,7,FALSE)</f>
        <v>#REF!</v>
      </c>
      <c r="O90" s="4">
        <v>0</v>
      </c>
      <c r="P90" s="4">
        <v>0.43</v>
      </c>
      <c r="Q90" t="e">
        <f t="shared" si="5"/>
        <v>#REF!</v>
      </c>
      <c r="R90" t="e">
        <f t="shared" si="6"/>
        <v>#REF!</v>
      </c>
      <c r="S90" t="e">
        <f>#REF!^2/((J90*#REF!)*(SQRT(1+K90^2)))</f>
        <v>#REF!</v>
      </c>
      <c r="T90" t="e">
        <f t="shared" si="7"/>
        <v>#REF!</v>
      </c>
      <c r="U90">
        <v>0</v>
      </c>
      <c r="V90" s="4">
        <v>0</v>
      </c>
      <c r="W90" t="str">
        <f t="shared" si="9"/>
        <v>PSCAD_H_DMAT_1P.Unbalanced.66_SCR3_XR3_P1_Q0.3</v>
      </c>
      <c r="X90" t="str">
        <f t="shared" si="8"/>
        <v>1_0.3_3_3</v>
      </c>
      <c r="Z90">
        <v>0</v>
      </c>
      <c r="AL90"/>
    </row>
    <row r="91" spans="1:38" s="4" customFormat="1" ht="18" customHeight="1" x14ac:dyDescent="0.25">
      <c r="A91" s="1" t="s">
        <v>428</v>
      </c>
      <c r="B91" t="s">
        <v>55</v>
      </c>
      <c r="C91" t="s">
        <v>19</v>
      </c>
      <c r="D91" t="s">
        <v>983</v>
      </c>
      <c r="E91" s="4" t="s">
        <v>310</v>
      </c>
      <c r="F91" t="s">
        <v>304</v>
      </c>
      <c r="G91" s="4">
        <v>20</v>
      </c>
      <c r="H91" s="4">
        <v>0.05</v>
      </c>
      <c r="I91" s="8">
        <v>0</v>
      </c>
      <c r="J91" s="7">
        <v>10</v>
      </c>
      <c r="K91" s="7">
        <v>14</v>
      </c>
      <c r="L91" s="5" t="e">
        <f>VLOOKUP(X91,#REF!,6,FALSE)</f>
        <v>#REF!</v>
      </c>
      <c r="M91" s="5" t="e">
        <f>VLOOKUP(X91,#REF!,8,FALSE)</f>
        <v>#REF!</v>
      </c>
      <c r="N91" s="5" t="e">
        <f>VLOOKUP(X91,#REF!,7,FALSE)</f>
        <v>#REF!</v>
      </c>
      <c r="O91" s="4">
        <v>0</v>
      </c>
      <c r="P91" s="4">
        <v>0.43</v>
      </c>
      <c r="Q91" t="e">
        <f t="shared" si="5"/>
        <v>#REF!</v>
      </c>
      <c r="R91" t="e">
        <f t="shared" si="6"/>
        <v>#REF!</v>
      </c>
      <c r="S91" t="e">
        <f>#REF!^2/((J91*#REF!)*(SQRT(1+K91^2)))</f>
        <v>#REF!</v>
      </c>
      <c r="T91" t="e">
        <f t="shared" si="7"/>
        <v>#REF!</v>
      </c>
      <c r="U91">
        <v>0</v>
      </c>
      <c r="V91" s="4">
        <v>0</v>
      </c>
      <c r="W91" t="str">
        <f t="shared" si="9"/>
        <v>PSCAD_H_DMAT_1P.Unbalanced.67_1_SCR10_XR14_P0.05_Q0</v>
      </c>
      <c r="X91" t="str">
        <f t="shared" si="8"/>
        <v>0.05_0_10_14</v>
      </c>
      <c r="Z91">
        <v>0</v>
      </c>
      <c r="AL91"/>
    </row>
    <row r="92" spans="1:38" s="4" customFormat="1" ht="18" customHeight="1" x14ac:dyDescent="0.25">
      <c r="A92" s="1" t="s">
        <v>429</v>
      </c>
      <c r="B92" t="s">
        <v>55</v>
      </c>
      <c r="C92" t="s">
        <v>19</v>
      </c>
      <c r="D92" t="s">
        <v>983</v>
      </c>
      <c r="E92" s="4" t="s">
        <v>310</v>
      </c>
      <c r="F92" t="s">
        <v>304</v>
      </c>
      <c r="G92" s="4">
        <v>20</v>
      </c>
      <c r="H92" s="4">
        <v>0.05</v>
      </c>
      <c r="I92" s="8">
        <v>0</v>
      </c>
      <c r="J92" s="7" t="e">
        <f>#REF!</f>
        <v>#REF!</v>
      </c>
      <c r="K92" s="7" t="e">
        <f>#REF!</f>
        <v>#REF!</v>
      </c>
      <c r="L92" s="5" t="e">
        <f>VLOOKUP(X92,#REF!,6,FALSE)</f>
        <v>#REF!</v>
      </c>
      <c r="M92" s="5" t="e">
        <f>VLOOKUP(X92,#REF!,8,FALSE)</f>
        <v>#REF!</v>
      </c>
      <c r="N92" s="5" t="e">
        <f>VLOOKUP(X92,#REF!,7,FALSE)</f>
        <v>#REF!</v>
      </c>
      <c r="O92" s="4">
        <v>0</v>
      </c>
      <c r="P92" s="4">
        <v>0.43</v>
      </c>
      <c r="Q92" t="e">
        <f t="shared" si="5"/>
        <v>#REF!</v>
      </c>
      <c r="R92" t="e">
        <f t="shared" si="6"/>
        <v>#REF!</v>
      </c>
      <c r="S92" t="e">
        <f>#REF!^2/((J92*#REF!)*(SQRT(1+K92^2)))</f>
        <v>#REF!</v>
      </c>
      <c r="T92" t="e">
        <f t="shared" si="7"/>
        <v>#REF!</v>
      </c>
      <c r="U92">
        <v>0</v>
      </c>
      <c r="V92" s="4">
        <v>0</v>
      </c>
      <c r="W92" t="e">
        <f t="shared" si="9"/>
        <v>#REF!</v>
      </c>
      <c r="X92" t="e">
        <f t="shared" si="8"/>
        <v>#REF!</v>
      </c>
      <c r="Z92">
        <v>0</v>
      </c>
      <c r="AL92"/>
    </row>
    <row r="93" spans="1:38" s="4" customFormat="1" ht="18" customHeight="1" x14ac:dyDescent="0.25">
      <c r="A93" s="1" t="s">
        <v>430</v>
      </c>
      <c r="B93" t="s">
        <v>55</v>
      </c>
      <c r="C93" t="s">
        <v>19</v>
      </c>
      <c r="D93" t="s">
        <v>983</v>
      </c>
      <c r="E93" s="4" t="s">
        <v>310</v>
      </c>
      <c r="F93" t="s">
        <v>304</v>
      </c>
      <c r="G93" s="4">
        <v>20</v>
      </c>
      <c r="H93" s="4">
        <v>0.05</v>
      </c>
      <c r="I93" s="8">
        <v>0</v>
      </c>
      <c r="J93" s="7" t="e">
        <f>#REF!</f>
        <v>#REF!</v>
      </c>
      <c r="K93" s="7" t="e">
        <f>#REF!</f>
        <v>#REF!</v>
      </c>
      <c r="L93" s="5" t="e">
        <f>VLOOKUP(X93,#REF!,6,FALSE)</f>
        <v>#REF!</v>
      </c>
      <c r="M93" s="5" t="e">
        <f>VLOOKUP(X93,#REF!,8,FALSE)</f>
        <v>#REF!</v>
      </c>
      <c r="N93" s="5" t="e">
        <f>VLOOKUP(X93,#REF!,7,FALSE)</f>
        <v>#REF!</v>
      </c>
      <c r="O93" s="4">
        <v>0</v>
      </c>
      <c r="P93" s="4">
        <v>0.43</v>
      </c>
      <c r="Q93" t="e">
        <f t="shared" si="5"/>
        <v>#REF!</v>
      </c>
      <c r="R93" t="e">
        <f t="shared" si="6"/>
        <v>#REF!</v>
      </c>
      <c r="S93" t="e">
        <f>#REF!^2/((J93*#REF!)*(SQRT(1+K93^2)))</f>
        <v>#REF!</v>
      </c>
      <c r="T93" t="e">
        <f t="shared" si="7"/>
        <v>#REF!</v>
      </c>
      <c r="U93">
        <v>0</v>
      </c>
      <c r="V93" s="4">
        <v>0</v>
      </c>
      <c r="W93" t="e">
        <f t="shared" si="9"/>
        <v>#REF!</v>
      </c>
      <c r="X93" t="e">
        <f t="shared" si="8"/>
        <v>#REF!</v>
      </c>
      <c r="Z93">
        <v>0</v>
      </c>
      <c r="AL93"/>
    </row>
    <row r="94" spans="1:38" s="4" customFormat="1" ht="18" customHeight="1" x14ac:dyDescent="0.25">
      <c r="A94" s="1" t="s">
        <v>431</v>
      </c>
      <c r="B94" t="s">
        <v>55</v>
      </c>
      <c r="C94" t="s">
        <v>19</v>
      </c>
      <c r="D94" t="s">
        <v>983</v>
      </c>
      <c r="E94" s="4" t="s">
        <v>310</v>
      </c>
      <c r="F94" t="s">
        <v>304</v>
      </c>
      <c r="G94" s="4">
        <v>20</v>
      </c>
      <c r="H94" s="4">
        <v>0.05</v>
      </c>
      <c r="I94" s="8">
        <v>-0.3</v>
      </c>
      <c r="J94" s="7">
        <v>10</v>
      </c>
      <c r="K94" s="7">
        <v>14</v>
      </c>
      <c r="L94" s="5" t="e">
        <f>VLOOKUP(X94,#REF!,6,FALSE)</f>
        <v>#REF!</v>
      </c>
      <c r="M94" s="5" t="e">
        <f>VLOOKUP(X94,#REF!,8,FALSE)</f>
        <v>#REF!</v>
      </c>
      <c r="N94" s="5" t="e">
        <f>VLOOKUP(X94,#REF!,7,FALSE)</f>
        <v>#REF!</v>
      </c>
      <c r="O94" s="4">
        <v>0</v>
      </c>
      <c r="P94" s="4">
        <v>0.43</v>
      </c>
      <c r="Q94" t="e">
        <f t="shared" si="5"/>
        <v>#REF!</v>
      </c>
      <c r="R94" t="e">
        <f t="shared" si="6"/>
        <v>#REF!</v>
      </c>
      <c r="S94" t="e">
        <f>#REF!^2/((J94*#REF!)*(SQRT(1+K94^2)))</f>
        <v>#REF!</v>
      </c>
      <c r="T94" t="e">
        <f t="shared" si="7"/>
        <v>#REF!</v>
      </c>
      <c r="U94">
        <v>0</v>
      </c>
      <c r="V94" s="4">
        <v>0</v>
      </c>
      <c r="W94" t="str">
        <f t="shared" si="9"/>
        <v>PSCAD_H_DMAT_1P.Unbalanced.68_SCR10_XR14_P0.05_Q-0.3</v>
      </c>
      <c r="X94" t="str">
        <f t="shared" si="8"/>
        <v>0.05_-0.3_10_14</v>
      </c>
      <c r="Z94">
        <v>0</v>
      </c>
      <c r="AL94"/>
    </row>
    <row r="95" spans="1:38" s="4" customFormat="1" ht="18" customHeight="1" x14ac:dyDescent="0.25">
      <c r="A95" s="1" t="s">
        <v>432</v>
      </c>
      <c r="B95" t="s">
        <v>55</v>
      </c>
      <c r="C95" t="s">
        <v>19</v>
      </c>
      <c r="D95" t="s">
        <v>983</v>
      </c>
      <c r="E95" s="4" t="s">
        <v>310</v>
      </c>
      <c r="F95" t="s">
        <v>304</v>
      </c>
      <c r="G95" s="4">
        <v>20</v>
      </c>
      <c r="H95" s="4">
        <v>0.05</v>
      </c>
      <c r="I95" s="8">
        <v>0.3</v>
      </c>
      <c r="J95" s="7">
        <v>10</v>
      </c>
      <c r="K95" s="7">
        <v>14</v>
      </c>
      <c r="L95" s="5" t="e">
        <f>VLOOKUP(X95,#REF!,6,FALSE)</f>
        <v>#REF!</v>
      </c>
      <c r="M95" s="5" t="e">
        <f>VLOOKUP(X95,#REF!,8,FALSE)</f>
        <v>#REF!</v>
      </c>
      <c r="N95" s="5" t="e">
        <f>VLOOKUP(X95,#REF!,7,FALSE)</f>
        <v>#REF!</v>
      </c>
      <c r="O95" s="4">
        <v>0</v>
      </c>
      <c r="P95" s="4">
        <v>0.43</v>
      </c>
      <c r="Q95" t="e">
        <f t="shared" si="5"/>
        <v>#REF!</v>
      </c>
      <c r="R95" t="e">
        <f t="shared" si="6"/>
        <v>#REF!</v>
      </c>
      <c r="S95" t="e">
        <f>#REF!^2/((J95*#REF!)*(SQRT(1+K95^2)))</f>
        <v>#REF!</v>
      </c>
      <c r="T95" t="e">
        <f t="shared" si="7"/>
        <v>#REF!</v>
      </c>
      <c r="U95">
        <v>0</v>
      </c>
      <c r="V95" s="4">
        <v>0</v>
      </c>
      <c r="W95" t="str">
        <f t="shared" si="9"/>
        <v>PSCAD_H_DMAT_1P.Unbalanced.69_SCR10_XR14_P0.05_Q0.3</v>
      </c>
      <c r="X95" t="str">
        <f t="shared" si="8"/>
        <v>0.05_0.3_10_14</v>
      </c>
      <c r="Z95">
        <v>0</v>
      </c>
      <c r="AL95"/>
    </row>
    <row r="96" spans="1:38" s="4" customFormat="1" ht="18" customHeight="1" x14ac:dyDescent="0.25">
      <c r="A96" s="1" t="s">
        <v>433</v>
      </c>
      <c r="B96" t="s">
        <v>55</v>
      </c>
      <c r="C96" t="s">
        <v>19</v>
      </c>
      <c r="D96" t="s">
        <v>983</v>
      </c>
      <c r="E96" s="4" t="s">
        <v>310</v>
      </c>
      <c r="F96" t="s">
        <v>304</v>
      </c>
      <c r="G96" s="4">
        <v>20</v>
      </c>
      <c r="H96" s="4">
        <v>0.05</v>
      </c>
      <c r="I96" s="8">
        <v>0</v>
      </c>
      <c r="J96" s="7">
        <v>3</v>
      </c>
      <c r="K96" s="7">
        <v>14</v>
      </c>
      <c r="L96" s="5" t="e">
        <f>VLOOKUP(X96,#REF!,6,FALSE)</f>
        <v>#REF!</v>
      </c>
      <c r="M96" s="5" t="e">
        <f>VLOOKUP(X96,#REF!,8,FALSE)</f>
        <v>#REF!</v>
      </c>
      <c r="N96" s="5" t="e">
        <f>VLOOKUP(X96,#REF!,7,FALSE)</f>
        <v>#REF!</v>
      </c>
      <c r="O96" s="4">
        <v>0</v>
      </c>
      <c r="P96" s="4">
        <v>0.43</v>
      </c>
      <c r="Q96" t="e">
        <f t="shared" si="5"/>
        <v>#REF!</v>
      </c>
      <c r="R96" t="e">
        <f t="shared" si="6"/>
        <v>#REF!</v>
      </c>
      <c r="S96" t="e">
        <f>#REF!^2/((J96*#REF!)*(SQRT(1+K96^2)))</f>
        <v>#REF!</v>
      </c>
      <c r="T96" t="e">
        <f t="shared" si="7"/>
        <v>#REF!</v>
      </c>
      <c r="U96">
        <v>0</v>
      </c>
      <c r="V96" s="4">
        <v>0</v>
      </c>
      <c r="W96" t="str">
        <f t="shared" si="9"/>
        <v>PSCAD_H_DMAT_1P.Unbalanced.70_SCR3_XR14_P0.05_Q0</v>
      </c>
      <c r="X96" t="str">
        <f t="shared" si="8"/>
        <v>0.05_0_3_14</v>
      </c>
      <c r="Z96">
        <v>0</v>
      </c>
      <c r="AL96"/>
    </row>
    <row r="97" spans="1:38" s="4" customFormat="1" ht="18" customHeight="1" x14ac:dyDescent="0.25">
      <c r="A97" s="1" t="s">
        <v>434</v>
      </c>
      <c r="B97" t="s">
        <v>55</v>
      </c>
      <c r="C97" t="s">
        <v>19</v>
      </c>
      <c r="D97" t="s">
        <v>983</v>
      </c>
      <c r="E97" s="4" t="s">
        <v>310</v>
      </c>
      <c r="F97" t="s">
        <v>304</v>
      </c>
      <c r="G97" s="4">
        <v>20</v>
      </c>
      <c r="H97" s="4">
        <v>0.05</v>
      </c>
      <c r="I97" s="8">
        <v>-0.3</v>
      </c>
      <c r="J97" s="7">
        <v>3</v>
      </c>
      <c r="K97" s="7">
        <v>3</v>
      </c>
      <c r="L97" s="5" t="e">
        <f>VLOOKUP(X97,#REF!,6,FALSE)</f>
        <v>#REF!</v>
      </c>
      <c r="M97" s="5" t="e">
        <f>VLOOKUP(X97,#REF!,8,FALSE)</f>
        <v>#REF!</v>
      </c>
      <c r="N97" s="5" t="e">
        <f>VLOOKUP(X97,#REF!,7,FALSE)</f>
        <v>#REF!</v>
      </c>
      <c r="O97" s="4">
        <v>0</v>
      </c>
      <c r="P97" s="4">
        <v>0.43</v>
      </c>
      <c r="Q97" t="e">
        <f t="shared" si="5"/>
        <v>#REF!</v>
      </c>
      <c r="R97" t="e">
        <f t="shared" si="6"/>
        <v>#REF!</v>
      </c>
      <c r="S97" t="e">
        <f>#REF!^2/((J97*#REF!)*(SQRT(1+K97^2)))</f>
        <v>#REF!</v>
      </c>
      <c r="T97" t="e">
        <f t="shared" si="7"/>
        <v>#REF!</v>
      </c>
      <c r="U97">
        <v>0</v>
      </c>
      <c r="V97" s="4">
        <v>0</v>
      </c>
      <c r="W97" t="str">
        <f t="shared" si="9"/>
        <v>PSCAD_H_DMAT_1P.Unbalanced.71_SCR3_XR3_P0.05_Q-0.3</v>
      </c>
      <c r="X97" t="str">
        <f t="shared" si="8"/>
        <v>0.05_-0.3_3_3</v>
      </c>
      <c r="Z97">
        <v>0</v>
      </c>
      <c r="AL97"/>
    </row>
    <row r="98" spans="1:38" s="4" customFormat="1" ht="18" customHeight="1" x14ac:dyDescent="0.25">
      <c r="A98" s="1" t="s">
        <v>435</v>
      </c>
      <c r="B98" t="s">
        <v>55</v>
      </c>
      <c r="C98" t="s">
        <v>19</v>
      </c>
      <c r="D98" t="s">
        <v>983</v>
      </c>
      <c r="E98" s="4" t="s">
        <v>310</v>
      </c>
      <c r="F98" t="s">
        <v>304</v>
      </c>
      <c r="G98" s="4">
        <v>20</v>
      </c>
      <c r="H98" s="4">
        <v>0.05</v>
      </c>
      <c r="I98" s="8">
        <v>0.3</v>
      </c>
      <c r="J98" s="7">
        <v>3</v>
      </c>
      <c r="K98" s="7">
        <v>3</v>
      </c>
      <c r="L98" s="5" t="e">
        <f>VLOOKUP(X98,#REF!,6,FALSE)</f>
        <v>#REF!</v>
      </c>
      <c r="M98" s="5" t="e">
        <f>VLOOKUP(X98,#REF!,8,FALSE)</f>
        <v>#REF!</v>
      </c>
      <c r="N98" s="5" t="e">
        <f>VLOOKUP(X98,#REF!,7,FALSE)</f>
        <v>#REF!</v>
      </c>
      <c r="O98" s="4">
        <v>0</v>
      </c>
      <c r="P98" s="4">
        <v>0.43</v>
      </c>
      <c r="Q98" t="e">
        <f t="shared" si="5"/>
        <v>#REF!</v>
      </c>
      <c r="R98" t="e">
        <f t="shared" si="6"/>
        <v>#REF!</v>
      </c>
      <c r="S98" t="e">
        <f>#REF!^2/((J98*#REF!)*(SQRT(1+K98^2)))</f>
        <v>#REF!</v>
      </c>
      <c r="T98" t="e">
        <f t="shared" si="7"/>
        <v>#REF!</v>
      </c>
      <c r="U98">
        <v>0</v>
      </c>
      <c r="V98" s="4">
        <v>0</v>
      </c>
      <c r="W98" t="str">
        <f t="shared" si="9"/>
        <v>PSCAD_H_DMAT_1P.Unbalanced.72_SCR3_XR3_P0.05_Q0.3</v>
      </c>
      <c r="X98" t="str">
        <f t="shared" si="8"/>
        <v>0.05_0.3_3_3</v>
      </c>
      <c r="Z98">
        <v>0</v>
      </c>
      <c r="AL98"/>
    </row>
    <row r="99" spans="1:38" s="4" customFormat="1" ht="18" customHeight="1" x14ac:dyDescent="0.25">
      <c r="A99" s="1" t="s">
        <v>436</v>
      </c>
      <c r="B99" t="s">
        <v>55</v>
      </c>
      <c r="C99" t="s">
        <v>19</v>
      </c>
      <c r="D99" t="s">
        <v>983</v>
      </c>
      <c r="E99" s="4" t="s">
        <v>310</v>
      </c>
      <c r="F99" t="s">
        <v>304</v>
      </c>
      <c r="G99" s="4">
        <v>20</v>
      </c>
      <c r="H99" s="4">
        <v>1</v>
      </c>
      <c r="I99" s="8">
        <v>0</v>
      </c>
      <c r="J99" s="7">
        <v>10</v>
      </c>
      <c r="K99" s="7">
        <v>14</v>
      </c>
      <c r="L99" s="5" t="e">
        <f>VLOOKUP(X99,#REF!,6,FALSE)</f>
        <v>#REF!</v>
      </c>
      <c r="M99" s="5" t="e">
        <f>VLOOKUP(X99,#REF!,8,FALSE)</f>
        <v>#REF!</v>
      </c>
      <c r="N99" s="5" t="e">
        <f>VLOOKUP(X99,#REF!,7,FALSE)</f>
        <v>#REF!</v>
      </c>
      <c r="O99" s="4">
        <v>0</v>
      </c>
      <c r="P99" s="4">
        <v>0.43</v>
      </c>
      <c r="Q99" t="e">
        <f t="shared" si="5"/>
        <v>#REF!</v>
      </c>
      <c r="R99" t="e">
        <f t="shared" si="6"/>
        <v>#REF!</v>
      </c>
      <c r="S99" t="e">
        <f>#REF!^2/((J99*#REF!)*(SQRT(1+K99^2)))</f>
        <v>#REF!</v>
      </c>
      <c r="T99" t="e">
        <f t="shared" si="7"/>
        <v>#REF!</v>
      </c>
      <c r="U99">
        <v>0</v>
      </c>
      <c r="V99" s="4">
        <v>1</v>
      </c>
      <c r="W99" t="str">
        <f t="shared" si="9"/>
        <v>PSCAD_H_DMAT_1P.Unbalanced.73_1_SCR10_XR14_P1_Q0</v>
      </c>
      <c r="X99" t="str">
        <f t="shared" si="8"/>
        <v>1_0_10_14</v>
      </c>
      <c r="Z99">
        <v>0</v>
      </c>
      <c r="AL99"/>
    </row>
    <row r="100" spans="1:38" s="4" customFormat="1" ht="18" customHeight="1" x14ac:dyDescent="0.25">
      <c r="A100" s="1" t="s">
        <v>437</v>
      </c>
      <c r="B100" t="s">
        <v>55</v>
      </c>
      <c r="C100" t="s">
        <v>19</v>
      </c>
      <c r="D100" t="s">
        <v>983</v>
      </c>
      <c r="E100" s="4" t="s">
        <v>310</v>
      </c>
      <c r="F100" t="s">
        <v>304</v>
      </c>
      <c r="G100" s="4">
        <v>20</v>
      </c>
      <c r="H100" s="4">
        <v>1</v>
      </c>
      <c r="I100" s="8">
        <v>0</v>
      </c>
      <c r="J100" s="7" t="e">
        <f>#REF!</f>
        <v>#REF!</v>
      </c>
      <c r="K100" s="7" t="e">
        <f>#REF!</f>
        <v>#REF!</v>
      </c>
      <c r="L100" s="5" t="e">
        <f>VLOOKUP(X100,#REF!,6,FALSE)</f>
        <v>#REF!</v>
      </c>
      <c r="M100" s="5" t="e">
        <f>VLOOKUP(X100,#REF!,8,FALSE)</f>
        <v>#REF!</v>
      </c>
      <c r="N100" s="5" t="e">
        <f>VLOOKUP(X100,#REF!,7,FALSE)</f>
        <v>#REF!</v>
      </c>
      <c r="O100" s="4">
        <v>0</v>
      </c>
      <c r="P100" s="4">
        <v>0.43</v>
      </c>
      <c r="Q100" t="e">
        <f t="shared" si="5"/>
        <v>#REF!</v>
      </c>
      <c r="R100" t="e">
        <f t="shared" si="6"/>
        <v>#REF!</v>
      </c>
      <c r="S100" t="e">
        <f>#REF!^2/((J100*#REF!)*(SQRT(1+K100^2)))</f>
        <v>#REF!</v>
      </c>
      <c r="T100" t="e">
        <f t="shared" si="7"/>
        <v>#REF!</v>
      </c>
      <c r="U100">
        <v>0</v>
      </c>
      <c r="V100" s="4">
        <v>1</v>
      </c>
      <c r="W100" t="e">
        <f t="shared" si="9"/>
        <v>#REF!</v>
      </c>
      <c r="X100" t="e">
        <f t="shared" si="8"/>
        <v>#REF!</v>
      </c>
      <c r="Z100">
        <v>0</v>
      </c>
      <c r="AL100"/>
    </row>
    <row r="101" spans="1:38" s="4" customFormat="1" ht="18" customHeight="1" x14ac:dyDescent="0.25">
      <c r="A101" s="1" t="s">
        <v>438</v>
      </c>
      <c r="B101" t="s">
        <v>55</v>
      </c>
      <c r="C101" t="s">
        <v>19</v>
      </c>
      <c r="D101" t="s">
        <v>983</v>
      </c>
      <c r="E101" s="4" t="s">
        <v>310</v>
      </c>
      <c r="F101" t="s">
        <v>304</v>
      </c>
      <c r="G101" s="4">
        <v>20</v>
      </c>
      <c r="H101" s="4">
        <v>1</v>
      </c>
      <c r="I101" s="8">
        <v>0</v>
      </c>
      <c r="J101" s="7" t="e">
        <f>#REF!</f>
        <v>#REF!</v>
      </c>
      <c r="K101" s="7" t="e">
        <f>#REF!</f>
        <v>#REF!</v>
      </c>
      <c r="L101" s="5" t="e">
        <f>VLOOKUP(X101,#REF!,6,FALSE)</f>
        <v>#REF!</v>
      </c>
      <c r="M101" s="5" t="e">
        <f>VLOOKUP(X101,#REF!,8,FALSE)</f>
        <v>#REF!</v>
      </c>
      <c r="N101" s="5" t="e">
        <f>VLOOKUP(X101,#REF!,7,FALSE)</f>
        <v>#REF!</v>
      </c>
      <c r="O101" s="4">
        <v>0</v>
      </c>
      <c r="P101" s="4">
        <v>0.43</v>
      </c>
      <c r="Q101" t="e">
        <f t="shared" si="5"/>
        <v>#REF!</v>
      </c>
      <c r="R101" t="e">
        <f t="shared" si="6"/>
        <v>#REF!</v>
      </c>
      <c r="S101" t="e">
        <f>#REF!^2/((J101*#REF!)*(SQRT(1+K101^2)))</f>
        <v>#REF!</v>
      </c>
      <c r="T101" t="e">
        <f t="shared" si="7"/>
        <v>#REF!</v>
      </c>
      <c r="U101">
        <v>0</v>
      </c>
      <c r="V101" s="4">
        <v>1</v>
      </c>
      <c r="W101" t="e">
        <f t="shared" si="9"/>
        <v>#REF!</v>
      </c>
      <c r="X101" t="e">
        <f t="shared" si="8"/>
        <v>#REF!</v>
      </c>
      <c r="Z101">
        <v>0</v>
      </c>
      <c r="AL101"/>
    </row>
    <row r="102" spans="1:38" s="4" customFormat="1" ht="18" customHeight="1" x14ac:dyDescent="0.25">
      <c r="A102" s="1" t="s">
        <v>439</v>
      </c>
      <c r="B102" t="s">
        <v>55</v>
      </c>
      <c r="C102" t="s">
        <v>19</v>
      </c>
      <c r="D102" t="s">
        <v>983</v>
      </c>
      <c r="E102" s="4" t="s">
        <v>310</v>
      </c>
      <c r="F102" t="s">
        <v>304</v>
      </c>
      <c r="G102" s="4">
        <v>20</v>
      </c>
      <c r="H102" s="4">
        <v>1</v>
      </c>
      <c r="I102" s="8">
        <v>-0.3</v>
      </c>
      <c r="J102" s="7">
        <v>10</v>
      </c>
      <c r="K102" s="7">
        <v>14</v>
      </c>
      <c r="L102" s="5" t="e">
        <f>VLOOKUP(X102,#REF!,6,FALSE)</f>
        <v>#REF!</v>
      </c>
      <c r="M102" s="5" t="e">
        <f>VLOOKUP(X102,#REF!,8,FALSE)</f>
        <v>#REF!</v>
      </c>
      <c r="N102" s="5" t="e">
        <f>VLOOKUP(X102,#REF!,7,FALSE)</f>
        <v>#REF!</v>
      </c>
      <c r="O102" s="4">
        <v>0</v>
      </c>
      <c r="P102" s="4">
        <v>0.43</v>
      </c>
      <c r="Q102" t="e">
        <f t="shared" si="5"/>
        <v>#REF!</v>
      </c>
      <c r="R102" t="e">
        <f t="shared" si="6"/>
        <v>#REF!</v>
      </c>
      <c r="S102" t="e">
        <f>#REF!^2/((J102*#REF!)*(SQRT(1+K102^2)))</f>
        <v>#REF!</v>
      </c>
      <c r="T102" t="e">
        <f t="shared" si="7"/>
        <v>#REF!</v>
      </c>
      <c r="U102">
        <v>0</v>
      </c>
      <c r="V102" s="4">
        <v>1</v>
      </c>
      <c r="W102" t="str">
        <f t="shared" si="9"/>
        <v>PSCAD_H_DMAT_1P.Unbalanced.74_SCR10_XR14_P1_Q-0.3</v>
      </c>
      <c r="X102" t="str">
        <f t="shared" si="8"/>
        <v>1_-0.3_10_14</v>
      </c>
      <c r="Z102">
        <v>0</v>
      </c>
      <c r="AL102"/>
    </row>
    <row r="103" spans="1:38" s="4" customFormat="1" ht="18" customHeight="1" x14ac:dyDescent="0.25">
      <c r="A103" s="1" t="s">
        <v>440</v>
      </c>
      <c r="B103" t="s">
        <v>55</v>
      </c>
      <c r="C103" t="s">
        <v>19</v>
      </c>
      <c r="D103" t="s">
        <v>983</v>
      </c>
      <c r="E103" s="4" t="s">
        <v>310</v>
      </c>
      <c r="F103" t="s">
        <v>304</v>
      </c>
      <c r="G103" s="4">
        <v>20</v>
      </c>
      <c r="H103" s="4">
        <v>1</v>
      </c>
      <c r="I103" s="8">
        <v>0.3</v>
      </c>
      <c r="J103" s="7">
        <v>10</v>
      </c>
      <c r="K103" s="7">
        <v>14</v>
      </c>
      <c r="L103" s="5" t="e">
        <f>VLOOKUP(X103,#REF!,6,FALSE)</f>
        <v>#REF!</v>
      </c>
      <c r="M103" s="5" t="e">
        <f>VLOOKUP(X103,#REF!,8,FALSE)</f>
        <v>#REF!</v>
      </c>
      <c r="N103" s="5" t="e">
        <f>VLOOKUP(X103,#REF!,7,FALSE)</f>
        <v>#REF!</v>
      </c>
      <c r="O103" s="4">
        <v>0</v>
      </c>
      <c r="P103" s="4">
        <v>0.43</v>
      </c>
      <c r="Q103" t="e">
        <f t="shared" si="5"/>
        <v>#REF!</v>
      </c>
      <c r="R103" t="e">
        <f t="shared" si="6"/>
        <v>#REF!</v>
      </c>
      <c r="S103" t="e">
        <f>#REF!^2/((J103*#REF!)*(SQRT(1+K103^2)))</f>
        <v>#REF!</v>
      </c>
      <c r="T103" t="e">
        <f t="shared" si="7"/>
        <v>#REF!</v>
      </c>
      <c r="U103">
        <v>0</v>
      </c>
      <c r="V103" s="4">
        <v>1</v>
      </c>
      <c r="W103" t="str">
        <f t="shared" si="9"/>
        <v>PSCAD_H_DMAT_1P.Unbalanced.75_SCR10_XR14_P1_Q0.3</v>
      </c>
      <c r="X103" t="str">
        <f t="shared" si="8"/>
        <v>1_0.3_10_14</v>
      </c>
      <c r="Z103">
        <v>0</v>
      </c>
      <c r="AL103"/>
    </row>
    <row r="104" spans="1:38" s="4" customFormat="1" ht="18" customHeight="1" x14ac:dyDescent="0.25">
      <c r="A104" s="1" t="s">
        <v>441</v>
      </c>
      <c r="B104" t="s">
        <v>55</v>
      </c>
      <c r="C104" t="s">
        <v>19</v>
      </c>
      <c r="D104" t="s">
        <v>983</v>
      </c>
      <c r="E104" s="4" t="s">
        <v>310</v>
      </c>
      <c r="F104" t="s">
        <v>304</v>
      </c>
      <c r="G104" s="4">
        <v>20</v>
      </c>
      <c r="H104" s="4">
        <v>1</v>
      </c>
      <c r="I104" s="8">
        <v>0</v>
      </c>
      <c r="J104" s="7">
        <v>3</v>
      </c>
      <c r="K104" s="7">
        <v>14</v>
      </c>
      <c r="L104" s="5" t="e">
        <f>VLOOKUP(X104,#REF!,6,FALSE)</f>
        <v>#REF!</v>
      </c>
      <c r="M104" s="5" t="e">
        <f>VLOOKUP(X104,#REF!,8,FALSE)</f>
        <v>#REF!</v>
      </c>
      <c r="N104" s="5" t="e">
        <f>VLOOKUP(X104,#REF!,7,FALSE)</f>
        <v>#REF!</v>
      </c>
      <c r="O104" s="4">
        <v>0</v>
      </c>
      <c r="P104" s="4">
        <v>0.43</v>
      </c>
      <c r="Q104" t="e">
        <f t="shared" si="5"/>
        <v>#REF!</v>
      </c>
      <c r="R104" t="e">
        <f t="shared" si="6"/>
        <v>#REF!</v>
      </c>
      <c r="S104" t="e">
        <f>#REF!^2/((J104*#REF!)*(SQRT(1+K104^2)))</f>
        <v>#REF!</v>
      </c>
      <c r="T104" t="e">
        <f t="shared" si="7"/>
        <v>#REF!</v>
      </c>
      <c r="U104">
        <v>0</v>
      </c>
      <c r="V104" s="4">
        <v>1</v>
      </c>
      <c r="W104" t="str">
        <f t="shared" si="9"/>
        <v>PSCAD_H_DMAT_1P.Unbalanced.76_SCR3_XR14_P1_Q0</v>
      </c>
      <c r="X104" t="str">
        <f t="shared" si="8"/>
        <v>1_0_3_14</v>
      </c>
      <c r="Z104">
        <v>0</v>
      </c>
      <c r="AL104"/>
    </row>
    <row r="105" spans="1:38" s="4" customFormat="1" ht="18" customHeight="1" x14ac:dyDescent="0.25">
      <c r="A105" s="1" t="s">
        <v>442</v>
      </c>
      <c r="B105" t="s">
        <v>55</v>
      </c>
      <c r="C105" t="s">
        <v>19</v>
      </c>
      <c r="D105" t="s">
        <v>983</v>
      </c>
      <c r="E105" s="4" t="s">
        <v>310</v>
      </c>
      <c r="F105" t="s">
        <v>304</v>
      </c>
      <c r="G105" s="4">
        <v>20</v>
      </c>
      <c r="H105" s="4">
        <v>1</v>
      </c>
      <c r="I105" s="8">
        <v>-0.3</v>
      </c>
      <c r="J105" s="7">
        <v>3</v>
      </c>
      <c r="K105" s="7">
        <v>3</v>
      </c>
      <c r="L105" s="5" t="e">
        <f>VLOOKUP(X105,#REF!,6,FALSE)</f>
        <v>#REF!</v>
      </c>
      <c r="M105" s="5" t="e">
        <f>VLOOKUP(X105,#REF!,8,FALSE)</f>
        <v>#REF!</v>
      </c>
      <c r="N105" s="5" t="e">
        <f>VLOOKUP(X105,#REF!,7,FALSE)</f>
        <v>#REF!</v>
      </c>
      <c r="O105" s="4">
        <v>0</v>
      </c>
      <c r="P105" s="4">
        <v>0.43</v>
      </c>
      <c r="Q105" t="e">
        <f t="shared" si="5"/>
        <v>#REF!</v>
      </c>
      <c r="R105" t="e">
        <f t="shared" si="6"/>
        <v>#REF!</v>
      </c>
      <c r="S105" t="e">
        <f>#REF!^2/((J105*#REF!)*(SQRT(1+K105^2)))</f>
        <v>#REF!</v>
      </c>
      <c r="T105" t="e">
        <f t="shared" si="7"/>
        <v>#REF!</v>
      </c>
      <c r="U105">
        <v>0</v>
      </c>
      <c r="V105" s="4">
        <v>1</v>
      </c>
      <c r="W105" t="str">
        <f t="shared" si="9"/>
        <v>PSCAD_H_DMAT_1P.Unbalanced.77_SCR3_XR3_P1_Q-0.3</v>
      </c>
      <c r="X105" t="str">
        <f t="shared" si="8"/>
        <v>1_-0.3_3_3</v>
      </c>
      <c r="Z105">
        <v>0</v>
      </c>
      <c r="AL105"/>
    </row>
    <row r="106" spans="1:38" s="4" customFormat="1" ht="18" customHeight="1" x14ac:dyDescent="0.25">
      <c r="A106" s="1" t="s">
        <v>443</v>
      </c>
      <c r="B106" t="s">
        <v>55</v>
      </c>
      <c r="C106" t="s">
        <v>19</v>
      </c>
      <c r="D106" t="s">
        <v>983</v>
      </c>
      <c r="E106" s="4" t="s">
        <v>310</v>
      </c>
      <c r="F106" t="s">
        <v>304</v>
      </c>
      <c r="G106" s="4">
        <v>20</v>
      </c>
      <c r="H106" s="4">
        <v>1</v>
      </c>
      <c r="I106" s="8">
        <v>0.3</v>
      </c>
      <c r="J106" s="7">
        <v>3</v>
      </c>
      <c r="K106" s="7">
        <v>3</v>
      </c>
      <c r="L106" s="5" t="e">
        <f>VLOOKUP(X106,#REF!,6,FALSE)</f>
        <v>#REF!</v>
      </c>
      <c r="M106" s="5" t="e">
        <f>VLOOKUP(X106,#REF!,8,FALSE)</f>
        <v>#REF!</v>
      </c>
      <c r="N106" s="5" t="e">
        <f>VLOOKUP(X106,#REF!,7,FALSE)</f>
        <v>#REF!</v>
      </c>
      <c r="O106" s="4">
        <v>0</v>
      </c>
      <c r="P106" s="4">
        <v>0.43</v>
      </c>
      <c r="Q106" t="e">
        <f t="shared" si="5"/>
        <v>#REF!</v>
      </c>
      <c r="R106" t="e">
        <f t="shared" si="6"/>
        <v>#REF!</v>
      </c>
      <c r="S106" t="e">
        <f>#REF!^2/((J106*#REF!)*(SQRT(1+K106^2)))</f>
        <v>#REF!</v>
      </c>
      <c r="T106" t="e">
        <f t="shared" si="7"/>
        <v>#REF!</v>
      </c>
      <c r="U106">
        <v>0</v>
      </c>
      <c r="V106" s="4">
        <v>1</v>
      </c>
      <c r="W106" t="str">
        <f t="shared" si="9"/>
        <v>PSCAD_H_DMAT_1P.Unbalanced.78_SCR3_XR3_P1_Q0.3</v>
      </c>
      <c r="X106" t="str">
        <f t="shared" si="8"/>
        <v>1_0.3_3_3</v>
      </c>
      <c r="Z106">
        <v>0</v>
      </c>
      <c r="AL106"/>
    </row>
    <row r="107" spans="1:38" s="4" customFormat="1" ht="18" customHeight="1" x14ac:dyDescent="0.25">
      <c r="A107" s="1" t="s">
        <v>444</v>
      </c>
      <c r="B107" t="s">
        <v>55</v>
      </c>
      <c r="C107" t="s">
        <v>19</v>
      </c>
      <c r="D107" t="s">
        <v>983</v>
      </c>
      <c r="E107" s="4" t="s">
        <v>310</v>
      </c>
      <c r="F107" t="s">
        <v>304</v>
      </c>
      <c r="G107" s="4">
        <v>20</v>
      </c>
      <c r="H107" s="4">
        <v>0.05</v>
      </c>
      <c r="I107" s="8">
        <v>0</v>
      </c>
      <c r="J107" s="7">
        <v>10</v>
      </c>
      <c r="K107" s="7">
        <v>14</v>
      </c>
      <c r="L107" s="5" t="e">
        <f>VLOOKUP(X107,#REF!,6,FALSE)</f>
        <v>#REF!</v>
      </c>
      <c r="M107" s="5" t="e">
        <f>VLOOKUP(X107,#REF!,8,FALSE)</f>
        <v>#REF!</v>
      </c>
      <c r="N107" s="5" t="e">
        <f>VLOOKUP(X107,#REF!,7,FALSE)</f>
        <v>#REF!</v>
      </c>
      <c r="O107" s="4">
        <v>0</v>
      </c>
      <c r="P107" s="4">
        <v>0.43</v>
      </c>
      <c r="Q107" t="e">
        <f t="shared" si="5"/>
        <v>#REF!</v>
      </c>
      <c r="R107" t="e">
        <f t="shared" si="6"/>
        <v>#REF!</v>
      </c>
      <c r="S107" t="e">
        <f>#REF!^2/((J107*#REF!)*(SQRT(1+K107^2)))</f>
        <v>#REF!</v>
      </c>
      <c r="T107" t="e">
        <f t="shared" si="7"/>
        <v>#REF!</v>
      </c>
      <c r="U107">
        <v>0</v>
      </c>
      <c r="V107" s="4">
        <v>1</v>
      </c>
      <c r="W107" t="str">
        <f t="shared" si="9"/>
        <v>PSCAD_H_DMAT_1P.Unbalanced.79_1_SCR10_XR14_P0.05_Q0</v>
      </c>
      <c r="X107" t="str">
        <f t="shared" si="8"/>
        <v>0.05_0_10_14</v>
      </c>
      <c r="Z107">
        <v>0</v>
      </c>
      <c r="AL107"/>
    </row>
    <row r="108" spans="1:38" s="4" customFormat="1" ht="18" customHeight="1" x14ac:dyDescent="0.25">
      <c r="A108" s="1" t="s">
        <v>445</v>
      </c>
      <c r="B108" t="s">
        <v>55</v>
      </c>
      <c r="C108" t="s">
        <v>19</v>
      </c>
      <c r="D108" t="s">
        <v>983</v>
      </c>
      <c r="E108" s="4" t="s">
        <v>310</v>
      </c>
      <c r="F108" t="s">
        <v>304</v>
      </c>
      <c r="G108" s="4">
        <v>20</v>
      </c>
      <c r="H108" s="4">
        <v>0.05</v>
      </c>
      <c r="I108" s="8">
        <v>0</v>
      </c>
      <c r="J108" s="7" t="e">
        <f>#REF!</f>
        <v>#REF!</v>
      </c>
      <c r="K108" s="7" t="e">
        <f>#REF!</f>
        <v>#REF!</v>
      </c>
      <c r="L108" s="5" t="e">
        <f>VLOOKUP(X108,#REF!,6,FALSE)</f>
        <v>#REF!</v>
      </c>
      <c r="M108" s="5" t="e">
        <f>VLOOKUP(X108,#REF!,8,FALSE)</f>
        <v>#REF!</v>
      </c>
      <c r="N108" s="5" t="e">
        <f>VLOOKUP(X108,#REF!,7,FALSE)</f>
        <v>#REF!</v>
      </c>
      <c r="O108" s="4">
        <v>0</v>
      </c>
      <c r="P108" s="4">
        <v>0.43</v>
      </c>
      <c r="Q108" t="e">
        <f t="shared" si="5"/>
        <v>#REF!</v>
      </c>
      <c r="R108" t="e">
        <f t="shared" si="6"/>
        <v>#REF!</v>
      </c>
      <c r="S108" t="e">
        <f>#REF!^2/((J108*#REF!)*(SQRT(1+K108^2)))</f>
        <v>#REF!</v>
      </c>
      <c r="T108" t="e">
        <f t="shared" si="7"/>
        <v>#REF!</v>
      </c>
      <c r="U108">
        <v>0</v>
      </c>
      <c r="V108" s="4">
        <v>1</v>
      </c>
      <c r="W108" t="e">
        <f t="shared" si="9"/>
        <v>#REF!</v>
      </c>
      <c r="X108" t="e">
        <f t="shared" si="8"/>
        <v>#REF!</v>
      </c>
      <c r="Z108">
        <v>0</v>
      </c>
      <c r="AL108"/>
    </row>
    <row r="109" spans="1:38" s="4" customFormat="1" ht="18" customHeight="1" x14ac:dyDescent="0.25">
      <c r="A109" s="1" t="s">
        <v>446</v>
      </c>
      <c r="B109" t="s">
        <v>55</v>
      </c>
      <c r="C109" t="s">
        <v>19</v>
      </c>
      <c r="D109" t="s">
        <v>983</v>
      </c>
      <c r="E109" s="4" t="s">
        <v>310</v>
      </c>
      <c r="F109" t="s">
        <v>304</v>
      </c>
      <c r="G109" s="4">
        <v>20</v>
      </c>
      <c r="H109" s="4">
        <v>0.05</v>
      </c>
      <c r="I109" s="8">
        <v>0</v>
      </c>
      <c r="J109" s="7" t="e">
        <f>#REF!</f>
        <v>#REF!</v>
      </c>
      <c r="K109" s="7" t="e">
        <f>#REF!</f>
        <v>#REF!</v>
      </c>
      <c r="L109" s="5" t="e">
        <f>VLOOKUP(X109,#REF!,6,FALSE)</f>
        <v>#REF!</v>
      </c>
      <c r="M109" s="5" t="e">
        <f>VLOOKUP(X109,#REF!,8,FALSE)</f>
        <v>#REF!</v>
      </c>
      <c r="N109" s="5" t="e">
        <f>VLOOKUP(X109,#REF!,7,FALSE)</f>
        <v>#REF!</v>
      </c>
      <c r="O109" s="4">
        <v>0</v>
      </c>
      <c r="P109" s="4">
        <v>0.43</v>
      </c>
      <c r="Q109" t="e">
        <f t="shared" si="5"/>
        <v>#REF!</v>
      </c>
      <c r="R109" t="e">
        <f t="shared" si="6"/>
        <v>#REF!</v>
      </c>
      <c r="S109" t="e">
        <f>#REF!^2/((J109*#REF!)*(SQRT(1+K109^2)))</f>
        <v>#REF!</v>
      </c>
      <c r="T109" t="e">
        <f t="shared" si="7"/>
        <v>#REF!</v>
      </c>
      <c r="U109">
        <v>0</v>
      </c>
      <c r="V109" s="4">
        <v>1</v>
      </c>
      <c r="W109" t="e">
        <f t="shared" si="9"/>
        <v>#REF!</v>
      </c>
      <c r="X109" t="e">
        <f t="shared" si="8"/>
        <v>#REF!</v>
      </c>
      <c r="Z109">
        <v>0</v>
      </c>
      <c r="AL109"/>
    </row>
    <row r="110" spans="1:38" s="4" customFormat="1" ht="18" customHeight="1" x14ac:dyDescent="0.25">
      <c r="A110" s="1" t="s">
        <v>447</v>
      </c>
      <c r="B110" t="s">
        <v>55</v>
      </c>
      <c r="C110" t="s">
        <v>19</v>
      </c>
      <c r="D110" t="s">
        <v>983</v>
      </c>
      <c r="E110" s="4" t="s">
        <v>310</v>
      </c>
      <c r="F110" t="s">
        <v>304</v>
      </c>
      <c r="G110" s="4">
        <v>20</v>
      </c>
      <c r="H110" s="4">
        <v>0.05</v>
      </c>
      <c r="I110" s="8">
        <v>-0.3</v>
      </c>
      <c r="J110" s="7">
        <v>10</v>
      </c>
      <c r="K110" s="7">
        <v>14</v>
      </c>
      <c r="L110" s="5" t="e">
        <f>VLOOKUP(X110,#REF!,6,FALSE)</f>
        <v>#REF!</v>
      </c>
      <c r="M110" s="5" t="e">
        <f>VLOOKUP(X110,#REF!,8,FALSE)</f>
        <v>#REF!</v>
      </c>
      <c r="N110" s="5" t="e">
        <f>VLOOKUP(X110,#REF!,7,FALSE)</f>
        <v>#REF!</v>
      </c>
      <c r="O110" s="4">
        <v>0</v>
      </c>
      <c r="P110" s="4">
        <v>0.43</v>
      </c>
      <c r="Q110" t="e">
        <f t="shared" si="5"/>
        <v>#REF!</v>
      </c>
      <c r="R110" t="e">
        <f t="shared" si="6"/>
        <v>#REF!</v>
      </c>
      <c r="S110" t="e">
        <f>#REF!^2/((J110*#REF!)*(SQRT(1+K110^2)))</f>
        <v>#REF!</v>
      </c>
      <c r="T110" t="e">
        <f t="shared" si="7"/>
        <v>#REF!</v>
      </c>
      <c r="U110">
        <v>0</v>
      </c>
      <c r="V110" s="4">
        <v>1</v>
      </c>
      <c r="W110" t="str">
        <f t="shared" si="9"/>
        <v>PSCAD_H_DMAT_1P.Unbalanced.80_SCR10_XR14_P0.05_Q-0.3</v>
      </c>
      <c r="X110" t="str">
        <f t="shared" si="8"/>
        <v>0.05_-0.3_10_14</v>
      </c>
      <c r="Z110">
        <v>0</v>
      </c>
      <c r="AL110"/>
    </row>
    <row r="111" spans="1:38" s="4" customFormat="1" ht="18" customHeight="1" x14ac:dyDescent="0.25">
      <c r="A111" s="1" t="s">
        <v>448</v>
      </c>
      <c r="B111" t="s">
        <v>55</v>
      </c>
      <c r="C111" t="s">
        <v>19</v>
      </c>
      <c r="D111" t="s">
        <v>983</v>
      </c>
      <c r="E111" s="4" t="s">
        <v>310</v>
      </c>
      <c r="F111" t="s">
        <v>304</v>
      </c>
      <c r="G111" s="4">
        <v>20</v>
      </c>
      <c r="H111" s="4">
        <v>0.05</v>
      </c>
      <c r="I111" s="8">
        <v>0.3</v>
      </c>
      <c r="J111" s="7">
        <v>10</v>
      </c>
      <c r="K111" s="7">
        <v>14</v>
      </c>
      <c r="L111" s="5" t="e">
        <f>VLOOKUP(X111,#REF!,6,FALSE)</f>
        <v>#REF!</v>
      </c>
      <c r="M111" s="5" t="e">
        <f>VLOOKUP(X111,#REF!,8,FALSE)</f>
        <v>#REF!</v>
      </c>
      <c r="N111" s="5" t="e">
        <f>VLOOKUP(X111,#REF!,7,FALSE)</f>
        <v>#REF!</v>
      </c>
      <c r="O111" s="4">
        <v>0</v>
      </c>
      <c r="P111" s="4">
        <v>0.43</v>
      </c>
      <c r="Q111" t="e">
        <f t="shared" si="5"/>
        <v>#REF!</v>
      </c>
      <c r="R111" t="e">
        <f t="shared" si="6"/>
        <v>#REF!</v>
      </c>
      <c r="S111" t="e">
        <f>#REF!^2/((J111*#REF!)*(SQRT(1+K111^2)))</f>
        <v>#REF!</v>
      </c>
      <c r="T111" t="e">
        <f t="shared" si="7"/>
        <v>#REF!</v>
      </c>
      <c r="U111">
        <v>0</v>
      </c>
      <c r="V111" s="4">
        <v>1</v>
      </c>
      <c r="W111" t="str">
        <f t="shared" si="9"/>
        <v>PSCAD_H_DMAT_1P.Unbalanced.81_SCR10_XR14_P0.05_Q0.3</v>
      </c>
      <c r="X111" t="str">
        <f t="shared" si="8"/>
        <v>0.05_0.3_10_14</v>
      </c>
      <c r="Z111">
        <v>0</v>
      </c>
      <c r="AL111"/>
    </row>
    <row r="112" spans="1:38" s="4" customFormat="1" ht="18" customHeight="1" x14ac:dyDescent="0.25">
      <c r="A112" s="1" t="s">
        <v>449</v>
      </c>
      <c r="B112" t="s">
        <v>55</v>
      </c>
      <c r="C112" t="s">
        <v>19</v>
      </c>
      <c r="D112" t="s">
        <v>983</v>
      </c>
      <c r="E112" s="4" t="s">
        <v>310</v>
      </c>
      <c r="F112" t="s">
        <v>304</v>
      </c>
      <c r="G112" s="4">
        <v>20</v>
      </c>
      <c r="H112" s="4">
        <v>0.05</v>
      </c>
      <c r="I112" s="8">
        <v>0</v>
      </c>
      <c r="J112" s="7">
        <v>3</v>
      </c>
      <c r="K112" s="7">
        <v>14</v>
      </c>
      <c r="L112" s="5" t="e">
        <f>VLOOKUP(X112,#REF!,6,FALSE)</f>
        <v>#REF!</v>
      </c>
      <c r="M112" s="5" t="e">
        <f>VLOOKUP(X112,#REF!,8,FALSE)</f>
        <v>#REF!</v>
      </c>
      <c r="N112" s="5" t="e">
        <f>VLOOKUP(X112,#REF!,7,FALSE)</f>
        <v>#REF!</v>
      </c>
      <c r="O112" s="4">
        <v>0</v>
      </c>
      <c r="P112" s="4">
        <v>0.43</v>
      </c>
      <c r="Q112" t="e">
        <f t="shared" si="5"/>
        <v>#REF!</v>
      </c>
      <c r="R112" t="e">
        <f t="shared" si="6"/>
        <v>#REF!</v>
      </c>
      <c r="S112" t="e">
        <f>#REF!^2/((J112*#REF!)*(SQRT(1+K112^2)))</f>
        <v>#REF!</v>
      </c>
      <c r="T112" t="e">
        <f t="shared" si="7"/>
        <v>#REF!</v>
      </c>
      <c r="U112">
        <v>0</v>
      </c>
      <c r="V112" s="4">
        <v>1</v>
      </c>
      <c r="W112" t="str">
        <f t="shared" si="9"/>
        <v>PSCAD_H_DMAT_1P.Unbalanced.82_SCR3_XR14_P0.05_Q0</v>
      </c>
      <c r="X112" t="str">
        <f t="shared" si="8"/>
        <v>0.05_0_3_14</v>
      </c>
      <c r="Z112">
        <v>0</v>
      </c>
      <c r="AL112"/>
    </row>
    <row r="113" spans="1:38" s="4" customFormat="1" ht="18" customHeight="1" x14ac:dyDescent="0.25">
      <c r="A113" s="1" t="s">
        <v>450</v>
      </c>
      <c r="B113" t="s">
        <v>55</v>
      </c>
      <c r="C113" t="s">
        <v>19</v>
      </c>
      <c r="D113" t="s">
        <v>983</v>
      </c>
      <c r="E113" s="4" t="s">
        <v>310</v>
      </c>
      <c r="F113" t="s">
        <v>304</v>
      </c>
      <c r="G113" s="4">
        <v>20</v>
      </c>
      <c r="H113" s="4">
        <v>0.05</v>
      </c>
      <c r="I113" s="8">
        <v>-0.3</v>
      </c>
      <c r="J113" s="7">
        <v>3</v>
      </c>
      <c r="K113" s="7">
        <v>3</v>
      </c>
      <c r="L113" s="5" t="e">
        <f>VLOOKUP(X113,#REF!,6,FALSE)</f>
        <v>#REF!</v>
      </c>
      <c r="M113" s="5" t="e">
        <f>VLOOKUP(X113,#REF!,8,FALSE)</f>
        <v>#REF!</v>
      </c>
      <c r="N113" s="5" t="e">
        <f>VLOOKUP(X113,#REF!,7,FALSE)</f>
        <v>#REF!</v>
      </c>
      <c r="O113" s="4">
        <v>0</v>
      </c>
      <c r="P113" s="4">
        <v>0.43</v>
      </c>
      <c r="Q113" t="e">
        <f t="shared" si="5"/>
        <v>#REF!</v>
      </c>
      <c r="R113" t="e">
        <f t="shared" si="6"/>
        <v>#REF!</v>
      </c>
      <c r="S113" t="e">
        <f>#REF!^2/((J113*#REF!)*(SQRT(1+K113^2)))</f>
        <v>#REF!</v>
      </c>
      <c r="T113" t="e">
        <f t="shared" si="7"/>
        <v>#REF!</v>
      </c>
      <c r="U113">
        <v>0</v>
      </c>
      <c r="V113" s="4">
        <v>1</v>
      </c>
      <c r="W113" t="str">
        <f t="shared" si="9"/>
        <v>PSCAD_H_DMAT_1P.Unbalanced.83_SCR3_XR3_P0.05_Q-0.3</v>
      </c>
      <c r="X113" t="str">
        <f t="shared" si="8"/>
        <v>0.05_-0.3_3_3</v>
      </c>
      <c r="Z113">
        <v>0</v>
      </c>
      <c r="AL113"/>
    </row>
    <row r="114" spans="1:38" s="4" customFormat="1" ht="18" customHeight="1" x14ac:dyDescent="0.25">
      <c r="A114" s="1" t="s">
        <v>451</v>
      </c>
      <c r="B114" t="s">
        <v>55</v>
      </c>
      <c r="C114" t="s">
        <v>19</v>
      </c>
      <c r="D114" t="s">
        <v>983</v>
      </c>
      <c r="E114" s="4" t="s">
        <v>310</v>
      </c>
      <c r="F114" t="s">
        <v>304</v>
      </c>
      <c r="G114" s="4">
        <v>20</v>
      </c>
      <c r="H114" s="4">
        <v>0.05</v>
      </c>
      <c r="I114" s="8">
        <v>0.3</v>
      </c>
      <c r="J114" s="7">
        <v>3</v>
      </c>
      <c r="K114" s="7">
        <v>3</v>
      </c>
      <c r="L114" s="5" t="e">
        <f>VLOOKUP(X114,#REF!,6,FALSE)</f>
        <v>#REF!</v>
      </c>
      <c r="M114" s="5" t="e">
        <f>VLOOKUP(X114,#REF!,8,FALSE)</f>
        <v>#REF!</v>
      </c>
      <c r="N114" s="5" t="e">
        <f>VLOOKUP(X114,#REF!,7,FALSE)</f>
        <v>#REF!</v>
      </c>
      <c r="O114" s="4">
        <v>0</v>
      </c>
      <c r="P114" s="4">
        <v>0.43</v>
      </c>
      <c r="Q114" t="e">
        <f t="shared" si="5"/>
        <v>#REF!</v>
      </c>
      <c r="R114" t="e">
        <f t="shared" si="6"/>
        <v>#REF!</v>
      </c>
      <c r="S114" t="e">
        <f>#REF!^2/((J114*#REF!)*(SQRT(1+K114^2)))</f>
        <v>#REF!</v>
      </c>
      <c r="T114" t="e">
        <f t="shared" si="7"/>
        <v>#REF!</v>
      </c>
      <c r="U114">
        <v>0</v>
      </c>
      <c r="V114" s="4">
        <v>1</v>
      </c>
      <c r="W114" t="str">
        <f t="shared" si="9"/>
        <v>PSCAD_H_DMAT_1P.Unbalanced.84_SCR3_XR3_P0.05_Q0.3</v>
      </c>
      <c r="X114" t="str">
        <f t="shared" si="8"/>
        <v>0.05_0.3_3_3</v>
      </c>
      <c r="Z114">
        <v>0</v>
      </c>
      <c r="AL114"/>
    </row>
    <row r="115" spans="1:38" s="4" customFormat="1" ht="18" customHeight="1" x14ac:dyDescent="0.25">
      <c r="A115" s="1" t="s">
        <v>452</v>
      </c>
      <c r="B115" t="s">
        <v>55</v>
      </c>
      <c r="C115" t="s">
        <v>20</v>
      </c>
      <c r="D115" t="s">
        <v>983</v>
      </c>
      <c r="E115" s="4" t="s">
        <v>311</v>
      </c>
      <c r="F115" t="s">
        <v>304</v>
      </c>
      <c r="G115" s="4">
        <v>20</v>
      </c>
      <c r="H115" s="4">
        <v>1</v>
      </c>
      <c r="I115" s="8">
        <v>0</v>
      </c>
      <c r="J115" s="7">
        <v>10</v>
      </c>
      <c r="K115" s="7">
        <v>14</v>
      </c>
      <c r="L115" s="5" t="e">
        <f>VLOOKUP(X115,#REF!,6,FALSE)</f>
        <v>#REF!</v>
      </c>
      <c r="M115" s="5" t="e">
        <f>VLOOKUP(X115,#REF!,8,FALSE)</f>
        <v>#REF!</v>
      </c>
      <c r="N115" s="5" t="e">
        <f>VLOOKUP(X115,#REF!,7,FALSE)</f>
        <v>#REF!</v>
      </c>
      <c r="O115" s="4">
        <v>0</v>
      </c>
      <c r="P115" s="4">
        <v>2</v>
      </c>
      <c r="Q115" t="e">
        <f t="shared" si="5"/>
        <v>#REF!</v>
      </c>
      <c r="R115" t="e">
        <f t="shared" si="6"/>
        <v>#REF!</v>
      </c>
      <c r="S115" t="e">
        <f>#REF!^2/((J115*#REF!)*(SQRT(1+K115^2)))</f>
        <v>#REF!</v>
      </c>
      <c r="T115" t="e">
        <f t="shared" si="7"/>
        <v>#REF!</v>
      </c>
      <c r="U115">
        <v>0</v>
      </c>
      <c r="V115" s="4">
        <v>0</v>
      </c>
      <c r="W115" t="str">
        <f t="shared" si="9"/>
        <v>PSCAD_H_DMAT_PP.Unbalanced.85_1_SCR10_XR14_P1_Q0</v>
      </c>
      <c r="X115" t="str">
        <f t="shared" si="8"/>
        <v>1_0_10_14</v>
      </c>
      <c r="Z115">
        <v>0</v>
      </c>
      <c r="AL115"/>
    </row>
    <row r="116" spans="1:38" s="4" customFormat="1" ht="18" customHeight="1" x14ac:dyDescent="0.25">
      <c r="A116" s="1" t="s">
        <v>453</v>
      </c>
      <c r="B116" t="s">
        <v>55</v>
      </c>
      <c r="C116" t="s">
        <v>20</v>
      </c>
      <c r="D116" t="s">
        <v>983</v>
      </c>
      <c r="E116" s="4" t="s">
        <v>311</v>
      </c>
      <c r="F116" t="s">
        <v>304</v>
      </c>
      <c r="G116" s="4">
        <v>20</v>
      </c>
      <c r="H116" s="4">
        <v>1</v>
      </c>
      <c r="I116" s="8">
        <v>0</v>
      </c>
      <c r="J116" s="7" t="e">
        <f>#REF!</f>
        <v>#REF!</v>
      </c>
      <c r="K116" s="7" t="e">
        <f>#REF!</f>
        <v>#REF!</v>
      </c>
      <c r="L116" s="5" t="e">
        <f>VLOOKUP(X116,#REF!,6,FALSE)</f>
        <v>#REF!</v>
      </c>
      <c r="M116" s="5" t="e">
        <f>VLOOKUP(X116,#REF!,8,FALSE)</f>
        <v>#REF!</v>
      </c>
      <c r="N116" s="5" t="e">
        <f>VLOOKUP(X116,#REF!,7,FALSE)</f>
        <v>#REF!</v>
      </c>
      <c r="O116" s="4">
        <v>0</v>
      </c>
      <c r="P116" s="4">
        <v>2</v>
      </c>
      <c r="Q116" t="e">
        <f t="shared" si="5"/>
        <v>#REF!</v>
      </c>
      <c r="R116" t="e">
        <f t="shared" si="6"/>
        <v>#REF!</v>
      </c>
      <c r="S116" t="e">
        <f>#REF!^2/((J116*#REF!)*(SQRT(1+K116^2)))</f>
        <v>#REF!</v>
      </c>
      <c r="T116" t="e">
        <f t="shared" si="7"/>
        <v>#REF!</v>
      </c>
      <c r="U116">
        <v>0</v>
      </c>
      <c r="V116" s="4">
        <v>0</v>
      </c>
      <c r="W116" t="e">
        <f t="shared" si="9"/>
        <v>#REF!</v>
      </c>
      <c r="X116" t="e">
        <f t="shared" si="8"/>
        <v>#REF!</v>
      </c>
      <c r="Z116">
        <v>0</v>
      </c>
      <c r="AL116"/>
    </row>
    <row r="117" spans="1:38" s="4" customFormat="1" ht="18" customHeight="1" x14ac:dyDescent="0.25">
      <c r="A117" s="1" t="s">
        <v>454</v>
      </c>
      <c r="B117" t="s">
        <v>55</v>
      </c>
      <c r="C117" t="s">
        <v>20</v>
      </c>
      <c r="D117" t="s">
        <v>983</v>
      </c>
      <c r="E117" s="4" t="s">
        <v>311</v>
      </c>
      <c r="F117" t="s">
        <v>304</v>
      </c>
      <c r="G117" s="4">
        <v>20</v>
      </c>
      <c r="H117" s="4">
        <v>1</v>
      </c>
      <c r="I117" s="8">
        <v>0</v>
      </c>
      <c r="J117" s="7" t="e">
        <f>#REF!</f>
        <v>#REF!</v>
      </c>
      <c r="K117" s="7" t="e">
        <f>#REF!</f>
        <v>#REF!</v>
      </c>
      <c r="L117" s="5" t="e">
        <f>VLOOKUP(X117,#REF!,6,FALSE)</f>
        <v>#REF!</v>
      </c>
      <c r="M117" s="5" t="e">
        <f>VLOOKUP(X117,#REF!,8,FALSE)</f>
        <v>#REF!</v>
      </c>
      <c r="N117" s="5" t="e">
        <f>VLOOKUP(X117,#REF!,7,FALSE)</f>
        <v>#REF!</v>
      </c>
      <c r="O117" s="4">
        <v>0</v>
      </c>
      <c r="P117" s="4">
        <v>2</v>
      </c>
      <c r="Q117" t="e">
        <f t="shared" si="5"/>
        <v>#REF!</v>
      </c>
      <c r="R117" t="e">
        <f t="shared" si="6"/>
        <v>#REF!</v>
      </c>
      <c r="S117" t="e">
        <f>#REF!^2/((J117*#REF!)*(SQRT(1+K117^2)))</f>
        <v>#REF!</v>
      </c>
      <c r="T117" t="e">
        <f t="shared" si="7"/>
        <v>#REF!</v>
      </c>
      <c r="U117">
        <v>0</v>
      </c>
      <c r="V117" s="4">
        <v>0</v>
      </c>
      <c r="W117" t="e">
        <f t="shared" si="9"/>
        <v>#REF!</v>
      </c>
      <c r="X117" t="e">
        <f t="shared" si="8"/>
        <v>#REF!</v>
      </c>
      <c r="Z117">
        <v>0</v>
      </c>
      <c r="AL117"/>
    </row>
    <row r="118" spans="1:38" s="4" customFormat="1" ht="18" customHeight="1" x14ac:dyDescent="0.25">
      <c r="A118" s="1" t="s">
        <v>455</v>
      </c>
      <c r="B118" t="s">
        <v>55</v>
      </c>
      <c r="C118" t="s">
        <v>20</v>
      </c>
      <c r="D118" t="s">
        <v>983</v>
      </c>
      <c r="E118" s="4" t="s">
        <v>311</v>
      </c>
      <c r="F118" t="s">
        <v>304</v>
      </c>
      <c r="G118" s="4">
        <v>20</v>
      </c>
      <c r="H118" s="4">
        <v>1</v>
      </c>
      <c r="I118" s="8">
        <v>-0.3</v>
      </c>
      <c r="J118" s="7">
        <v>10</v>
      </c>
      <c r="K118" s="7">
        <v>14</v>
      </c>
      <c r="L118" s="5" t="e">
        <f>VLOOKUP(X118,#REF!,6,FALSE)</f>
        <v>#REF!</v>
      </c>
      <c r="M118" s="5" t="e">
        <f>VLOOKUP(X118,#REF!,8,FALSE)</f>
        <v>#REF!</v>
      </c>
      <c r="N118" s="5" t="e">
        <f>VLOOKUP(X118,#REF!,7,FALSE)</f>
        <v>#REF!</v>
      </c>
      <c r="O118" s="4">
        <v>0</v>
      </c>
      <c r="P118" s="4">
        <v>2</v>
      </c>
      <c r="Q118" t="e">
        <f t="shared" si="5"/>
        <v>#REF!</v>
      </c>
      <c r="R118" t="e">
        <f t="shared" si="6"/>
        <v>#REF!</v>
      </c>
      <c r="S118" t="e">
        <f>#REF!^2/((J118*#REF!)*(SQRT(1+K118^2)))</f>
        <v>#REF!</v>
      </c>
      <c r="T118" t="e">
        <f t="shared" si="7"/>
        <v>#REF!</v>
      </c>
      <c r="U118">
        <v>0</v>
      </c>
      <c r="V118" s="4">
        <v>0</v>
      </c>
      <c r="W118" t="str">
        <f t="shared" si="9"/>
        <v>PSCAD_H_DMAT_PP.Unbalanced.86_SCR10_XR14_P1_Q-0.3</v>
      </c>
      <c r="X118" t="str">
        <f t="shared" si="8"/>
        <v>1_-0.3_10_14</v>
      </c>
      <c r="Z118">
        <v>0</v>
      </c>
      <c r="AL118"/>
    </row>
    <row r="119" spans="1:38" s="4" customFormat="1" ht="18" customHeight="1" x14ac:dyDescent="0.25">
      <c r="A119" s="1" t="s">
        <v>456</v>
      </c>
      <c r="B119" t="s">
        <v>55</v>
      </c>
      <c r="C119" t="s">
        <v>20</v>
      </c>
      <c r="D119" t="s">
        <v>983</v>
      </c>
      <c r="E119" s="4" t="s">
        <v>311</v>
      </c>
      <c r="F119" t="s">
        <v>304</v>
      </c>
      <c r="G119" s="4">
        <v>20</v>
      </c>
      <c r="H119" s="4">
        <v>1</v>
      </c>
      <c r="I119" s="8">
        <v>0.3</v>
      </c>
      <c r="J119" s="7">
        <v>10</v>
      </c>
      <c r="K119" s="7">
        <v>14</v>
      </c>
      <c r="L119" s="5" t="e">
        <f>VLOOKUP(X119,#REF!,6,FALSE)</f>
        <v>#REF!</v>
      </c>
      <c r="M119" s="5" t="e">
        <f>VLOOKUP(X119,#REF!,8,FALSE)</f>
        <v>#REF!</v>
      </c>
      <c r="N119" s="5" t="e">
        <f>VLOOKUP(X119,#REF!,7,FALSE)</f>
        <v>#REF!</v>
      </c>
      <c r="O119" s="4">
        <v>0</v>
      </c>
      <c r="P119" s="4">
        <v>2</v>
      </c>
      <c r="Q119" t="e">
        <f t="shared" si="5"/>
        <v>#REF!</v>
      </c>
      <c r="R119" t="e">
        <f t="shared" si="6"/>
        <v>#REF!</v>
      </c>
      <c r="S119" t="e">
        <f>#REF!^2/((J119*#REF!)*(SQRT(1+K119^2)))</f>
        <v>#REF!</v>
      </c>
      <c r="T119" t="e">
        <f t="shared" si="7"/>
        <v>#REF!</v>
      </c>
      <c r="U119">
        <v>0</v>
      </c>
      <c r="V119" s="4">
        <v>0</v>
      </c>
      <c r="W119" t="str">
        <f t="shared" si="9"/>
        <v>PSCAD_H_DMAT_PP.Unbalanced.87_SCR10_XR14_P1_Q0.3</v>
      </c>
      <c r="X119" t="str">
        <f t="shared" si="8"/>
        <v>1_0.3_10_14</v>
      </c>
      <c r="Z119">
        <v>0</v>
      </c>
      <c r="AL119"/>
    </row>
    <row r="120" spans="1:38" s="4" customFormat="1" ht="18" customHeight="1" x14ac:dyDescent="0.25">
      <c r="A120" s="1" t="s">
        <v>457</v>
      </c>
      <c r="B120" t="s">
        <v>55</v>
      </c>
      <c r="C120" t="s">
        <v>20</v>
      </c>
      <c r="D120" t="s">
        <v>983</v>
      </c>
      <c r="E120" s="4" t="s">
        <v>311</v>
      </c>
      <c r="F120" t="s">
        <v>304</v>
      </c>
      <c r="G120" s="4">
        <v>20</v>
      </c>
      <c r="H120" s="4">
        <v>1</v>
      </c>
      <c r="I120" s="8">
        <v>0</v>
      </c>
      <c r="J120" s="7">
        <v>3</v>
      </c>
      <c r="K120" s="7">
        <v>14</v>
      </c>
      <c r="L120" s="5" t="e">
        <f>VLOOKUP(X120,#REF!,6,FALSE)</f>
        <v>#REF!</v>
      </c>
      <c r="M120" s="5" t="e">
        <f>VLOOKUP(X120,#REF!,8,FALSE)</f>
        <v>#REF!</v>
      </c>
      <c r="N120" s="5" t="e">
        <f>VLOOKUP(X120,#REF!,7,FALSE)</f>
        <v>#REF!</v>
      </c>
      <c r="O120" s="4">
        <v>0</v>
      </c>
      <c r="P120" s="4">
        <v>2</v>
      </c>
      <c r="Q120" t="e">
        <f t="shared" si="5"/>
        <v>#REF!</v>
      </c>
      <c r="R120" t="e">
        <f t="shared" si="6"/>
        <v>#REF!</v>
      </c>
      <c r="S120" t="e">
        <f>#REF!^2/((J120*#REF!)*(SQRT(1+K120^2)))</f>
        <v>#REF!</v>
      </c>
      <c r="T120" t="e">
        <f t="shared" si="7"/>
        <v>#REF!</v>
      </c>
      <c r="U120">
        <v>0</v>
      </c>
      <c r="V120" s="4">
        <v>0</v>
      </c>
      <c r="W120" t="str">
        <f t="shared" si="9"/>
        <v>PSCAD_H_DMAT_PP.Unbalanced.88_SCR3_XR14_P1_Q0</v>
      </c>
      <c r="X120" t="str">
        <f t="shared" si="8"/>
        <v>1_0_3_14</v>
      </c>
      <c r="Z120">
        <v>0</v>
      </c>
      <c r="AL120"/>
    </row>
    <row r="121" spans="1:38" s="4" customFormat="1" ht="18" customHeight="1" x14ac:dyDescent="0.25">
      <c r="A121" s="1" t="s">
        <v>458</v>
      </c>
      <c r="B121" t="s">
        <v>55</v>
      </c>
      <c r="C121" t="s">
        <v>20</v>
      </c>
      <c r="D121" t="s">
        <v>983</v>
      </c>
      <c r="E121" s="4" t="s">
        <v>311</v>
      </c>
      <c r="F121" t="s">
        <v>304</v>
      </c>
      <c r="G121" s="4">
        <v>20</v>
      </c>
      <c r="H121" s="4">
        <v>1</v>
      </c>
      <c r="I121" s="8">
        <v>-0.3</v>
      </c>
      <c r="J121" s="7">
        <v>3</v>
      </c>
      <c r="K121" s="7">
        <v>3</v>
      </c>
      <c r="L121" s="5" t="e">
        <f>VLOOKUP(X121,#REF!,6,FALSE)</f>
        <v>#REF!</v>
      </c>
      <c r="M121" s="5" t="e">
        <f>VLOOKUP(X121,#REF!,8,FALSE)</f>
        <v>#REF!</v>
      </c>
      <c r="N121" s="5" t="e">
        <f>VLOOKUP(X121,#REF!,7,FALSE)</f>
        <v>#REF!</v>
      </c>
      <c r="O121" s="4">
        <v>0</v>
      </c>
      <c r="P121" s="4">
        <v>2</v>
      </c>
      <c r="Q121" t="e">
        <f t="shared" si="5"/>
        <v>#REF!</v>
      </c>
      <c r="R121" t="e">
        <f t="shared" si="6"/>
        <v>#REF!</v>
      </c>
      <c r="S121" t="e">
        <f>#REF!^2/((J121*#REF!)*(SQRT(1+K121^2)))</f>
        <v>#REF!</v>
      </c>
      <c r="T121" t="e">
        <f t="shared" si="7"/>
        <v>#REF!</v>
      </c>
      <c r="U121">
        <v>0</v>
      </c>
      <c r="V121" s="4">
        <v>0</v>
      </c>
      <c r="W121" t="str">
        <f t="shared" si="9"/>
        <v>PSCAD_H_DMAT_PP.Unbalanced.89_SCR3_XR3_P1_Q-0.3</v>
      </c>
      <c r="X121" t="str">
        <f t="shared" si="8"/>
        <v>1_-0.3_3_3</v>
      </c>
      <c r="Z121">
        <v>0</v>
      </c>
      <c r="AL121"/>
    </row>
    <row r="122" spans="1:38" s="4" customFormat="1" ht="18" customHeight="1" x14ac:dyDescent="0.25">
      <c r="A122" s="1" t="s">
        <v>459</v>
      </c>
      <c r="B122" t="s">
        <v>55</v>
      </c>
      <c r="C122" t="s">
        <v>20</v>
      </c>
      <c r="D122" t="s">
        <v>983</v>
      </c>
      <c r="E122" s="4" t="s">
        <v>311</v>
      </c>
      <c r="F122" t="s">
        <v>304</v>
      </c>
      <c r="G122" s="4">
        <v>20</v>
      </c>
      <c r="H122" s="4">
        <v>1</v>
      </c>
      <c r="I122" s="8">
        <v>0.3</v>
      </c>
      <c r="J122" s="7">
        <v>3</v>
      </c>
      <c r="K122" s="7">
        <v>3</v>
      </c>
      <c r="L122" s="5" t="e">
        <f>VLOOKUP(X122,#REF!,6,FALSE)</f>
        <v>#REF!</v>
      </c>
      <c r="M122" s="5" t="e">
        <f>VLOOKUP(X122,#REF!,8,FALSE)</f>
        <v>#REF!</v>
      </c>
      <c r="N122" s="5" t="e">
        <f>VLOOKUP(X122,#REF!,7,FALSE)</f>
        <v>#REF!</v>
      </c>
      <c r="O122" s="4">
        <v>0</v>
      </c>
      <c r="P122" s="4">
        <v>2</v>
      </c>
      <c r="Q122" t="e">
        <f t="shared" si="5"/>
        <v>#REF!</v>
      </c>
      <c r="R122" t="e">
        <f t="shared" si="6"/>
        <v>#REF!</v>
      </c>
      <c r="S122" t="e">
        <f>#REF!^2/((J122*#REF!)*(SQRT(1+K122^2)))</f>
        <v>#REF!</v>
      </c>
      <c r="T122" t="e">
        <f t="shared" si="7"/>
        <v>#REF!</v>
      </c>
      <c r="U122">
        <v>0</v>
      </c>
      <c r="V122" s="4">
        <v>0</v>
      </c>
      <c r="W122" t="str">
        <f t="shared" si="9"/>
        <v>PSCAD_H_DMAT_PP.Unbalanced.90_SCR3_XR3_P1_Q0.3</v>
      </c>
      <c r="X122" t="str">
        <f t="shared" si="8"/>
        <v>1_0.3_3_3</v>
      </c>
      <c r="Z122">
        <v>0</v>
      </c>
      <c r="AL122"/>
    </row>
    <row r="123" spans="1:38" s="4" customFormat="1" ht="18" customHeight="1" x14ac:dyDescent="0.25">
      <c r="A123" s="1" t="s">
        <v>460</v>
      </c>
      <c r="B123" t="s">
        <v>55</v>
      </c>
      <c r="C123" t="s">
        <v>20</v>
      </c>
      <c r="D123" t="s">
        <v>983</v>
      </c>
      <c r="E123" s="4" t="s">
        <v>311</v>
      </c>
      <c r="F123" t="s">
        <v>304</v>
      </c>
      <c r="G123" s="4">
        <v>20</v>
      </c>
      <c r="H123" s="4">
        <v>0.05</v>
      </c>
      <c r="I123" s="8">
        <v>0</v>
      </c>
      <c r="J123" s="7">
        <v>10</v>
      </c>
      <c r="K123" s="7">
        <v>14</v>
      </c>
      <c r="L123" s="5" t="e">
        <f>VLOOKUP(X123,#REF!,6,FALSE)</f>
        <v>#REF!</v>
      </c>
      <c r="M123" s="5" t="e">
        <f>VLOOKUP(X123,#REF!,8,FALSE)</f>
        <v>#REF!</v>
      </c>
      <c r="N123" s="5" t="e">
        <f>VLOOKUP(X123,#REF!,7,FALSE)</f>
        <v>#REF!</v>
      </c>
      <c r="O123" s="4">
        <v>0</v>
      </c>
      <c r="P123" s="4">
        <v>2</v>
      </c>
      <c r="Q123" t="e">
        <f t="shared" si="5"/>
        <v>#REF!</v>
      </c>
      <c r="R123" t="e">
        <f t="shared" si="6"/>
        <v>#REF!</v>
      </c>
      <c r="S123" t="e">
        <f>#REF!^2/((J123*#REF!)*(SQRT(1+K123^2)))</f>
        <v>#REF!</v>
      </c>
      <c r="T123" t="e">
        <f t="shared" si="7"/>
        <v>#REF!</v>
      </c>
      <c r="U123">
        <v>0</v>
      </c>
      <c r="V123" s="4">
        <v>0</v>
      </c>
      <c r="W123" t="str">
        <f t="shared" si="9"/>
        <v>PSCAD_H_DMAT_PP.Unbalanced.91_1_SCR10_XR14_P0.05_Q0</v>
      </c>
      <c r="X123" t="str">
        <f t="shared" si="8"/>
        <v>0.05_0_10_14</v>
      </c>
      <c r="Z123">
        <v>0</v>
      </c>
      <c r="AL123"/>
    </row>
    <row r="124" spans="1:38" s="4" customFormat="1" ht="18" customHeight="1" x14ac:dyDescent="0.25">
      <c r="A124" s="1" t="s">
        <v>461</v>
      </c>
      <c r="B124" t="s">
        <v>55</v>
      </c>
      <c r="C124" t="s">
        <v>20</v>
      </c>
      <c r="D124" t="s">
        <v>983</v>
      </c>
      <c r="E124" s="4" t="s">
        <v>311</v>
      </c>
      <c r="F124" t="s">
        <v>304</v>
      </c>
      <c r="G124" s="4">
        <v>20</v>
      </c>
      <c r="H124" s="4">
        <v>0.05</v>
      </c>
      <c r="I124" s="8">
        <v>0</v>
      </c>
      <c r="J124" s="7" t="e">
        <f>#REF!</f>
        <v>#REF!</v>
      </c>
      <c r="K124" s="7" t="e">
        <f>#REF!</f>
        <v>#REF!</v>
      </c>
      <c r="L124" s="5" t="e">
        <f>VLOOKUP(X124,#REF!,6,FALSE)</f>
        <v>#REF!</v>
      </c>
      <c r="M124" s="5" t="e">
        <f>VLOOKUP(X124,#REF!,8,FALSE)</f>
        <v>#REF!</v>
      </c>
      <c r="N124" s="5" t="e">
        <f>VLOOKUP(X124,#REF!,7,FALSE)</f>
        <v>#REF!</v>
      </c>
      <c r="O124" s="4">
        <v>0</v>
      </c>
      <c r="P124" s="4">
        <v>2</v>
      </c>
      <c r="Q124" t="e">
        <f t="shared" si="5"/>
        <v>#REF!</v>
      </c>
      <c r="R124" t="e">
        <f t="shared" si="6"/>
        <v>#REF!</v>
      </c>
      <c r="S124" t="e">
        <f>#REF!^2/((J124*#REF!)*(SQRT(1+K124^2)))</f>
        <v>#REF!</v>
      </c>
      <c r="T124" t="e">
        <f t="shared" si="7"/>
        <v>#REF!</v>
      </c>
      <c r="U124">
        <v>0</v>
      </c>
      <c r="V124" s="4">
        <v>0</v>
      </c>
      <c r="W124" t="e">
        <f t="shared" si="9"/>
        <v>#REF!</v>
      </c>
      <c r="X124" t="e">
        <f t="shared" si="8"/>
        <v>#REF!</v>
      </c>
      <c r="Z124">
        <v>0</v>
      </c>
      <c r="AL124"/>
    </row>
    <row r="125" spans="1:38" s="4" customFormat="1" ht="18" customHeight="1" x14ac:dyDescent="0.25">
      <c r="A125" s="1" t="s">
        <v>462</v>
      </c>
      <c r="B125" t="s">
        <v>55</v>
      </c>
      <c r="C125" t="s">
        <v>20</v>
      </c>
      <c r="D125" t="s">
        <v>983</v>
      </c>
      <c r="E125" s="4" t="s">
        <v>311</v>
      </c>
      <c r="F125" t="s">
        <v>304</v>
      </c>
      <c r="G125" s="4">
        <v>20</v>
      </c>
      <c r="H125" s="4">
        <v>0.05</v>
      </c>
      <c r="I125" s="8">
        <v>0</v>
      </c>
      <c r="J125" s="7" t="e">
        <f>#REF!</f>
        <v>#REF!</v>
      </c>
      <c r="K125" s="7" t="e">
        <f>#REF!</f>
        <v>#REF!</v>
      </c>
      <c r="L125" s="5" t="e">
        <f>VLOOKUP(X125,#REF!,6,FALSE)</f>
        <v>#REF!</v>
      </c>
      <c r="M125" s="5" t="e">
        <f>VLOOKUP(X125,#REF!,8,FALSE)</f>
        <v>#REF!</v>
      </c>
      <c r="N125" s="5" t="e">
        <f>VLOOKUP(X125,#REF!,7,FALSE)</f>
        <v>#REF!</v>
      </c>
      <c r="O125" s="4">
        <v>0</v>
      </c>
      <c r="P125" s="4">
        <v>2</v>
      </c>
      <c r="Q125" t="e">
        <f t="shared" si="5"/>
        <v>#REF!</v>
      </c>
      <c r="R125" t="e">
        <f t="shared" si="6"/>
        <v>#REF!</v>
      </c>
      <c r="S125" t="e">
        <f>#REF!^2/((J125*#REF!)*(SQRT(1+K125^2)))</f>
        <v>#REF!</v>
      </c>
      <c r="T125" t="e">
        <f t="shared" si="7"/>
        <v>#REF!</v>
      </c>
      <c r="U125">
        <v>0</v>
      </c>
      <c r="V125" s="4">
        <v>0</v>
      </c>
      <c r="W125" t="e">
        <f t="shared" si="9"/>
        <v>#REF!</v>
      </c>
      <c r="X125" t="e">
        <f t="shared" si="8"/>
        <v>#REF!</v>
      </c>
      <c r="Z125">
        <v>0</v>
      </c>
      <c r="AL125"/>
    </row>
    <row r="126" spans="1:38" s="4" customFormat="1" ht="18" customHeight="1" x14ac:dyDescent="0.25">
      <c r="A126" s="1" t="s">
        <v>463</v>
      </c>
      <c r="B126" t="s">
        <v>55</v>
      </c>
      <c r="C126" t="s">
        <v>20</v>
      </c>
      <c r="D126" t="s">
        <v>983</v>
      </c>
      <c r="E126" s="4" t="s">
        <v>311</v>
      </c>
      <c r="F126" t="s">
        <v>304</v>
      </c>
      <c r="G126" s="4">
        <v>20</v>
      </c>
      <c r="H126" s="4">
        <v>0.05</v>
      </c>
      <c r="I126" s="8">
        <v>-0.3</v>
      </c>
      <c r="J126" s="7">
        <v>10</v>
      </c>
      <c r="K126" s="7">
        <v>14</v>
      </c>
      <c r="L126" s="5" t="e">
        <f>VLOOKUP(X126,#REF!,6,FALSE)</f>
        <v>#REF!</v>
      </c>
      <c r="M126" s="5" t="e">
        <f>VLOOKUP(X126,#REF!,8,FALSE)</f>
        <v>#REF!</v>
      </c>
      <c r="N126" s="5" t="e">
        <f>VLOOKUP(X126,#REF!,7,FALSE)</f>
        <v>#REF!</v>
      </c>
      <c r="O126" s="4">
        <v>0</v>
      </c>
      <c r="P126" s="4">
        <v>2</v>
      </c>
      <c r="Q126" t="e">
        <f t="shared" si="5"/>
        <v>#REF!</v>
      </c>
      <c r="R126" t="e">
        <f t="shared" si="6"/>
        <v>#REF!</v>
      </c>
      <c r="S126" t="e">
        <f>#REF!^2/((J126*#REF!)*(SQRT(1+K126^2)))</f>
        <v>#REF!</v>
      </c>
      <c r="T126" t="e">
        <f t="shared" si="7"/>
        <v>#REF!</v>
      </c>
      <c r="U126">
        <v>0</v>
      </c>
      <c r="V126" s="4">
        <v>0</v>
      </c>
      <c r="W126" t="str">
        <f t="shared" si="9"/>
        <v>PSCAD_H_DMAT_PP.Unbalanced.92_SCR10_XR14_P0.05_Q-0.3</v>
      </c>
      <c r="X126" t="str">
        <f t="shared" si="8"/>
        <v>0.05_-0.3_10_14</v>
      </c>
      <c r="Z126">
        <v>0</v>
      </c>
      <c r="AL126"/>
    </row>
    <row r="127" spans="1:38" s="4" customFormat="1" ht="18" customHeight="1" x14ac:dyDescent="0.25">
      <c r="A127" s="1" t="s">
        <v>464</v>
      </c>
      <c r="B127" t="s">
        <v>55</v>
      </c>
      <c r="C127" t="s">
        <v>20</v>
      </c>
      <c r="D127" t="s">
        <v>983</v>
      </c>
      <c r="E127" s="4" t="s">
        <v>311</v>
      </c>
      <c r="F127" t="s">
        <v>304</v>
      </c>
      <c r="G127" s="4">
        <v>20</v>
      </c>
      <c r="H127" s="4">
        <v>0.05</v>
      </c>
      <c r="I127" s="8">
        <v>0.3</v>
      </c>
      <c r="J127" s="7">
        <v>10</v>
      </c>
      <c r="K127" s="7">
        <v>14</v>
      </c>
      <c r="L127" s="5" t="e">
        <f>VLOOKUP(X127,#REF!,6,FALSE)</f>
        <v>#REF!</v>
      </c>
      <c r="M127" s="5" t="e">
        <f>VLOOKUP(X127,#REF!,8,FALSE)</f>
        <v>#REF!</v>
      </c>
      <c r="N127" s="5" t="e">
        <f>VLOOKUP(X127,#REF!,7,FALSE)</f>
        <v>#REF!</v>
      </c>
      <c r="O127" s="4">
        <v>0</v>
      </c>
      <c r="P127" s="4">
        <v>2</v>
      </c>
      <c r="Q127" t="e">
        <f t="shared" si="5"/>
        <v>#REF!</v>
      </c>
      <c r="R127" t="e">
        <f t="shared" si="6"/>
        <v>#REF!</v>
      </c>
      <c r="S127" t="e">
        <f>#REF!^2/((J127*#REF!)*(SQRT(1+K127^2)))</f>
        <v>#REF!</v>
      </c>
      <c r="T127" t="e">
        <f t="shared" si="7"/>
        <v>#REF!</v>
      </c>
      <c r="U127">
        <v>0</v>
      </c>
      <c r="V127" s="4">
        <v>0</v>
      </c>
      <c r="W127" t="str">
        <f t="shared" si="9"/>
        <v>PSCAD_H_DMAT_PP.Unbalanced.93_SCR10_XR14_P0.05_Q0.3</v>
      </c>
      <c r="X127" t="str">
        <f t="shared" si="8"/>
        <v>0.05_0.3_10_14</v>
      </c>
      <c r="Z127">
        <v>0</v>
      </c>
      <c r="AL127"/>
    </row>
    <row r="128" spans="1:38" s="4" customFormat="1" ht="18" customHeight="1" x14ac:dyDescent="0.25">
      <c r="A128" s="1" t="s">
        <v>465</v>
      </c>
      <c r="B128" t="s">
        <v>55</v>
      </c>
      <c r="C128" t="s">
        <v>20</v>
      </c>
      <c r="D128" t="s">
        <v>983</v>
      </c>
      <c r="E128" s="4" t="s">
        <v>311</v>
      </c>
      <c r="F128" t="s">
        <v>304</v>
      </c>
      <c r="G128" s="4">
        <v>20</v>
      </c>
      <c r="H128" s="4">
        <v>0.05</v>
      </c>
      <c r="I128" s="8">
        <v>0</v>
      </c>
      <c r="J128" s="7">
        <v>3</v>
      </c>
      <c r="K128" s="7">
        <v>14</v>
      </c>
      <c r="L128" s="5" t="e">
        <f>VLOOKUP(X128,#REF!,6,FALSE)</f>
        <v>#REF!</v>
      </c>
      <c r="M128" s="5" t="e">
        <f>VLOOKUP(X128,#REF!,8,FALSE)</f>
        <v>#REF!</v>
      </c>
      <c r="N128" s="5" t="e">
        <f>VLOOKUP(X128,#REF!,7,FALSE)</f>
        <v>#REF!</v>
      </c>
      <c r="O128" s="4">
        <v>0</v>
      </c>
      <c r="P128" s="4">
        <v>2</v>
      </c>
      <c r="Q128" t="e">
        <f t="shared" ref="Q128:Q130" si="10">IF(S128*V128=0,0.001,S128*V128)</f>
        <v>#REF!</v>
      </c>
      <c r="R128" t="e">
        <f t="shared" ref="R128:R191" si="11">T128*V128</f>
        <v>#REF!</v>
      </c>
      <c r="S128" t="e">
        <f>#REF!^2/((J128*#REF!)*(SQRT(1+K128^2)))</f>
        <v>#REF!</v>
      </c>
      <c r="T128" t="e">
        <f t="shared" ref="T128:T191" si="12">S128*K128/(2*PI()*50)</f>
        <v>#REF!</v>
      </c>
      <c r="U128">
        <v>0</v>
      </c>
      <c r="V128" s="4">
        <v>0</v>
      </c>
      <c r="W128" t="str">
        <f t="shared" si="9"/>
        <v>PSCAD_H_DMAT_PP.Unbalanced.94_SCR3_XR14_P0.05_Q0</v>
      </c>
      <c r="X128" t="str">
        <f t="shared" ref="X128:X191" si="13">H128&amp;"_"&amp;I128&amp;"_"&amp;ROUND(J128,2)&amp;"_"&amp;ROUND(K128,2)</f>
        <v>0.05_0_3_14</v>
      </c>
      <c r="Z128">
        <v>0</v>
      </c>
      <c r="AL128"/>
    </row>
    <row r="129" spans="1:38" s="4" customFormat="1" ht="18" customHeight="1" x14ac:dyDescent="0.25">
      <c r="A129" s="1" t="s">
        <v>466</v>
      </c>
      <c r="B129" t="s">
        <v>55</v>
      </c>
      <c r="C129" t="s">
        <v>20</v>
      </c>
      <c r="D129" t="s">
        <v>983</v>
      </c>
      <c r="E129" s="4" t="s">
        <v>311</v>
      </c>
      <c r="F129" t="s">
        <v>304</v>
      </c>
      <c r="G129" s="4">
        <v>20</v>
      </c>
      <c r="H129" s="4">
        <v>0.05</v>
      </c>
      <c r="I129" s="8">
        <v>-0.3</v>
      </c>
      <c r="J129" s="7">
        <v>3</v>
      </c>
      <c r="K129" s="7">
        <v>3</v>
      </c>
      <c r="L129" s="5" t="e">
        <f>VLOOKUP(X129,#REF!,6,FALSE)</f>
        <v>#REF!</v>
      </c>
      <c r="M129" s="5" t="e">
        <f>VLOOKUP(X129,#REF!,8,FALSE)</f>
        <v>#REF!</v>
      </c>
      <c r="N129" s="5" t="e">
        <f>VLOOKUP(X129,#REF!,7,FALSE)</f>
        <v>#REF!</v>
      </c>
      <c r="O129" s="4">
        <v>0</v>
      </c>
      <c r="P129" s="4">
        <v>2</v>
      </c>
      <c r="Q129" t="e">
        <f t="shared" si="10"/>
        <v>#REF!</v>
      </c>
      <c r="R129" t="e">
        <f t="shared" si="11"/>
        <v>#REF!</v>
      </c>
      <c r="S129" t="e">
        <f>#REF!^2/((J129*#REF!)*(SQRT(1+K129^2)))</f>
        <v>#REF!</v>
      </c>
      <c r="T129" t="e">
        <f t="shared" si="12"/>
        <v>#REF!</v>
      </c>
      <c r="U129">
        <v>0</v>
      </c>
      <c r="V129" s="4">
        <v>0</v>
      </c>
      <c r="W129" t="str">
        <f t="shared" si="9"/>
        <v>PSCAD_H_DMAT_PP.Unbalanced.95_SCR3_XR3_P0.05_Q-0.3</v>
      </c>
      <c r="X129" t="str">
        <f t="shared" si="13"/>
        <v>0.05_-0.3_3_3</v>
      </c>
      <c r="Z129">
        <v>0</v>
      </c>
      <c r="AL129"/>
    </row>
    <row r="130" spans="1:38" s="4" customFormat="1" ht="18" customHeight="1" x14ac:dyDescent="0.25">
      <c r="A130" s="1" t="s">
        <v>467</v>
      </c>
      <c r="B130" t="s">
        <v>55</v>
      </c>
      <c r="C130" t="s">
        <v>20</v>
      </c>
      <c r="D130" t="s">
        <v>983</v>
      </c>
      <c r="E130" s="4" t="s">
        <v>311</v>
      </c>
      <c r="F130" t="s">
        <v>304</v>
      </c>
      <c r="G130" s="4">
        <v>20</v>
      </c>
      <c r="H130" s="4">
        <v>0.05</v>
      </c>
      <c r="I130" s="8">
        <v>0.3</v>
      </c>
      <c r="J130" s="7">
        <v>3</v>
      </c>
      <c r="K130" s="7">
        <v>3</v>
      </c>
      <c r="L130" s="5" t="e">
        <f>VLOOKUP(X130,#REF!,6,FALSE)</f>
        <v>#REF!</v>
      </c>
      <c r="M130" s="5" t="e">
        <f>VLOOKUP(X130,#REF!,8,FALSE)</f>
        <v>#REF!</v>
      </c>
      <c r="N130" s="5" t="e">
        <f>VLOOKUP(X130,#REF!,7,FALSE)</f>
        <v>#REF!</v>
      </c>
      <c r="O130" s="4">
        <v>0</v>
      </c>
      <c r="P130" s="4">
        <v>2</v>
      </c>
      <c r="Q130" t="e">
        <f t="shared" si="10"/>
        <v>#REF!</v>
      </c>
      <c r="R130" t="e">
        <f t="shared" si="11"/>
        <v>#REF!</v>
      </c>
      <c r="S130" t="e">
        <f>#REF!^2/((J130*#REF!)*(SQRT(1+K130^2)))</f>
        <v>#REF!</v>
      </c>
      <c r="T130" t="e">
        <f t="shared" si="12"/>
        <v>#REF!</v>
      </c>
      <c r="U130">
        <v>0</v>
      </c>
      <c r="V130" s="4">
        <v>0</v>
      </c>
      <c r="W130" t="str">
        <f t="shared" si="9"/>
        <v>PSCAD_H_DMAT_PP.Unbalanced.96_SCR3_XR3_P0.05_Q0.3</v>
      </c>
      <c r="X130" t="str">
        <f t="shared" si="13"/>
        <v>0.05_0.3_3_3</v>
      </c>
      <c r="Z130">
        <v>0</v>
      </c>
      <c r="AL130"/>
    </row>
    <row r="131" spans="1:38" s="4" customFormat="1" ht="18" customHeight="1" x14ac:dyDescent="0.25">
      <c r="A131" s="1" t="s">
        <v>468</v>
      </c>
      <c r="B131" t="s">
        <v>55</v>
      </c>
      <c r="C131" t="s">
        <v>18</v>
      </c>
      <c r="D131" t="s">
        <v>983</v>
      </c>
      <c r="E131" s="4" t="s">
        <v>309</v>
      </c>
      <c r="F131" t="s">
        <v>304</v>
      </c>
      <c r="G131" s="4">
        <v>20</v>
      </c>
      <c r="H131" s="4">
        <v>1</v>
      </c>
      <c r="I131" s="8">
        <v>0</v>
      </c>
      <c r="J131" s="7">
        <v>10</v>
      </c>
      <c r="K131" s="7">
        <v>14</v>
      </c>
      <c r="L131" s="5" t="e">
        <f>VLOOKUP(X131,#REF!,6,FALSE)</f>
        <v>#REF!</v>
      </c>
      <c r="M131" s="5" t="e">
        <f>VLOOKUP(X131,#REF!,8,FALSE)</f>
        <v>#REF!</v>
      </c>
      <c r="N131" s="5" t="e">
        <f>VLOOKUP(X131,#REF!,7,FALSE)</f>
        <v>#REF!</v>
      </c>
      <c r="O131" s="4">
        <v>0</v>
      </c>
      <c r="P131" s="4">
        <v>0.43</v>
      </c>
      <c r="Q131">
        <v>1</v>
      </c>
      <c r="R131" t="e">
        <f t="shared" si="11"/>
        <v>#REF!</v>
      </c>
      <c r="S131" t="e">
        <f>#REF!^2/((J131*#REF!)*(SQRT(1+K131^2)))</f>
        <v>#REF!</v>
      </c>
      <c r="T131" t="e">
        <f t="shared" si="12"/>
        <v>#REF!</v>
      </c>
      <c r="U131">
        <v>0</v>
      </c>
      <c r="V131" s="4">
        <v>0</v>
      </c>
      <c r="W131" t="str">
        <f t="shared" ref="W131:W194" si="14">"PSCAD_"&amp;D131&amp;"_"&amp;F131&amp;"_"&amp;A131&amp;"_SCR"&amp;ROUND(J131,2)&amp;"_XR"&amp;ROUND(K131,2)&amp;"_P"&amp;H131&amp;"_Q"&amp;I131</f>
        <v>PSCAD_H_DMAT_2P.Unbalanced.97_1_1_SCR10_XR14_P1_Q0</v>
      </c>
      <c r="X131" t="str">
        <f t="shared" si="13"/>
        <v>1_0_10_14</v>
      </c>
      <c r="Z131">
        <v>0</v>
      </c>
      <c r="AL131"/>
    </row>
    <row r="132" spans="1:38" s="4" customFormat="1" ht="18" customHeight="1" x14ac:dyDescent="0.25">
      <c r="A132" s="1" t="s">
        <v>469</v>
      </c>
      <c r="B132" t="s">
        <v>55</v>
      </c>
      <c r="C132" t="s">
        <v>18</v>
      </c>
      <c r="D132" t="s">
        <v>983</v>
      </c>
      <c r="E132" s="4" t="s">
        <v>309</v>
      </c>
      <c r="F132" t="s">
        <v>304</v>
      </c>
      <c r="G132" s="4">
        <v>20</v>
      </c>
      <c r="H132" s="4">
        <v>1</v>
      </c>
      <c r="I132" s="8">
        <v>0</v>
      </c>
      <c r="J132" s="7">
        <v>10</v>
      </c>
      <c r="K132" s="7">
        <v>14</v>
      </c>
      <c r="L132" s="5" t="e">
        <f>VLOOKUP(X132,#REF!,6,FALSE)</f>
        <v>#REF!</v>
      </c>
      <c r="M132" s="5" t="e">
        <f>VLOOKUP(X132,#REF!,8,FALSE)</f>
        <v>#REF!</v>
      </c>
      <c r="N132" s="5" t="e">
        <f>VLOOKUP(X132,#REF!,7,FALSE)</f>
        <v>#REF!</v>
      </c>
      <c r="O132" s="4">
        <v>0</v>
      </c>
      <c r="P132" s="4">
        <v>0.43</v>
      </c>
      <c r="Q132">
        <v>5</v>
      </c>
      <c r="R132" t="e">
        <f t="shared" si="11"/>
        <v>#REF!</v>
      </c>
      <c r="S132" t="e">
        <f>#REF!^2/((J132*#REF!)*(SQRT(1+K132^2)))</f>
        <v>#REF!</v>
      </c>
      <c r="T132" t="e">
        <f t="shared" si="12"/>
        <v>#REF!</v>
      </c>
      <c r="U132">
        <v>0</v>
      </c>
      <c r="V132" s="4">
        <v>0</v>
      </c>
      <c r="W132" t="str">
        <f t="shared" si="14"/>
        <v>PSCAD_H_DMAT_2P.Unbalanced.97_1_5_SCR10_XR14_P1_Q0</v>
      </c>
      <c r="X132" t="str">
        <f t="shared" si="13"/>
        <v>1_0_10_14</v>
      </c>
      <c r="Z132">
        <v>0</v>
      </c>
      <c r="AL132"/>
    </row>
    <row r="133" spans="1:38" s="4" customFormat="1" ht="18" customHeight="1" x14ac:dyDescent="0.25">
      <c r="A133" s="1" t="s">
        <v>470</v>
      </c>
      <c r="B133" t="s">
        <v>55</v>
      </c>
      <c r="C133" t="s">
        <v>18</v>
      </c>
      <c r="D133" t="s">
        <v>983</v>
      </c>
      <c r="E133" s="4" t="s">
        <v>309</v>
      </c>
      <c r="F133" t="s">
        <v>304</v>
      </c>
      <c r="G133" s="4">
        <v>20</v>
      </c>
      <c r="H133" s="4">
        <v>1</v>
      </c>
      <c r="I133" s="8">
        <v>0</v>
      </c>
      <c r="J133" s="7">
        <v>10</v>
      </c>
      <c r="K133" s="7">
        <v>14</v>
      </c>
      <c r="L133" s="5" t="e">
        <f>VLOOKUP(X133,#REF!,6,FALSE)</f>
        <v>#REF!</v>
      </c>
      <c r="M133" s="5" t="e">
        <f>VLOOKUP(X133,#REF!,8,FALSE)</f>
        <v>#REF!</v>
      </c>
      <c r="N133" s="5" t="e">
        <f>VLOOKUP(X133,#REF!,7,FALSE)</f>
        <v>#REF!</v>
      </c>
      <c r="O133" s="4">
        <v>0</v>
      </c>
      <c r="P133" s="4">
        <v>0.43</v>
      </c>
      <c r="Q133">
        <v>10</v>
      </c>
      <c r="R133" t="e">
        <f t="shared" si="11"/>
        <v>#REF!</v>
      </c>
      <c r="S133" t="e">
        <f>#REF!^2/((J133*#REF!)*(SQRT(1+K133^2)))</f>
        <v>#REF!</v>
      </c>
      <c r="T133" t="e">
        <f t="shared" si="12"/>
        <v>#REF!</v>
      </c>
      <c r="U133">
        <v>0</v>
      </c>
      <c r="V133" s="4">
        <v>0</v>
      </c>
      <c r="W133" t="str">
        <f t="shared" si="14"/>
        <v>PSCAD_H_DMAT_2P.Unbalanced.97_1_10_SCR10_XR14_P1_Q0</v>
      </c>
      <c r="X133" t="str">
        <f t="shared" si="13"/>
        <v>1_0_10_14</v>
      </c>
      <c r="Z133">
        <v>0</v>
      </c>
      <c r="AL133"/>
    </row>
    <row r="134" spans="1:38" s="4" customFormat="1" ht="18" customHeight="1" x14ac:dyDescent="0.25">
      <c r="A134" s="1" t="s">
        <v>471</v>
      </c>
      <c r="B134" t="s">
        <v>55</v>
      </c>
      <c r="C134" t="s">
        <v>18</v>
      </c>
      <c r="D134" t="s">
        <v>983</v>
      </c>
      <c r="E134" s="4" t="s">
        <v>309</v>
      </c>
      <c r="F134" t="s">
        <v>304</v>
      </c>
      <c r="G134" s="4">
        <v>20</v>
      </c>
      <c r="H134" s="4">
        <v>1</v>
      </c>
      <c r="I134" s="8">
        <v>0</v>
      </c>
      <c r="J134" s="7" t="e">
        <f>#REF!</f>
        <v>#REF!</v>
      </c>
      <c r="K134" s="7" t="e">
        <f>#REF!</f>
        <v>#REF!</v>
      </c>
      <c r="L134" s="5" t="e">
        <f>VLOOKUP(X134,#REF!,6,FALSE)</f>
        <v>#REF!</v>
      </c>
      <c r="M134" s="5" t="e">
        <f>VLOOKUP(X134,#REF!,8,FALSE)</f>
        <v>#REF!</v>
      </c>
      <c r="N134" s="5" t="e">
        <f>VLOOKUP(X134,#REF!,7,FALSE)</f>
        <v>#REF!</v>
      </c>
      <c r="O134" s="4">
        <v>0</v>
      </c>
      <c r="P134" s="4">
        <v>0.43</v>
      </c>
      <c r="Q134">
        <v>1</v>
      </c>
      <c r="R134" t="e">
        <f t="shared" si="11"/>
        <v>#REF!</v>
      </c>
      <c r="S134" t="e">
        <f>#REF!^2/((J134*#REF!)*(SQRT(1+K134^2)))</f>
        <v>#REF!</v>
      </c>
      <c r="T134" t="e">
        <f t="shared" si="12"/>
        <v>#REF!</v>
      </c>
      <c r="U134">
        <v>0</v>
      </c>
      <c r="V134" s="4">
        <v>0</v>
      </c>
      <c r="W134" t="e">
        <f t="shared" si="14"/>
        <v>#REF!</v>
      </c>
      <c r="X134" t="e">
        <f t="shared" si="13"/>
        <v>#REF!</v>
      </c>
      <c r="Z134">
        <v>0</v>
      </c>
      <c r="AL134"/>
    </row>
    <row r="135" spans="1:38" s="4" customFormat="1" ht="18" customHeight="1" x14ac:dyDescent="0.25">
      <c r="A135" s="1" t="s">
        <v>472</v>
      </c>
      <c r="B135" t="s">
        <v>55</v>
      </c>
      <c r="C135" t="s">
        <v>18</v>
      </c>
      <c r="D135" t="s">
        <v>983</v>
      </c>
      <c r="E135" s="4" t="s">
        <v>309</v>
      </c>
      <c r="F135" t="s">
        <v>304</v>
      </c>
      <c r="G135" s="4">
        <v>20</v>
      </c>
      <c r="H135" s="4">
        <v>1</v>
      </c>
      <c r="I135" s="8">
        <v>0</v>
      </c>
      <c r="J135" s="7" t="e">
        <f>#REF!</f>
        <v>#REF!</v>
      </c>
      <c r="K135" s="7" t="e">
        <f>#REF!</f>
        <v>#REF!</v>
      </c>
      <c r="L135" s="5" t="e">
        <f>VLOOKUP(X135,#REF!,6,FALSE)</f>
        <v>#REF!</v>
      </c>
      <c r="M135" s="5" t="e">
        <f>VLOOKUP(X135,#REF!,8,FALSE)</f>
        <v>#REF!</v>
      </c>
      <c r="N135" s="5" t="e">
        <f>VLOOKUP(X135,#REF!,7,FALSE)</f>
        <v>#REF!</v>
      </c>
      <c r="O135" s="4">
        <v>0</v>
      </c>
      <c r="P135" s="4">
        <v>0.43</v>
      </c>
      <c r="Q135">
        <v>5</v>
      </c>
      <c r="R135" t="e">
        <f t="shared" si="11"/>
        <v>#REF!</v>
      </c>
      <c r="S135" t="e">
        <f>#REF!^2/((J135*#REF!)*(SQRT(1+K135^2)))</f>
        <v>#REF!</v>
      </c>
      <c r="T135" t="e">
        <f t="shared" si="12"/>
        <v>#REF!</v>
      </c>
      <c r="U135">
        <v>0</v>
      </c>
      <c r="V135" s="4">
        <v>0</v>
      </c>
      <c r="W135" t="e">
        <f t="shared" si="14"/>
        <v>#REF!</v>
      </c>
      <c r="X135" t="e">
        <f t="shared" si="13"/>
        <v>#REF!</v>
      </c>
      <c r="Z135">
        <v>0</v>
      </c>
      <c r="AL135"/>
    </row>
    <row r="136" spans="1:38" s="4" customFormat="1" ht="18" customHeight="1" x14ac:dyDescent="0.25">
      <c r="A136" s="1" t="s">
        <v>473</v>
      </c>
      <c r="B136" t="s">
        <v>55</v>
      </c>
      <c r="C136" t="s">
        <v>18</v>
      </c>
      <c r="D136" t="s">
        <v>983</v>
      </c>
      <c r="E136" s="4" t="s">
        <v>309</v>
      </c>
      <c r="F136" t="s">
        <v>304</v>
      </c>
      <c r="G136" s="4">
        <v>20</v>
      </c>
      <c r="H136" s="4">
        <v>1</v>
      </c>
      <c r="I136" s="8">
        <v>0</v>
      </c>
      <c r="J136" s="7" t="e">
        <f>#REF!</f>
        <v>#REF!</v>
      </c>
      <c r="K136" s="7" t="e">
        <f>#REF!</f>
        <v>#REF!</v>
      </c>
      <c r="L136" s="5" t="e">
        <f>VLOOKUP(X136,#REF!,6,FALSE)</f>
        <v>#REF!</v>
      </c>
      <c r="M136" s="5" t="e">
        <f>VLOOKUP(X136,#REF!,8,FALSE)</f>
        <v>#REF!</v>
      </c>
      <c r="N136" s="5" t="e">
        <f>VLOOKUP(X136,#REF!,7,FALSE)</f>
        <v>#REF!</v>
      </c>
      <c r="O136" s="4">
        <v>0</v>
      </c>
      <c r="P136" s="4">
        <v>0.43</v>
      </c>
      <c r="Q136">
        <v>10</v>
      </c>
      <c r="R136" t="e">
        <f t="shared" si="11"/>
        <v>#REF!</v>
      </c>
      <c r="S136" t="e">
        <f>#REF!^2/((J136*#REF!)*(SQRT(1+K136^2)))</f>
        <v>#REF!</v>
      </c>
      <c r="T136" t="e">
        <f t="shared" si="12"/>
        <v>#REF!</v>
      </c>
      <c r="U136">
        <v>0</v>
      </c>
      <c r="V136" s="4">
        <v>0</v>
      </c>
      <c r="W136" t="e">
        <f t="shared" si="14"/>
        <v>#REF!</v>
      </c>
      <c r="X136" t="e">
        <f t="shared" si="13"/>
        <v>#REF!</v>
      </c>
      <c r="Z136">
        <v>0</v>
      </c>
      <c r="AL136"/>
    </row>
    <row r="137" spans="1:38" s="4" customFormat="1" ht="18" customHeight="1" x14ac:dyDescent="0.25">
      <c r="A137" s="1" t="s">
        <v>474</v>
      </c>
      <c r="B137" t="s">
        <v>55</v>
      </c>
      <c r="C137" t="s">
        <v>18</v>
      </c>
      <c r="D137" t="s">
        <v>983</v>
      </c>
      <c r="E137" s="4" t="s">
        <v>309</v>
      </c>
      <c r="F137" t="s">
        <v>304</v>
      </c>
      <c r="G137" s="4">
        <v>20</v>
      </c>
      <c r="H137" s="4">
        <v>1</v>
      </c>
      <c r="I137" s="8">
        <v>0</v>
      </c>
      <c r="J137" s="7" t="e">
        <f>#REF!</f>
        <v>#REF!</v>
      </c>
      <c r="K137" s="7" t="e">
        <f>#REF!</f>
        <v>#REF!</v>
      </c>
      <c r="L137" s="5" t="e">
        <f>VLOOKUP(X137,#REF!,6,FALSE)</f>
        <v>#REF!</v>
      </c>
      <c r="M137" s="5" t="e">
        <f>VLOOKUP(X137,#REF!,8,FALSE)</f>
        <v>#REF!</v>
      </c>
      <c r="N137" s="5" t="e">
        <f>VLOOKUP(X137,#REF!,7,FALSE)</f>
        <v>#REF!</v>
      </c>
      <c r="O137" s="4">
        <v>0</v>
      </c>
      <c r="P137" s="4">
        <v>0.43</v>
      </c>
      <c r="Q137">
        <v>1</v>
      </c>
      <c r="R137" t="e">
        <f t="shared" si="11"/>
        <v>#REF!</v>
      </c>
      <c r="S137" t="e">
        <f>#REF!^2/((J137*#REF!)*(SQRT(1+K137^2)))</f>
        <v>#REF!</v>
      </c>
      <c r="T137" t="e">
        <f t="shared" si="12"/>
        <v>#REF!</v>
      </c>
      <c r="U137">
        <v>0</v>
      </c>
      <c r="V137" s="4">
        <v>0</v>
      </c>
      <c r="W137" t="e">
        <f t="shared" si="14"/>
        <v>#REF!</v>
      </c>
      <c r="X137" t="e">
        <f t="shared" si="13"/>
        <v>#REF!</v>
      </c>
      <c r="Z137">
        <v>0</v>
      </c>
      <c r="AL137"/>
    </row>
    <row r="138" spans="1:38" s="4" customFormat="1" ht="18" customHeight="1" x14ac:dyDescent="0.25">
      <c r="A138" s="1" t="s">
        <v>475</v>
      </c>
      <c r="B138" t="s">
        <v>55</v>
      </c>
      <c r="C138" t="s">
        <v>18</v>
      </c>
      <c r="D138" t="s">
        <v>983</v>
      </c>
      <c r="E138" s="4" t="s">
        <v>309</v>
      </c>
      <c r="F138" t="s">
        <v>304</v>
      </c>
      <c r="G138" s="4">
        <v>20</v>
      </c>
      <c r="H138" s="4">
        <v>1</v>
      </c>
      <c r="I138" s="8">
        <v>0</v>
      </c>
      <c r="J138" s="7" t="e">
        <f>#REF!</f>
        <v>#REF!</v>
      </c>
      <c r="K138" s="7" t="e">
        <f>#REF!</f>
        <v>#REF!</v>
      </c>
      <c r="L138" s="5" t="e">
        <f>VLOOKUP(X138,#REF!,6,FALSE)</f>
        <v>#REF!</v>
      </c>
      <c r="M138" s="5" t="e">
        <f>VLOOKUP(X138,#REF!,8,FALSE)</f>
        <v>#REF!</v>
      </c>
      <c r="N138" s="5" t="e">
        <f>VLOOKUP(X138,#REF!,7,FALSE)</f>
        <v>#REF!</v>
      </c>
      <c r="O138" s="4">
        <v>0</v>
      </c>
      <c r="P138" s="4">
        <v>0.43</v>
      </c>
      <c r="Q138">
        <v>5</v>
      </c>
      <c r="R138" t="e">
        <f t="shared" si="11"/>
        <v>#REF!</v>
      </c>
      <c r="S138" t="e">
        <f>#REF!^2/((J138*#REF!)*(SQRT(1+K138^2)))</f>
        <v>#REF!</v>
      </c>
      <c r="T138" t="e">
        <f t="shared" si="12"/>
        <v>#REF!</v>
      </c>
      <c r="U138">
        <v>0</v>
      </c>
      <c r="V138" s="4">
        <v>0</v>
      </c>
      <c r="W138" t="e">
        <f t="shared" si="14"/>
        <v>#REF!</v>
      </c>
      <c r="X138" t="e">
        <f t="shared" si="13"/>
        <v>#REF!</v>
      </c>
      <c r="Z138">
        <v>0</v>
      </c>
      <c r="AL138"/>
    </row>
    <row r="139" spans="1:38" s="4" customFormat="1" ht="18" customHeight="1" x14ac:dyDescent="0.25">
      <c r="A139" s="1" t="s">
        <v>476</v>
      </c>
      <c r="B139" t="s">
        <v>55</v>
      </c>
      <c r="C139" t="s">
        <v>18</v>
      </c>
      <c r="D139" t="s">
        <v>983</v>
      </c>
      <c r="E139" s="4" t="s">
        <v>309</v>
      </c>
      <c r="F139" t="s">
        <v>304</v>
      </c>
      <c r="G139" s="4">
        <v>20</v>
      </c>
      <c r="H139" s="4">
        <v>1</v>
      </c>
      <c r="I139" s="8">
        <v>0</v>
      </c>
      <c r="J139" s="7" t="e">
        <f>#REF!</f>
        <v>#REF!</v>
      </c>
      <c r="K139" s="7" t="e">
        <f>#REF!</f>
        <v>#REF!</v>
      </c>
      <c r="L139" s="5" t="e">
        <f>VLOOKUP(X139,#REF!,6,FALSE)</f>
        <v>#REF!</v>
      </c>
      <c r="M139" s="5" t="e">
        <f>VLOOKUP(X139,#REF!,8,FALSE)</f>
        <v>#REF!</v>
      </c>
      <c r="N139" s="5" t="e">
        <f>VLOOKUP(X139,#REF!,7,FALSE)</f>
        <v>#REF!</v>
      </c>
      <c r="O139" s="4">
        <v>0</v>
      </c>
      <c r="P139" s="4">
        <v>0.43</v>
      </c>
      <c r="Q139">
        <v>10</v>
      </c>
      <c r="R139" t="e">
        <f t="shared" si="11"/>
        <v>#REF!</v>
      </c>
      <c r="S139" t="e">
        <f>#REF!^2/((J139*#REF!)*(SQRT(1+K139^2)))</f>
        <v>#REF!</v>
      </c>
      <c r="T139" t="e">
        <f t="shared" si="12"/>
        <v>#REF!</v>
      </c>
      <c r="U139">
        <v>0</v>
      </c>
      <c r="V139" s="4">
        <v>0</v>
      </c>
      <c r="W139" t="e">
        <f t="shared" si="14"/>
        <v>#REF!</v>
      </c>
      <c r="X139" t="e">
        <f t="shared" si="13"/>
        <v>#REF!</v>
      </c>
      <c r="Z139">
        <v>0</v>
      </c>
      <c r="AL139"/>
    </row>
    <row r="140" spans="1:38" s="4" customFormat="1" ht="18" customHeight="1" x14ac:dyDescent="0.25">
      <c r="A140" s="1" t="s">
        <v>477</v>
      </c>
      <c r="B140" t="s">
        <v>55</v>
      </c>
      <c r="C140" t="s">
        <v>18</v>
      </c>
      <c r="D140" t="s">
        <v>983</v>
      </c>
      <c r="E140" s="4" t="s">
        <v>309</v>
      </c>
      <c r="F140" t="s">
        <v>304</v>
      </c>
      <c r="G140" s="4">
        <v>20</v>
      </c>
      <c r="H140" s="4">
        <v>1</v>
      </c>
      <c r="I140" s="8">
        <v>-0.3</v>
      </c>
      <c r="J140" s="7">
        <v>10</v>
      </c>
      <c r="K140" s="7">
        <v>14</v>
      </c>
      <c r="L140" s="5" t="e">
        <f>VLOOKUP(X140,#REF!,6,FALSE)</f>
        <v>#REF!</v>
      </c>
      <c r="M140" s="5" t="e">
        <f>VLOOKUP(X140,#REF!,8,FALSE)</f>
        <v>#REF!</v>
      </c>
      <c r="N140" s="5" t="e">
        <f>VLOOKUP(X140,#REF!,7,FALSE)</f>
        <v>#REF!</v>
      </c>
      <c r="O140" s="4">
        <v>0</v>
      </c>
      <c r="P140" s="4">
        <v>0.43</v>
      </c>
      <c r="Q140">
        <v>1</v>
      </c>
      <c r="R140" t="e">
        <f t="shared" si="11"/>
        <v>#REF!</v>
      </c>
      <c r="S140" t="e">
        <f>#REF!^2/((J140*#REF!)*(SQRT(1+K140^2)))</f>
        <v>#REF!</v>
      </c>
      <c r="T140" t="e">
        <f t="shared" si="12"/>
        <v>#REF!</v>
      </c>
      <c r="U140">
        <v>0</v>
      </c>
      <c r="V140" s="4">
        <v>0</v>
      </c>
      <c r="W140" t="str">
        <f t="shared" si="14"/>
        <v>PSCAD_H_DMAT_2P.Unbalanced.98_1_SCR10_XR14_P1_Q-0.3</v>
      </c>
      <c r="X140" t="str">
        <f t="shared" si="13"/>
        <v>1_-0.3_10_14</v>
      </c>
      <c r="Z140">
        <v>0</v>
      </c>
      <c r="AL140"/>
    </row>
    <row r="141" spans="1:38" s="4" customFormat="1" ht="18" customHeight="1" x14ac:dyDescent="0.25">
      <c r="A141" s="1" t="s">
        <v>478</v>
      </c>
      <c r="B141" t="s">
        <v>55</v>
      </c>
      <c r="C141" t="s">
        <v>18</v>
      </c>
      <c r="D141" t="s">
        <v>983</v>
      </c>
      <c r="E141" s="4" t="s">
        <v>309</v>
      </c>
      <c r="F141" t="s">
        <v>304</v>
      </c>
      <c r="G141" s="4">
        <v>20</v>
      </c>
      <c r="H141" s="4">
        <v>1</v>
      </c>
      <c r="I141" s="8">
        <v>-0.3</v>
      </c>
      <c r="J141" s="7">
        <v>10</v>
      </c>
      <c r="K141" s="7">
        <v>14</v>
      </c>
      <c r="L141" s="5" t="e">
        <f>VLOOKUP(X141,#REF!,6,FALSE)</f>
        <v>#REF!</v>
      </c>
      <c r="M141" s="5" t="e">
        <f>VLOOKUP(X141,#REF!,8,FALSE)</f>
        <v>#REF!</v>
      </c>
      <c r="N141" s="5" t="e">
        <f>VLOOKUP(X141,#REF!,7,FALSE)</f>
        <v>#REF!</v>
      </c>
      <c r="O141" s="4">
        <v>0</v>
      </c>
      <c r="P141" s="4">
        <v>0.43</v>
      </c>
      <c r="Q141">
        <v>5</v>
      </c>
      <c r="R141" t="e">
        <f t="shared" si="11"/>
        <v>#REF!</v>
      </c>
      <c r="S141" t="e">
        <f>#REF!^2/((J141*#REF!)*(SQRT(1+K141^2)))</f>
        <v>#REF!</v>
      </c>
      <c r="T141" t="e">
        <f t="shared" si="12"/>
        <v>#REF!</v>
      </c>
      <c r="U141">
        <v>0</v>
      </c>
      <c r="V141" s="4">
        <v>0</v>
      </c>
      <c r="W141" t="str">
        <f t="shared" si="14"/>
        <v>PSCAD_H_DMAT_2P.Unbalanced.98_5_SCR10_XR14_P1_Q-0.3</v>
      </c>
      <c r="X141" t="str">
        <f t="shared" si="13"/>
        <v>1_-0.3_10_14</v>
      </c>
      <c r="Z141">
        <v>0</v>
      </c>
      <c r="AL141"/>
    </row>
    <row r="142" spans="1:38" s="4" customFormat="1" ht="18" customHeight="1" x14ac:dyDescent="0.25">
      <c r="A142" s="1" t="s">
        <v>479</v>
      </c>
      <c r="B142" t="s">
        <v>55</v>
      </c>
      <c r="C142" t="s">
        <v>18</v>
      </c>
      <c r="D142" t="s">
        <v>983</v>
      </c>
      <c r="E142" s="4" t="s">
        <v>309</v>
      </c>
      <c r="F142" t="s">
        <v>304</v>
      </c>
      <c r="G142" s="4">
        <v>20</v>
      </c>
      <c r="H142" s="4">
        <v>1</v>
      </c>
      <c r="I142" s="8">
        <v>-0.3</v>
      </c>
      <c r="J142" s="7">
        <v>10</v>
      </c>
      <c r="K142" s="7">
        <v>14</v>
      </c>
      <c r="L142" s="5" t="e">
        <f>VLOOKUP(X142,#REF!,6,FALSE)</f>
        <v>#REF!</v>
      </c>
      <c r="M142" s="5" t="e">
        <f>VLOOKUP(X142,#REF!,8,FALSE)</f>
        <v>#REF!</v>
      </c>
      <c r="N142" s="5" t="e">
        <f>VLOOKUP(X142,#REF!,7,FALSE)</f>
        <v>#REF!</v>
      </c>
      <c r="O142" s="4">
        <v>0</v>
      </c>
      <c r="P142" s="4">
        <v>0.43</v>
      </c>
      <c r="Q142">
        <v>10</v>
      </c>
      <c r="R142" t="e">
        <f t="shared" si="11"/>
        <v>#REF!</v>
      </c>
      <c r="S142" t="e">
        <f>#REF!^2/((J142*#REF!)*(SQRT(1+K142^2)))</f>
        <v>#REF!</v>
      </c>
      <c r="T142" t="e">
        <f t="shared" si="12"/>
        <v>#REF!</v>
      </c>
      <c r="U142">
        <v>0</v>
      </c>
      <c r="V142" s="4">
        <v>0</v>
      </c>
      <c r="W142" t="str">
        <f t="shared" si="14"/>
        <v>PSCAD_H_DMAT_2P.Unbalanced.98_10_SCR10_XR14_P1_Q-0.3</v>
      </c>
      <c r="X142" t="str">
        <f t="shared" si="13"/>
        <v>1_-0.3_10_14</v>
      </c>
      <c r="Z142">
        <v>0</v>
      </c>
      <c r="AL142"/>
    </row>
    <row r="143" spans="1:38" s="4" customFormat="1" ht="18" customHeight="1" x14ac:dyDescent="0.25">
      <c r="A143" s="1" t="s">
        <v>480</v>
      </c>
      <c r="B143" t="s">
        <v>55</v>
      </c>
      <c r="C143" t="s">
        <v>18</v>
      </c>
      <c r="D143" t="s">
        <v>983</v>
      </c>
      <c r="E143" s="4" t="s">
        <v>309</v>
      </c>
      <c r="F143" t="s">
        <v>304</v>
      </c>
      <c r="G143" s="4">
        <v>20</v>
      </c>
      <c r="H143" s="4">
        <v>1</v>
      </c>
      <c r="I143" s="8">
        <v>0.3</v>
      </c>
      <c r="J143" s="7">
        <v>10</v>
      </c>
      <c r="K143" s="7">
        <v>14</v>
      </c>
      <c r="L143" s="5" t="e">
        <f>VLOOKUP(X143,#REF!,6,FALSE)</f>
        <v>#REF!</v>
      </c>
      <c r="M143" s="5" t="e">
        <f>VLOOKUP(X143,#REF!,8,FALSE)</f>
        <v>#REF!</v>
      </c>
      <c r="N143" s="5" t="e">
        <f>VLOOKUP(X143,#REF!,7,FALSE)</f>
        <v>#REF!</v>
      </c>
      <c r="O143" s="4">
        <v>0</v>
      </c>
      <c r="P143" s="4">
        <v>0.43</v>
      </c>
      <c r="Q143">
        <v>1</v>
      </c>
      <c r="R143" t="e">
        <f t="shared" si="11"/>
        <v>#REF!</v>
      </c>
      <c r="S143" t="e">
        <f>#REF!^2/((J143*#REF!)*(SQRT(1+K143^2)))</f>
        <v>#REF!</v>
      </c>
      <c r="T143" t="e">
        <f t="shared" si="12"/>
        <v>#REF!</v>
      </c>
      <c r="U143">
        <v>0</v>
      </c>
      <c r="V143" s="4">
        <v>0</v>
      </c>
      <c r="W143" t="str">
        <f t="shared" si="14"/>
        <v>PSCAD_H_DMAT_2P.Unbalanced.99_1_SCR10_XR14_P1_Q0.3</v>
      </c>
      <c r="X143" t="str">
        <f t="shared" si="13"/>
        <v>1_0.3_10_14</v>
      </c>
      <c r="Z143">
        <v>0</v>
      </c>
      <c r="AL143"/>
    </row>
    <row r="144" spans="1:38" s="4" customFormat="1" ht="18" customHeight="1" x14ac:dyDescent="0.25">
      <c r="A144" s="1" t="s">
        <v>481</v>
      </c>
      <c r="B144" t="s">
        <v>55</v>
      </c>
      <c r="C144" t="s">
        <v>18</v>
      </c>
      <c r="D144" t="s">
        <v>983</v>
      </c>
      <c r="E144" s="4" t="s">
        <v>309</v>
      </c>
      <c r="F144" t="s">
        <v>304</v>
      </c>
      <c r="G144" s="4">
        <v>20</v>
      </c>
      <c r="H144" s="4">
        <v>1</v>
      </c>
      <c r="I144" s="8">
        <v>0.3</v>
      </c>
      <c r="J144" s="7">
        <v>10</v>
      </c>
      <c r="K144" s="7">
        <v>14</v>
      </c>
      <c r="L144" s="5" t="e">
        <f>VLOOKUP(X144,#REF!,6,FALSE)</f>
        <v>#REF!</v>
      </c>
      <c r="M144" s="5" t="e">
        <f>VLOOKUP(X144,#REF!,8,FALSE)</f>
        <v>#REF!</v>
      </c>
      <c r="N144" s="5" t="e">
        <f>VLOOKUP(X144,#REF!,7,FALSE)</f>
        <v>#REF!</v>
      </c>
      <c r="O144" s="4">
        <v>0</v>
      </c>
      <c r="P144" s="4">
        <v>0.43</v>
      </c>
      <c r="Q144">
        <v>5</v>
      </c>
      <c r="R144" t="e">
        <f t="shared" si="11"/>
        <v>#REF!</v>
      </c>
      <c r="S144" t="e">
        <f>#REF!^2/((J144*#REF!)*(SQRT(1+K144^2)))</f>
        <v>#REF!</v>
      </c>
      <c r="T144" t="e">
        <f t="shared" si="12"/>
        <v>#REF!</v>
      </c>
      <c r="U144">
        <v>0</v>
      </c>
      <c r="V144" s="4">
        <v>0</v>
      </c>
      <c r="W144" t="str">
        <f t="shared" si="14"/>
        <v>PSCAD_H_DMAT_2P.Unbalanced.99_5_SCR10_XR14_P1_Q0.3</v>
      </c>
      <c r="X144" t="str">
        <f t="shared" si="13"/>
        <v>1_0.3_10_14</v>
      </c>
      <c r="Z144">
        <v>0</v>
      </c>
      <c r="AL144"/>
    </row>
    <row r="145" spans="1:38" s="4" customFormat="1" ht="18" customHeight="1" x14ac:dyDescent="0.25">
      <c r="A145" s="1" t="s">
        <v>482</v>
      </c>
      <c r="B145" t="s">
        <v>55</v>
      </c>
      <c r="C145" t="s">
        <v>18</v>
      </c>
      <c r="D145" t="s">
        <v>983</v>
      </c>
      <c r="E145" s="4" t="s">
        <v>309</v>
      </c>
      <c r="F145" t="s">
        <v>304</v>
      </c>
      <c r="G145" s="4">
        <v>20</v>
      </c>
      <c r="H145" s="4">
        <v>1</v>
      </c>
      <c r="I145" s="8">
        <v>0.3</v>
      </c>
      <c r="J145" s="7">
        <v>10</v>
      </c>
      <c r="K145" s="7">
        <v>14</v>
      </c>
      <c r="L145" s="5" t="e">
        <f>VLOOKUP(X145,#REF!,6,FALSE)</f>
        <v>#REF!</v>
      </c>
      <c r="M145" s="5" t="e">
        <f>VLOOKUP(X145,#REF!,8,FALSE)</f>
        <v>#REF!</v>
      </c>
      <c r="N145" s="5" t="e">
        <f>VLOOKUP(X145,#REF!,7,FALSE)</f>
        <v>#REF!</v>
      </c>
      <c r="O145" s="4">
        <v>0</v>
      </c>
      <c r="P145" s="4">
        <v>0.43</v>
      </c>
      <c r="Q145">
        <v>10</v>
      </c>
      <c r="R145" t="e">
        <f t="shared" si="11"/>
        <v>#REF!</v>
      </c>
      <c r="S145" t="e">
        <f>#REF!^2/((J145*#REF!)*(SQRT(1+K145^2)))</f>
        <v>#REF!</v>
      </c>
      <c r="T145" t="e">
        <f t="shared" si="12"/>
        <v>#REF!</v>
      </c>
      <c r="U145">
        <v>0</v>
      </c>
      <c r="V145" s="4">
        <v>0</v>
      </c>
      <c r="W145" t="str">
        <f t="shared" si="14"/>
        <v>PSCAD_H_DMAT_2P.Unbalanced.99_10_SCR10_XR14_P1_Q0.3</v>
      </c>
      <c r="X145" t="str">
        <f t="shared" si="13"/>
        <v>1_0.3_10_14</v>
      </c>
      <c r="Z145">
        <v>0</v>
      </c>
      <c r="AL145"/>
    </row>
    <row r="146" spans="1:38" s="4" customFormat="1" ht="18" customHeight="1" x14ac:dyDescent="0.25">
      <c r="A146" s="1" t="s">
        <v>483</v>
      </c>
      <c r="B146" t="s">
        <v>55</v>
      </c>
      <c r="C146" t="s">
        <v>18</v>
      </c>
      <c r="D146" t="s">
        <v>983</v>
      </c>
      <c r="E146" s="4" t="s">
        <v>309</v>
      </c>
      <c r="F146" t="s">
        <v>304</v>
      </c>
      <c r="G146" s="4">
        <v>20</v>
      </c>
      <c r="H146" s="4">
        <v>1</v>
      </c>
      <c r="I146" s="8">
        <v>0</v>
      </c>
      <c r="J146" s="7">
        <v>3</v>
      </c>
      <c r="K146" s="7">
        <v>14</v>
      </c>
      <c r="L146" s="5" t="e">
        <f>VLOOKUP(X146,#REF!,6,FALSE)</f>
        <v>#REF!</v>
      </c>
      <c r="M146" s="5" t="e">
        <f>VLOOKUP(X146,#REF!,8,FALSE)</f>
        <v>#REF!</v>
      </c>
      <c r="N146" s="5" t="e">
        <f>VLOOKUP(X146,#REF!,7,FALSE)</f>
        <v>#REF!</v>
      </c>
      <c r="O146" s="4">
        <v>0</v>
      </c>
      <c r="P146" s="4">
        <v>0.43</v>
      </c>
      <c r="Q146">
        <v>1</v>
      </c>
      <c r="R146" t="e">
        <f t="shared" si="11"/>
        <v>#REF!</v>
      </c>
      <c r="S146" t="e">
        <f>#REF!^2/((J146*#REF!)*(SQRT(1+K146^2)))</f>
        <v>#REF!</v>
      </c>
      <c r="T146" t="e">
        <f t="shared" si="12"/>
        <v>#REF!</v>
      </c>
      <c r="U146">
        <v>0</v>
      </c>
      <c r="V146" s="4">
        <v>0</v>
      </c>
      <c r="W146" t="str">
        <f t="shared" si="14"/>
        <v>PSCAD_H_DMAT_2P.Unbalanced.100_1_SCR3_XR14_P1_Q0</v>
      </c>
      <c r="X146" t="str">
        <f t="shared" si="13"/>
        <v>1_0_3_14</v>
      </c>
      <c r="Z146">
        <v>0</v>
      </c>
      <c r="AL146"/>
    </row>
    <row r="147" spans="1:38" s="4" customFormat="1" ht="18" customHeight="1" x14ac:dyDescent="0.25">
      <c r="A147" s="1" t="s">
        <v>484</v>
      </c>
      <c r="B147" t="s">
        <v>55</v>
      </c>
      <c r="C147" t="s">
        <v>18</v>
      </c>
      <c r="D147" t="s">
        <v>983</v>
      </c>
      <c r="E147" s="4" t="s">
        <v>309</v>
      </c>
      <c r="F147" t="s">
        <v>304</v>
      </c>
      <c r="G147" s="4">
        <v>20</v>
      </c>
      <c r="H147" s="4">
        <v>1</v>
      </c>
      <c r="I147" s="8">
        <v>0</v>
      </c>
      <c r="J147" s="7">
        <v>3</v>
      </c>
      <c r="K147" s="7">
        <v>14</v>
      </c>
      <c r="L147" s="5" t="e">
        <f>VLOOKUP(X147,#REF!,6,FALSE)</f>
        <v>#REF!</v>
      </c>
      <c r="M147" s="5" t="e">
        <f>VLOOKUP(X147,#REF!,8,FALSE)</f>
        <v>#REF!</v>
      </c>
      <c r="N147" s="5" t="e">
        <f>VLOOKUP(X147,#REF!,7,FALSE)</f>
        <v>#REF!</v>
      </c>
      <c r="O147" s="4">
        <v>0</v>
      </c>
      <c r="P147" s="4">
        <v>0.43</v>
      </c>
      <c r="Q147">
        <v>5</v>
      </c>
      <c r="R147" t="e">
        <f t="shared" si="11"/>
        <v>#REF!</v>
      </c>
      <c r="S147" t="e">
        <f>#REF!^2/((J147*#REF!)*(SQRT(1+K147^2)))</f>
        <v>#REF!</v>
      </c>
      <c r="T147" t="e">
        <f t="shared" si="12"/>
        <v>#REF!</v>
      </c>
      <c r="U147">
        <v>0</v>
      </c>
      <c r="V147" s="4">
        <v>0</v>
      </c>
      <c r="W147" t="str">
        <f t="shared" si="14"/>
        <v>PSCAD_H_DMAT_2P.Unbalanced.100_5_SCR3_XR14_P1_Q0</v>
      </c>
      <c r="X147" t="str">
        <f t="shared" si="13"/>
        <v>1_0_3_14</v>
      </c>
      <c r="Z147">
        <v>0</v>
      </c>
      <c r="AL147"/>
    </row>
    <row r="148" spans="1:38" s="4" customFormat="1" ht="18" customHeight="1" x14ac:dyDescent="0.25">
      <c r="A148" s="1" t="s">
        <v>485</v>
      </c>
      <c r="B148" t="s">
        <v>55</v>
      </c>
      <c r="C148" t="s">
        <v>18</v>
      </c>
      <c r="D148" t="s">
        <v>983</v>
      </c>
      <c r="E148" s="4" t="s">
        <v>309</v>
      </c>
      <c r="F148" t="s">
        <v>304</v>
      </c>
      <c r="G148" s="4">
        <v>20</v>
      </c>
      <c r="H148" s="4">
        <v>1</v>
      </c>
      <c r="I148" s="8">
        <v>0</v>
      </c>
      <c r="J148" s="7">
        <v>3</v>
      </c>
      <c r="K148" s="7">
        <v>14</v>
      </c>
      <c r="L148" s="5" t="e">
        <f>VLOOKUP(X148,#REF!,6,FALSE)</f>
        <v>#REF!</v>
      </c>
      <c r="M148" s="5" t="e">
        <f>VLOOKUP(X148,#REF!,8,FALSE)</f>
        <v>#REF!</v>
      </c>
      <c r="N148" s="5" t="e">
        <f>VLOOKUP(X148,#REF!,7,FALSE)</f>
        <v>#REF!</v>
      </c>
      <c r="O148" s="4">
        <v>0</v>
      </c>
      <c r="P148" s="4">
        <v>0.43</v>
      </c>
      <c r="Q148">
        <v>10</v>
      </c>
      <c r="R148" t="e">
        <f t="shared" si="11"/>
        <v>#REF!</v>
      </c>
      <c r="S148" t="e">
        <f>#REF!^2/((J148*#REF!)*(SQRT(1+K148^2)))</f>
        <v>#REF!</v>
      </c>
      <c r="T148" t="e">
        <f t="shared" si="12"/>
        <v>#REF!</v>
      </c>
      <c r="U148">
        <v>0</v>
      </c>
      <c r="V148" s="4">
        <v>0</v>
      </c>
      <c r="W148" t="str">
        <f t="shared" si="14"/>
        <v>PSCAD_H_DMAT_2P.Unbalanced.100_10_SCR3_XR14_P1_Q0</v>
      </c>
      <c r="X148" t="str">
        <f t="shared" si="13"/>
        <v>1_0_3_14</v>
      </c>
      <c r="Z148">
        <v>0</v>
      </c>
      <c r="AL148"/>
    </row>
    <row r="149" spans="1:38" s="4" customFormat="1" ht="18" customHeight="1" x14ac:dyDescent="0.25">
      <c r="A149" s="1" t="s">
        <v>486</v>
      </c>
      <c r="B149" t="s">
        <v>55</v>
      </c>
      <c r="C149" t="s">
        <v>18</v>
      </c>
      <c r="D149" t="s">
        <v>983</v>
      </c>
      <c r="E149" s="4" t="s">
        <v>309</v>
      </c>
      <c r="F149" t="s">
        <v>304</v>
      </c>
      <c r="G149" s="4">
        <v>20</v>
      </c>
      <c r="H149" s="4">
        <v>1</v>
      </c>
      <c r="I149" s="8">
        <v>-0.3</v>
      </c>
      <c r="J149" s="7">
        <v>3</v>
      </c>
      <c r="K149" s="7">
        <v>3</v>
      </c>
      <c r="L149" s="5" t="e">
        <f>VLOOKUP(X149,#REF!,6,FALSE)</f>
        <v>#REF!</v>
      </c>
      <c r="M149" s="5" t="e">
        <f>VLOOKUP(X149,#REF!,8,FALSE)</f>
        <v>#REF!</v>
      </c>
      <c r="N149" s="5" t="e">
        <f>VLOOKUP(X149,#REF!,7,FALSE)</f>
        <v>#REF!</v>
      </c>
      <c r="O149" s="4">
        <v>0</v>
      </c>
      <c r="P149" s="4">
        <v>0.43</v>
      </c>
      <c r="Q149">
        <v>1</v>
      </c>
      <c r="R149" t="e">
        <f t="shared" si="11"/>
        <v>#REF!</v>
      </c>
      <c r="S149" t="e">
        <f>#REF!^2/((J149*#REF!)*(SQRT(1+K149^2)))</f>
        <v>#REF!</v>
      </c>
      <c r="T149" t="e">
        <f t="shared" si="12"/>
        <v>#REF!</v>
      </c>
      <c r="U149">
        <v>0</v>
      </c>
      <c r="V149" s="4">
        <v>0</v>
      </c>
      <c r="W149" t="str">
        <f t="shared" si="14"/>
        <v>PSCAD_H_DMAT_2P.Unbalanced.101_1_SCR3_XR3_P1_Q-0.3</v>
      </c>
      <c r="X149" t="str">
        <f t="shared" si="13"/>
        <v>1_-0.3_3_3</v>
      </c>
      <c r="Z149">
        <v>0</v>
      </c>
      <c r="AL149"/>
    </row>
    <row r="150" spans="1:38" s="4" customFormat="1" ht="18" customHeight="1" x14ac:dyDescent="0.25">
      <c r="A150" s="1" t="s">
        <v>487</v>
      </c>
      <c r="B150" t="s">
        <v>55</v>
      </c>
      <c r="C150" t="s">
        <v>18</v>
      </c>
      <c r="D150" t="s">
        <v>983</v>
      </c>
      <c r="E150" s="4" t="s">
        <v>309</v>
      </c>
      <c r="F150" t="s">
        <v>304</v>
      </c>
      <c r="G150" s="4">
        <v>20</v>
      </c>
      <c r="H150" s="4">
        <v>1</v>
      </c>
      <c r="I150" s="8">
        <v>-0.3</v>
      </c>
      <c r="J150" s="7">
        <v>3</v>
      </c>
      <c r="K150" s="7">
        <v>3</v>
      </c>
      <c r="L150" s="5" t="e">
        <f>VLOOKUP(X150,#REF!,6,FALSE)</f>
        <v>#REF!</v>
      </c>
      <c r="M150" s="5" t="e">
        <f>VLOOKUP(X150,#REF!,8,FALSE)</f>
        <v>#REF!</v>
      </c>
      <c r="N150" s="5" t="e">
        <f>VLOOKUP(X150,#REF!,7,FALSE)</f>
        <v>#REF!</v>
      </c>
      <c r="O150" s="4">
        <v>0</v>
      </c>
      <c r="P150" s="4">
        <v>0.43</v>
      </c>
      <c r="Q150">
        <v>5</v>
      </c>
      <c r="R150" t="e">
        <f t="shared" si="11"/>
        <v>#REF!</v>
      </c>
      <c r="S150" t="e">
        <f>#REF!^2/((J150*#REF!)*(SQRT(1+K150^2)))</f>
        <v>#REF!</v>
      </c>
      <c r="T150" t="e">
        <f t="shared" si="12"/>
        <v>#REF!</v>
      </c>
      <c r="U150">
        <v>0</v>
      </c>
      <c r="V150" s="4">
        <v>0</v>
      </c>
      <c r="W150" t="str">
        <f t="shared" si="14"/>
        <v>PSCAD_H_DMAT_2P.Unbalanced.101_5_SCR3_XR3_P1_Q-0.3</v>
      </c>
      <c r="X150" t="str">
        <f t="shared" si="13"/>
        <v>1_-0.3_3_3</v>
      </c>
      <c r="Z150">
        <v>0</v>
      </c>
      <c r="AL150"/>
    </row>
    <row r="151" spans="1:38" s="4" customFormat="1" ht="18" customHeight="1" x14ac:dyDescent="0.25">
      <c r="A151" s="1" t="s">
        <v>488</v>
      </c>
      <c r="B151" t="s">
        <v>55</v>
      </c>
      <c r="C151" t="s">
        <v>18</v>
      </c>
      <c r="D151" t="s">
        <v>983</v>
      </c>
      <c r="E151" s="4" t="s">
        <v>309</v>
      </c>
      <c r="F151" t="s">
        <v>304</v>
      </c>
      <c r="G151" s="4">
        <v>20</v>
      </c>
      <c r="H151" s="4">
        <v>1</v>
      </c>
      <c r="I151" s="8">
        <v>-0.3</v>
      </c>
      <c r="J151" s="7">
        <v>3</v>
      </c>
      <c r="K151" s="7">
        <v>3</v>
      </c>
      <c r="L151" s="5" t="e">
        <f>VLOOKUP(X151,#REF!,6,FALSE)</f>
        <v>#REF!</v>
      </c>
      <c r="M151" s="5" t="e">
        <f>VLOOKUP(X151,#REF!,8,FALSE)</f>
        <v>#REF!</v>
      </c>
      <c r="N151" s="5" t="e">
        <f>VLOOKUP(X151,#REF!,7,FALSE)</f>
        <v>#REF!</v>
      </c>
      <c r="O151" s="4">
        <v>0</v>
      </c>
      <c r="P151" s="4">
        <v>0.43</v>
      </c>
      <c r="Q151">
        <v>10</v>
      </c>
      <c r="R151" t="e">
        <f t="shared" si="11"/>
        <v>#REF!</v>
      </c>
      <c r="S151" t="e">
        <f>#REF!^2/((J151*#REF!)*(SQRT(1+K151^2)))</f>
        <v>#REF!</v>
      </c>
      <c r="T151" t="e">
        <f t="shared" si="12"/>
        <v>#REF!</v>
      </c>
      <c r="U151">
        <v>0</v>
      </c>
      <c r="V151" s="4">
        <v>0</v>
      </c>
      <c r="W151" t="str">
        <f t="shared" si="14"/>
        <v>PSCAD_H_DMAT_2P.Unbalanced.101_10_SCR3_XR3_P1_Q-0.3</v>
      </c>
      <c r="X151" t="str">
        <f t="shared" si="13"/>
        <v>1_-0.3_3_3</v>
      </c>
      <c r="Z151">
        <v>0</v>
      </c>
      <c r="AL151"/>
    </row>
    <row r="152" spans="1:38" s="4" customFormat="1" ht="18" customHeight="1" x14ac:dyDescent="0.25">
      <c r="A152" s="1" t="s">
        <v>489</v>
      </c>
      <c r="B152" t="s">
        <v>55</v>
      </c>
      <c r="C152" t="s">
        <v>18</v>
      </c>
      <c r="D152" t="s">
        <v>983</v>
      </c>
      <c r="E152" s="4" t="s">
        <v>309</v>
      </c>
      <c r="F152" t="s">
        <v>304</v>
      </c>
      <c r="G152" s="4">
        <v>20</v>
      </c>
      <c r="H152" s="4">
        <v>1</v>
      </c>
      <c r="I152" s="8">
        <v>0.3</v>
      </c>
      <c r="J152" s="7">
        <v>3</v>
      </c>
      <c r="K152" s="7">
        <v>3</v>
      </c>
      <c r="L152" s="5" t="e">
        <f>VLOOKUP(X152,#REF!,6,FALSE)</f>
        <v>#REF!</v>
      </c>
      <c r="M152" s="5" t="e">
        <f>VLOOKUP(X152,#REF!,8,FALSE)</f>
        <v>#REF!</v>
      </c>
      <c r="N152" s="5" t="e">
        <f>VLOOKUP(X152,#REF!,7,FALSE)</f>
        <v>#REF!</v>
      </c>
      <c r="O152" s="4">
        <v>0</v>
      </c>
      <c r="P152" s="4">
        <v>0.43</v>
      </c>
      <c r="Q152">
        <v>1</v>
      </c>
      <c r="R152" t="e">
        <f t="shared" si="11"/>
        <v>#REF!</v>
      </c>
      <c r="S152" t="e">
        <f>#REF!^2/((J152*#REF!)*(SQRT(1+K152^2)))</f>
        <v>#REF!</v>
      </c>
      <c r="T152" t="e">
        <f t="shared" si="12"/>
        <v>#REF!</v>
      </c>
      <c r="U152">
        <v>0</v>
      </c>
      <c r="V152" s="4">
        <v>0</v>
      </c>
      <c r="W152" t="str">
        <f t="shared" si="14"/>
        <v>PSCAD_H_DMAT_2P.Unbalanced.102_1_SCR3_XR3_P1_Q0.3</v>
      </c>
      <c r="X152" t="str">
        <f t="shared" si="13"/>
        <v>1_0.3_3_3</v>
      </c>
      <c r="Z152">
        <v>0</v>
      </c>
      <c r="AL152"/>
    </row>
    <row r="153" spans="1:38" s="4" customFormat="1" ht="18" customHeight="1" x14ac:dyDescent="0.25">
      <c r="A153" s="1" t="s">
        <v>490</v>
      </c>
      <c r="B153" t="s">
        <v>55</v>
      </c>
      <c r="C153" t="s">
        <v>18</v>
      </c>
      <c r="D153" t="s">
        <v>983</v>
      </c>
      <c r="E153" s="4" t="s">
        <v>309</v>
      </c>
      <c r="F153" t="s">
        <v>304</v>
      </c>
      <c r="G153" s="4">
        <v>20</v>
      </c>
      <c r="H153" s="4">
        <v>1</v>
      </c>
      <c r="I153" s="8">
        <v>0.3</v>
      </c>
      <c r="J153" s="7">
        <v>3</v>
      </c>
      <c r="K153" s="7">
        <v>3</v>
      </c>
      <c r="L153" s="5" t="e">
        <f>VLOOKUP(X153,#REF!,6,FALSE)</f>
        <v>#REF!</v>
      </c>
      <c r="M153" s="5" t="e">
        <f>VLOOKUP(X153,#REF!,8,FALSE)</f>
        <v>#REF!</v>
      </c>
      <c r="N153" s="5" t="e">
        <f>VLOOKUP(X153,#REF!,7,FALSE)</f>
        <v>#REF!</v>
      </c>
      <c r="O153" s="4">
        <v>0</v>
      </c>
      <c r="P153" s="4">
        <v>0.43</v>
      </c>
      <c r="Q153">
        <v>5</v>
      </c>
      <c r="R153" t="e">
        <f t="shared" si="11"/>
        <v>#REF!</v>
      </c>
      <c r="S153" t="e">
        <f>#REF!^2/((J153*#REF!)*(SQRT(1+K153^2)))</f>
        <v>#REF!</v>
      </c>
      <c r="T153" t="e">
        <f t="shared" si="12"/>
        <v>#REF!</v>
      </c>
      <c r="U153">
        <v>0</v>
      </c>
      <c r="V153" s="4">
        <v>0</v>
      </c>
      <c r="W153" t="str">
        <f t="shared" si="14"/>
        <v>PSCAD_H_DMAT_2P.Unbalanced.102_5_SCR3_XR3_P1_Q0.3</v>
      </c>
      <c r="X153" t="str">
        <f t="shared" si="13"/>
        <v>1_0.3_3_3</v>
      </c>
      <c r="Z153">
        <v>0</v>
      </c>
      <c r="AL153"/>
    </row>
    <row r="154" spans="1:38" s="4" customFormat="1" ht="18" customHeight="1" x14ac:dyDescent="0.25">
      <c r="A154" s="1" t="s">
        <v>491</v>
      </c>
      <c r="B154" t="s">
        <v>55</v>
      </c>
      <c r="C154" t="s">
        <v>18</v>
      </c>
      <c r="D154" t="s">
        <v>983</v>
      </c>
      <c r="E154" s="4" t="s">
        <v>309</v>
      </c>
      <c r="F154" t="s">
        <v>304</v>
      </c>
      <c r="G154" s="4">
        <v>20</v>
      </c>
      <c r="H154" s="4">
        <v>1</v>
      </c>
      <c r="I154" s="8">
        <v>0.3</v>
      </c>
      <c r="J154" s="7">
        <v>3</v>
      </c>
      <c r="K154" s="7">
        <v>3</v>
      </c>
      <c r="L154" s="5" t="e">
        <f>VLOOKUP(X154,#REF!,6,FALSE)</f>
        <v>#REF!</v>
      </c>
      <c r="M154" s="5" t="e">
        <f>VLOOKUP(X154,#REF!,8,FALSE)</f>
        <v>#REF!</v>
      </c>
      <c r="N154" s="5" t="e">
        <f>VLOOKUP(X154,#REF!,7,FALSE)</f>
        <v>#REF!</v>
      </c>
      <c r="O154" s="4">
        <v>0</v>
      </c>
      <c r="P154" s="4">
        <v>0.43</v>
      </c>
      <c r="Q154">
        <v>10</v>
      </c>
      <c r="R154" t="e">
        <f t="shared" si="11"/>
        <v>#REF!</v>
      </c>
      <c r="S154" t="e">
        <f>#REF!^2/((J154*#REF!)*(SQRT(1+K154^2)))</f>
        <v>#REF!</v>
      </c>
      <c r="T154" t="e">
        <f t="shared" si="12"/>
        <v>#REF!</v>
      </c>
      <c r="U154">
        <v>0</v>
      </c>
      <c r="V154" s="4">
        <v>0</v>
      </c>
      <c r="W154" t="str">
        <f t="shared" si="14"/>
        <v>PSCAD_H_DMAT_2P.Unbalanced.102_10_SCR3_XR3_P1_Q0.3</v>
      </c>
      <c r="X154" t="str">
        <f t="shared" si="13"/>
        <v>1_0.3_3_3</v>
      </c>
      <c r="Z154">
        <v>0</v>
      </c>
      <c r="AL154"/>
    </row>
    <row r="155" spans="1:38" s="4" customFormat="1" ht="18" customHeight="1" x14ac:dyDescent="0.25">
      <c r="A155" s="1" t="s">
        <v>492</v>
      </c>
      <c r="B155" t="s">
        <v>55</v>
      </c>
      <c r="C155" t="s">
        <v>18</v>
      </c>
      <c r="D155" t="s">
        <v>983</v>
      </c>
      <c r="E155" s="4" t="s">
        <v>309</v>
      </c>
      <c r="F155" t="s">
        <v>304</v>
      </c>
      <c r="G155" s="4">
        <v>20</v>
      </c>
      <c r="H155" s="4">
        <v>0.05</v>
      </c>
      <c r="I155" s="8">
        <v>0</v>
      </c>
      <c r="J155" s="7">
        <v>10</v>
      </c>
      <c r="K155" s="7">
        <v>14</v>
      </c>
      <c r="L155" s="5" t="e">
        <f>VLOOKUP(X155,#REF!,6,FALSE)</f>
        <v>#REF!</v>
      </c>
      <c r="M155" s="5" t="e">
        <f>VLOOKUP(X155,#REF!,8,FALSE)</f>
        <v>#REF!</v>
      </c>
      <c r="N155" s="5" t="e">
        <f>VLOOKUP(X155,#REF!,7,FALSE)</f>
        <v>#REF!</v>
      </c>
      <c r="O155" s="4">
        <v>0</v>
      </c>
      <c r="P155" s="4">
        <v>0.43</v>
      </c>
      <c r="Q155">
        <v>1</v>
      </c>
      <c r="R155" t="e">
        <f t="shared" si="11"/>
        <v>#REF!</v>
      </c>
      <c r="S155" t="e">
        <f>#REF!^2/((J155*#REF!)*(SQRT(1+K155^2)))</f>
        <v>#REF!</v>
      </c>
      <c r="T155" t="e">
        <f t="shared" si="12"/>
        <v>#REF!</v>
      </c>
      <c r="U155">
        <v>0</v>
      </c>
      <c r="V155" s="4">
        <v>0</v>
      </c>
      <c r="W155" t="str">
        <f t="shared" si="14"/>
        <v>PSCAD_H_DMAT_2P.Unbalanced.103_1_1_SCR10_XR14_P0.05_Q0</v>
      </c>
      <c r="X155" t="str">
        <f t="shared" si="13"/>
        <v>0.05_0_10_14</v>
      </c>
      <c r="Z155">
        <v>0</v>
      </c>
      <c r="AL155"/>
    </row>
    <row r="156" spans="1:38" s="4" customFormat="1" ht="18" customHeight="1" x14ac:dyDescent="0.25">
      <c r="A156" s="1" t="s">
        <v>493</v>
      </c>
      <c r="B156" t="s">
        <v>55</v>
      </c>
      <c r="C156" t="s">
        <v>18</v>
      </c>
      <c r="D156" t="s">
        <v>983</v>
      </c>
      <c r="E156" s="4" t="s">
        <v>309</v>
      </c>
      <c r="F156" t="s">
        <v>304</v>
      </c>
      <c r="G156" s="4">
        <v>20</v>
      </c>
      <c r="H156" s="4">
        <v>0.05</v>
      </c>
      <c r="I156" s="8">
        <v>0</v>
      </c>
      <c r="J156" s="7">
        <v>10</v>
      </c>
      <c r="K156" s="7">
        <v>14</v>
      </c>
      <c r="L156" s="5" t="e">
        <f>VLOOKUP(X156,#REF!,6,FALSE)</f>
        <v>#REF!</v>
      </c>
      <c r="M156" s="5" t="e">
        <f>VLOOKUP(X156,#REF!,8,FALSE)</f>
        <v>#REF!</v>
      </c>
      <c r="N156" s="5" t="e">
        <f>VLOOKUP(X156,#REF!,7,FALSE)</f>
        <v>#REF!</v>
      </c>
      <c r="O156" s="4">
        <v>0</v>
      </c>
      <c r="P156" s="4">
        <v>0.43</v>
      </c>
      <c r="Q156">
        <v>5</v>
      </c>
      <c r="R156" t="e">
        <f t="shared" si="11"/>
        <v>#REF!</v>
      </c>
      <c r="S156" t="e">
        <f>#REF!^2/((J156*#REF!)*(SQRT(1+K156^2)))</f>
        <v>#REF!</v>
      </c>
      <c r="T156" t="e">
        <f t="shared" si="12"/>
        <v>#REF!</v>
      </c>
      <c r="U156">
        <v>0</v>
      </c>
      <c r="V156" s="4">
        <v>0</v>
      </c>
      <c r="W156" t="str">
        <f t="shared" si="14"/>
        <v>PSCAD_H_DMAT_2P.Unbalanced.103_1_5_SCR10_XR14_P0.05_Q0</v>
      </c>
      <c r="X156" t="str">
        <f t="shared" si="13"/>
        <v>0.05_0_10_14</v>
      </c>
      <c r="Z156">
        <v>0</v>
      </c>
      <c r="AL156"/>
    </row>
    <row r="157" spans="1:38" s="4" customFormat="1" ht="18" customHeight="1" x14ac:dyDescent="0.25">
      <c r="A157" s="1" t="s">
        <v>494</v>
      </c>
      <c r="B157" t="s">
        <v>55</v>
      </c>
      <c r="C157" t="s">
        <v>18</v>
      </c>
      <c r="D157" t="s">
        <v>983</v>
      </c>
      <c r="E157" s="4" t="s">
        <v>309</v>
      </c>
      <c r="F157" t="s">
        <v>304</v>
      </c>
      <c r="G157" s="4">
        <v>20</v>
      </c>
      <c r="H157" s="4">
        <v>0.05</v>
      </c>
      <c r="I157" s="8">
        <v>0</v>
      </c>
      <c r="J157" s="7">
        <v>10</v>
      </c>
      <c r="K157" s="7">
        <v>14</v>
      </c>
      <c r="L157" s="5" t="e">
        <f>VLOOKUP(X157,#REF!,6,FALSE)</f>
        <v>#REF!</v>
      </c>
      <c r="M157" s="5" t="e">
        <f>VLOOKUP(X157,#REF!,8,FALSE)</f>
        <v>#REF!</v>
      </c>
      <c r="N157" s="5" t="e">
        <f>VLOOKUP(X157,#REF!,7,FALSE)</f>
        <v>#REF!</v>
      </c>
      <c r="O157" s="4">
        <v>0</v>
      </c>
      <c r="P157" s="4">
        <v>0.43</v>
      </c>
      <c r="Q157">
        <v>10</v>
      </c>
      <c r="R157" t="e">
        <f t="shared" si="11"/>
        <v>#REF!</v>
      </c>
      <c r="S157" t="e">
        <f>#REF!^2/((J157*#REF!)*(SQRT(1+K157^2)))</f>
        <v>#REF!</v>
      </c>
      <c r="T157" t="e">
        <f t="shared" si="12"/>
        <v>#REF!</v>
      </c>
      <c r="U157">
        <v>0</v>
      </c>
      <c r="V157" s="4">
        <v>0</v>
      </c>
      <c r="W157" t="str">
        <f t="shared" si="14"/>
        <v>PSCAD_H_DMAT_2P.Unbalanced.103_1_10_SCR10_XR14_P0.05_Q0</v>
      </c>
      <c r="X157" t="str">
        <f t="shared" si="13"/>
        <v>0.05_0_10_14</v>
      </c>
      <c r="Z157">
        <v>0</v>
      </c>
      <c r="AL157"/>
    </row>
    <row r="158" spans="1:38" s="4" customFormat="1" ht="18" customHeight="1" x14ac:dyDescent="0.25">
      <c r="A158" s="1" t="s">
        <v>495</v>
      </c>
      <c r="B158" t="s">
        <v>55</v>
      </c>
      <c r="C158" t="s">
        <v>18</v>
      </c>
      <c r="D158" t="s">
        <v>983</v>
      </c>
      <c r="E158" s="4" t="s">
        <v>309</v>
      </c>
      <c r="F158" t="s">
        <v>304</v>
      </c>
      <c r="G158" s="4">
        <v>20</v>
      </c>
      <c r="H158" s="4">
        <v>0.05</v>
      </c>
      <c r="I158" s="8">
        <v>0</v>
      </c>
      <c r="J158" s="7" t="e">
        <f>#REF!</f>
        <v>#REF!</v>
      </c>
      <c r="K158" s="7" t="e">
        <f>#REF!</f>
        <v>#REF!</v>
      </c>
      <c r="L158" s="5" t="e">
        <f>VLOOKUP(X158,#REF!,6,FALSE)</f>
        <v>#REF!</v>
      </c>
      <c r="M158" s="5" t="e">
        <f>VLOOKUP(X158,#REF!,8,FALSE)</f>
        <v>#REF!</v>
      </c>
      <c r="N158" s="5" t="e">
        <f>VLOOKUP(X158,#REF!,7,FALSE)</f>
        <v>#REF!</v>
      </c>
      <c r="O158" s="4">
        <v>0</v>
      </c>
      <c r="P158" s="4">
        <v>0.43</v>
      </c>
      <c r="Q158">
        <v>1</v>
      </c>
      <c r="R158" t="e">
        <f t="shared" si="11"/>
        <v>#REF!</v>
      </c>
      <c r="S158" t="e">
        <f>#REF!^2/((J158*#REF!)*(SQRT(1+K158^2)))</f>
        <v>#REF!</v>
      </c>
      <c r="T158" t="e">
        <f t="shared" si="12"/>
        <v>#REF!</v>
      </c>
      <c r="U158">
        <v>0</v>
      </c>
      <c r="V158" s="4">
        <v>0</v>
      </c>
      <c r="W158" t="e">
        <f t="shared" si="14"/>
        <v>#REF!</v>
      </c>
      <c r="X158" t="e">
        <f t="shared" si="13"/>
        <v>#REF!</v>
      </c>
      <c r="Z158">
        <v>0</v>
      </c>
      <c r="AL158"/>
    </row>
    <row r="159" spans="1:38" s="4" customFormat="1" ht="18" customHeight="1" x14ac:dyDescent="0.25">
      <c r="A159" s="1" t="s">
        <v>496</v>
      </c>
      <c r="B159" t="s">
        <v>55</v>
      </c>
      <c r="C159" t="s">
        <v>18</v>
      </c>
      <c r="D159" t="s">
        <v>983</v>
      </c>
      <c r="E159" s="4" t="s">
        <v>309</v>
      </c>
      <c r="F159" t="s">
        <v>304</v>
      </c>
      <c r="G159" s="4">
        <v>20</v>
      </c>
      <c r="H159" s="4">
        <v>0.05</v>
      </c>
      <c r="I159" s="8">
        <v>0</v>
      </c>
      <c r="J159" s="7" t="e">
        <f>#REF!</f>
        <v>#REF!</v>
      </c>
      <c r="K159" s="7" t="e">
        <f>#REF!</f>
        <v>#REF!</v>
      </c>
      <c r="L159" s="5" t="e">
        <f>VLOOKUP(X159,#REF!,6,FALSE)</f>
        <v>#REF!</v>
      </c>
      <c r="M159" s="5" t="e">
        <f>VLOOKUP(X159,#REF!,8,FALSE)</f>
        <v>#REF!</v>
      </c>
      <c r="N159" s="5" t="e">
        <f>VLOOKUP(X159,#REF!,7,FALSE)</f>
        <v>#REF!</v>
      </c>
      <c r="O159" s="4">
        <v>0</v>
      </c>
      <c r="P159" s="4">
        <v>0.43</v>
      </c>
      <c r="Q159">
        <v>5</v>
      </c>
      <c r="R159" t="e">
        <f t="shared" si="11"/>
        <v>#REF!</v>
      </c>
      <c r="S159" t="e">
        <f>#REF!^2/((J159*#REF!)*(SQRT(1+K159^2)))</f>
        <v>#REF!</v>
      </c>
      <c r="T159" t="e">
        <f t="shared" si="12"/>
        <v>#REF!</v>
      </c>
      <c r="U159">
        <v>0</v>
      </c>
      <c r="V159" s="4">
        <v>0</v>
      </c>
      <c r="W159" t="e">
        <f t="shared" si="14"/>
        <v>#REF!</v>
      </c>
      <c r="X159" t="e">
        <f t="shared" si="13"/>
        <v>#REF!</v>
      </c>
      <c r="Z159">
        <v>0</v>
      </c>
      <c r="AL159"/>
    </row>
    <row r="160" spans="1:38" s="4" customFormat="1" ht="18" customHeight="1" x14ac:dyDescent="0.25">
      <c r="A160" s="1" t="s">
        <v>497</v>
      </c>
      <c r="B160" t="s">
        <v>55</v>
      </c>
      <c r="C160" t="s">
        <v>18</v>
      </c>
      <c r="D160" t="s">
        <v>983</v>
      </c>
      <c r="E160" s="4" t="s">
        <v>309</v>
      </c>
      <c r="F160" t="s">
        <v>304</v>
      </c>
      <c r="G160" s="4">
        <v>20</v>
      </c>
      <c r="H160" s="4">
        <v>0.05</v>
      </c>
      <c r="I160" s="8">
        <v>0</v>
      </c>
      <c r="J160" s="7" t="e">
        <f>#REF!</f>
        <v>#REF!</v>
      </c>
      <c r="K160" s="7" t="e">
        <f>#REF!</f>
        <v>#REF!</v>
      </c>
      <c r="L160" s="5" t="e">
        <f>VLOOKUP(X160,#REF!,6,FALSE)</f>
        <v>#REF!</v>
      </c>
      <c r="M160" s="5" t="e">
        <f>VLOOKUP(X160,#REF!,8,FALSE)</f>
        <v>#REF!</v>
      </c>
      <c r="N160" s="5" t="e">
        <f>VLOOKUP(X160,#REF!,7,FALSE)</f>
        <v>#REF!</v>
      </c>
      <c r="O160" s="4">
        <v>0</v>
      </c>
      <c r="P160" s="4">
        <v>0.43</v>
      </c>
      <c r="Q160">
        <v>10</v>
      </c>
      <c r="R160" t="e">
        <f t="shared" si="11"/>
        <v>#REF!</v>
      </c>
      <c r="S160" t="e">
        <f>#REF!^2/((J160*#REF!)*(SQRT(1+K160^2)))</f>
        <v>#REF!</v>
      </c>
      <c r="T160" t="e">
        <f t="shared" si="12"/>
        <v>#REF!</v>
      </c>
      <c r="U160">
        <v>0</v>
      </c>
      <c r="V160" s="4">
        <v>0</v>
      </c>
      <c r="W160" t="e">
        <f t="shared" si="14"/>
        <v>#REF!</v>
      </c>
      <c r="X160" t="e">
        <f t="shared" si="13"/>
        <v>#REF!</v>
      </c>
      <c r="Z160">
        <v>0</v>
      </c>
      <c r="AL160"/>
    </row>
    <row r="161" spans="1:38" s="4" customFormat="1" ht="18" customHeight="1" x14ac:dyDescent="0.25">
      <c r="A161" s="1" t="s">
        <v>498</v>
      </c>
      <c r="B161" t="s">
        <v>55</v>
      </c>
      <c r="C161" t="s">
        <v>18</v>
      </c>
      <c r="D161" t="s">
        <v>983</v>
      </c>
      <c r="E161" s="4" t="s">
        <v>309</v>
      </c>
      <c r="F161" t="s">
        <v>304</v>
      </c>
      <c r="G161" s="4">
        <v>20</v>
      </c>
      <c r="H161" s="4">
        <v>0.05</v>
      </c>
      <c r="I161" s="8">
        <v>0</v>
      </c>
      <c r="J161" s="7" t="e">
        <f>#REF!</f>
        <v>#REF!</v>
      </c>
      <c r="K161" s="7" t="e">
        <f>#REF!</f>
        <v>#REF!</v>
      </c>
      <c r="L161" s="5" t="e">
        <f>VLOOKUP(X161,#REF!,6,FALSE)</f>
        <v>#REF!</v>
      </c>
      <c r="M161" s="5" t="e">
        <f>VLOOKUP(X161,#REF!,8,FALSE)</f>
        <v>#REF!</v>
      </c>
      <c r="N161" s="5" t="e">
        <f>VLOOKUP(X161,#REF!,7,FALSE)</f>
        <v>#REF!</v>
      </c>
      <c r="O161" s="4">
        <v>0</v>
      </c>
      <c r="P161" s="4">
        <v>0.43</v>
      </c>
      <c r="Q161">
        <v>1</v>
      </c>
      <c r="R161" t="e">
        <f t="shared" si="11"/>
        <v>#REF!</v>
      </c>
      <c r="S161" t="e">
        <f>#REF!^2/((J161*#REF!)*(SQRT(1+K161^2)))</f>
        <v>#REF!</v>
      </c>
      <c r="T161" t="e">
        <f t="shared" si="12"/>
        <v>#REF!</v>
      </c>
      <c r="U161">
        <v>0</v>
      </c>
      <c r="V161" s="4">
        <v>0</v>
      </c>
      <c r="W161" t="e">
        <f t="shared" si="14"/>
        <v>#REF!</v>
      </c>
      <c r="X161" t="e">
        <f t="shared" si="13"/>
        <v>#REF!</v>
      </c>
      <c r="Z161">
        <v>0</v>
      </c>
      <c r="AL161"/>
    </row>
    <row r="162" spans="1:38" s="4" customFormat="1" ht="18" customHeight="1" x14ac:dyDescent="0.25">
      <c r="A162" s="1" t="s">
        <v>499</v>
      </c>
      <c r="B162" t="s">
        <v>55</v>
      </c>
      <c r="C162" t="s">
        <v>18</v>
      </c>
      <c r="D162" t="s">
        <v>983</v>
      </c>
      <c r="E162" s="4" t="s">
        <v>309</v>
      </c>
      <c r="F162" t="s">
        <v>304</v>
      </c>
      <c r="G162" s="4">
        <v>20</v>
      </c>
      <c r="H162" s="4">
        <v>0.05</v>
      </c>
      <c r="I162" s="8">
        <v>0</v>
      </c>
      <c r="J162" s="7" t="e">
        <f>#REF!</f>
        <v>#REF!</v>
      </c>
      <c r="K162" s="7" t="e">
        <f>#REF!</f>
        <v>#REF!</v>
      </c>
      <c r="L162" s="5" t="e">
        <f>VLOOKUP(X162,#REF!,6,FALSE)</f>
        <v>#REF!</v>
      </c>
      <c r="M162" s="5" t="e">
        <f>VLOOKUP(X162,#REF!,8,FALSE)</f>
        <v>#REF!</v>
      </c>
      <c r="N162" s="5" t="e">
        <f>VLOOKUP(X162,#REF!,7,FALSE)</f>
        <v>#REF!</v>
      </c>
      <c r="O162" s="4">
        <v>0</v>
      </c>
      <c r="P162" s="4">
        <v>0.43</v>
      </c>
      <c r="Q162">
        <v>5</v>
      </c>
      <c r="R162" t="e">
        <f t="shared" si="11"/>
        <v>#REF!</v>
      </c>
      <c r="S162" t="e">
        <f>#REF!^2/((J162*#REF!)*(SQRT(1+K162^2)))</f>
        <v>#REF!</v>
      </c>
      <c r="T162" t="e">
        <f t="shared" si="12"/>
        <v>#REF!</v>
      </c>
      <c r="U162">
        <v>0</v>
      </c>
      <c r="V162" s="4">
        <v>0</v>
      </c>
      <c r="W162" t="e">
        <f t="shared" si="14"/>
        <v>#REF!</v>
      </c>
      <c r="X162" t="e">
        <f t="shared" si="13"/>
        <v>#REF!</v>
      </c>
      <c r="Z162">
        <v>0</v>
      </c>
      <c r="AL162"/>
    </row>
    <row r="163" spans="1:38" s="4" customFormat="1" ht="18" customHeight="1" x14ac:dyDescent="0.25">
      <c r="A163" s="1" t="s">
        <v>500</v>
      </c>
      <c r="B163" t="s">
        <v>55</v>
      </c>
      <c r="C163" t="s">
        <v>18</v>
      </c>
      <c r="D163" t="s">
        <v>983</v>
      </c>
      <c r="E163" s="4" t="s">
        <v>309</v>
      </c>
      <c r="F163" t="s">
        <v>304</v>
      </c>
      <c r="G163" s="4">
        <v>20</v>
      </c>
      <c r="H163" s="4">
        <v>0.05</v>
      </c>
      <c r="I163" s="8">
        <v>0</v>
      </c>
      <c r="J163" s="7" t="e">
        <f>#REF!</f>
        <v>#REF!</v>
      </c>
      <c r="K163" s="7" t="e">
        <f>#REF!</f>
        <v>#REF!</v>
      </c>
      <c r="L163" s="5" t="e">
        <f>VLOOKUP(X163,#REF!,6,FALSE)</f>
        <v>#REF!</v>
      </c>
      <c r="M163" s="5" t="e">
        <f>VLOOKUP(X163,#REF!,8,FALSE)</f>
        <v>#REF!</v>
      </c>
      <c r="N163" s="5" t="e">
        <f>VLOOKUP(X163,#REF!,7,FALSE)</f>
        <v>#REF!</v>
      </c>
      <c r="O163" s="4">
        <v>0</v>
      </c>
      <c r="P163" s="4">
        <v>0.43</v>
      </c>
      <c r="Q163">
        <v>10</v>
      </c>
      <c r="R163" t="e">
        <f t="shared" si="11"/>
        <v>#REF!</v>
      </c>
      <c r="S163" t="e">
        <f>#REF!^2/((J163*#REF!)*(SQRT(1+K163^2)))</f>
        <v>#REF!</v>
      </c>
      <c r="T163" t="e">
        <f t="shared" si="12"/>
        <v>#REF!</v>
      </c>
      <c r="U163">
        <v>0</v>
      </c>
      <c r="V163" s="4">
        <v>0</v>
      </c>
      <c r="W163" t="e">
        <f t="shared" si="14"/>
        <v>#REF!</v>
      </c>
      <c r="X163" t="e">
        <f t="shared" si="13"/>
        <v>#REF!</v>
      </c>
      <c r="Z163">
        <v>0</v>
      </c>
      <c r="AL163"/>
    </row>
    <row r="164" spans="1:38" s="4" customFormat="1" ht="18" customHeight="1" x14ac:dyDescent="0.25">
      <c r="A164" s="1" t="s">
        <v>501</v>
      </c>
      <c r="B164" t="s">
        <v>55</v>
      </c>
      <c r="C164" t="s">
        <v>18</v>
      </c>
      <c r="D164" t="s">
        <v>983</v>
      </c>
      <c r="E164" s="4" t="s">
        <v>309</v>
      </c>
      <c r="F164" t="s">
        <v>304</v>
      </c>
      <c r="G164" s="4">
        <v>20</v>
      </c>
      <c r="H164" s="4">
        <v>0.05</v>
      </c>
      <c r="I164" s="8">
        <v>-0.3</v>
      </c>
      <c r="J164" s="7">
        <v>10</v>
      </c>
      <c r="K164" s="7">
        <v>14</v>
      </c>
      <c r="L164" s="5" t="e">
        <f>VLOOKUP(X164,#REF!,6,FALSE)</f>
        <v>#REF!</v>
      </c>
      <c r="M164" s="5" t="e">
        <f>VLOOKUP(X164,#REF!,8,FALSE)</f>
        <v>#REF!</v>
      </c>
      <c r="N164" s="5" t="e">
        <f>VLOOKUP(X164,#REF!,7,FALSE)</f>
        <v>#REF!</v>
      </c>
      <c r="O164" s="4">
        <v>0</v>
      </c>
      <c r="P164" s="4">
        <v>0.43</v>
      </c>
      <c r="Q164">
        <v>1</v>
      </c>
      <c r="R164" t="e">
        <f t="shared" si="11"/>
        <v>#REF!</v>
      </c>
      <c r="S164" t="e">
        <f>#REF!^2/((J164*#REF!)*(SQRT(1+K164^2)))</f>
        <v>#REF!</v>
      </c>
      <c r="T164" t="e">
        <f t="shared" si="12"/>
        <v>#REF!</v>
      </c>
      <c r="U164">
        <v>0</v>
      </c>
      <c r="V164" s="4">
        <v>0</v>
      </c>
      <c r="W164" t="str">
        <f t="shared" si="14"/>
        <v>PSCAD_H_DMAT_2P.Unbalanced.104_1_SCR10_XR14_P0.05_Q-0.3</v>
      </c>
      <c r="X164" t="str">
        <f t="shared" si="13"/>
        <v>0.05_-0.3_10_14</v>
      </c>
      <c r="Z164">
        <v>0</v>
      </c>
      <c r="AL164"/>
    </row>
    <row r="165" spans="1:38" s="4" customFormat="1" ht="18" customHeight="1" x14ac:dyDescent="0.25">
      <c r="A165" s="1" t="s">
        <v>502</v>
      </c>
      <c r="B165" t="s">
        <v>55</v>
      </c>
      <c r="C165" t="s">
        <v>18</v>
      </c>
      <c r="D165" t="s">
        <v>983</v>
      </c>
      <c r="E165" s="4" t="s">
        <v>309</v>
      </c>
      <c r="F165" t="s">
        <v>304</v>
      </c>
      <c r="G165" s="4">
        <v>20</v>
      </c>
      <c r="H165" s="4">
        <v>0.05</v>
      </c>
      <c r="I165" s="8">
        <v>-0.3</v>
      </c>
      <c r="J165" s="7">
        <v>10</v>
      </c>
      <c r="K165" s="7">
        <v>14</v>
      </c>
      <c r="L165" s="5" t="e">
        <f>VLOOKUP(X165,#REF!,6,FALSE)</f>
        <v>#REF!</v>
      </c>
      <c r="M165" s="5" t="e">
        <f>VLOOKUP(X165,#REF!,8,FALSE)</f>
        <v>#REF!</v>
      </c>
      <c r="N165" s="5" t="e">
        <f>VLOOKUP(X165,#REF!,7,FALSE)</f>
        <v>#REF!</v>
      </c>
      <c r="O165" s="4">
        <v>0</v>
      </c>
      <c r="P165" s="4">
        <v>0.43</v>
      </c>
      <c r="Q165">
        <v>5</v>
      </c>
      <c r="R165" t="e">
        <f t="shared" si="11"/>
        <v>#REF!</v>
      </c>
      <c r="S165" t="e">
        <f>#REF!^2/((J165*#REF!)*(SQRT(1+K165^2)))</f>
        <v>#REF!</v>
      </c>
      <c r="T165" t="e">
        <f t="shared" si="12"/>
        <v>#REF!</v>
      </c>
      <c r="U165">
        <v>0</v>
      </c>
      <c r="V165" s="4">
        <v>0</v>
      </c>
      <c r="W165" t="str">
        <f t="shared" si="14"/>
        <v>PSCAD_H_DMAT_2P.Unbalanced.104_5_SCR10_XR14_P0.05_Q-0.3</v>
      </c>
      <c r="X165" t="str">
        <f t="shared" si="13"/>
        <v>0.05_-0.3_10_14</v>
      </c>
      <c r="Z165">
        <v>0</v>
      </c>
      <c r="AL165"/>
    </row>
    <row r="166" spans="1:38" s="4" customFormat="1" ht="18" customHeight="1" x14ac:dyDescent="0.25">
      <c r="A166" s="1" t="s">
        <v>503</v>
      </c>
      <c r="B166" t="s">
        <v>55</v>
      </c>
      <c r="C166" t="s">
        <v>18</v>
      </c>
      <c r="D166" t="s">
        <v>983</v>
      </c>
      <c r="E166" s="4" t="s">
        <v>309</v>
      </c>
      <c r="F166" t="s">
        <v>304</v>
      </c>
      <c r="G166" s="4">
        <v>20</v>
      </c>
      <c r="H166" s="4">
        <v>0.05</v>
      </c>
      <c r="I166" s="8">
        <v>-0.3</v>
      </c>
      <c r="J166" s="7">
        <v>10</v>
      </c>
      <c r="K166" s="7">
        <v>14</v>
      </c>
      <c r="L166" s="5" t="e">
        <f>VLOOKUP(X166,#REF!,6,FALSE)</f>
        <v>#REF!</v>
      </c>
      <c r="M166" s="5" t="e">
        <f>VLOOKUP(X166,#REF!,8,FALSE)</f>
        <v>#REF!</v>
      </c>
      <c r="N166" s="5" t="e">
        <f>VLOOKUP(X166,#REF!,7,FALSE)</f>
        <v>#REF!</v>
      </c>
      <c r="O166" s="4">
        <v>0</v>
      </c>
      <c r="P166" s="4">
        <v>0.43</v>
      </c>
      <c r="Q166">
        <v>10</v>
      </c>
      <c r="R166" t="e">
        <f t="shared" si="11"/>
        <v>#REF!</v>
      </c>
      <c r="S166" t="e">
        <f>#REF!^2/((J166*#REF!)*(SQRT(1+K166^2)))</f>
        <v>#REF!</v>
      </c>
      <c r="T166" t="e">
        <f t="shared" si="12"/>
        <v>#REF!</v>
      </c>
      <c r="U166">
        <v>0</v>
      </c>
      <c r="V166" s="4">
        <v>0</v>
      </c>
      <c r="W166" t="str">
        <f t="shared" si="14"/>
        <v>PSCAD_H_DMAT_2P.Unbalanced.104_10_SCR10_XR14_P0.05_Q-0.3</v>
      </c>
      <c r="X166" t="str">
        <f t="shared" si="13"/>
        <v>0.05_-0.3_10_14</v>
      </c>
      <c r="Z166">
        <v>0</v>
      </c>
      <c r="AL166"/>
    </row>
    <row r="167" spans="1:38" s="4" customFormat="1" ht="18" customHeight="1" x14ac:dyDescent="0.25">
      <c r="A167" s="1" t="s">
        <v>504</v>
      </c>
      <c r="B167" t="s">
        <v>55</v>
      </c>
      <c r="C167" t="s">
        <v>18</v>
      </c>
      <c r="D167" t="s">
        <v>983</v>
      </c>
      <c r="E167" s="4" t="s">
        <v>309</v>
      </c>
      <c r="F167" t="s">
        <v>304</v>
      </c>
      <c r="G167" s="4">
        <v>20</v>
      </c>
      <c r="H167" s="4">
        <v>0.05</v>
      </c>
      <c r="I167" s="8">
        <v>0.3</v>
      </c>
      <c r="J167" s="7">
        <v>10</v>
      </c>
      <c r="K167" s="7">
        <v>14</v>
      </c>
      <c r="L167" s="5" t="e">
        <f>VLOOKUP(X167,#REF!,6,FALSE)</f>
        <v>#REF!</v>
      </c>
      <c r="M167" s="5" t="e">
        <f>VLOOKUP(X167,#REF!,8,FALSE)</f>
        <v>#REF!</v>
      </c>
      <c r="N167" s="5" t="e">
        <f>VLOOKUP(X167,#REF!,7,FALSE)</f>
        <v>#REF!</v>
      </c>
      <c r="O167" s="4">
        <v>0</v>
      </c>
      <c r="P167" s="4">
        <v>0.43</v>
      </c>
      <c r="Q167">
        <v>1</v>
      </c>
      <c r="R167" t="e">
        <f t="shared" si="11"/>
        <v>#REF!</v>
      </c>
      <c r="S167" t="e">
        <f>#REF!^2/((J167*#REF!)*(SQRT(1+K167^2)))</f>
        <v>#REF!</v>
      </c>
      <c r="T167" t="e">
        <f t="shared" si="12"/>
        <v>#REF!</v>
      </c>
      <c r="U167">
        <v>0</v>
      </c>
      <c r="V167" s="4">
        <v>0</v>
      </c>
      <c r="W167" t="str">
        <f t="shared" si="14"/>
        <v>PSCAD_H_DMAT_2P.Unbalanced.105_1_SCR10_XR14_P0.05_Q0.3</v>
      </c>
      <c r="X167" t="str">
        <f t="shared" si="13"/>
        <v>0.05_0.3_10_14</v>
      </c>
      <c r="Z167">
        <v>0</v>
      </c>
      <c r="AL167"/>
    </row>
    <row r="168" spans="1:38" s="4" customFormat="1" ht="18" customHeight="1" x14ac:dyDescent="0.25">
      <c r="A168" s="1" t="s">
        <v>505</v>
      </c>
      <c r="B168" t="s">
        <v>55</v>
      </c>
      <c r="C168" t="s">
        <v>18</v>
      </c>
      <c r="D168" t="s">
        <v>983</v>
      </c>
      <c r="E168" s="4" t="s">
        <v>309</v>
      </c>
      <c r="F168" t="s">
        <v>304</v>
      </c>
      <c r="G168" s="4">
        <v>20</v>
      </c>
      <c r="H168" s="4">
        <v>0.05</v>
      </c>
      <c r="I168" s="8">
        <v>0.3</v>
      </c>
      <c r="J168" s="7">
        <v>10</v>
      </c>
      <c r="K168" s="7">
        <v>14</v>
      </c>
      <c r="L168" s="5" t="e">
        <f>VLOOKUP(X168,#REF!,6,FALSE)</f>
        <v>#REF!</v>
      </c>
      <c r="M168" s="5" t="e">
        <f>VLOOKUP(X168,#REF!,8,FALSE)</f>
        <v>#REF!</v>
      </c>
      <c r="N168" s="5" t="e">
        <f>VLOOKUP(X168,#REF!,7,FALSE)</f>
        <v>#REF!</v>
      </c>
      <c r="O168" s="4">
        <v>0</v>
      </c>
      <c r="P168" s="4">
        <v>0.43</v>
      </c>
      <c r="Q168">
        <v>5</v>
      </c>
      <c r="R168" t="e">
        <f t="shared" si="11"/>
        <v>#REF!</v>
      </c>
      <c r="S168" t="e">
        <f>#REF!^2/((J168*#REF!)*(SQRT(1+K168^2)))</f>
        <v>#REF!</v>
      </c>
      <c r="T168" t="e">
        <f t="shared" si="12"/>
        <v>#REF!</v>
      </c>
      <c r="U168">
        <v>0</v>
      </c>
      <c r="V168" s="4">
        <v>0</v>
      </c>
      <c r="W168" t="str">
        <f t="shared" si="14"/>
        <v>PSCAD_H_DMAT_2P.Unbalanced.105_5_SCR10_XR14_P0.05_Q0.3</v>
      </c>
      <c r="X168" t="str">
        <f t="shared" si="13"/>
        <v>0.05_0.3_10_14</v>
      </c>
      <c r="Z168">
        <v>0</v>
      </c>
      <c r="AL168"/>
    </row>
    <row r="169" spans="1:38" s="4" customFormat="1" ht="18" customHeight="1" x14ac:dyDescent="0.25">
      <c r="A169" s="1" t="s">
        <v>506</v>
      </c>
      <c r="B169" t="s">
        <v>55</v>
      </c>
      <c r="C169" t="s">
        <v>18</v>
      </c>
      <c r="D169" t="s">
        <v>983</v>
      </c>
      <c r="E169" s="4" t="s">
        <v>309</v>
      </c>
      <c r="F169" t="s">
        <v>304</v>
      </c>
      <c r="G169" s="4">
        <v>20</v>
      </c>
      <c r="H169" s="4">
        <v>0.05</v>
      </c>
      <c r="I169" s="8">
        <v>0.3</v>
      </c>
      <c r="J169" s="7">
        <v>10</v>
      </c>
      <c r="K169" s="7">
        <v>14</v>
      </c>
      <c r="L169" s="5" t="e">
        <f>VLOOKUP(X169,#REF!,6,FALSE)</f>
        <v>#REF!</v>
      </c>
      <c r="M169" s="5" t="e">
        <f>VLOOKUP(X169,#REF!,8,FALSE)</f>
        <v>#REF!</v>
      </c>
      <c r="N169" s="5" t="e">
        <f>VLOOKUP(X169,#REF!,7,FALSE)</f>
        <v>#REF!</v>
      </c>
      <c r="O169" s="4">
        <v>0</v>
      </c>
      <c r="P169" s="4">
        <v>0.43</v>
      </c>
      <c r="Q169">
        <v>10</v>
      </c>
      <c r="R169" t="e">
        <f t="shared" si="11"/>
        <v>#REF!</v>
      </c>
      <c r="S169" t="e">
        <f>#REF!^2/((J169*#REF!)*(SQRT(1+K169^2)))</f>
        <v>#REF!</v>
      </c>
      <c r="T169" t="e">
        <f t="shared" si="12"/>
        <v>#REF!</v>
      </c>
      <c r="U169">
        <v>0</v>
      </c>
      <c r="V169" s="4">
        <v>0</v>
      </c>
      <c r="W169" t="str">
        <f t="shared" si="14"/>
        <v>PSCAD_H_DMAT_2P.Unbalanced.105_10_SCR10_XR14_P0.05_Q0.3</v>
      </c>
      <c r="X169" t="str">
        <f t="shared" si="13"/>
        <v>0.05_0.3_10_14</v>
      </c>
      <c r="Z169">
        <v>0</v>
      </c>
      <c r="AL169"/>
    </row>
    <row r="170" spans="1:38" s="4" customFormat="1" ht="18" customHeight="1" x14ac:dyDescent="0.25">
      <c r="A170" s="1" t="s">
        <v>507</v>
      </c>
      <c r="B170" t="s">
        <v>55</v>
      </c>
      <c r="C170" t="s">
        <v>18</v>
      </c>
      <c r="D170" t="s">
        <v>983</v>
      </c>
      <c r="E170" s="4" t="s">
        <v>309</v>
      </c>
      <c r="F170" t="s">
        <v>304</v>
      </c>
      <c r="G170" s="4">
        <v>20</v>
      </c>
      <c r="H170" s="4">
        <v>0.05</v>
      </c>
      <c r="I170" s="8">
        <v>0</v>
      </c>
      <c r="J170" s="7">
        <v>3</v>
      </c>
      <c r="K170" s="7">
        <v>14</v>
      </c>
      <c r="L170" s="5" t="e">
        <f>VLOOKUP(X170,#REF!,6,FALSE)</f>
        <v>#REF!</v>
      </c>
      <c r="M170" s="5" t="e">
        <f>VLOOKUP(X170,#REF!,8,FALSE)</f>
        <v>#REF!</v>
      </c>
      <c r="N170" s="5" t="e">
        <f>VLOOKUP(X170,#REF!,7,FALSE)</f>
        <v>#REF!</v>
      </c>
      <c r="O170" s="4">
        <v>0</v>
      </c>
      <c r="P170" s="4">
        <v>0.43</v>
      </c>
      <c r="Q170">
        <v>1</v>
      </c>
      <c r="R170" t="e">
        <f t="shared" si="11"/>
        <v>#REF!</v>
      </c>
      <c r="S170" t="e">
        <f>#REF!^2/((J170*#REF!)*(SQRT(1+K170^2)))</f>
        <v>#REF!</v>
      </c>
      <c r="T170" t="e">
        <f t="shared" si="12"/>
        <v>#REF!</v>
      </c>
      <c r="U170">
        <v>0</v>
      </c>
      <c r="V170" s="4">
        <v>0</v>
      </c>
      <c r="W170" t="str">
        <f t="shared" si="14"/>
        <v>PSCAD_H_DMAT_2P.Unbalanced.106_1_SCR3_XR14_P0.05_Q0</v>
      </c>
      <c r="X170" t="str">
        <f t="shared" si="13"/>
        <v>0.05_0_3_14</v>
      </c>
      <c r="Z170">
        <v>0</v>
      </c>
      <c r="AL170"/>
    </row>
    <row r="171" spans="1:38" s="4" customFormat="1" ht="18" customHeight="1" x14ac:dyDescent="0.25">
      <c r="A171" s="1" t="s">
        <v>508</v>
      </c>
      <c r="B171" t="s">
        <v>55</v>
      </c>
      <c r="C171" t="s">
        <v>18</v>
      </c>
      <c r="D171" t="s">
        <v>983</v>
      </c>
      <c r="E171" s="4" t="s">
        <v>309</v>
      </c>
      <c r="F171" t="s">
        <v>304</v>
      </c>
      <c r="G171" s="4">
        <v>20</v>
      </c>
      <c r="H171" s="4">
        <v>0.05</v>
      </c>
      <c r="I171" s="8">
        <v>0</v>
      </c>
      <c r="J171" s="7">
        <v>3</v>
      </c>
      <c r="K171" s="7">
        <v>14</v>
      </c>
      <c r="L171" s="5" t="e">
        <f>VLOOKUP(X171,#REF!,6,FALSE)</f>
        <v>#REF!</v>
      </c>
      <c r="M171" s="5" t="e">
        <f>VLOOKUP(X171,#REF!,8,FALSE)</f>
        <v>#REF!</v>
      </c>
      <c r="N171" s="5" t="e">
        <f>VLOOKUP(X171,#REF!,7,FALSE)</f>
        <v>#REF!</v>
      </c>
      <c r="O171" s="4">
        <v>0</v>
      </c>
      <c r="P171" s="4">
        <v>0.43</v>
      </c>
      <c r="Q171">
        <v>5</v>
      </c>
      <c r="R171" t="e">
        <f t="shared" si="11"/>
        <v>#REF!</v>
      </c>
      <c r="S171" t="e">
        <f>#REF!^2/((J171*#REF!)*(SQRT(1+K171^2)))</f>
        <v>#REF!</v>
      </c>
      <c r="T171" t="e">
        <f t="shared" si="12"/>
        <v>#REF!</v>
      </c>
      <c r="U171">
        <v>0</v>
      </c>
      <c r="V171" s="4">
        <v>0</v>
      </c>
      <c r="W171" t="str">
        <f t="shared" si="14"/>
        <v>PSCAD_H_DMAT_2P.Unbalanced.106_5_SCR3_XR14_P0.05_Q0</v>
      </c>
      <c r="X171" t="str">
        <f t="shared" si="13"/>
        <v>0.05_0_3_14</v>
      </c>
      <c r="Z171">
        <v>0</v>
      </c>
      <c r="AL171"/>
    </row>
    <row r="172" spans="1:38" s="4" customFormat="1" ht="18" customHeight="1" x14ac:dyDescent="0.25">
      <c r="A172" s="1" t="s">
        <v>509</v>
      </c>
      <c r="B172" t="s">
        <v>55</v>
      </c>
      <c r="C172" t="s">
        <v>18</v>
      </c>
      <c r="D172" t="s">
        <v>983</v>
      </c>
      <c r="E172" s="4" t="s">
        <v>309</v>
      </c>
      <c r="F172" t="s">
        <v>304</v>
      </c>
      <c r="G172" s="4">
        <v>20</v>
      </c>
      <c r="H172" s="4">
        <v>0.05</v>
      </c>
      <c r="I172" s="8">
        <v>0</v>
      </c>
      <c r="J172" s="7">
        <v>3</v>
      </c>
      <c r="K172" s="7">
        <v>14</v>
      </c>
      <c r="L172" s="5" t="e">
        <f>VLOOKUP(X172,#REF!,6,FALSE)</f>
        <v>#REF!</v>
      </c>
      <c r="M172" s="5" t="e">
        <f>VLOOKUP(X172,#REF!,8,FALSE)</f>
        <v>#REF!</v>
      </c>
      <c r="N172" s="5" t="e">
        <f>VLOOKUP(X172,#REF!,7,FALSE)</f>
        <v>#REF!</v>
      </c>
      <c r="O172" s="4">
        <v>0</v>
      </c>
      <c r="P172" s="4">
        <v>0.43</v>
      </c>
      <c r="Q172">
        <v>10</v>
      </c>
      <c r="R172" t="e">
        <f t="shared" si="11"/>
        <v>#REF!</v>
      </c>
      <c r="S172" t="e">
        <f>#REF!^2/((J172*#REF!)*(SQRT(1+K172^2)))</f>
        <v>#REF!</v>
      </c>
      <c r="T172" t="e">
        <f t="shared" si="12"/>
        <v>#REF!</v>
      </c>
      <c r="U172">
        <v>0</v>
      </c>
      <c r="V172" s="4">
        <v>0</v>
      </c>
      <c r="W172" t="str">
        <f t="shared" si="14"/>
        <v>PSCAD_H_DMAT_2P.Unbalanced.106_10_SCR3_XR14_P0.05_Q0</v>
      </c>
      <c r="X172" t="str">
        <f t="shared" si="13"/>
        <v>0.05_0_3_14</v>
      </c>
      <c r="Z172">
        <v>0</v>
      </c>
      <c r="AL172"/>
    </row>
    <row r="173" spans="1:38" s="4" customFormat="1" ht="18" customHeight="1" x14ac:dyDescent="0.25">
      <c r="A173" s="1" t="s">
        <v>510</v>
      </c>
      <c r="B173" t="s">
        <v>55</v>
      </c>
      <c r="C173" t="s">
        <v>18</v>
      </c>
      <c r="D173" t="s">
        <v>983</v>
      </c>
      <c r="E173" s="4" t="s">
        <v>309</v>
      </c>
      <c r="F173" t="s">
        <v>304</v>
      </c>
      <c r="G173" s="4">
        <v>20</v>
      </c>
      <c r="H173" s="4">
        <v>0.05</v>
      </c>
      <c r="I173" s="8">
        <v>-0.3</v>
      </c>
      <c r="J173" s="7">
        <v>3</v>
      </c>
      <c r="K173" s="7">
        <v>3</v>
      </c>
      <c r="L173" s="5" t="e">
        <f>VLOOKUP(X173,#REF!,6,FALSE)</f>
        <v>#REF!</v>
      </c>
      <c r="M173" s="5" t="e">
        <f>VLOOKUP(X173,#REF!,8,FALSE)</f>
        <v>#REF!</v>
      </c>
      <c r="N173" s="5" t="e">
        <f>VLOOKUP(X173,#REF!,7,FALSE)</f>
        <v>#REF!</v>
      </c>
      <c r="O173" s="4">
        <v>0</v>
      </c>
      <c r="P173" s="4">
        <v>0.43</v>
      </c>
      <c r="Q173">
        <v>1</v>
      </c>
      <c r="R173" t="e">
        <f t="shared" si="11"/>
        <v>#REF!</v>
      </c>
      <c r="S173" t="e">
        <f>#REF!^2/((J173*#REF!)*(SQRT(1+K173^2)))</f>
        <v>#REF!</v>
      </c>
      <c r="T173" t="e">
        <f t="shared" si="12"/>
        <v>#REF!</v>
      </c>
      <c r="U173">
        <v>0</v>
      </c>
      <c r="V173" s="4">
        <v>0</v>
      </c>
      <c r="W173" t="str">
        <f t="shared" si="14"/>
        <v>PSCAD_H_DMAT_2P.Unbalanced.107_1_SCR3_XR3_P0.05_Q-0.3</v>
      </c>
      <c r="X173" t="str">
        <f t="shared" si="13"/>
        <v>0.05_-0.3_3_3</v>
      </c>
      <c r="Z173">
        <v>0</v>
      </c>
      <c r="AL173"/>
    </row>
    <row r="174" spans="1:38" s="4" customFormat="1" ht="18" customHeight="1" x14ac:dyDescent="0.25">
      <c r="A174" s="1" t="s">
        <v>511</v>
      </c>
      <c r="B174" t="s">
        <v>55</v>
      </c>
      <c r="C174" t="s">
        <v>18</v>
      </c>
      <c r="D174" t="s">
        <v>983</v>
      </c>
      <c r="E174" s="4" t="s">
        <v>309</v>
      </c>
      <c r="F174" t="s">
        <v>304</v>
      </c>
      <c r="G174" s="4">
        <v>20</v>
      </c>
      <c r="H174" s="4">
        <v>0.05</v>
      </c>
      <c r="I174" s="8">
        <v>-0.3</v>
      </c>
      <c r="J174" s="7">
        <v>3</v>
      </c>
      <c r="K174" s="7">
        <v>3</v>
      </c>
      <c r="L174" s="5" t="e">
        <f>VLOOKUP(X174,#REF!,6,FALSE)</f>
        <v>#REF!</v>
      </c>
      <c r="M174" s="5" t="e">
        <f>VLOOKUP(X174,#REF!,8,FALSE)</f>
        <v>#REF!</v>
      </c>
      <c r="N174" s="5" t="e">
        <f>VLOOKUP(X174,#REF!,7,FALSE)</f>
        <v>#REF!</v>
      </c>
      <c r="O174" s="4">
        <v>0</v>
      </c>
      <c r="P174" s="4">
        <v>0.43</v>
      </c>
      <c r="Q174">
        <v>5</v>
      </c>
      <c r="R174" t="e">
        <f t="shared" si="11"/>
        <v>#REF!</v>
      </c>
      <c r="S174" t="e">
        <f>#REF!^2/((J174*#REF!)*(SQRT(1+K174^2)))</f>
        <v>#REF!</v>
      </c>
      <c r="T174" t="e">
        <f t="shared" si="12"/>
        <v>#REF!</v>
      </c>
      <c r="U174">
        <v>0</v>
      </c>
      <c r="V174" s="4">
        <v>0</v>
      </c>
      <c r="W174" t="str">
        <f t="shared" si="14"/>
        <v>PSCAD_H_DMAT_2P.Unbalanced.107_5_SCR3_XR3_P0.05_Q-0.3</v>
      </c>
      <c r="X174" t="str">
        <f t="shared" si="13"/>
        <v>0.05_-0.3_3_3</v>
      </c>
      <c r="Z174">
        <v>0</v>
      </c>
      <c r="AL174"/>
    </row>
    <row r="175" spans="1:38" s="4" customFormat="1" ht="18" customHeight="1" x14ac:dyDescent="0.25">
      <c r="A175" s="1" t="s">
        <v>512</v>
      </c>
      <c r="B175" t="s">
        <v>55</v>
      </c>
      <c r="C175" t="s">
        <v>18</v>
      </c>
      <c r="D175" t="s">
        <v>983</v>
      </c>
      <c r="E175" s="4" t="s">
        <v>309</v>
      </c>
      <c r="F175" t="s">
        <v>304</v>
      </c>
      <c r="G175" s="4">
        <v>20</v>
      </c>
      <c r="H175" s="4">
        <v>0.05</v>
      </c>
      <c r="I175" s="8">
        <v>-0.3</v>
      </c>
      <c r="J175" s="7">
        <v>3</v>
      </c>
      <c r="K175" s="7">
        <v>3</v>
      </c>
      <c r="L175" s="5" t="e">
        <f>VLOOKUP(X175,#REF!,6,FALSE)</f>
        <v>#REF!</v>
      </c>
      <c r="M175" s="5" t="e">
        <f>VLOOKUP(X175,#REF!,8,FALSE)</f>
        <v>#REF!</v>
      </c>
      <c r="N175" s="5" t="e">
        <f>VLOOKUP(X175,#REF!,7,FALSE)</f>
        <v>#REF!</v>
      </c>
      <c r="O175" s="4">
        <v>0</v>
      </c>
      <c r="P175" s="4">
        <v>0.43</v>
      </c>
      <c r="Q175">
        <v>10</v>
      </c>
      <c r="R175" t="e">
        <f t="shared" si="11"/>
        <v>#REF!</v>
      </c>
      <c r="S175" t="e">
        <f>#REF!^2/((J175*#REF!)*(SQRT(1+K175^2)))</f>
        <v>#REF!</v>
      </c>
      <c r="T175" t="e">
        <f t="shared" si="12"/>
        <v>#REF!</v>
      </c>
      <c r="U175">
        <v>0</v>
      </c>
      <c r="V175" s="4">
        <v>0</v>
      </c>
      <c r="W175" t="str">
        <f t="shared" si="14"/>
        <v>PSCAD_H_DMAT_2P.Unbalanced.107_10_SCR3_XR3_P0.05_Q-0.3</v>
      </c>
      <c r="X175" t="str">
        <f t="shared" si="13"/>
        <v>0.05_-0.3_3_3</v>
      </c>
      <c r="Z175">
        <v>0</v>
      </c>
      <c r="AL175"/>
    </row>
    <row r="176" spans="1:38" s="4" customFormat="1" ht="18" customHeight="1" x14ac:dyDescent="0.25">
      <c r="A176" s="1" t="s">
        <v>513</v>
      </c>
      <c r="B176" t="s">
        <v>55</v>
      </c>
      <c r="C176" t="s">
        <v>18</v>
      </c>
      <c r="D176" t="s">
        <v>983</v>
      </c>
      <c r="E176" s="4" t="s">
        <v>309</v>
      </c>
      <c r="F176" t="s">
        <v>304</v>
      </c>
      <c r="G176" s="4">
        <v>20</v>
      </c>
      <c r="H176" s="4">
        <v>0.05</v>
      </c>
      <c r="I176" s="8">
        <v>0.3</v>
      </c>
      <c r="J176" s="7">
        <v>3</v>
      </c>
      <c r="K176" s="7">
        <v>3</v>
      </c>
      <c r="L176" s="5" t="e">
        <f>VLOOKUP(X176,#REF!,6,FALSE)</f>
        <v>#REF!</v>
      </c>
      <c r="M176" s="5" t="e">
        <f>VLOOKUP(X176,#REF!,8,FALSE)</f>
        <v>#REF!</v>
      </c>
      <c r="N176" s="5" t="e">
        <f>VLOOKUP(X176,#REF!,7,FALSE)</f>
        <v>#REF!</v>
      </c>
      <c r="O176" s="4">
        <v>0</v>
      </c>
      <c r="P176" s="4">
        <v>0.43</v>
      </c>
      <c r="Q176">
        <v>1</v>
      </c>
      <c r="R176" t="e">
        <f t="shared" si="11"/>
        <v>#REF!</v>
      </c>
      <c r="S176" t="e">
        <f>#REF!^2/((J176*#REF!)*(SQRT(1+K176^2)))</f>
        <v>#REF!</v>
      </c>
      <c r="T176" t="e">
        <f t="shared" si="12"/>
        <v>#REF!</v>
      </c>
      <c r="U176">
        <v>0</v>
      </c>
      <c r="V176" s="4">
        <v>0</v>
      </c>
      <c r="W176" t="str">
        <f t="shared" si="14"/>
        <v>PSCAD_H_DMAT_2P.Unbalanced.108_1_SCR3_XR3_P0.05_Q0.3</v>
      </c>
      <c r="X176" t="str">
        <f t="shared" si="13"/>
        <v>0.05_0.3_3_3</v>
      </c>
      <c r="Z176">
        <v>0</v>
      </c>
      <c r="AL176"/>
    </row>
    <row r="177" spans="1:38" s="4" customFormat="1" ht="18" customHeight="1" x14ac:dyDescent="0.25">
      <c r="A177" s="1" t="s">
        <v>514</v>
      </c>
      <c r="B177" t="s">
        <v>55</v>
      </c>
      <c r="C177" t="s">
        <v>18</v>
      </c>
      <c r="D177" t="s">
        <v>983</v>
      </c>
      <c r="E177" s="4" t="s">
        <v>309</v>
      </c>
      <c r="F177" t="s">
        <v>304</v>
      </c>
      <c r="G177" s="4">
        <v>20</v>
      </c>
      <c r="H177" s="4">
        <v>0.05</v>
      </c>
      <c r="I177" s="8">
        <v>0.3</v>
      </c>
      <c r="J177" s="7">
        <v>3</v>
      </c>
      <c r="K177" s="7">
        <v>3</v>
      </c>
      <c r="L177" s="5" t="e">
        <f>VLOOKUP(X177,#REF!,6,FALSE)</f>
        <v>#REF!</v>
      </c>
      <c r="M177" s="5" t="e">
        <f>VLOOKUP(X177,#REF!,8,FALSE)</f>
        <v>#REF!</v>
      </c>
      <c r="N177" s="5" t="e">
        <f>VLOOKUP(X177,#REF!,7,FALSE)</f>
        <v>#REF!</v>
      </c>
      <c r="O177" s="4">
        <v>0</v>
      </c>
      <c r="P177" s="4">
        <v>0.43</v>
      </c>
      <c r="Q177">
        <v>5</v>
      </c>
      <c r="R177" t="e">
        <f t="shared" si="11"/>
        <v>#REF!</v>
      </c>
      <c r="S177" t="e">
        <f>#REF!^2/((J177*#REF!)*(SQRT(1+K177^2)))</f>
        <v>#REF!</v>
      </c>
      <c r="T177" t="e">
        <f t="shared" si="12"/>
        <v>#REF!</v>
      </c>
      <c r="U177">
        <v>0</v>
      </c>
      <c r="V177" s="4">
        <v>0</v>
      </c>
      <c r="W177" t="str">
        <f t="shared" si="14"/>
        <v>PSCAD_H_DMAT_2P.Unbalanced.108_5_SCR3_XR3_P0.05_Q0.3</v>
      </c>
      <c r="X177" t="str">
        <f t="shared" si="13"/>
        <v>0.05_0.3_3_3</v>
      </c>
      <c r="Z177">
        <v>0</v>
      </c>
      <c r="AL177"/>
    </row>
    <row r="178" spans="1:38" s="4" customFormat="1" ht="18" customHeight="1" x14ac:dyDescent="0.25">
      <c r="A178" s="1" t="s">
        <v>515</v>
      </c>
      <c r="B178" t="s">
        <v>55</v>
      </c>
      <c r="C178" t="s">
        <v>18</v>
      </c>
      <c r="D178" t="s">
        <v>983</v>
      </c>
      <c r="E178" s="4" t="s">
        <v>309</v>
      </c>
      <c r="F178" t="s">
        <v>304</v>
      </c>
      <c r="G178" s="4">
        <v>20</v>
      </c>
      <c r="H178" s="4">
        <v>0.05</v>
      </c>
      <c r="I178" s="8">
        <v>0.3</v>
      </c>
      <c r="J178" s="7">
        <v>3</v>
      </c>
      <c r="K178" s="7">
        <v>3</v>
      </c>
      <c r="L178" s="5" t="e">
        <f>VLOOKUP(X178,#REF!,6,FALSE)</f>
        <v>#REF!</v>
      </c>
      <c r="M178" s="5" t="e">
        <f>VLOOKUP(X178,#REF!,8,FALSE)</f>
        <v>#REF!</v>
      </c>
      <c r="N178" s="5" t="e">
        <f>VLOOKUP(X178,#REF!,7,FALSE)</f>
        <v>#REF!</v>
      </c>
      <c r="O178" s="4">
        <v>0</v>
      </c>
      <c r="P178" s="4">
        <v>0.43</v>
      </c>
      <c r="Q178">
        <v>10</v>
      </c>
      <c r="R178" t="e">
        <f t="shared" si="11"/>
        <v>#REF!</v>
      </c>
      <c r="S178" t="e">
        <f>#REF!^2/((J178*#REF!)*(SQRT(1+K178^2)))</f>
        <v>#REF!</v>
      </c>
      <c r="T178" t="e">
        <f t="shared" si="12"/>
        <v>#REF!</v>
      </c>
      <c r="U178">
        <v>0</v>
      </c>
      <c r="V178" s="4">
        <v>0</v>
      </c>
      <c r="W178" t="str">
        <f t="shared" si="14"/>
        <v>PSCAD_H_DMAT_2P.Unbalanced.108_10_SCR3_XR3_P0.05_Q0.3</v>
      </c>
      <c r="X178" t="str">
        <f t="shared" si="13"/>
        <v>0.05_0.3_3_3</v>
      </c>
      <c r="Z178">
        <v>0</v>
      </c>
      <c r="AL178"/>
    </row>
    <row r="179" spans="1:38" s="4" customFormat="1" ht="18" customHeight="1" x14ac:dyDescent="0.25">
      <c r="A179" s="1" t="s">
        <v>516</v>
      </c>
      <c r="B179" t="s">
        <v>55</v>
      </c>
      <c r="C179" t="s">
        <v>19</v>
      </c>
      <c r="D179" t="s">
        <v>983</v>
      </c>
      <c r="E179" s="4" t="s">
        <v>310</v>
      </c>
      <c r="F179" t="s">
        <v>304</v>
      </c>
      <c r="G179" s="4">
        <v>20</v>
      </c>
      <c r="H179" s="4">
        <v>1</v>
      </c>
      <c r="I179" s="8">
        <v>0</v>
      </c>
      <c r="J179" s="7">
        <v>10</v>
      </c>
      <c r="K179" s="7">
        <v>14</v>
      </c>
      <c r="L179" s="5" t="e">
        <f>VLOOKUP(X179,#REF!,6,FALSE)</f>
        <v>#REF!</v>
      </c>
      <c r="M179" s="5" t="e">
        <f>VLOOKUP(X179,#REF!,8,FALSE)</f>
        <v>#REF!</v>
      </c>
      <c r="N179" s="5" t="e">
        <f>VLOOKUP(X179,#REF!,7,FALSE)</f>
        <v>#REF!</v>
      </c>
      <c r="O179" s="4">
        <v>0</v>
      </c>
      <c r="P179" s="4">
        <v>0.43</v>
      </c>
      <c r="Q179">
        <v>1</v>
      </c>
      <c r="R179" t="e">
        <f t="shared" si="11"/>
        <v>#REF!</v>
      </c>
      <c r="S179" t="e">
        <f>#REF!^2/((J179*#REF!)*(SQRT(1+K179^2)))</f>
        <v>#REF!</v>
      </c>
      <c r="T179" t="e">
        <f t="shared" si="12"/>
        <v>#REF!</v>
      </c>
      <c r="U179">
        <v>0</v>
      </c>
      <c r="V179" s="4">
        <v>0</v>
      </c>
      <c r="W179" t="str">
        <f t="shared" si="14"/>
        <v>PSCAD_H_DMAT_1P.Unbalanced.109_1_1_SCR10_XR14_P1_Q0</v>
      </c>
      <c r="X179" t="str">
        <f t="shared" si="13"/>
        <v>1_0_10_14</v>
      </c>
      <c r="Z179">
        <v>0</v>
      </c>
      <c r="AL179"/>
    </row>
    <row r="180" spans="1:38" s="4" customFormat="1" ht="18" customHeight="1" x14ac:dyDescent="0.25">
      <c r="A180" s="1" t="s">
        <v>517</v>
      </c>
      <c r="B180" t="s">
        <v>55</v>
      </c>
      <c r="C180" t="s">
        <v>19</v>
      </c>
      <c r="D180" t="s">
        <v>983</v>
      </c>
      <c r="E180" s="4" t="s">
        <v>310</v>
      </c>
      <c r="F180" t="s">
        <v>304</v>
      </c>
      <c r="G180" s="4">
        <v>20</v>
      </c>
      <c r="H180" s="4">
        <v>1</v>
      </c>
      <c r="I180" s="8">
        <v>0</v>
      </c>
      <c r="J180" s="7">
        <v>10</v>
      </c>
      <c r="K180" s="7">
        <v>14</v>
      </c>
      <c r="L180" s="5" t="e">
        <f>VLOOKUP(X180,#REF!,6,FALSE)</f>
        <v>#REF!</v>
      </c>
      <c r="M180" s="5" t="e">
        <f>VLOOKUP(X180,#REF!,8,FALSE)</f>
        <v>#REF!</v>
      </c>
      <c r="N180" s="5" t="e">
        <f>VLOOKUP(X180,#REF!,7,FALSE)</f>
        <v>#REF!</v>
      </c>
      <c r="O180" s="4">
        <v>0</v>
      </c>
      <c r="P180" s="4">
        <v>0.43</v>
      </c>
      <c r="Q180">
        <v>5</v>
      </c>
      <c r="R180" t="e">
        <f t="shared" si="11"/>
        <v>#REF!</v>
      </c>
      <c r="S180" t="e">
        <f>#REF!^2/((J180*#REF!)*(SQRT(1+K180^2)))</f>
        <v>#REF!</v>
      </c>
      <c r="T180" t="e">
        <f t="shared" si="12"/>
        <v>#REF!</v>
      </c>
      <c r="U180">
        <v>0</v>
      </c>
      <c r="V180" s="4">
        <v>0</v>
      </c>
      <c r="W180" t="str">
        <f t="shared" si="14"/>
        <v>PSCAD_H_DMAT_1P.Unbalanced.109_1_5_SCR10_XR14_P1_Q0</v>
      </c>
      <c r="X180" t="str">
        <f t="shared" si="13"/>
        <v>1_0_10_14</v>
      </c>
      <c r="Z180">
        <v>0</v>
      </c>
      <c r="AL180"/>
    </row>
    <row r="181" spans="1:38" s="4" customFormat="1" ht="18" customHeight="1" x14ac:dyDescent="0.25">
      <c r="A181" s="1" t="s">
        <v>518</v>
      </c>
      <c r="B181" t="s">
        <v>55</v>
      </c>
      <c r="C181" t="s">
        <v>19</v>
      </c>
      <c r="D181" t="s">
        <v>983</v>
      </c>
      <c r="E181" s="4" t="s">
        <v>310</v>
      </c>
      <c r="F181" t="s">
        <v>304</v>
      </c>
      <c r="G181" s="4">
        <v>20</v>
      </c>
      <c r="H181" s="4">
        <v>1</v>
      </c>
      <c r="I181" s="8">
        <v>0</v>
      </c>
      <c r="J181" s="7">
        <v>10</v>
      </c>
      <c r="K181" s="7">
        <v>14</v>
      </c>
      <c r="L181" s="5" t="e">
        <f>VLOOKUP(X181,#REF!,6,FALSE)</f>
        <v>#REF!</v>
      </c>
      <c r="M181" s="5" t="e">
        <f>VLOOKUP(X181,#REF!,8,FALSE)</f>
        <v>#REF!</v>
      </c>
      <c r="N181" s="5" t="e">
        <f>VLOOKUP(X181,#REF!,7,FALSE)</f>
        <v>#REF!</v>
      </c>
      <c r="O181" s="4">
        <v>0</v>
      </c>
      <c r="P181" s="4">
        <v>0.43</v>
      </c>
      <c r="Q181">
        <v>10</v>
      </c>
      <c r="R181" t="e">
        <f t="shared" si="11"/>
        <v>#REF!</v>
      </c>
      <c r="S181" t="e">
        <f>#REF!^2/((J181*#REF!)*(SQRT(1+K181^2)))</f>
        <v>#REF!</v>
      </c>
      <c r="T181" t="e">
        <f t="shared" si="12"/>
        <v>#REF!</v>
      </c>
      <c r="U181">
        <v>0</v>
      </c>
      <c r="V181" s="4">
        <v>0</v>
      </c>
      <c r="W181" t="str">
        <f t="shared" si="14"/>
        <v>PSCAD_H_DMAT_1P.Unbalanced.109_1_10_SCR10_XR14_P1_Q0</v>
      </c>
      <c r="X181" t="str">
        <f t="shared" si="13"/>
        <v>1_0_10_14</v>
      </c>
      <c r="Z181">
        <v>0</v>
      </c>
      <c r="AL181"/>
    </row>
    <row r="182" spans="1:38" s="4" customFormat="1" ht="18" customHeight="1" x14ac:dyDescent="0.25">
      <c r="A182" s="1" t="s">
        <v>519</v>
      </c>
      <c r="B182" t="s">
        <v>55</v>
      </c>
      <c r="C182" t="s">
        <v>19</v>
      </c>
      <c r="D182" t="s">
        <v>983</v>
      </c>
      <c r="E182" s="4" t="s">
        <v>310</v>
      </c>
      <c r="F182" t="s">
        <v>304</v>
      </c>
      <c r="G182" s="4">
        <v>20</v>
      </c>
      <c r="H182" s="4">
        <v>1</v>
      </c>
      <c r="I182" s="8">
        <v>0</v>
      </c>
      <c r="J182" s="7" t="e">
        <f>#REF!</f>
        <v>#REF!</v>
      </c>
      <c r="K182" s="7" t="e">
        <f>#REF!</f>
        <v>#REF!</v>
      </c>
      <c r="L182" s="5" t="e">
        <f>VLOOKUP(X182,#REF!,6,FALSE)</f>
        <v>#REF!</v>
      </c>
      <c r="M182" s="5" t="e">
        <f>VLOOKUP(X182,#REF!,8,FALSE)</f>
        <v>#REF!</v>
      </c>
      <c r="N182" s="5" t="e">
        <f>VLOOKUP(X182,#REF!,7,FALSE)</f>
        <v>#REF!</v>
      </c>
      <c r="O182" s="4">
        <v>0</v>
      </c>
      <c r="P182" s="4">
        <v>0.43</v>
      </c>
      <c r="Q182">
        <v>1</v>
      </c>
      <c r="R182" t="e">
        <f t="shared" si="11"/>
        <v>#REF!</v>
      </c>
      <c r="S182" t="e">
        <f>#REF!^2/((J182*#REF!)*(SQRT(1+K182^2)))</f>
        <v>#REF!</v>
      </c>
      <c r="T182" t="e">
        <f t="shared" si="12"/>
        <v>#REF!</v>
      </c>
      <c r="U182">
        <v>0</v>
      </c>
      <c r="V182" s="4">
        <v>0</v>
      </c>
      <c r="W182" t="e">
        <f t="shared" si="14"/>
        <v>#REF!</v>
      </c>
      <c r="X182" t="e">
        <f t="shared" si="13"/>
        <v>#REF!</v>
      </c>
      <c r="Z182">
        <v>0</v>
      </c>
      <c r="AL182"/>
    </row>
    <row r="183" spans="1:38" s="4" customFormat="1" ht="18" customHeight="1" x14ac:dyDescent="0.25">
      <c r="A183" s="1" t="s">
        <v>520</v>
      </c>
      <c r="B183" t="s">
        <v>55</v>
      </c>
      <c r="C183" t="s">
        <v>19</v>
      </c>
      <c r="D183" t="s">
        <v>983</v>
      </c>
      <c r="E183" s="4" t="s">
        <v>310</v>
      </c>
      <c r="F183" t="s">
        <v>304</v>
      </c>
      <c r="G183" s="4">
        <v>20</v>
      </c>
      <c r="H183" s="4">
        <v>1</v>
      </c>
      <c r="I183" s="8">
        <v>0</v>
      </c>
      <c r="J183" s="7" t="e">
        <f>#REF!</f>
        <v>#REF!</v>
      </c>
      <c r="K183" s="7" t="e">
        <f>#REF!</f>
        <v>#REF!</v>
      </c>
      <c r="L183" s="5" t="e">
        <f>VLOOKUP(X183,#REF!,6,FALSE)</f>
        <v>#REF!</v>
      </c>
      <c r="M183" s="5" t="e">
        <f>VLOOKUP(X183,#REF!,8,FALSE)</f>
        <v>#REF!</v>
      </c>
      <c r="N183" s="5" t="e">
        <f>VLOOKUP(X183,#REF!,7,FALSE)</f>
        <v>#REF!</v>
      </c>
      <c r="O183" s="4">
        <v>0</v>
      </c>
      <c r="P183" s="4">
        <v>0.43</v>
      </c>
      <c r="Q183">
        <v>5</v>
      </c>
      <c r="R183" t="e">
        <f t="shared" si="11"/>
        <v>#REF!</v>
      </c>
      <c r="S183" t="e">
        <f>#REF!^2/((J183*#REF!)*(SQRT(1+K183^2)))</f>
        <v>#REF!</v>
      </c>
      <c r="T183" t="e">
        <f t="shared" si="12"/>
        <v>#REF!</v>
      </c>
      <c r="U183">
        <v>0</v>
      </c>
      <c r="V183" s="4">
        <v>0</v>
      </c>
      <c r="W183" t="e">
        <f t="shared" si="14"/>
        <v>#REF!</v>
      </c>
      <c r="X183" t="e">
        <f t="shared" si="13"/>
        <v>#REF!</v>
      </c>
      <c r="Z183">
        <v>0</v>
      </c>
      <c r="AL183"/>
    </row>
    <row r="184" spans="1:38" s="4" customFormat="1" ht="18" customHeight="1" x14ac:dyDescent="0.25">
      <c r="A184" s="1" t="s">
        <v>521</v>
      </c>
      <c r="B184" t="s">
        <v>55</v>
      </c>
      <c r="C184" t="s">
        <v>19</v>
      </c>
      <c r="D184" t="s">
        <v>983</v>
      </c>
      <c r="E184" s="4" t="s">
        <v>310</v>
      </c>
      <c r="F184" t="s">
        <v>304</v>
      </c>
      <c r="G184" s="4">
        <v>20</v>
      </c>
      <c r="H184" s="4">
        <v>1</v>
      </c>
      <c r="I184" s="8">
        <v>0</v>
      </c>
      <c r="J184" s="7" t="e">
        <f>#REF!</f>
        <v>#REF!</v>
      </c>
      <c r="K184" s="7" t="e">
        <f>#REF!</f>
        <v>#REF!</v>
      </c>
      <c r="L184" s="5" t="e">
        <f>VLOOKUP(X184,#REF!,6,FALSE)</f>
        <v>#REF!</v>
      </c>
      <c r="M184" s="5" t="e">
        <f>VLOOKUP(X184,#REF!,8,FALSE)</f>
        <v>#REF!</v>
      </c>
      <c r="N184" s="5" t="e">
        <f>VLOOKUP(X184,#REF!,7,FALSE)</f>
        <v>#REF!</v>
      </c>
      <c r="O184" s="4">
        <v>0</v>
      </c>
      <c r="P184" s="4">
        <v>0.43</v>
      </c>
      <c r="Q184">
        <v>10</v>
      </c>
      <c r="R184" t="e">
        <f t="shared" si="11"/>
        <v>#REF!</v>
      </c>
      <c r="S184" t="e">
        <f>#REF!^2/((J184*#REF!)*(SQRT(1+K184^2)))</f>
        <v>#REF!</v>
      </c>
      <c r="T184" t="e">
        <f t="shared" si="12"/>
        <v>#REF!</v>
      </c>
      <c r="U184">
        <v>0</v>
      </c>
      <c r="V184" s="4">
        <v>0</v>
      </c>
      <c r="W184" t="e">
        <f t="shared" si="14"/>
        <v>#REF!</v>
      </c>
      <c r="X184" t="e">
        <f t="shared" si="13"/>
        <v>#REF!</v>
      </c>
      <c r="Z184">
        <v>0</v>
      </c>
      <c r="AL184"/>
    </row>
    <row r="185" spans="1:38" s="4" customFormat="1" ht="18" customHeight="1" x14ac:dyDescent="0.25">
      <c r="A185" s="1" t="s">
        <v>522</v>
      </c>
      <c r="B185" t="s">
        <v>55</v>
      </c>
      <c r="C185" t="s">
        <v>19</v>
      </c>
      <c r="D185" t="s">
        <v>983</v>
      </c>
      <c r="E185" s="4" t="s">
        <v>310</v>
      </c>
      <c r="F185" t="s">
        <v>304</v>
      </c>
      <c r="G185" s="4">
        <v>20</v>
      </c>
      <c r="H185" s="4">
        <v>1</v>
      </c>
      <c r="I185" s="8">
        <v>0</v>
      </c>
      <c r="J185" s="7" t="e">
        <f>#REF!</f>
        <v>#REF!</v>
      </c>
      <c r="K185" s="7" t="e">
        <f>#REF!</f>
        <v>#REF!</v>
      </c>
      <c r="L185" s="5" t="e">
        <f>VLOOKUP(X185,#REF!,6,FALSE)</f>
        <v>#REF!</v>
      </c>
      <c r="M185" s="5" t="e">
        <f>VLOOKUP(X185,#REF!,8,FALSE)</f>
        <v>#REF!</v>
      </c>
      <c r="N185" s="5" t="e">
        <f>VLOOKUP(X185,#REF!,7,FALSE)</f>
        <v>#REF!</v>
      </c>
      <c r="O185" s="4">
        <v>0</v>
      </c>
      <c r="P185" s="4">
        <v>0.43</v>
      </c>
      <c r="Q185">
        <v>1</v>
      </c>
      <c r="R185" t="e">
        <f t="shared" si="11"/>
        <v>#REF!</v>
      </c>
      <c r="S185" t="e">
        <f>#REF!^2/((J185*#REF!)*(SQRT(1+K185^2)))</f>
        <v>#REF!</v>
      </c>
      <c r="T185" t="e">
        <f t="shared" si="12"/>
        <v>#REF!</v>
      </c>
      <c r="U185">
        <v>0</v>
      </c>
      <c r="V185" s="4">
        <v>0</v>
      </c>
      <c r="W185" t="e">
        <f t="shared" si="14"/>
        <v>#REF!</v>
      </c>
      <c r="X185" t="e">
        <f t="shared" si="13"/>
        <v>#REF!</v>
      </c>
      <c r="Z185">
        <v>0</v>
      </c>
      <c r="AL185"/>
    </row>
    <row r="186" spans="1:38" s="4" customFormat="1" ht="18" customHeight="1" x14ac:dyDescent="0.25">
      <c r="A186" s="1" t="s">
        <v>523</v>
      </c>
      <c r="B186" t="s">
        <v>55</v>
      </c>
      <c r="C186" t="s">
        <v>19</v>
      </c>
      <c r="D186" t="s">
        <v>983</v>
      </c>
      <c r="E186" s="4" t="s">
        <v>310</v>
      </c>
      <c r="F186" t="s">
        <v>304</v>
      </c>
      <c r="G186" s="4">
        <v>20</v>
      </c>
      <c r="H186" s="4">
        <v>1</v>
      </c>
      <c r="I186" s="8">
        <v>0</v>
      </c>
      <c r="J186" s="7" t="e">
        <f>#REF!</f>
        <v>#REF!</v>
      </c>
      <c r="K186" s="7" t="e">
        <f>#REF!</f>
        <v>#REF!</v>
      </c>
      <c r="L186" s="5" t="e">
        <f>VLOOKUP(X186,#REF!,6,FALSE)</f>
        <v>#REF!</v>
      </c>
      <c r="M186" s="5" t="e">
        <f>VLOOKUP(X186,#REF!,8,FALSE)</f>
        <v>#REF!</v>
      </c>
      <c r="N186" s="5" t="e">
        <f>VLOOKUP(X186,#REF!,7,FALSE)</f>
        <v>#REF!</v>
      </c>
      <c r="O186" s="4">
        <v>0</v>
      </c>
      <c r="P186" s="4">
        <v>0.43</v>
      </c>
      <c r="Q186">
        <v>5</v>
      </c>
      <c r="R186" t="e">
        <f t="shared" si="11"/>
        <v>#REF!</v>
      </c>
      <c r="S186" t="e">
        <f>#REF!^2/((J186*#REF!)*(SQRT(1+K186^2)))</f>
        <v>#REF!</v>
      </c>
      <c r="T186" t="e">
        <f t="shared" si="12"/>
        <v>#REF!</v>
      </c>
      <c r="U186">
        <v>0</v>
      </c>
      <c r="V186" s="4">
        <v>0</v>
      </c>
      <c r="W186" t="e">
        <f t="shared" si="14"/>
        <v>#REF!</v>
      </c>
      <c r="X186" t="e">
        <f t="shared" si="13"/>
        <v>#REF!</v>
      </c>
      <c r="Z186">
        <v>0</v>
      </c>
      <c r="AL186"/>
    </row>
    <row r="187" spans="1:38" s="4" customFormat="1" ht="18" customHeight="1" x14ac:dyDescent="0.25">
      <c r="A187" s="1" t="s">
        <v>524</v>
      </c>
      <c r="B187" t="s">
        <v>55</v>
      </c>
      <c r="C187" t="s">
        <v>19</v>
      </c>
      <c r="D187" t="s">
        <v>983</v>
      </c>
      <c r="E187" s="4" t="s">
        <v>310</v>
      </c>
      <c r="F187" t="s">
        <v>304</v>
      </c>
      <c r="G187" s="4">
        <v>20</v>
      </c>
      <c r="H187" s="4">
        <v>1</v>
      </c>
      <c r="I187" s="8">
        <v>0</v>
      </c>
      <c r="J187" s="7" t="e">
        <f>#REF!</f>
        <v>#REF!</v>
      </c>
      <c r="K187" s="7" t="e">
        <f>#REF!</f>
        <v>#REF!</v>
      </c>
      <c r="L187" s="5" t="e">
        <f>VLOOKUP(X187,#REF!,6,FALSE)</f>
        <v>#REF!</v>
      </c>
      <c r="M187" s="5" t="e">
        <f>VLOOKUP(X187,#REF!,8,FALSE)</f>
        <v>#REF!</v>
      </c>
      <c r="N187" s="5" t="e">
        <f>VLOOKUP(X187,#REF!,7,FALSE)</f>
        <v>#REF!</v>
      </c>
      <c r="O187" s="4">
        <v>0</v>
      </c>
      <c r="P187" s="4">
        <v>0.43</v>
      </c>
      <c r="Q187">
        <v>10</v>
      </c>
      <c r="R187" t="e">
        <f t="shared" si="11"/>
        <v>#REF!</v>
      </c>
      <c r="S187" t="e">
        <f>#REF!^2/((J187*#REF!)*(SQRT(1+K187^2)))</f>
        <v>#REF!</v>
      </c>
      <c r="T187" t="e">
        <f t="shared" si="12"/>
        <v>#REF!</v>
      </c>
      <c r="U187">
        <v>0</v>
      </c>
      <c r="V187" s="4">
        <v>0</v>
      </c>
      <c r="W187" t="e">
        <f t="shared" si="14"/>
        <v>#REF!</v>
      </c>
      <c r="X187" t="e">
        <f t="shared" si="13"/>
        <v>#REF!</v>
      </c>
      <c r="Z187">
        <v>0</v>
      </c>
      <c r="AL187"/>
    </row>
    <row r="188" spans="1:38" s="4" customFormat="1" ht="18" customHeight="1" x14ac:dyDescent="0.25">
      <c r="A188" s="1" t="s">
        <v>525</v>
      </c>
      <c r="B188" t="s">
        <v>55</v>
      </c>
      <c r="C188" t="s">
        <v>19</v>
      </c>
      <c r="D188" t="s">
        <v>983</v>
      </c>
      <c r="E188" s="4" t="s">
        <v>310</v>
      </c>
      <c r="F188" t="s">
        <v>304</v>
      </c>
      <c r="G188" s="4">
        <v>20</v>
      </c>
      <c r="H188" s="4">
        <v>1</v>
      </c>
      <c r="I188" s="8">
        <v>-0.3</v>
      </c>
      <c r="J188" s="7">
        <v>10</v>
      </c>
      <c r="K188" s="7">
        <v>14</v>
      </c>
      <c r="L188" s="5" t="e">
        <f>VLOOKUP(X188,#REF!,6,FALSE)</f>
        <v>#REF!</v>
      </c>
      <c r="M188" s="5" t="e">
        <f>VLOOKUP(X188,#REF!,8,FALSE)</f>
        <v>#REF!</v>
      </c>
      <c r="N188" s="5" t="e">
        <f>VLOOKUP(X188,#REF!,7,FALSE)</f>
        <v>#REF!</v>
      </c>
      <c r="O188" s="4">
        <v>0</v>
      </c>
      <c r="P188" s="4">
        <v>0.43</v>
      </c>
      <c r="Q188">
        <v>1</v>
      </c>
      <c r="R188" t="e">
        <f t="shared" si="11"/>
        <v>#REF!</v>
      </c>
      <c r="S188" t="e">
        <f>#REF!^2/((J188*#REF!)*(SQRT(1+K188^2)))</f>
        <v>#REF!</v>
      </c>
      <c r="T188" t="e">
        <f t="shared" si="12"/>
        <v>#REF!</v>
      </c>
      <c r="U188">
        <v>0</v>
      </c>
      <c r="V188" s="4">
        <v>0</v>
      </c>
      <c r="W188" t="str">
        <f t="shared" si="14"/>
        <v>PSCAD_H_DMAT_1P.Unbalanced.110_1_SCR10_XR14_P1_Q-0.3</v>
      </c>
      <c r="X188" t="str">
        <f t="shared" si="13"/>
        <v>1_-0.3_10_14</v>
      </c>
      <c r="Z188">
        <v>0</v>
      </c>
      <c r="AL188"/>
    </row>
    <row r="189" spans="1:38" s="4" customFormat="1" ht="18" customHeight="1" x14ac:dyDescent="0.25">
      <c r="A189" s="1" t="s">
        <v>526</v>
      </c>
      <c r="B189" t="s">
        <v>55</v>
      </c>
      <c r="C189" t="s">
        <v>19</v>
      </c>
      <c r="D189" t="s">
        <v>983</v>
      </c>
      <c r="E189" s="4" t="s">
        <v>310</v>
      </c>
      <c r="F189" t="s">
        <v>304</v>
      </c>
      <c r="G189" s="4">
        <v>20</v>
      </c>
      <c r="H189" s="4">
        <v>1</v>
      </c>
      <c r="I189" s="8">
        <v>-0.3</v>
      </c>
      <c r="J189" s="7">
        <v>10</v>
      </c>
      <c r="K189" s="7">
        <v>14</v>
      </c>
      <c r="L189" s="5" t="e">
        <f>VLOOKUP(X189,#REF!,6,FALSE)</f>
        <v>#REF!</v>
      </c>
      <c r="M189" s="5" t="e">
        <f>VLOOKUP(X189,#REF!,8,FALSE)</f>
        <v>#REF!</v>
      </c>
      <c r="N189" s="5" t="e">
        <f>VLOOKUP(X189,#REF!,7,FALSE)</f>
        <v>#REF!</v>
      </c>
      <c r="O189" s="4">
        <v>0</v>
      </c>
      <c r="P189" s="4">
        <v>0.43</v>
      </c>
      <c r="Q189">
        <v>5</v>
      </c>
      <c r="R189" t="e">
        <f t="shared" si="11"/>
        <v>#REF!</v>
      </c>
      <c r="S189" t="e">
        <f>#REF!^2/((J189*#REF!)*(SQRT(1+K189^2)))</f>
        <v>#REF!</v>
      </c>
      <c r="T189" t="e">
        <f t="shared" si="12"/>
        <v>#REF!</v>
      </c>
      <c r="U189">
        <v>0</v>
      </c>
      <c r="V189" s="4">
        <v>0</v>
      </c>
      <c r="W189" t="str">
        <f t="shared" si="14"/>
        <v>PSCAD_H_DMAT_1P.Unbalanced.110_5_SCR10_XR14_P1_Q-0.3</v>
      </c>
      <c r="X189" t="str">
        <f t="shared" si="13"/>
        <v>1_-0.3_10_14</v>
      </c>
      <c r="Z189">
        <v>0</v>
      </c>
      <c r="AL189"/>
    </row>
    <row r="190" spans="1:38" s="4" customFormat="1" ht="18" customHeight="1" x14ac:dyDescent="0.25">
      <c r="A190" s="1" t="s">
        <v>527</v>
      </c>
      <c r="B190" t="s">
        <v>55</v>
      </c>
      <c r="C190" t="s">
        <v>19</v>
      </c>
      <c r="D190" t="s">
        <v>983</v>
      </c>
      <c r="E190" s="4" t="s">
        <v>310</v>
      </c>
      <c r="F190" t="s">
        <v>304</v>
      </c>
      <c r="G190" s="4">
        <v>20</v>
      </c>
      <c r="H190" s="4">
        <v>1</v>
      </c>
      <c r="I190" s="8">
        <v>-0.3</v>
      </c>
      <c r="J190" s="7">
        <v>10</v>
      </c>
      <c r="K190" s="7">
        <v>14</v>
      </c>
      <c r="L190" s="5" t="e">
        <f>VLOOKUP(X190,#REF!,6,FALSE)</f>
        <v>#REF!</v>
      </c>
      <c r="M190" s="5" t="e">
        <f>VLOOKUP(X190,#REF!,8,FALSE)</f>
        <v>#REF!</v>
      </c>
      <c r="N190" s="5" t="e">
        <f>VLOOKUP(X190,#REF!,7,FALSE)</f>
        <v>#REF!</v>
      </c>
      <c r="O190" s="4">
        <v>0</v>
      </c>
      <c r="P190" s="4">
        <v>0.43</v>
      </c>
      <c r="Q190">
        <v>10</v>
      </c>
      <c r="R190" t="e">
        <f t="shared" si="11"/>
        <v>#REF!</v>
      </c>
      <c r="S190" t="e">
        <f>#REF!^2/((J190*#REF!)*(SQRT(1+K190^2)))</f>
        <v>#REF!</v>
      </c>
      <c r="T190" t="e">
        <f t="shared" si="12"/>
        <v>#REF!</v>
      </c>
      <c r="U190">
        <v>0</v>
      </c>
      <c r="V190" s="4">
        <v>0</v>
      </c>
      <c r="W190" t="str">
        <f t="shared" si="14"/>
        <v>PSCAD_H_DMAT_1P.Unbalanced.110_10_SCR10_XR14_P1_Q-0.3</v>
      </c>
      <c r="X190" t="str">
        <f t="shared" si="13"/>
        <v>1_-0.3_10_14</v>
      </c>
      <c r="Z190">
        <v>0</v>
      </c>
      <c r="AL190"/>
    </row>
    <row r="191" spans="1:38" s="4" customFormat="1" ht="18" customHeight="1" x14ac:dyDescent="0.25">
      <c r="A191" s="1" t="s">
        <v>528</v>
      </c>
      <c r="B191" t="s">
        <v>55</v>
      </c>
      <c r="C191" t="s">
        <v>19</v>
      </c>
      <c r="D191" t="s">
        <v>983</v>
      </c>
      <c r="E191" s="4" t="s">
        <v>310</v>
      </c>
      <c r="F191" t="s">
        <v>304</v>
      </c>
      <c r="G191" s="4">
        <v>20</v>
      </c>
      <c r="H191" s="4">
        <v>1</v>
      </c>
      <c r="I191" s="8">
        <v>0.3</v>
      </c>
      <c r="J191" s="7">
        <v>10</v>
      </c>
      <c r="K191" s="7">
        <v>14</v>
      </c>
      <c r="L191" s="5" t="e">
        <f>VLOOKUP(X191,#REF!,6,FALSE)</f>
        <v>#REF!</v>
      </c>
      <c r="M191" s="5" t="e">
        <f>VLOOKUP(X191,#REF!,8,FALSE)</f>
        <v>#REF!</v>
      </c>
      <c r="N191" s="5" t="e">
        <f>VLOOKUP(X191,#REF!,7,FALSE)</f>
        <v>#REF!</v>
      </c>
      <c r="O191" s="4">
        <v>0</v>
      </c>
      <c r="P191" s="4">
        <v>0.43</v>
      </c>
      <c r="Q191">
        <v>1</v>
      </c>
      <c r="R191" t="e">
        <f t="shared" si="11"/>
        <v>#REF!</v>
      </c>
      <c r="S191" t="e">
        <f>#REF!^2/((J191*#REF!)*(SQRT(1+K191^2)))</f>
        <v>#REF!</v>
      </c>
      <c r="T191" t="e">
        <f t="shared" si="12"/>
        <v>#REF!</v>
      </c>
      <c r="U191">
        <v>0</v>
      </c>
      <c r="V191" s="4">
        <v>0</v>
      </c>
      <c r="W191" t="str">
        <f t="shared" si="14"/>
        <v>PSCAD_H_DMAT_1P.Unbalanced.111_1_SCR10_XR14_P1_Q0.3</v>
      </c>
      <c r="X191" t="str">
        <f t="shared" si="13"/>
        <v>1_0.3_10_14</v>
      </c>
      <c r="Z191">
        <v>0</v>
      </c>
      <c r="AL191"/>
    </row>
    <row r="192" spans="1:38" s="4" customFormat="1" ht="18" customHeight="1" x14ac:dyDescent="0.25">
      <c r="A192" s="1" t="s">
        <v>529</v>
      </c>
      <c r="B192" t="s">
        <v>55</v>
      </c>
      <c r="C192" t="s">
        <v>19</v>
      </c>
      <c r="D192" t="s">
        <v>983</v>
      </c>
      <c r="E192" s="4" t="s">
        <v>310</v>
      </c>
      <c r="F192" t="s">
        <v>304</v>
      </c>
      <c r="G192" s="4">
        <v>20</v>
      </c>
      <c r="H192" s="4">
        <v>1</v>
      </c>
      <c r="I192" s="8">
        <v>0.3</v>
      </c>
      <c r="J192" s="7">
        <v>10</v>
      </c>
      <c r="K192" s="7">
        <v>14</v>
      </c>
      <c r="L192" s="5" t="e">
        <f>VLOOKUP(X192,#REF!,6,FALSE)</f>
        <v>#REF!</v>
      </c>
      <c r="M192" s="5" t="e">
        <f>VLOOKUP(X192,#REF!,8,FALSE)</f>
        <v>#REF!</v>
      </c>
      <c r="N192" s="5" t="e">
        <f>VLOOKUP(X192,#REF!,7,FALSE)</f>
        <v>#REF!</v>
      </c>
      <c r="O192" s="4">
        <v>0</v>
      </c>
      <c r="P192" s="4">
        <v>0.43</v>
      </c>
      <c r="Q192">
        <v>5</v>
      </c>
      <c r="R192" t="e">
        <f t="shared" ref="R192:R255" si="15">T192*V192</f>
        <v>#REF!</v>
      </c>
      <c r="S192" t="e">
        <f>#REF!^2/((J192*#REF!)*(SQRT(1+K192^2)))</f>
        <v>#REF!</v>
      </c>
      <c r="T192" t="e">
        <f t="shared" ref="T192:T255" si="16">S192*K192/(2*PI()*50)</f>
        <v>#REF!</v>
      </c>
      <c r="U192">
        <v>0</v>
      </c>
      <c r="V192" s="4">
        <v>0</v>
      </c>
      <c r="W192" t="str">
        <f t="shared" si="14"/>
        <v>PSCAD_H_DMAT_1P.Unbalanced.111_5_SCR10_XR14_P1_Q0.3</v>
      </c>
      <c r="X192" t="str">
        <f t="shared" ref="X192:X255" si="17">H192&amp;"_"&amp;I192&amp;"_"&amp;ROUND(J192,2)&amp;"_"&amp;ROUND(K192,2)</f>
        <v>1_0.3_10_14</v>
      </c>
      <c r="Z192">
        <v>0</v>
      </c>
      <c r="AL192"/>
    </row>
    <row r="193" spans="1:38" s="4" customFormat="1" ht="18" customHeight="1" x14ac:dyDescent="0.25">
      <c r="A193" s="1" t="s">
        <v>530</v>
      </c>
      <c r="B193" t="s">
        <v>55</v>
      </c>
      <c r="C193" t="s">
        <v>19</v>
      </c>
      <c r="D193" t="s">
        <v>983</v>
      </c>
      <c r="E193" s="4" t="s">
        <v>310</v>
      </c>
      <c r="F193" t="s">
        <v>304</v>
      </c>
      <c r="G193" s="4">
        <v>20</v>
      </c>
      <c r="H193" s="4">
        <v>1</v>
      </c>
      <c r="I193" s="8">
        <v>0.3</v>
      </c>
      <c r="J193" s="7">
        <v>10</v>
      </c>
      <c r="K193" s="7">
        <v>14</v>
      </c>
      <c r="L193" s="5" t="e">
        <f>VLOOKUP(X193,#REF!,6,FALSE)</f>
        <v>#REF!</v>
      </c>
      <c r="M193" s="5" t="e">
        <f>VLOOKUP(X193,#REF!,8,FALSE)</f>
        <v>#REF!</v>
      </c>
      <c r="N193" s="5" t="e">
        <f>VLOOKUP(X193,#REF!,7,FALSE)</f>
        <v>#REF!</v>
      </c>
      <c r="O193" s="4">
        <v>0</v>
      </c>
      <c r="P193" s="4">
        <v>0.43</v>
      </c>
      <c r="Q193">
        <v>10</v>
      </c>
      <c r="R193" t="e">
        <f t="shared" si="15"/>
        <v>#REF!</v>
      </c>
      <c r="S193" t="e">
        <f>#REF!^2/((J193*#REF!)*(SQRT(1+K193^2)))</f>
        <v>#REF!</v>
      </c>
      <c r="T193" t="e">
        <f t="shared" si="16"/>
        <v>#REF!</v>
      </c>
      <c r="U193">
        <v>0</v>
      </c>
      <c r="V193" s="4">
        <v>0</v>
      </c>
      <c r="W193" t="str">
        <f t="shared" si="14"/>
        <v>PSCAD_H_DMAT_1P.Unbalanced.111_10_SCR10_XR14_P1_Q0.3</v>
      </c>
      <c r="X193" t="str">
        <f t="shared" si="17"/>
        <v>1_0.3_10_14</v>
      </c>
      <c r="Z193">
        <v>0</v>
      </c>
      <c r="AL193"/>
    </row>
    <row r="194" spans="1:38" s="4" customFormat="1" ht="18" customHeight="1" x14ac:dyDescent="0.25">
      <c r="A194" s="1" t="s">
        <v>531</v>
      </c>
      <c r="B194" t="s">
        <v>55</v>
      </c>
      <c r="C194" t="s">
        <v>19</v>
      </c>
      <c r="D194" t="s">
        <v>983</v>
      </c>
      <c r="E194" s="4" t="s">
        <v>310</v>
      </c>
      <c r="F194" t="s">
        <v>304</v>
      </c>
      <c r="G194" s="4">
        <v>20</v>
      </c>
      <c r="H194" s="4">
        <v>1</v>
      </c>
      <c r="I194" s="8">
        <v>0</v>
      </c>
      <c r="J194" s="7">
        <v>3</v>
      </c>
      <c r="K194" s="7">
        <v>14</v>
      </c>
      <c r="L194" s="5" t="e">
        <f>VLOOKUP(X194,#REF!,6,FALSE)</f>
        <v>#REF!</v>
      </c>
      <c r="M194" s="5" t="e">
        <f>VLOOKUP(X194,#REF!,8,FALSE)</f>
        <v>#REF!</v>
      </c>
      <c r="N194" s="5" t="e">
        <f>VLOOKUP(X194,#REF!,7,FALSE)</f>
        <v>#REF!</v>
      </c>
      <c r="O194" s="4">
        <v>0</v>
      </c>
      <c r="P194" s="4">
        <v>0.43</v>
      </c>
      <c r="Q194">
        <v>1</v>
      </c>
      <c r="R194" t="e">
        <f t="shared" si="15"/>
        <v>#REF!</v>
      </c>
      <c r="S194" t="e">
        <f>#REF!^2/((J194*#REF!)*(SQRT(1+K194^2)))</f>
        <v>#REF!</v>
      </c>
      <c r="T194" t="e">
        <f t="shared" si="16"/>
        <v>#REF!</v>
      </c>
      <c r="U194">
        <v>0</v>
      </c>
      <c r="V194" s="4">
        <v>0</v>
      </c>
      <c r="W194" t="str">
        <f t="shared" si="14"/>
        <v>PSCAD_H_DMAT_1P.Unbalanced.112_1_SCR3_XR14_P1_Q0</v>
      </c>
      <c r="X194" t="str">
        <f t="shared" si="17"/>
        <v>1_0_3_14</v>
      </c>
      <c r="Z194">
        <v>0</v>
      </c>
      <c r="AL194"/>
    </row>
    <row r="195" spans="1:38" s="4" customFormat="1" ht="18" customHeight="1" x14ac:dyDescent="0.25">
      <c r="A195" s="1" t="s">
        <v>532</v>
      </c>
      <c r="B195" t="s">
        <v>55</v>
      </c>
      <c r="C195" t="s">
        <v>19</v>
      </c>
      <c r="D195" t="s">
        <v>983</v>
      </c>
      <c r="E195" s="4" t="s">
        <v>310</v>
      </c>
      <c r="F195" t="s">
        <v>304</v>
      </c>
      <c r="G195" s="4">
        <v>20</v>
      </c>
      <c r="H195" s="4">
        <v>1</v>
      </c>
      <c r="I195" s="8">
        <v>0</v>
      </c>
      <c r="J195" s="7">
        <v>3</v>
      </c>
      <c r="K195" s="7">
        <v>14</v>
      </c>
      <c r="L195" s="5" t="e">
        <f>VLOOKUP(X195,#REF!,6,FALSE)</f>
        <v>#REF!</v>
      </c>
      <c r="M195" s="5" t="e">
        <f>VLOOKUP(X195,#REF!,8,FALSE)</f>
        <v>#REF!</v>
      </c>
      <c r="N195" s="5" t="e">
        <f>VLOOKUP(X195,#REF!,7,FALSE)</f>
        <v>#REF!</v>
      </c>
      <c r="O195" s="4">
        <v>0</v>
      </c>
      <c r="P195" s="4">
        <v>0.43</v>
      </c>
      <c r="Q195">
        <v>5</v>
      </c>
      <c r="R195" t="e">
        <f t="shared" si="15"/>
        <v>#REF!</v>
      </c>
      <c r="S195" t="e">
        <f>#REF!^2/((J195*#REF!)*(SQRT(1+K195^2)))</f>
        <v>#REF!</v>
      </c>
      <c r="T195" t="e">
        <f t="shared" si="16"/>
        <v>#REF!</v>
      </c>
      <c r="U195">
        <v>0</v>
      </c>
      <c r="V195" s="4">
        <v>0</v>
      </c>
      <c r="W195" t="str">
        <f t="shared" ref="W195:W258" si="18">"PSCAD_"&amp;D195&amp;"_"&amp;F195&amp;"_"&amp;A195&amp;"_SCR"&amp;ROUND(J195,2)&amp;"_XR"&amp;ROUND(K195,2)&amp;"_P"&amp;H195&amp;"_Q"&amp;I195</f>
        <v>PSCAD_H_DMAT_1P.Unbalanced.112_5_SCR3_XR14_P1_Q0</v>
      </c>
      <c r="X195" t="str">
        <f t="shared" si="17"/>
        <v>1_0_3_14</v>
      </c>
      <c r="Z195">
        <v>0</v>
      </c>
      <c r="AL195"/>
    </row>
    <row r="196" spans="1:38" s="4" customFormat="1" ht="18" customHeight="1" x14ac:dyDescent="0.25">
      <c r="A196" s="1" t="s">
        <v>533</v>
      </c>
      <c r="B196" t="s">
        <v>55</v>
      </c>
      <c r="C196" t="s">
        <v>19</v>
      </c>
      <c r="D196" t="s">
        <v>983</v>
      </c>
      <c r="E196" s="4" t="s">
        <v>310</v>
      </c>
      <c r="F196" t="s">
        <v>304</v>
      </c>
      <c r="G196" s="4">
        <v>20</v>
      </c>
      <c r="H196" s="4">
        <v>1</v>
      </c>
      <c r="I196" s="8">
        <v>0</v>
      </c>
      <c r="J196" s="7">
        <v>3</v>
      </c>
      <c r="K196" s="7">
        <v>14</v>
      </c>
      <c r="L196" s="5" t="e">
        <f>VLOOKUP(X196,#REF!,6,FALSE)</f>
        <v>#REF!</v>
      </c>
      <c r="M196" s="5" t="e">
        <f>VLOOKUP(X196,#REF!,8,FALSE)</f>
        <v>#REF!</v>
      </c>
      <c r="N196" s="5" t="e">
        <f>VLOOKUP(X196,#REF!,7,FALSE)</f>
        <v>#REF!</v>
      </c>
      <c r="O196" s="4">
        <v>0</v>
      </c>
      <c r="P196" s="4">
        <v>0.43</v>
      </c>
      <c r="Q196">
        <v>10</v>
      </c>
      <c r="R196" t="e">
        <f t="shared" si="15"/>
        <v>#REF!</v>
      </c>
      <c r="S196" t="e">
        <f>#REF!^2/((J196*#REF!)*(SQRT(1+K196^2)))</f>
        <v>#REF!</v>
      </c>
      <c r="T196" t="e">
        <f t="shared" si="16"/>
        <v>#REF!</v>
      </c>
      <c r="U196">
        <v>0</v>
      </c>
      <c r="V196" s="4">
        <v>0</v>
      </c>
      <c r="W196" t="str">
        <f t="shared" si="18"/>
        <v>PSCAD_H_DMAT_1P.Unbalanced.112_10_SCR3_XR14_P1_Q0</v>
      </c>
      <c r="X196" t="str">
        <f t="shared" si="17"/>
        <v>1_0_3_14</v>
      </c>
      <c r="Z196">
        <v>0</v>
      </c>
      <c r="AL196"/>
    </row>
    <row r="197" spans="1:38" s="4" customFormat="1" ht="18" customHeight="1" x14ac:dyDescent="0.25">
      <c r="A197" s="1" t="s">
        <v>534</v>
      </c>
      <c r="B197" t="s">
        <v>55</v>
      </c>
      <c r="C197" t="s">
        <v>19</v>
      </c>
      <c r="D197" t="s">
        <v>983</v>
      </c>
      <c r="E197" s="4" t="s">
        <v>310</v>
      </c>
      <c r="F197" t="s">
        <v>304</v>
      </c>
      <c r="G197" s="4">
        <v>20</v>
      </c>
      <c r="H197" s="4">
        <v>1</v>
      </c>
      <c r="I197" s="8">
        <v>-0.3</v>
      </c>
      <c r="J197" s="7">
        <v>3</v>
      </c>
      <c r="K197" s="7">
        <v>3</v>
      </c>
      <c r="L197" s="5" t="e">
        <f>VLOOKUP(X197,#REF!,6,FALSE)</f>
        <v>#REF!</v>
      </c>
      <c r="M197" s="5" t="e">
        <f>VLOOKUP(X197,#REF!,8,FALSE)</f>
        <v>#REF!</v>
      </c>
      <c r="N197" s="5" t="e">
        <f>VLOOKUP(X197,#REF!,7,FALSE)</f>
        <v>#REF!</v>
      </c>
      <c r="O197" s="4">
        <v>0</v>
      </c>
      <c r="P197" s="4">
        <v>0.43</v>
      </c>
      <c r="Q197">
        <v>1</v>
      </c>
      <c r="R197" t="e">
        <f t="shared" si="15"/>
        <v>#REF!</v>
      </c>
      <c r="S197" t="e">
        <f>#REF!^2/((J197*#REF!)*(SQRT(1+K197^2)))</f>
        <v>#REF!</v>
      </c>
      <c r="T197" t="e">
        <f t="shared" si="16"/>
        <v>#REF!</v>
      </c>
      <c r="U197">
        <v>0</v>
      </c>
      <c r="V197" s="4">
        <v>0</v>
      </c>
      <c r="W197" t="str">
        <f t="shared" si="18"/>
        <v>PSCAD_H_DMAT_1P.Unbalanced.113_1_SCR3_XR3_P1_Q-0.3</v>
      </c>
      <c r="X197" t="str">
        <f t="shared" si="17"/>
        <v>1_-0.3_3_3</v>
      </c>
      <c r="Z197">
        <v>0</v>
      </c>
      <c r="AL197"/>
    </row>
    <row r="198" spans="1:38" s="4" customFormat="1" ht="18" customHeight="1" x14ac:dyDescent="0.25">
      <c r="A198" s="1" t="s">
        <v>535</v>
      </c>
      <c r="B198" t="s">
        <v>55</v>
      </c>
      <c r="C198" t="s">
        <v>19</v>
      </c>
      <c r="D198" t="s">
        <v>983</v>
      </c>
      <c r="E198" s="4" t="s">
        <v>310</v>
      </c>
      <c r="F198" t="s">
        <v>304</v>
      </c>
      <c r="G198" s="4">
        <v>20</v>
      </c>
      <c r="H198" s="4">
        <v>1</v>
      </c>
      <c r="I198" s="8">
        <v>-0.3</v>
      </c>
      <c r="J198" s="7">
        <v>3</v>
      </c>
      <c r="K198" s="7">
        <v>3</v>
      </c>
      <c r="L198" s="5" t="e">
        <f>VLOOKUP(X198,#REF!,6,FALSE)</f>
        <v>#REF!</v>
      </c>
      <c r="M198" s="5" t="e">
        <f>VLOOKUP(X198,#REF!,8,FALSE)</f>
        <v>#REF!</v>
      </c>
      <c r="N198" s="5" t="e">
        <f>VLOOKUP(X198,#REF!,7,FALSE)</f>
        <v>#REF!</v>
      </c>
      <c r="O198" s="4">
        <v>0</v>
      </c>
      <c r="P198" s="4">
        <v>0.43</v>
      </c>
      <c r="Q198">
        <v>5</v>
      </c>
      <c r="R198" t="e">
        <f t="shared" si="15"/>
        <v>#REF!</v>
      </c>
      <c r="S198" t="e">
        <f>#REF!^2/((J198*#REF!)*(SQRT(1+K198^2)))</f>
        <v>#REF!</v>
      </c>
      <c r="T198" t="e">
        <f t="shared" si="16"/>
        <v>#REF!</v>
      </c>
      <c r="U198">
        <v>0</v>
      </c>
      <c r="V198" s="4">
        <v>0</v>
      </c>
      <c r="W198" t="str">
        <f t="shared" si="18"/>
        <v>PSCAD_H_DMAT_1P.Unbalanced.113_5_SCR3_XR3_P1_Q-0.3</v>
      </c>
      <c r="X198" t="str">
        <f t="shared" si="17"/>
        <v>1_-0.3_3_3</v>
      </c>
      <c r="Z198">
        <v>0</v>
      </c>
      <c r="AL198"/>
    </row>
    <row r="199" spans="1:38" s="4" customFormat="1" ht="18" customHeight="1" x14ac:dyDescent="0.25">
      <c r="A199" s="1" t="s">
        <v>536</v>
      </c>
      <c r="B199" t="s">
        <v>55</v>
      </c>
      <c r="C199" t="s">
        <v>19</v>
      </c>
      <c r="D199" t="s">
        <v>983</v>
      </c>
      <c r="E199" s="4" t="s">
        <v>310</v>
      </c>
      <c r="F199" t="s">
        <v>304</v>
      </c>
      <c r="G199" s="4">
        <v>20</v>
      </c>
      <c r="H199" s="4">
        <v>1</v>
      </c>
      <c r="I199" s="8">
        <v>-0.3</v>
      </c>
      <c r="J199" s="7">
        <v>3</v>
      </c>
      <c r="K199" s="7">
        <v>3</v>
      </c>
      <c r="L199" s="5" t="e">
        <f>VLOOKUP(X199,#REF!,6,FALSE)</f>
        <v>#REF!</v>
      </c>
      <c r="M199" s="5" t="e">
        <f>VLOOKUP(X199,#REF!,8,FALSE)</f>
        <v>#REF!</v>
      </c>
      <c r="N199" s="5" t="e">
        <f>VLOOKUP(X199,#REF!,7,FALSE)</f>
        <v>#REF!</v>
      </c>
      <c r="O199" s="4">
        <v>0</v>
      </c>
      <c r="P199" s="4">
        <v>0.43</v>
      </c>
      <c r="Q199">
        <v>10</v>
      </c>
      <c r="R199" t="e">
        <f t="shared" si="15"/>
        <v>#REF!</v>
      </c>
      <c r="S199" t="e">
        <f>#REF!^2/((J199*#REF!)*(SQRT(1+K199^2)))</f>
        <v>#REF!</v>
      </c>
      <c r="T199" t="e">
        <f t="shared" si="16"/>
        <v>#REF!</v>
      </c>
      <c r="U199">
        <v>0</v>
      </c>
      <c r="V199" s="4">
        <v>0</v>
      </c>
      <c r="W199" t="str">
        <f t="shared" si="18"/>
        <v>PSCAD_H_DMAT_1P.Unbalanced.113_10_SCR3_XR3_P1_Q-0.3</v>
      </c>
      <c r="X199" t="str">
        <f t="shared" si="17"/>
        <v>1_-0.3_3_3</v>
      </c>
      <c r="Z199">
        <v>0</v>
      </c>
      <c r="AL199"/>
    </row>
    <row r="200" spans="1:38" s="4" customFormat="1" ht="18" customHeight="1" x14ac:dyDescent="0.25">
      <c r="A200" s="1" t="s">
        <v>537</v>
      </c>
      <c r="B200" t="s">
        <v>55</v>
      </c>
      <c r="C200" t="s">
        <v>19</v>
      </c>
      <c r="D200" t="s">
        <v>983</v>
      </c>
      <c r="E200" s="4" t="s">
        <v>310</v>
      </c>
      <c r="F200" t="s">
        <v>304</v>
      </c>
      <c r="G200" s="4">
        <v>20</v>
      </c>
      <c r="H200" s="4">
        <v>1</v>
      </c>
      <c r="I200" s="8">
        <v>0.3</v>
      </c>
      <c r="J200" s="7">
        <v>3</v>
      </c>
      <c r="K200" s="7">
        <v>3</v>
      </c>
      <c r="L200" s="5" t="e">
        <f>VLOOKUP(X200,#REF!,6,FALSE)</f>
        <v>#REF!</v>
      </c>
      <c r="M200" s="5" t="e">
        <f>VLOOKUP(X200,#REF!,8,FALSE)</f>
        <v>#REF!</v>
      </c>
      <c r="N200" s="5" t="e">
        <f>VLOOKUP(X200,#REF!,7,FALSE)</f>
        <v>#REF!</v>
      </c>
      <c r="O200" s="4">
        <v>0</v>
      </c>
      <c r="P200" s="4">
        <v>0.43</v>
      </c>
      <c r="Q200">
        <v>1</v>
      </c>
      <c r="R200" t="e">
        <f t="shared" si="15"/>
        <v>#REF!</v>
      </c>
      <c r="S200" t="e">
        <f>#REF!^2/((J200*#REF!)*(SQRT(1+K200^2)))</f>
        <v>#REF!</v>
      </c>
      <c r="T200" t="e">
        <f t="shared" si="16"/>
        <v>#REF!</v>
      </c>
      <c r="U200">
        <v>0</v>
      </c>
      <c r="V200" s="4">
        <v>0</v>
      </c>
      <c r="W200" t="str">
        <f t="shared" si="18"/>
        <v>PSCAD_H_DMAT_1P.Unbalanced.114_1_SCR3_XR3_P1_Q0.3</v>
      </c>
      <c r="X200" t="str">
        <f t="shared" si="17"/>
        <v>1_0.3_3_3</v>
      </c>
      <c r="Z200">
        <v>0</v>
      </c>
      <c r="AL200"/>
    </row>
    <row r="201" spans="1:38" s="4" customFormat="1" ht="18" customHeight="1" x14ac:dyDescent="0.25">
      <c r="A201" s="1" t="s">
        <v>538</v>
      </c>
      <c r="B201" t="s">
        <v>55</v>
      </c>
      <c r="C201" t="s">
        <v>19</v>
      </c>
      <c r="D201" t="s">
        <v>983</v>
      </c>
      <c r="E201" s="4" t="s">
        <v>310</v>
      </c>
      <c r="F201" t="s">
        <v>304</v>
      </c>
      <c r="G201" s="4">
        <v>20</v>
      </c>
      <c r="H201" s="4">
        <v>1</v>
      </c>
      <c r="I201" s="8">
        <v>0.3</v>
      </c>
      <c r="J201" s="7">
        <v>3</v>
      </c>
      <c r="K201" s="7">
        <v>3</v>
      </c>
      <c r="L201" s="5" t="e">
        <f>VLOOKUP(X201,#REF!,6,FALSE)</f>
        <v>#REF!</v>
      </c>
      <c r="M201" s="5" t="e">
        <f>VLOOKUP(X201,#REF!,8,FALSE)</f>
        <v>#REF!</v>
      </c>
      <c r="N201" s="5" t="e">
        <f>VLOOKUP(X201,#REF!,7,FALSE)</f>
        <v>#REF!</v>
      </c>
      <c r="O201" s="4">
        <v>0</v>
      </c>
      <c r="P201" s="4">
        <v>0.43</v>
      </c>
      <c r="Q201">
        <v>5</v>
      </c>
      <c r="R201" t="e">
        <f t="shared" si="15"/>
        <v>#REF!</v>
      </c>
      <c r="S201" t="e">
        <f>#REF!^2/((J201*#REF!)*(SQRT(1+K201^2)))</f>
        <v>#REF!</v>
      </c>
      <c r="T201" t="e">
        <f t="shared" si="16"/>
        <v>#REF!</v>
      </c>
      <c r="U201">
        <v>0</v>
      </c>
      <c r="V201" s="4">
        <v>0</v>
      </c>
      <c r="W201" t="str">
        <f t="shared" si="18"/>
        <v>PSCAD_H_DMAT_1P.Unbalanced.114_5_SCR3_XR3_P1_Q0.3</v>
      </c>
      <c r="X201" t="str">
        <f t="shared" si="17"/>
        <v>1_0.3_3_3</v>
      </c>
      <c r="Z201">
        <v>0</v>
      </c>
      <c r="AL201"/>
    </row>
    <row r="202" spans="1:38" s="4" customFormat="1" ht="18" customHeight="1" x14ac:dyDescent="0.25">
      <c r="A202" s="1" t="s">
        <v>539</v>
      </c>
      <c r="B202" t="s">
        <v>55</v>
      </c>
      <c r="C202" t="s">
        <v>19</v>
      </c>
      <c r="D202" t="s">
        <v>983</v>
      </c>
      <c r="E202" s="4" t="s">
        <v>310</v>
      </c>
      <c r="F202" t="s">
        <v>304</v>
      </c>
      <c r="G202" s="4">
        <v>20</v>
      </c>
      <c r="H202" s="4">
        <v>1</v>
      </c>
      <c r="I202" s="8">
        <v>0.3</v>
      </c>
      <c r="J202" s="7">
        <v>3</v>
      </c>
      <c r="K202" s="7">
        <v>3</v>
      </c>
      <c r="L202" s="5" t="e">
        <f>VLOOKUP(X202,#REF!,6,FALSE)</f>
        <v>#REF!</v>
      </c>
      <c r="M202" s="5" t="e">
        <f>VLOOKUP(X202,#REF!,8,FALSE)</f>
        <v>#REF!</v>
      </c>
      <c r="N202" s="5" t="e">
        <f>VLOOKUP(X202,#REF!,7,FALSE)</f>
        <v>#REF!</v>
      </c>
      <c r="O202" s="4">
        <v>0</v>
      </c>
      <c r="P202" s="4">
        <v>0.43</v>
      </c>
      <c r="Q202">
        <v>10</v>
      </c>
      <c r="R202" t="e">
        <f t="shared" si="15"/>
        <v>#REF!</v>
      </c>
      <c r="S202" t="e">
        <f>#REF!^2/((J202*#REF!)*(SQRT(1+K202^2)))</f>
        <v>#REF!</v>
      </c>
      <c r="T202" t="e">
        <f t="shared" si="16"/>
        <v>#REF!</v>
      </c>
      <c r="U202">
        <v>0</v>
      </c>
      <c r="V202" s="4">
        <v>0</v>
      </c>
      <c r="W202" t="str">
        <f t="shared" si="18"/>
        <v>PSCAD_H_DMAT_1P.Unbalanced.114_10_SCR3_XR3_P1_Q0.3</v>
      </c>
      <c r="X202" t="str">
        <f t="shared" si="17"/>
        <v>1_0.3_3_3</v>
      </c>
      <c r="Z202">
        <v>0</v>
      </c>
      <c r="AL202"/>
    </row>
    <row r="203" spans="1:38" s="4" customFormat="1" ht="18" customHeight="1" x14ac:dyDescent="0.25">
      <c r="A203" s="1" t="s">
        <v>540</v>
      </c>
      <c r="B203" t="s">
        <v>55</v>
      </c>
      <c r="C203" t="s">
        <v>19</v>
      </c>
      <c r="D203" t="s">
        <v>983</v>
      </c>
      <c r="E203" s="4" t="s">
        <v>310</v>
      </c>
      <c r="F203" t="s">
        <v>304</v>
      </c>
      <c r="G203" s="4">
        <v>20</v>
      </c>
      <c r="H203" s="4">
        <v>0.05</v>
      </c>
      <c r="I203" s="8">
        <v>0</v>
      </c>
      <c r="J203" s="7">
        <v>10</v>
      </c>
      <c r="K203" s="7">
        <v>14</v>
      </c>
      <c r="L203" s="5" t="e">
        <f>VLOOKUP(X203,#REF!,6,FALSE)</f>
        <v>#REF!</v>
      </c>
      <c r="M203" s="5" t="e">
        <f>VLOOKUP(X203,#REF!,8,FALSE)</f>
        <v>#REF!</v>
      </c>
      <c r="N203" s="5" t="e">
        <f>VLOOKUP(X203,#REF!,7,FALSE)</f>
        <v>#REF!</v>
      </c>
      <c r="O203" s="4">
        <v>0</v>
      </c>
      <c r="P203" s="4">
        <v>0.43</v>
      </c>
      <c r="Q203">
        <v>1</v>
      </c>
      <c r="R203" t="e">
        <f t="shared" si="15"/>
        <v>#REF!</v>
      </c>
      <c r="S203" t="e">
        <f>#REF!^2/((J203*#REF!)*(SQRT(1+K203^2)))</f>
        <v>#REF!</v>
      </c>
      <c r="T203" t="e">
        <f t="shared" si="16"/>
        <v>#REF!</v>
      </c>
      <c r="U203">
        <v>0</v>
      </c>
      <c r="V203" s="4">
        <v>0</v>
      </c>
      <c r="W203" t="str">
        <f t="shared" si="18"/>
        <v>PSCAD_H_DMAT_1P.Unbalanced.115_1_1_SCR10_XR14_P0.05_Q0</v>
      </c>
      <c r="X203" t="str">
        <f t="shared" si="17"/>
        <v>0.05_0_10_14</v>
      </c>
      <c r="Z203">
        <v>0</v>
      </c>
      <c r="AL203"/>
    </row>
    <row r="204" spans="1:38" s="4" customFormat="1" ht="18" customHeight="1" x14ac:dyDescent="0.25">
      <c r="A204" s="1" t="s">
        <v>541</v>
      </c>
      <c r="B204" t="s">
        <v>55</v>
      </c>
      <c r="C204" t="s">
        <v>19</v>
      </c>
      <c r="D204" t="s">
        <v>983</v>
      </c>
      <c r="E204" s="4" t="s">
        <v>310</v>
      </c>
      <c r="F204" t="s">
        <v>304</v>
      </c>
      <c r="G204" s="4">
        <v>20</v>
      </c>
      <c r="H204" s="4">
        <v>0.05</v>
      </c>
      <c r="I204" s="8">
        <v>0</v>
      </c>
      <c r="J204" s="7">
        <v>10</v>
      </c>
      <c r="K204" s="7">
        <v>14</v>
      </c>
      <c r="L204" s="5" t="e">
        <f>VLOOKUP(X204,#REF!,6,FALSE)</f>
        <v>#REF!</v>
      </c>
      <c r="M204" s="5" t="e">
        <f>VLOOKUP(X204,#REF!,8,FALSE)</f>
        <v>#REF!</v>
      </c>
      <c r="N204" s="5" t="e">
        <f>VLOOKUP(X204,#REF!,7,FALSE)</f>
        <v>#REF!</v>
      </c>
      <c r="O204" s="4">
        <v>0</v>
      </c>
      <c r="P204" s="4">
        <v>0.43</v>
      </c>
      <c r="Q204">
        <v>5</v>
      </c>
      <c r="R204" t="e">
        <f t="shared" si="15"/>
        <v>#REF!</v>
      </c>
      <c r="S204" t="e">
        <f>#REF!^2/((J204*#REF!)*(SQRT(1+K204^2)))</f>
        <v>#REF!</v>
      </c>
      <c r="T204" t="e">
        <f t="shared" si="16"/>
        <v>#REF!</v>
      </c>
      <c r="U204">
        <v>0</v>
      </c>
      <c r="V204" s="4">
        <v>0</v>
      </c>
      <c r="W204" t="str">
        <f t="shared" si="18"/>
        <v>PSCAD_H_DMAT_1P.Unbalanced.115_1_5_SCR10_XR14_P0.05_Q0</v>
      </c>
      <c r="X204" t="str">
        <f t="shared" si="17"/>
        <v>0.05_0_10_14</v>
      </c>
      <c r="Z204">
        <v>0</v>
      </c>
      <c r="AL204"/>
    </row>
    <row r="205" spans="1:38" s="4" customFormat="1" ht="18" customHeight="1" x14ac:dyDescent="0.25">
      <c r="A205" s="1" t="s">
        <v>542</v>
      </c>
      <c r="B205" t="s">
        <v>55</v>
      </c>
      <c r="C205" t="s">
        <v>19</v>
      </c>
      <c r="D205" t="s">
        <v>983</v>
      </c>
      <c r="E205" s="4" t="s">
        <v>310</v>
      </c>
      <c r="F205" t="s">
        <v>304</v>
      </c>
      <c r="G205" s="4">
        <v>20</v>
      </c>
      <c r="H205" s="4">
        <v>0.05</v>
      </c>
      <c r="I205" s="8">
        <v>0</v>
      </c>
      <c r="J205" s="7">
        <v>10</v>
      </c>
      <c r="K205" s="7">
        <v>14</v>
      </c>
      <c r="L205" s="5" t="e">
        <f>VLOOKUP(X205,#REF!,6,FALSE)</f>
        <v>#REF!</v>
      </c>
      <c r="M205" s="5" t="e">
        <f>VLOOKUP(X205,#REF!,8,FALSE)</f>
        <v>#REF!</v>
      </c>
      <c r="N205" s="5" t="e">
        <f>VLOOKUP(X205,#REF!,7,FALSE)</f>
        <v>#REF!</v>
      </c>
      <c r="O205" s="4">
        <v>0</v>
      </c>
      <c r="P205" s="4">
        <v>0.43</v>
      </c>
      <c r="Q205">
        <v>10</v>
      </c>
      <c r="R205" t="e">
        <f t="shared" si="15"/>
        <v>#REF!</v>
      </c>
      <c r="S205" t="e">
        <f>#REF!^2/((J205*#REF!)*(SQRT(1+K205^2)))</f>
        <v>#REF!</v>
      </c>
      <c r="T205" t="e">
        <f t="shared" si="16"/>
        <v>#REF!</v>
      </c>
      <c r="U205">
        <v>0</v>
      </c>
      <c r="V205" s="4">
        <v>0</v>
      </c>
      <c r="W205" t="str">
        <f t="shared" si="18"/>
        <v>PSCAD_H_DMAT_1P.Unbalanced.115_1_10_SCR10_XR14_P0.05_Q0</v>
      </c>
      <c r="X205" t="str">
        <f t="shared" si="17"/>
        <v>0.05_0_10_14</v>
      </c>
      <c r="Z205">
        <v>0</v>
      </c>
      <c r="AL205"/>
    </row>
    <row r="206" spans="1:38" s="4" customFormat="1" ht="18" customHeight="1" x14ac:dyDescent="0.25">
      <c r="A206" s="1" t="s">
        <v>543</v>
      </c>
      <c r="B206" t="s">
        <v>55</v>
      </c>
      <c r="C206" t="s">
        <v>19</v>
      </c>
      <c r="D206" t="s">
        <v>983</v>
      </c>
      <c r="E206" s="4" t="s">
        <v>310</v>
      </c>
      <c r="F206" t="s">
        <v>304</v>
      </c>
      <c r="G206" s="4">
        <v>20</v>
      </c>
      <c r="H206" s="4">
        <v>0.05</v>
      </c>
      <c r="I206" s="8">
        <v>0</v>
      </c>
      <c r="J206" s="7" t="e">
        <f>#REF!</f>
        <v>#REF!</v>
      </c>
      <c r="K206" s="7" t="e">
        <f>#REF!</f>
        <v>#REF!</v>
      </c>
      <c r="L206" s="5" t="e">
        <f>VLOOKUP(X206,#REF!,6,FALSE)</f>
        <v>#REF!</v>
      </c>
      <c r="M206" s="5" t="e">
        <f>VLOOKUP(X206,#REF!,8,FALSE)</f>
        <v>#REF!</v>
      </c>
      <c r="N206" s="5" t="e">
        <f>VLOOKUP(X206,#REF!,7,FALSE)</f>
        <v>#REF!</v>
      </c>
      <c r="O206" s="4">
        <v>0</v>
      </c>
      <c r="P206" s="4">
        <v>0.43</v>
      </c>
      <c r="Q206">
        <v>1</v>
      </c>
      <c r="R206" t="e">
        <f t="shared" si="15"/>
        <v>#REF!</v>
      </c>
      <c r="S206" t="e">
        <f>#REF!^2/((J206*#REF!)*(SQRT(1+K206^2)))</f>
        <v>#REF!</v>
      </c>
      <c r="T206" t="e">
        <f t="shared" si="16"/>
        <v>#REF!</v>
      </c>
      <c r="U206">
        <v>0</v>
      </c>
      <c r="V206" s="4">
        <v>0</v>
      </c>
      <c r="W206" t="e">
        <f t="shared" si="18"/>
        <v>#REF!</v>
      </c>
      <c r="X206" t="e">
        <f t="shared" si="17"/>
        <v>#REF!</v>
      </c>
      <c r="Z206">
        <v>0</v>
      </c>
      <c r="AL206"/>
    </row>
    <row r="207" spans="1:38" s="4" customFormat="1" ht="18" customHeight="1" x14ac:dyDescent="0.25">
      <c r="A207" s="1" t="s">
        <v>544</v>
      </c>
      <c r="B207" t="s">
        <v>55</v>
      </c>
      <c r="C207" t="s">
        <v>19</v>
      </c>
      <c r="D207" t="s">
        <v>983</v>
      </c>
      <c r="E207" s="4" t="s">
        <v>310</v>
      </c>
      <c r="F207" t="s">
        <v>304</v>
      </c>
      <c r="G207" s="4">
        <v>20</v>
      </c>
      <c r="H207" s="4">
        <v>0.05</v>
      </c>
      <c r="I207" s="8">
        <v>0</v>
      </c>
      <c r="J207" s="7" t="e">
        <f>#REF!</f>
        <v>#REF!</v>
      </c>
      <c r="K207" s="7" t="e">
        <f>#REF!</f>
        <v>#REF!</v>
      </c>
      <c r="L207" s="5" t="e">
        <f>VLOOKUP(X207,#REF!,6,FALSE)</f>
        <v>#REF!</v>
      </c>
      <c r="M207" s="5" t="e">
        <f>VLOOKUP(X207,#REF!,8,FALSE)</f>
        <v>#REF!</v>
      </c>
      <c r="N207" s="5" t="e">
        <f>VLOOKUP(X207,#REF!,7,FALSE)</f>
        <v>#REF!</v>
      </c>
      <c r="O207" s="4">
        <v>0</v>
      </c>
      <c r="P207" s="4">
        <v>0.43</v>
      </c>
      <c r="Q207">
        <v>5</v>
      </c>
      <c r="R207" t="e">
        <f t="shared" si="15"/>
        <v>#REF!</v>
      </c>
      <c r="S207" t="e">
        <f>#REF!^2/((J207*#REF!)*(SQRT(1+K207^2)))</f>
        <v>#REF!</v>
      </c>
      <c r="T207" t="e">
        <f t="shared" si="16"/>
        <v>#REF!</v>
      </c>
      <c r="U207">
        <v>0</v>
      </c>
      <c r="V207" s="4">
        <v>0</v>
      </c>
      <c r="W207" t="e">
        <f t="shared" si="18"/>
        <v>#REF!</v>
      </c>
      <c r="X207" t="e">
        <f t="shared" si="17"/>
        <v>#REF!</v>
      </c>
      <c r="Z207">
        <v>0</v>
      </c>
      <c r="AL207"/>
    </row>
    <row r="208" spans="1:38" s="4" customFormat="1" ht="18" customHeight="1" x14ac:dyDescent="0.25">
      <c r="A208" s="1" t="s">
        <v>545</v>
      </c>
      <c r="B208" t="s">
        <v>55</v>
      </c>
      <c r="C208" t="s">
        <v>19</v>
      </c>
      <c r="D208" t="s">
        <v>983</v>
      </c>
      <c r="E208" s="4" t="s">
        <v>310</v>
      </c>
      <c r="F208" t="s">
        <v>304</v>
      </c>
      <c r="G208" s="4">
        <v>20</v>
      </c>
      <c r="H208" s="4">
        <v>0.05</v>
      </c>
      <c r="I208" s="8">
        <v>0</v>
      </c>
      <c r="J208" s="7" t="e">
        <f>#REF!</f>
        <v>#REF!</v>
      </c>
      <c r="K208" s="7" t="e">
        <f>#REF!</f>
        <v>#REF!</v>
      </c>
      <c r="L208" s="5" t="e">
        <f>VLOOKUP(X208,#REF!,6,FALSE)</f>
        <v>#REF!</v>
      </c>
      <c r="M208" s="5" t="e">
        <f>VLOOKUP(X208,#REF!,8,FALSE)</f>
        <v>#REF!</v>
      </c>
      <c r="N208" s="5" t="e">
        <f>VLOOKUP(X208,#REF!,7,FALSE)</f>
        <v>#REF!</v>
      </c>
      <c r="O208" s="4">
        <v>0</v>
      </c>
      <c r="P208" s="4">
        <v>0.43</v>
      </c>
      <c r="Q208">
        <v>10</v>
      </c>
      <c r="R208" t="e">
        <f t="shared" si="15"/>
        <v>#REF!</v>
      </c>
      <c r="S208" t="e">
        <f>#REF!^2/((J208*#REF!)*(SQRT(1+K208^2)))</f>
        <v>#REF!</v>
      </c>
      <c r="T208" t="e">
        <f t="shared" si="16"/>
        <v>#REF!</v>
      </c>
      <c r="U208">
        <v>0</v>
      </c>
      <c r="V208" s="4">
        <v>0</v>
      </c>
      <c r="W208" t="e">
        <f t="shared" si="18"/>
        <v>#REF!</v>
      </c>
      <c r="X208" t="e">
        <f t="shared" si="17"/>
        <v>#REF!</v>
      </c>
      <c r="Z208">
        <v>0</v>
      </c>
      <c r="AL208"/>
    </row>
    <row r="209" spans="1:38" s="4" customFormat="1" ht="18" customHeight="1" x14ac:dyDescent="0.25">
      <c r="A209" s="1" t="s">
        <v>546</v>
      </c>
      <c r="B209" t="s">
        <v>55</v>
      </c>
      <c r="C209" t="s">
        <v>19</v>
      </c>
      <c r="D209" t="s">
        <v>983</v>
      </c>
      <c r="E209" s="4" t="s">
        <v>310</v>
      </c>
      <c r="F209" t="s">
        <v>304</v>
      </c>
      <c r="G209" s="4">
        <v>20</v>
      </c>
      <c r="H209" s="4">
        <v>0.05</v>
      </c>
      <c r="I209" s="8">
        <v>0</v>
      </c>
      <c r="J209" s="7" t="e">
        <f>#REF!</f>
        <v>#REF!</v>
      </c>
      <c r="K209" s="7" t="e">
        <f>#REF!</f>
        <v>#REF!</v>
      </c>
      <c r="L209" s="5" t="e">
        <f>VLOOKUP(X209,#REF!,6,FALSE)</f>
        <v>#REF!</v>
      </c>
      <c r="M209" s="5" t="e">
        <f>VLOOKUP(X209,#REF!,8,FALSE)</f>
        <v>#REF!</v>
      </c>
      <c r="N209" s="5" t="e">
        <f>VLOOKUP(X209,#REF!,7,FALSE)</f>
        <v>#REF!</v>
      </c>
      <c r="O209" s="4">
        <v>0</v>
      </c>
      <c r="P209" s="4">
        <v>0.43</v>
      </c>
      <c r="Q209">
        <v>1</v>
      </c>
      <c r="R209" t="e">
        <f t="shared" si="15"/>
        <v>#REF!</v>
      </c>
      <c r="S209" t="e">
        <f>#REF!^2/((J209*#REF!)*(SQRT(1+K209^2)))</f>
        <v>#REF!</v>
      </c>
      <c r="T209" t="e">
        <f t="shared" si="16"/>
        <v>#REF!</v>
      </c>
      <c r="U209">
        <v>0</v>
      </c>
      <c r="V209" s="4">
        <v>0</v>
      </c>
      <c r="W209" t="e">
        <f t="shared" si="18"/>
        <v>#REF!</v>
      </c>
      <c r="X209" t="e">
        <f t="shared" si="17"/>
        <v>#REF!</v>
      </c>
      <c r="Z209">
        <v>0</v>
      </c>
      <c r="AL209"/>
    </row>
    <row r="210" spans="1:38" s="4" customFormat="1" ht="18" customHeight="1" x14ac:dyDescent="0.25">
      <c r="A210" s="1" t="s">
        <v>547</v>
      </c>
      <c r="B210" t="s">
        <v>55</v>
      </c>
      <c r="C210" t="s">
        <v>19</v>
      </c>
      <c r="D210" t="s">
        <v>983</v>
      </c>
      <c r="E210" s="4" t="s">
        <v>310</v>
      </c>
      <c r="F210" t="s">
        <v>304</v>
      </c>
      <c r="G210" s="4">
        <v>20</v>
      </c>
      <c r="H210" s="4">
        <v>0.05</v>
      </c>
      <c r="I210" s="8">
        <v>0</v>
      </c>
      <c r="J210" s="7" t="e">
        <f>#REF!</f>
        <v>#REF!</v>
      </c>
      <c r="K210" s="7" t="e">
        <f>#REF!</f>
        <v>#REF!</v>
      </c>
      <c r="L210" s="5" t="e">
        <f>VLOOKUP(X210,#REF!,6,FALSE)</f>
        <v>#REF!</v>
      </c>
      <c r="M210" s="5" t="e">
        <f>VLOOKUP(X210,#REF!,8,FALSE)</f>
        <v>#REF!</v>
      </c>
      <c r="N210" s="5" t="e">
        <f>VLOOKUP(X210,#REF!,7,FALSE)</f>
        <v>#REF!</v>
      </c>
      <c r="O210" s="4">
        <v>0</v>
      </c>
      <c r="P210" s="4">
        <v>0.43</v>
      </c>
      <c r="Q210">
        <v>5</v>
      </c>
      <c r="R210" t="e">
        <f t="shared" si="15"/>
        <v>#REF!</v>
      </c>
      <c r="S210" t="e">
        <f>#REF!^2/((J210*#REF!)*(SQRT(1+K210^2)))</f>
        <v>#REF!</v>
      </c>
      <c r="T210" t="e">
        <f t="shared" si="16"/>
        <v>#REF!</v>
      </c>
      <c r="U210">
        <v>0</v>
      </c>
      <c r="V210" s="4">
        <v>0</v>
      </c>
      <c r="W210" t="e">
        <f t="shared" si="18"/>
        <v>#REF!</v>
      </c>
      <c r="X210" t="e">
        <f t="shared" si="17"/>
        <v>#REF!</v>
      </c>
      <c r="Z210">
        <v>0</v>
      </c>
      <c r="AL210"/>
    </row>
    <row r="211" spans="1:38" s="4" customFormat="1" ht="18" customHeight="1" x14ac:dyDescent="0.25">
      <c r="A211" s="1" t="s">
        <v>548</v>
      </c>
      <c r="B211" t="s">
        <v>55</v>
      </c>
      <c r="C211" t="s">
        <v>19</v>
      </c>
      <c r="D211" t="s">
        <v>983</v>
      </c>
      <c r="E211" s="4" t="s">
        <v>310</v>
      </c>
      <c r="F211" t="s">
        <v>304</v>
      </c>
      <c r="G211" s="4">
        <v>20</v>
      </c>
      <c r="H211" s="4">
        <v>0.05</v>
      </c>
      <c r="I211" s="8">
        <v>0</v>
      </c>
      <c r="J211" s="7" t="e">
        <f>#REF!</f>
        <v>#REF!</v>
      </c>
      <c r="K211" s="7" t="e">
        <f>#REF!</f>
        <v>#REF!</v>
      </c>
      <c r="L211" s="5" t="e">
        <f>VLOOKUP(X211,#REF!,6,FALSE)</f>
        <v>#REF!</v>
      </c>
      <c r="M211" s="5" t="e">
        <f>VLOOKUP(X211,#REF!,8,FALSE)</f>
        <v>#REF!</v>
      </c>
      <c r="N211" s="5" t="e">
        <f>VLOOKUP(X211,#REF!,7,FALSE)</f>
        <v>#REF!</v>
      </c>
      <c r="O211" s="4">
        <v>0</v>
      </c>
      <c r="P211" s="4">
        <v>0.43</v>
      </c>
      <c r="Q211">
        <v>10</v>
      </c>
      <c r="R211" t="e">
        <f t="shared" si="15"/>
        <v>#REF!</v>
      </c>
      <c r="S211" t="e">
        <f>#REF!^2/((J211*#REF!)*(SQRT(1+K211^2)))</f>
        <v>#REF!</v>
      </c>
      <c r="T211" t="e">
        <f t="shared" si="16"/>
        <v>#REF!</v>
      </c>
      <c r="U211">
        <v>0</v>
      </c>
      <c r="V211" s="4">
        <v>0</v>
      </c>
      <c r="W211" t="e">
        <f t="shared" si="18"/>
        <v>#REF!</v>
      </c>
      <c r="X211" t="e">
        <f t="shared" si="17"/>
        <v>#REF!</v>
      </c>
      <c r="Z211">
        <v>0</v>
      </c>
      <c r="AL211"/>
    </row>
    <row r="212" spans="1:38" s="4" customFormat="1" ht="18" customHeight="1" x14ac:dyDescent="0.25">
      <c r="A212" s="1" t="s">
        <v>549</v>
      </c>
      <c r="B212" t="s">
        <v>55</v>
      </c>
      <c r="C212" t="s">
        <v>19</v>
      </c>
      <c r="D212" t="s">
        <v>983</v>
      </c>
      <c r="E212" s="4" t="s">
        <v>310</v>
      </c>
      <c r="F212" t="s">
        <v>304</v>
      </c>
      <c r="G212" s="4">
        <v>20</v>
      </c>
      <c r="H212" s="4">
        <v>0.05</v>
      </c>
      <c r="I212" s="8">
        <v>-0.3</v>
      </c>
      <c r="J212" s="7">
        <v>10</v>
      </c>
      <c r="K212" s="7">
        <v>14</v>
      </c>
      <c r="L212" s="5" t="e">
        <f>VLOOKUP(X212,#REF!,6,FALSE)</f>
        <v>#REF!</v>
      </c>
      <c r="M212" s="5" t="e">
        <f>VLOOKUP(X212,#REF!,8,FALSE)</f>
        <v>#REF!</v>
      </c>
      <c r="N212" s="5" t="e">
        <f>VLOOKUP(X212,#REF!,7,FALSE)</f>
        <v>#REF!</v>
      </c>
      <c r="O212" s="4">
        <v>0</v>
      </c>
      <c r="P212" s="4">
        <v>0.43</v>
      </c>
      <c r="Q212">
        <v>1</v>
      </c>
      <c r="R212" t="e">
        <f t="shared" si="15"/>
        <v>#REF!</v>
      </c>
      <c r="S212" t="e">
        <f>#REF!^2/((J212*#REF!)*(SQRT(1+K212^2)))</f>
        <v>#REF!</v>
      </c>
      <c r="T212" t="e">
        <f t="shared" si="16"/>
        <v>#REF!</v>
      </c>
      <c r="U212">
        <v>0</v>
      </c>
      <c r="V212" s="4">
        <v>0</v>
      </c>
      <c r="W212" t="str">
        <f t="shared" si="18"/>
        <v>PSCAD_H_DMAT_1P.Unbalanced.116_1_SCR10_XR14_P0.05_Q-0.3</v>
      </c>
      <c r="X212" t="str">
        <f t="shared" si="17"/>
        <v>0.05_-0.3_10_14</v>
      </c>
      <c r="Z212">
        <v>0</v>
      </c>
      <c r="AL212"/>
    </row>
    <row r="213" spans="1:38" s="4" customFormat="1" ht="18" customHeight="1" x14ac:dyDescent="0.25">
      <c r="A213" s="1" t="s">
        <v>550</v>
      </c>
      <c r="B213" t="s">
        <v>55</v>
      </c>
      <c r="C213" t="s">
        <v>19</v>
      </c>
      <c r="D213" t="s">
        <v>983</v>
      </c>
      <c r="E213" s="4" t="s">
        <v>310</v>
      </c>
      <c r="F213" t="s">
        <v>304</v>
      </c>
      <c r="G213" s="4">
        <v>20</v>
      </c>
      <c r="H213" s="4">
        <v>0.05</v>
      </c>
      <c r="I213" s="8">
        <v>-0.3</v>
      </c>
      <c r="J213" s="7">
        <v>10</v>
      </c>
      <c r="K213" s="7">
        <v>14</v>
      </c>
      <c r="L213" s="5" t="e">
        <f>VLOOKUP(X213,#REF!,6,FALSE)</f>
        <v>#REF!</v>
      </c>
      <c r="M213" s="5" t="e">
        <f>VLOOKUP(X213,#REF!,8,FALSE)</f>
        <v>#REF!</v>
      </c>
      <c r="N213" s="5" t="e">
        <f>VLOOKUP(X213,#REF!,7,FALSE)</f>
        <v>#REF!</v>
      </c>
      <c r="O213" s="4">
        <v>0</v>
      </c>
      <c r="P213" s="4">
        <v>0.43</v>
      </c>
      <c r="Q213">
        <v>5</v>
      </c>
      <c r="R213" t="e">
        <f t="shared" si="15"/>
        <v>#REF!</v>
      </c>
      <c r="S213" t="e">
        <f>#REF!^2/((J213*#REF!)*(SQRT(1+K213^2)))</f>
        <v>#REF!</v>
      </c>
      <c r="T213" t="e">
        <f t="shared" si="16"/>
        <v>#REF!</v>
      </c>
      <c r="U213">
        <v>0</v>
      </c>
      <c r="V213" s="4">
        <v>0</v>
      </c>
      <c r="W213" t="str">
        <f t="shared" si="18"/>
        <v>PSCAD_H_DMAT_1P.Unbalanced.116_5_SCR10_XR14_P0.05_Q-0.3</v>
      </c>
      <c r="X213" t="str">
        <f t="shared" si="17"/>
        <v>0.05_-0.3_10_14</v>
      </c>
      <c r="Z213">
        <v>0</v>
      </c>
      <c r="AL213"/>
    </row>
    <row r="214" spans="1:38" s="4" customFormat="1" ht="18" customHeight="1" x14ac:dyDescent="0.25">
      <c r="A214" s="1" t="s">
        <v>551</v>
      </c>
      <c r="B214" t="s">
        <v>55</v>
      </c>
      <c r="C214" t="s">
        <v>19</v>
      </c>
      <c r="D214" t="s">
        <v>983</v>
      </c>
      <c r="E214" s="4" t="s">
        <v>310</v>
      </c>
      <c r="F214" t="s">
        <v>304</v>
      </c>
      <c r="G214" s="4">
        <v>20</v>
      </c>
      <c r="H214" s="4">
        <v>0.05</v>
      </c>
      <c r="I214" s="8">
        <v>-0.3</v>
      </c>
      <c r="J214" s="7">
        <v>10</v>
      </c>
      <c r="K214" s="7">
        <v>14</v>
      </c>
      <c r="L214" s="5" t="e">
        <f>VLOOKUP(X214,#REF!,6,FALSE)</f>
        <v>#REF!</v>
      </c>
      <c r="M214" s="5" t="e">
        <f>VLOOKUP(X214,#REF!,8,FALSE)</f>
        <v>#REF!</v>
      </c>
      <c r="N214" s="5" t="e">
        <f>VLOOKUP(X214,#REF!,7,FALSE)</f>
        <v>#REF!</v>
      </c>
      <c r="O214" s="4">
        <v>0</v>
      </c>
      <c r="P214" s="4">
        <v>0.43</v>
      </c>
      <c r="Q214">
        <v>10</v>
      </c>
      <c r="R214" t="e">
        <f t="shared" si="15"/>
        <v>#REF!</v>
      </c>
      <c r="S214" t="e">
        <f>#REF!^2/((J214*#REF!)*(SQRT(1+K214^2)))</f>
        <v>#REF!</v>
      </c>
      <c r="T214" t="e">
        <f t="shared" si="16"/>
        <v>#REF!</v>
      </c>
      <c r="U214">
        <v>0</v>
      </c>
      <c r="V214" s="4">
        <v>0</v>
      </c>
      <c r="W214" t="str">
        <f t="shared" si="18"/>
        <v>PSCAD_H_DMAT_1P.Unbalanced.116_10_SCR10_XR14_P0.05_Q-0.3</v>
      </c>
      <c r="X214" t="str">
        <f t="shared" si="17"/>
        <v>0.05_-0.3_10_14</v>
      </c>
      <c r="Z214">
        <v>0</v>
      </c>
      <c r="AL214"/>
    </row>
    <row r="215" spans="1:38" s="4" customFormat="1" ht="18" customHeight="1" x14ac:dyDescent="0.25">
      <c r="A215" s="1" t="s">
        <v>552</v>
      </c>
      <c r="B215" t="s">
        <v>55</v>
      </c>
      <c r="C215" t="s">
        <v>19</v>
      </c>
      <c r="D215" t="s">
        <v>983</v>
      </c>
      <c r="E215" s="4" t="s">
        <v>310</v>
      </c>
      <c r="F215" t="s">
        <v>304</v>
      </c>
      <c r="G215" s="4">
        <v>20</v>
      </c>
      <c r="H215" s="4">
        <v>0.05</v>
      </c>
      <c r="I215" s="8">
        <v>0.3</v>
      </c>
      <c r="J215" s="7">
        <v>10</v>
      </c>
      <c r="K215" s="7">
        <v>14</v>
      </c>
      <c r="L215" s="5" t="e">
        <f>VLOOKUP(X215,#REF!,6,FALSE)</f>
        <v>#REF!</v>
      </c>
      <c r="M215" s="5" t="e">
        <f>VLOOKUP(X215,#REF!,8,FALSE)</f>
        <v>#REF!</v>
      </c>
      <c r="N215" s="5" t="e">
        <f>VLOOKUP(X215,#REF!,7,FALSE)</f>
        <v>#REF!</v>
      </c>
      <c r="O215" s="4">
        <v>0</v>
      </c>
      <c r="P215" s="4">
        <v>0.43</v>
      </c>
      <c r="Q215">
        <v>1</v>
      </c>
      <c r="R215" t="e">
        <f t="shared" si="15"/>
        <v>#REF!</v>
      </c>
      <c r="S215" t="e">
        <f>#REF!^2/((J215*#REF!)*(SQRT(1+K215^2)))</f>
        <v>#REF!</v>
      </c>
      <c r="T215" t="e">
        <f t="shared" si="16"/>
        <v>#REF!</v>
      </c>
      <c r="U215">
        <v>0</v>
      </c>
      <c r="V215" s="4">
        <v>0</v>
      </c>
      <c r="W215" t="str">
        <f t="shared" si="18"/>
        <v>PSCAD_H_DMAT_1P.Unbalanced.117_1_SCR10_XR14_P0.05_Q0.3</v>
      </c>
      <c r="X215" t="str">
        <f t="shared" si="17"/>
        <v>0.05_0.3_10_14</v>
      </c>
      <c r="Z215">
        <v>0</v>
      </c>
      <c r="AL215"/>
    </row>
    <row r="216" spans="1:38" s="4" customFormat="1" ht="18" customHeight="1" x14ac:dyDescent="0.25">
      <c r="A216" s="1" t="s">
        <v>553</v>
      </c>
      <c r="B216" t="s">
        <v>55</v>
      </c>
      <c r="C216" t="s">
        <v>19</v>
      </c>
      <c r="D216" t="s">
        <v>983</v>
      </c>
      <c r="E216" s="4" t="s">
        <v>310</v>
      </c>
      <c r="F216" t="s">
        <v>304</v>
      </c>
      <c r="G216" s="4">
        <v>20</v>
      </c>
      <c r="H216" s="4">
        <v>0.05</v>
      </c>
      <c r="I216" s="8">
        <v>0.3</v>
      </c>
      <c r="J216" s="7">
        <v>10</v>
      </c>
      <c r="K216" s="7">
        <v>14</v>
      </c>
      <c r="L216" s="5" t="e">
        <f>VLOOKUP(X216,#REF!,6,FALSE)</f>
        <v>#REF!</v>
      </c>
      <c r="M216" s="5" t="e">
        <f>VLOOKUP(X216,#REF!,8,FALSE)</f>
        <v>#REF!</v>
      </c>
      <c r="N216" s="5" t="e">
        <f>VLOOKUP(X216,#REF!,7,FALSE)</f>
        <v>#REF!</v>
      </c>
      <c r="O216" s="4">
        <v>0</v>
      </c>
      <c r="P216" s="4">
        <v>0.43</v>
      </c>
      <c r="Q216">
        <v>5</v>
      </c>
      <c r="R216" t="e">
        <f t="shared" si="15"/>
        <v>#REF!</v>
      </c>
      <c r="S216" t="e">
        <f>#REF!^2/((J216*#REF!)*(SQRT(1+K216^2)))</f>
        <v>#REF!</v>
      </c>
      <c r="T216" t="e">
        <f t="shared" si="16"/>
        <v>#REF!</v>
      </c>
      <c r="U216">
        <v>0</v>
      </c>
      <c r="V216" s="4">
        <v>0</v>
      </c>
      <c r="W216" t="str">
        <f t="shared" si="18"/>
        <v>PSCAD_H_DMAT_1P.Unbalanced.117_5_SCR10_XR14_P0.05_Q0.3</v>
      </c>
      <c r="X216" t="str">
        <f t="shared" si="17"/>
        <v>0.05_0.3_10_14</v>
      </c>
      <c r="Z216">
        <v>0</v>
      </c>
      <c r="AL216"/>
    </row>
    <row r="217" spans="1:38" s="4" customFormat="1" ht="18" customHeight="1" x14ac:dyDescent="0.25">
      <c r="A217" s="1" t="s">
        <v>554</v>
      </c>
      <c r="B217" t="s">
        <v>55</v>
      </c>
      <c r="C217" t="s">
        <v>19</v>
      </c>
      <c r="D217" t="s">
        <v>983</v>
      </c>
      <c r="E217" s="4" t="s">
        <v>310</v>
      </c>
      <c r="F217" t="s">
        <v>304</v>
      </c>
      <c r="G217" s="4">
        <v>20</v>
      </c>
      <c r="H217" s="4">
        <v>0.05</v>
      </c>
      <c r="I217" s="8">
        <v>0.3</v>
      </c>
      <c r="J217" s="7">
        <v>10</v>
      </c>
      <c r="K217" s="7">
        <v>14</v>
      </c>
      <c r="L217" s="5" t="e">
        <f>VLOOKUP(X217,#REF!,6,FALSE)</f>
        <v>#REF!</v>
      </c>
      <c r="M217" s="5" t="e">
        <f>VLOOKUP(X217,#REF!,8,FALSE)</f>
        <v>#REF!</v>
      </c>
      <c r="N217" s="5" t="e">
        <f>VLOOKUP(X217,#REF!,7,FALSE)</f>
        <v>#REF!</v>
      </c>
      <c r="O217" s="4">
        <v>0</v>
      </c>
      <c r="P217" s="4">
        <v>0.43</v>
      </c>
      <c r="Q217">
        <v>10</v>
      </c>
      <c r="R217" t="e">
        <f t="shared" si="15"/>
        <v>#REF!</v>
      </c>
      <c r="S217" t="e">
        <f>#REF!^2/((J217*#REF!)*(SQRT(1+K217^2)))</f>
        <v>#REF!</v>
      </c>
      <c r="T217" t="e">
        <f t="shared" si="16"/>
        <v>#REF!</v>
      </c>
      <c r="U217">
        <v>0</v>
      </c>
      <c r="V217" s="4">
        <v>0</v>
      </c>
      <c r="W217" t="str">
        <f t="shared" si="18"/>
        <v>PSCAD_H_DMAT_1P.Unbalanced.117_10_SCR10_XR14_P0.05_Q0.3</v>
      </c>
      <c r="X217" t="str">
        <f t="shared" si="17"/>
        <v>0.05_0.3_10_14</v>
      </c>
      <c r="Z217">
        <v>0</v>
      </c>
      <c r="AL217"/>
    </row>
    <row r="218" spans="1:38" s="4" customFormat="1" ht="18" customHeight="1" x14ac:dyDescent="0.25">
      <c r="A218" s="1" t="s">
        <v>555</v>
      </c>
      <c r="B218" t="s">
        <v>55</v>
      </c>
      <c r="C218" t="s">
        <v>19</v>
      </c>
      <c r="D218" t="s">
        <v>983</v>
      </c>
      <c r="E218" s="4" t="s">
        <v>310</v>
      </c>
      <c r="F218" t="s">
        <v>304</v>
      </c>
      <c r="G218" s="4">
        <v>20</v>
      </c>
      <c r="H218" s="4">
        <v>0.05</v>
      </c>
      <c r="I218" s="8">
        <v>0</v>
      </c>
      <c r="J218" s="7">
        <v>3</v>
      </c>
      <c r="K218" s="7">
        <v>14</v>
      </c>
      <c r="L218" s="5" t="e">
        <f>VLOOKUP(X218,#REF!,6,FALSE)</f>
        <v>#REF!</v>
      </c>
      <c r="M218" s="5" t="e">
        <f>VLOOKUP(X218,#REF!,8,FALSE)</f>
        <v>#REF!</v>
      </c>
      <c r="N218" s="5" t="e">
        <f>VLOOKUP(X218,#REF!,7,FALSE)</f>
        <v>#REF!</v>
      </c>
      <c r="O218" s="4">
        <v>0</v>
      </c>
      <c r="P218" s="4">
        <v>0.43</v>
      </c>
      <c r="Q218">
        <v>1</v>
      </c>
      <c r="R218" t="e">
        <f t="shared" si="15"/>
        <v>#REF!</v>
      </c>
      <c r="S218" t="e">
        <f>#REF!^2/((J218*#REF!)*(SQRT(1+K218^2)))</f>
        <v>#REF!</v>
      </c>
      <c r="T218" t="e">
        <f t="shared" si="16"/>
        <v>#REF!</v>
      </c>
      <c r="U218">
        <v>0</v>
      </c>
      <c r="V218" s="4">
        <v>0</v>
      </c>
      <c r="W218" t="str">
        <f t="shared" si="18"/>
        <v>PSCAD_H_DMAT_1P.Unbalanced.118_1_SCR3_XR14_P0.05_Q0</v>
      </c>
      <c r="X218" t="str">
        <f t="shared" si="17"/>
        <v>0.05_0_3_14</v>
      </c>
      <c r="Z218">
        <v>0</v>
      </c>
      <c r="AL218"/>
    </row>
    <row r="219" spans="1:38" s="4" customFormat="1" ht="18" customHeight="1" x14ac:dyDescent="0.25">
      <c r="A219" s="1" t="s">
        <v>556</v>
      </c>
      <c r="B219" t="s">
        <v>55</v>
      </c>
      <c r="C219" t="s">
        <v>19</v>
      </c>
      <c r="D219" t="s">
        <v>983</v>
      </c>
      <c r="E219" s="4" t="s">
        <v>310</v>
      </c>
      <c r="F219" t="s">
        <v>304</v>
      </c>
      <c r="G219" s="4">
        <v>20</v>
      </c>
      <c r="H219" s="4">
        <v>0.05</v>
      </c>
      <c r="I219" s="8">
        <v>0</v>
      </c>
      <c r="J219" s="7">
        <v>3</v>
      </c>
      <c r="K219" s="7">
        <v>14</v>
      </c>
      <c r="L219" s="5" t="e">
        <f>VLOOKUP(X219,#REF!,6,FALSE)</f>
        <v>#REF!</v>
      </c>
      <c r="M219" s="5" t="e">
        <f>VLOOKUP(X219,#REF!,8,FALSE)</f>
        <v>#REF!</v>
      </c>
      <c r="N219" s="5" t="e">
        <f>VLOOKUP(X219,#REF!,7,FALSE)</f>
        <v>#REF!</v>
      </c>
      <c r="O219" s="4">
        <v>0</v>
      </c>
      <c r="P219" s="4">
        <v>0.43</v>
      </c>
      <c r="Q219">
        <v>5</v>
      </c>
      <c r="R219" t="e">
        <f t="shared" si="15"/>
        <v>#REF!</v>
      </c>
      <c r="S219" t="e">
        <f>#REF!^2/((J219*#REF!)*(SQRT(1+K219^2)))</f>
        <v>#REF!</v>
      </c>
      <c r="T219" t="e">
        <f t="shared" si="16"/>
        <v>#REF!</v>
      </c>
      <c r="U219">
        <v>0</v>
      </c>
      <c r="V219" s="4">
        <v>0</v>
      </c>
      <c r="W219" t="str">
        <f t="shared" si="18"/>
        <v>PSCAD_H_DMAT_1P.Unbalanced.118_5_SCR3_XR14_P0.05_Q0</v>
      </c>
      <c r="X219" t="str">
        <f t="shared" si="17"/>
        <v>0.05_0_3_14</v>
      </c>
      <c r="Z219">
        <v>0</v>
      </c>
      <c r="AL219"/>
    </row>
    <row r="220" spans="1:38" s="4" customFormat="1" ht="18" customHeight="1" x14ac:dyDescent="0.25">
      <c r="A220" s="1" t="s">
        <v>557</v>
      </c>
      <c r="B220" t="s">
        <v>55</v>
      </c>
      <c r="C220" t="s">
        <v>19</v>
      </c>
      <c r="D220" t="s">
        <v>983</v>
      </c>
      <c r="E220" s="4" t="s">
        <v>310</v>
      </c>
      <c r="F220" t="s">
        <v>304</v>
      </c>
      <c r="G220" s="4">
        <v>20</v>
      </c>
      <c r="H220" s="4">
        <v>0.05</v>
      </c>
      <c r="I220" s="8">
        <v>0</v>
      </c>
      <c r="J220" s="7">
        <v>3</v>
      </c>
      <c r="K220" s="7">
        <v>14</v>
      </c>
      <c r="L220" s="5" t="e">
        <f>VLOOKUP(X220,#REF!,6,FALSE)</f>
        <v>#REF!</v>
      </c>
      <c r="M220" s="5" t="e">
        <f>VLOOKUP(X220,#REF!,8,FALSE)</f>
        <v>#REF!</v>
      </c>
      <c r="N220" s="5" t="e">
        <f>VLOOKUP(X220,#REF!,7,FALSE)</f>
        <v>#REF!</v>
      </c>
      <c r="O220" s="4">
        <v>0</v>
      </c>
      <c r="P220" s="4">
        <v>0.43</v>
      </c>
      <c r="Q220">
        <v>10</v>
      </c>
      <c r="R220" t="e">
        <f t="shared" si="15"/>
        <v>#REF!</v>
      </c>
      <c r="S220" t="e">
        <f>#REF!^2/((J220*#REF!)*(SQRT(1+K220^2)))</f>
        <v>#REF!</v>
      </c>
      <c r="T220" t="e">
        <f t="shared" si="16"/>
        <v>#REF!</v>
      </c>
      <c r="U220">
        <v>0</v>
      </c>
      <c r="V220" s="4">
        <v>0</v>
      </c>
      <c r="W220" t="str">
        <f t="shared" si="18"/>
        <v>PSCAD_H_DMAT_1P.Unbalanced.118_10_SCR3_XR14_P0.05_Q0</v>
      </c>
      <c r="X220" t="str">
        <f t="shared" si="17"/>
        <v>0.05_0_3_14</v>
      </c>
      <c r="Z220">
        <v>0</v>
      </c>
      <c r="AL220"/>
    </row>
    <row r="221" spans="1:38" s="4" customFormat="1" ht="18" customHeight="1" x14ac:dyDescent="0.25">
      <c r="A221" s="1" t="s">
        <v>558</v>
      </c>
      <c r="B221" t="s">
        <v>55</v>
      </c>
      <c r="C221" t="s">
        <v>19</v>
      </c>
      <c r="D221" t="s">
        <v>983</v>
      </c>
      <c r="E221" s="4" t="s">
        <v>310</v>
      </c>
      <c r="F221" t="s">
        <v>304</v>
      </c>
      <c r="G221" s="4">
        <v>20</v>
      </c>
      <c r="H221" s="4">
        <v>0.05</v>
      </c>
      <c r="I221" s="8">
        <v>-0.3</v>
      </c>
      <c r="J221" s="7">
        <v>3</v>
      </c>
      <c r="K221" s="7">
        <v>3</v>
      </c>
      <c r="L221" s="5" t="e">
        <f>VLOOKUP(X221,#REF!,6,FALSE)</f>
        <v>#REF!</v>
      </c>
      <c r="M221" s="5" t="e">
        <f>VLOOKUP(X221,#REF!,8,FALSE)</f>
        <v>#REF!</v>
      </c>
      <c r="N221" s="5" t="e">
        <f>VLOOKUP(X221,#REF!,7,FALSE)</f>
        <v>#REF!</v>
      </c>
      <c r="O221" s="4">
        <v>0</v>
      </c>
      <c r="P221" s="4">
        <v>0.43</v>
      </c>
      <c r="Q221">
        <v>1</v>
      </c>
      <c r="R221" t="e">
        <f t="shared" si="15"/>
        <v>#REF!</v>
      </c>
      <c r="S221" t="e">
        <f>#REF!^2/((J221*#REF!)*(SQRT(1+K221^2)))</f>
        <v>#REF!</v>
      </c>
      <c r="T221" t="e">
        <f t="shared" si="16"/>
        <v>#REF!</v>
      </c>
      <c r="U221">
        <v>0</v>
      </c>
      <c r="V221" s="4">
        <v>0</v>
      </c>
      <c r="W221" t="str">
        <f t="shared" si="18"/>
        <v>PSCAD_H_DMAT_1P.Unbalanced.119_1_SCR3_XR3_P0.05_Q-0.3</v>
      </c>
      <c r="X221" t="str">
        <f t="shared" si="17"/>
        <v>0.05_-0.3_3_3</v>
      </c>
      <c r="Z221">
        <v>0</v>
      </c>
      <c r="AL221"/>
    </row>
    <row r="222" spans="1:38" s="4" customFormat="1" ht="18" customHeight="1" x14ac:dyDescent="0.25">
      <c r="A222" s="1" t="s">
        <v>559</v>
      </c>
      <c r="B222" t="s">
        <v>55</v>
      </c>
      <c r="C222" t="s">
        <v>19</v>
      </c>
      <c r="D222" t="s">
        <v>983</v>
      </c>
      <c r="E222" s="4" t="s">
        <v>310</v>
      </c>
      <c r="F222" t="s">
        <v>304</v>
      </c>
      <c r="G222" s="4">
        <v>20</v>
      </c>
      <c r="H222" s="4">
        <v>0.05</v>
      </c>
      <c r="I222" s="8">
        <v>-0.3</v>
      </c>
      <c r="J222" s="7">
        <v>3</v>
      </c>
      <c r="K222" s="7">
        <v>3</v>
      </c>
      <c r="L222" s="5" t="e">
        <f>VLOOKUP(X222,#REF!,6,FALSE)</f>
        <v>#REF!</v>
      </c>
      <c r="M222" s="5" t="e">
        <f>VLOOKUP(X222,#REF!,8,FALSE)</f>
        <v>#REF!</v>
      </c>
      <c r="N222" s="5" t="e">
        <f>VLOOKUP(X222,#REF!,7,FALSE)</f>
        <v>#REF!</v>
      </c>
      <c r="O222" s="4">
        <v>0</v>
      </c>
      <c r="P222" s="4">
        <v>0.43</v>
      </c>
      <c r="Q222">
        <v>5</v>
      </c>
      <c r="R222" t="e">
        <f t="shared" si="15"/>
        <v>#REF!</v>
      </c>
      <c r="S222" t="e">
        <f>#REF!^2/((J222*#REF!)*(SQRT(1+K222^2)))</f>
        <v>#REF!</v>
      </c>
      <c r="T222" t="e">
        <f t="shared" si="16"/>
        <v>#REF!</v>
      </c>
      <c r="U222">
        <v>0</v>
      </c>
      <c r="V222" s="4">
        <v>0</v>
      </c>
      <c r="W222" t="str">
        <f t="shared" si="18"/>
        <v>PSCAD_H_DMAT_1P.Unbalanced.119_5_SCR3_XR3_P0.05_Q-0.3</v>
      </c>
      <c r="X222" t="str">
        <f t="shared" si="17"/>
        <v>0.05_-0.3_3_3</v>
      </c>
      <c r="Z222">
        <v>0</v>
      </c>
      <c r="AL222"/>
    </row>
    <row r="223" spans="1:38" s="4" customFormat="1" ht="18" customHeight="1" x14ac:dyDescent="0.25">
      <c r="A223" s="1" t="s">
        <v>560</v>
      </c>
      <c r="B223" t="s">
        <v>55</v>
      </c>
      <c r="C223" t="s">
        <v>19</v>
      </c>
      <c r="D223" t="s">
        <v>983</v>
      </c>
      <c r="E223" s="4" t="s">
        <v>310</v>
      </c>
      <c r="F223" t="s">
        <v>304</v>
      </c>
      <c r="G223" s="4">
        <v>20</v>
      </c>
      <c r="H223" s="4">
        <v>0.05</v>
      </c>
      <c r="I223" s="8">
        <v>-0.3</v>
      </c>
      <c r="J223" s="7">
        <v>3</v>
      </c>
      <c r="K223" s="7">
        <v>3</v>
      </c>
      <c r="L223" s="5" t="e">
        <f>VLOOKUP(X223,#REF!,6,FALSE)</f>
        <v>#REF!</v>
      </c>
      <c r="M223" s="5" t="e">
        <f>VLOOKUP(X223,#REF!,8,FALSE)</f>
        <v>#REF!</v>
      </c>
      <c r="N223" s="5" t="e">
        <f>VLOOKUP(X223,#REF!,7,FALSE)</f>
        <v>#REF!</v>
      </c>
      <c r="O223" s="4">
        <v>0</v>
      </c>
      <c r="P223" s="4">
        <v>0.43</v>
      </c>
      <c r="Q223">
        <v>10</v>
      </c>
      <c r="R223" t="e">
        <f t="shared" si="15"/>
        <v>#REF!</v>
      </c>
      <c r="S223" t="e">
        <f>#REF!^2/((J223*#REF!)*(SQRT(1+K223^2)))</f>
        <v>#REF!</v>
      </c>
      <c r="T223" t="e">
        <f t="shared" si="16"/>
        <v>#REF!</v>
      </c>
      <c r="U223">
        <v>0</v>
      </c>
      <c r="V223" s="4">
        <v>0</v>
      </c>
      <c r="W223" t="str">
        <f t="shared" si="18"/>
        <v>PSCAD_H_DMAT_1P.Unbalanced.119_10_SCR3_XR3_P0.05_Q-0.3</v>
      </c>
      <c r="X223" t="str">
        <f t="shared" si="17"/>
        <v>0.05_-0.3_3_3</v>
      </c>
      <c r="Z223">
        <v>0</v>
      </c>
      <c r="AL223"/>
    </row>
    <row r="224" spans="1:38" s="4" customFormat="1" ht="18" customHeight="1" x14ac:dyDescent="0.25">
      <c r="A224" s="1" t="s">
        <v>561</v>
      </c>
      <c r="B224" t="s">
        <v>55</v>
      </c>
      <c r="C224" t="s">
        <v>19</v>
      </c>
      <c r="D224" t="s">
        <v>983</v>
      </c>
      <c r="E224" s="4" t="s">
        <v>310</v>
      </c>
      <c r="F224" t="s">
        <v>304</v>
      </c>
      <c r="G224" s="4">
        <v>20</v>
      </c>
      <c r="H224" s="4">
        <v>0.05</v>
      </c>
      <c r="I224" s="8">
        <v>0.3</v>
      </c>
      <c r="J224" s="7">
        <v>3</v>
      </c>
      <c r="K224" s="7">
        <v>3</v>
      </c>
      <c r="L224" s="5" t="e">
        <f>VLOOKUP(X224,#REF!,6,FALSE)</f>
        <v>#REF!</v>
      </c>
      <c r="M224" s="5" t="e">
        <f>VLOOKUP(X224,#REF!,8,FALSE)</f>
        <v>#REF!</v>
      </c>
      <c r="N224" s="5" t="e">
        <f>VLOOKUP(X224,#REF!,7,FALSE)</f>
        <v>#REF!</v>
      </c>
      <c r="O224" s="4">
        <v>0</v>
      </c>
      <c r="P224" s="4">
        <v>0.43</v>
      </c>
      <c r="Q224">
        <v>1</v>
      </c>
      <c r="R224" t="e">
        <f t="shared" si="15"/>
        <v>#REF!</v>
      </c>
      <c r="S224" t="e">
        <f>#REF!^2/((J224*#REF!)*(SQRT(1+K224^2)))</f>
        <v>#REF!</v>
      </c>
      <c r="T224" t="e">
        <f t="shared" si="16"/>
        <v>#REF!</v>
      </c>
      <c r="U224">
        <v>0</v>
      </c>
      <c r="V224" s="4">
        <v>0</v>
      </c>
      <c r="W224" t="str">
        <f t="shared" si="18"/>
        <v>PSCAD_H_DMAT_1P.Unbalanced.120_1_SCR3_XR3_P0.05_Q0.3</v>
      </c>
      <c r="X224" t="str">
        <f t="shared" si="17"/>
        <v>0.05_0.3_3_3</v>
      </c>
      <c r="Z224">
        <v>0</v>
      </c>
      <c r="AL224"/>
    </row>
    <row r="225" spans="1:38" s="4" customFormat="1" ht="18" customHeight="1" x14ac:dyDescent="0.25">
      <c r="A225" s="1" t="s">
        <v>562</v>
      </c>
      <c r="B225" t="s">
        <v>55</v>
      </c>
      <c r="C225" t="s">
        <v>19</v>
      </c>
      <c r="D225" t="s">
        <v>983</v>
      </c>
      <c r="E225" s="4" t="s">
        <v>310</v>
      </c>
      <c r="F225" t="s">
        <v>304</v>
      </c>
      <c r="G225" s="4">
        <v>20</v>
      </c>
      <c r="H225" s="4">
        <v>0.05</v>
      </c>
      <c r="I225" s="8">
        <v>0.3</v>
      </c>
      <c r="J225" s="7">
        <v>3</v>
      </c>
      <c r="K225" s="7">
        <v>3</v>
      </c>
      <c r="L225" s="5" t="e">
        <f>VLOOKUP(X225,#REF!,6,FALSE)</f>
        <v>#REF!</v>
      </c>
      <c r="M225" s="5" t="e">
        <f>VLOOKUP(X225,#REF!,8,FALSE)</f>
        <v>#REF!</v>
      </c>
      <c r="N225" s="5" t="e">
        <f>VLOOKUP(X225,#REF!,7,FALSE)</f>
        <v>#REF!</v>
      </c>
      <c r="O225" s="4">
        <v>0</v>
      </c>
      <c r="P225" s="4">
        <v>0.43</v>
      </c>
      <c r="Q225">
        <v>5</v>
      </c>
      <c r="R225" t="e">
        <f t="shared" si="15"/>
        <v>#REF!</v>
      </c>
      <c r="S225" t="e">
        <f>#REF!^2/((J225*#REF!)*(SQRT(1+K225^2)))</f>
        <v>#REF!</v>
      </c>
      <c r="T225" t="e">
        <f t="shared" si="16"/>
        <v>#REF!</v>
      </c>
      <c r="U225">
        <v>0</v>
      </c>
      <c r="V225" s="4">
        <v>0</v>
      </c>
      <c r="W225" t="str">
        <f t="shared" si="18"/>
        <v>PSCAD_H_DMAT_1P.Unbalanced.120_5_SCR3_XR3_P0.05_Q0.3</v>
      </c>
      <c r="X225" t="str">
        <f t="shared" si="17"/>
        <v>0.05_0.3_3_3</v>
      </c>
      <c r="Z225">
        <v>0</v>
      </c>
      <c r="AL225"/>
    </row>
    <row r="226" spans="1:38" s="4" customFormat="1" ht="18" customHeight="1" x14ac:dyDescent="0.25">
      <c r="A226" s="1" t="s">
        <v>563</v>
      </c>
      <c r="B226" t="s">
        <v>55</v>
      </c>
      <c r="C226" t="s">
        <v>19</v>
      </c>
      <c r="D226" t="s">
        <v>983</v>
      </c>
      <c r="E226" s="4" t="s">
        <v>310</v>
      </c>
      <c r="F226" t="s">
        <v>304</v>
      </c>
      <c r="G226" s="4">
        <v>20</v>
      </c>
      <c r="H226" s="4">
        <v>0.05</v>
      </c>
      <c r="I226" s="8">
        <v>0.3</v>
      </c>
      <c r="J226" s="7">
        <v>3</v>
      </c>
      <c r="K226" s="7">
        <v>3</v>
      </c>
      <c r="L226" s="5" t="e">
        <f>VLOOKUP(X226,#REF!,6,FALSE)</f>
        <v>#REF!</v>
      </c>
      <c r="M226" s="5" t="e">
        <f>VLOOKUP(X226,#REF!,8,FALSE)</f>
        <v>#REF!</v>
      </c>
      <c r="N226" s="5" t="e">
        <f>VLOOKUP(X226,#REF!,7,FALSE)</f>
        <v>#REF!</v>
      </c>
      <c r="O226" s="4">
        <v>0</v>
      </c>
      <c r="P226" s="4">
        <v>0.43</v>
      </c>
      <c r="Q226">
        <v>10</v>
      </c>
      <c r="R226" t="e">
        <f t="shared" si="15"/>
        <v>#REF!</v>
      </c>
      <c r="S226" t="e">
        <f>#REF!^2/((J226*#REF!)*(SQRT(1+K226^2)))</f>
        <v>#REF!</v>
      </c>
      <c r="T226" t="e">
        <f t="shared" si="16"/>
        <v>#REF!</v>
      </c>
      <c r="U226">
        <v>0</v>
      </c>
      <c r="V226" s="4">
        <v>0</v>
      </c>
      <c r="W226" t="str">
        <f t="shared" si="18"/>
        <v>PSCAD_H_DMAT_1P.Unbalanced.120_10_SCR3_XR3_P0.05_Q0.3</v>
      </c>
      <c r="X226" t="str">
        <f t="shared" si="17"/>
        <v>0.05_0.3_3_3</v>
      </c>
      <c r="Z226">
        <v>0</v>
      </c>
      <c r="AL226"/>
    </row>
    <row r="227" spans="1:38" s="4" customFormat="1" ht="18" customHeight="1" x14ac:dyDescent="0.25">
      <c r="A227" s="1" t="s">
        <v>564</v>
      </c>
      <c r="B227" t="s">
        <v>55</v>
      </c>
      <c r="C227" t="s">
        <v>21</v>
      </c>
      <c r="D227" t="s">
        <v>983</v>
      </c>
      <c r="E227" s="4" t="s">
        <v>312</v>
      </c>
      <c r="F227" t="s">
        <v>304</v>
      </c>
      <c r="G227" s="4">
        <v>25</v>
      </c>
      <c r="H227" s="4">
        <v>1</v>
      </c>
      <c r="I227" s="8">
        <v>0</v>
      </c>
      <c r="J227" s="7" t="e">
        <f>#REF!</f>
        <v>#REF!</v>
      </c>
      <c r="K227" s="7" t="e">
        <f>#REF!</f>
        <v>#REF!</v>
      </c>
      <c r="L227" s="5" t="e">
        <f>VLOOKUP(X227,#REF!,6,FALSE)</f>
        <v>#REF!</v>
      </c>
      <c r="M227" s="5" t="e">
        <f>VLOOKUP(X227,#REF!,8,FALSE)</f>
        <v>#REF!</v>
      </c>
      <c r="N227" s="5" t="e">
        <f>VLOOKUP(X227,#REF!,7,FALSE)</f>
        <v>#REF!</v>
      </c>
      <c r="O227" s="4">
        <v>0</v>
      </c>
      <c r="P227" s="4">
        <v>0</v>
      </c>
      <c r="Q227" t="e">
        <f>IF(S227*V227=0,0.001,S227*V227)</f>
        <v>#REF!</v>
      </c>
      <c r="R227" t="e">
        <f t="shared" si="15"/>
        <v>#REF!</v>
      </c>
      <c r="S227" t="e">
        <f>#REF!^2/((J227*#REF!)*(SQRT(1+K227^2)))</f>
        <v>#REF!</v>
      </c>
      <c r="T227" t="e">
        <f t="shared" si="16"/>
        <v>#REF!</v>
      </c>
      <c r="U227">
        <v>0</v>
      </c>
      <c r="V227" s="4">
        <v>1</v>
      </c>
      <c r="W227" t="e">
        <f t="shared" si="18"/>
        <v>#REF!</v>
      </c>
      <c r="X227" t="e">
        <f t="shared" si="17"/>
        <v>#REF!</v>
      </c>
      <c r="Z227"/>
      <c r="AL227"/>
    </row>
    <row r="228" spans="1:38" s="4" customFormat="1" ht="18" customHeight="1" x14ac:dyDescent="0.25">
      <c r="A228" s="1" t="s">
        <v>565</v>
      </c>
      <c r="B228" t="s">
        <v>55</v>
      </c>
      <c r="C228" t="s">
        <v>21</v>
      </c>
      <c r="D228" t="s">
        <v>983</v>
      </c>
      <c r="E228" s="4" t="s">
        <v>312</v>
      </c>
      <c r="F228" t="s">
        <v>304</v>
      </c>
      <c r="G228" s="4">
        <v>25</v>
      </c>
      <c r="H228" s="4">
        <v>1</v>
      </c>
      <c r="I228" s="8">
        <v>0</v>
      </c>
      <c r="J228" s="7" t="e">
        <f>#REF!</f>
        <v>#REF!</v>
      </c>
      <c r="K228" s="7" t="e">
        <f>#REF!</f>
        <v>#REF!</v>
      </c>
      <c r="L228" s="5" t="e">
        <f>VLOOKUP(X228,#REF!,6,FALSE)</f>
        <v>#REF!</v>
      </c>
      <c r="M228" s="5" t="e">
        <f>VLOOKUP(X228,#REF!,8,FALSE)</f>
        <v>#REF!</v>
      </c>
      <c r="N228" s="5" t="e">
        <f>VLOOKUP(X228,#REF!,7,FALSE)</f>
        <v>#REF!</v>
      </c>
      <c r="O228" s="4">
        <v>0</v>
      </c>
      <c r="P228" s="4">
        <v>0</v>
      </c>
      <c r="Q228" t="e">
        <f t="shared" ref="Q228:Q255" si="19">IF(S228*V228=0,0.001,S228*V228)</f>
        <v>#REF!</v>
      </c>
      <c r="R228" t="e">
        <f t="shared" si="15"/>
        <v>#REF!</v>
      </c>
      <c r="S228" t="e">
        <f>#REF!^2/((J228*#REF!)*(SQRT(1+K228^2)))</f>
        <v>#REF!</v>
      </c>
      <c r="T228" t="e">
        <f t="shared" si="16"/>
        <v>#REF!</v>
      </c>
      <c r="U228">
        <v>0</v>
      </c>
      <c r="V228" s="4">
        <v>1</v>
      </c>
      <c r="W228" t="e">
        <f t="shared" si="18"/>
        <v>#REF!</v>
      </c>
      <c r="X228" t="e">
        <f t="shared" si="17"/>
        <v>#REF!</v>
      </c>
      <c r="Z228">
        <v>0</v>
      </c>
      <c r="AL228"/>
    </row>
    <row r="229" spans="1:38" s="4" customFormat="1" ht="18" customHeight="1" x14ac:dyDescent="0.25">
      <c r="A229" s="1" t="s">
        <v>566</v>
      </c>
      <c r="B229" t="s">
        <v>55</v>
      </c>
      <c r="C229" t="s">
        <v>22</v>
      </c>
      <c r="D229" t="s">
        <v>983</v>
      </c>
      <c r="E229" s="4" t="s">
        <v>312</v>
      </c>
      <c r="F229" t="s">
        <v>304</v>
      </c>
      <c r="G229" s="4">
        <v>50</v>
      </c>
      <c r="H229" s="4">
        <v>1</v>
      </c>
      <c r="I229" s="8">
        <v>0</v>
      </c>
      <c r="J229" s="7" t="e">
        <f>#REF!</f>
        <v>#REF!</v>
      </c>
      <c r="K229" s="7" t="e">
        <f>#REF!</f>
        <v>#REF!</v>
      </c>
      <c r="L229" s="5" t="e">
        <f>VLOOKUP(X229,#REF!,6,FALSE)</f>
        <v>#REF!</v>
      </c>
      <c r="M229" s="5" t="e">
        <f>VLOOKUP(X229,#REF!,8,FALSE)</f>
        <v>#REF!</v>
      </c>
      <c r="N229" s="5" t="e">
        <f>VLOOKUP(X229,#REF!,7,FALSE)</f>
        <v>#REF!</v>
      </c>
      <c r="O229" s="4">
        <v>0</v>
      </c>
      <c r="P229" s="4">
        <v>0.01</v>
      </c>
      <c r="Q229" t="e">
        <f t="shared" si="19"/>
        <v>#REF!</v>
      </c>
      <c r="R229" t="e">
        <f t="shared" si="15"/>
        <v>#REF!</v>
      </c>
      <c r="S229" t="e">
        <f>#REF!^2/((J229*#REF!)*(SQRT(1+K229^2)))</f>
        <v>#REF!</v>
      </c>
      <c r="T229" t="e">
        <f t="shared" si="16"/>
        <v>#REF!</v>
      </c>
      <c r="U229">
        <v>0</v>
      </c>
      <c r="V229" s="4">
        <v>1</v>
      </c>
      <c r="W229" t="e">
        <f t="shared" si="18"/>
        <v>#REF!</v>
      </c>
      <c r="X229" t="e">
        <f t="shared" si="17"/>
        <v>#REF!</v>
      </c>
      <c r="Z229"/>
      <c r="AL229"/>
    </row>
    <row r="230" spans="1:38" s="4" customFormat="1" ht="18" customHeight="1" x14ac:dyDescent="0.25">
      <c r="A230" s="1" t="s">
        <v>567</v>
      </c>
      <c r="B230" t="s">
        <v>55</v>
      </c>
      <c r="C230" t="s">
        <v>22</v>
      </c>
      <c r="D230" t="s">
        <v>983</v>
      </c>
      <c r="E230" s="4" t="s">
        <v>312</v>
      </c>
      <c r="F230" t="s">
        <v>304</v>
      </c>
      <c r="G230" s="4">
        <v>50</v>
      </c>
      <c r="H230" s="4">
        <v>1</v>
      </c>
      <c r="I230" s="8">
        <v>0</v>
      </c>
      <c r="J230" s="7" t="e">
        <f>#REF!</f>
        <v>#REF!</v>
      </c>
      <c r="K230" s="7" t="e">
        <f>#REF!</f>
        <v>#REF!</v>
      </c>
      <c r="L230" s="5" t="e">
        <f>VLOOKUP(X230,#REF!,6,FALSE)</f>
        <v>#REF!</v>
      </c>
      <c r="M230" s="5" t="e">
        <f>VLOOKUP(X230,#REF!,8,FALSE)</f>
        <v>#REF!</v>
      </c>
      <c r="N230" s="5" t="e">
        <f>VLOOKUP(X230,#REF!,7,FALSE)</f>
        <v>#REF!</v>
      </c>
      <c r="O230" s="4">
        <v>0</v>
      </c>
      <c r="P230" s="4">
        <v>0.01</v>
      </c>
      <c r="Q230" t="e">
        <f t="shared" si="19"/>
        <v>#REF!</v>
      </c>
      <c r="R230" t="e">
        <f t="shared" si="15"/>
        <v>#REF!</v>
      </c>
      <c r="S230" t="e">
        <f>#REF!^2/((J230*#REF!)*(SQRT(1+K230^2)))</f>
        <v>#REF!</v>
      </c>
      <c r="T230" t="e">
        <f t="shared" si="16"/>
        <v>#REF!</v>
      </c>
      <c r="U230">
        <v>0</v>
      </c>
      <c r="V230" s="4">
        <v>1</v>
      </c>
      <c r="W230" t="e">
        <f t="shared" si="18"/>
        <v>#REF!</v>
      </c>
      <c r="X230" t="e">
        <f t="shared" si="17"/>
        <v>#REF!</v>
      </c>
      <c r="Z230">
        <v>0</v>
      </c>
      <c r="AL230"/>
    </row>
    <row r="231" spans="1:38" s="4" customFormat="1" ht="18" customHeight="1" x14ac:dyDescent="0.25">
      <c r="A231" s="1" t="s">
        <v>568</v>
      </c>
      <c r="B231" t="s">
        <v>55</v>
      </c>
      <c r="C231" t="s">
        <v>23</v>
      </c>
      <c r="D231" t="s">
        <v>983</v>
      </c>
      <c r="E231" s="4" t="s">
        <v>312</v>
      </c>
      <c r="F231" t="s">
        <v>304</v>
      </c>
      <c r="G231" s="4">
        <v>50</v>
      </c>
      <c r="H231" s="4">
        <v>1</v>
      </c>
      <c r="I231" s="8">
        <v>0</v>
      </c>
      <c r="J231" s="7" t="e">
        <f>#REF!</f>
        <v>#REF!</v>
      </c>
      <c r="K231" s="7" t="e">
        <f>#REF!</f>
        <v>#REF!</v>
      </c>
      <c r="L231" s="5" t="e">
        <f>VLOOKUP(X231,#REF!,6,FALSE)</f>
        <v>#REF!</v>
      </c>
      <c r="M231" s="5" t="e">
        <f>VLOOKUP(X231,#REF!,8,FALSE)</f>
        <v>#REF!</v>
      </c>
      <c r="N231" s="5" t="e">
        <f>VLOOKUP(X231,#REF!,7,FALSE)</f>
        <v>#REF!</v>
      </c>
      <c r="O231" s="4">
        <v>0</v>
      </c>
      <c r="P231" s="4">
        <v>0.2</v>
      </c>
      <c r="Q231" t="e">
        <f t="shared" si="19"/>
        <v>#REF!</v>
      </c>
      <c r="R231" t="e">
        <f t="shared" si="15"/>
        <v>#REF!</v>
      </c>
      <c r="S231" t="e">
        <f>#REF!^2/((J231*#REF!)*(SQRT(1+K231^2)))</f>
        <v>#REF!</v>
      </c>
      <c r="T231" t="e">
        <f t="shared" si="16"/>
        <v>#REF!</v>
      </c>
      <c r="U231">
        <v>0</v>
      </c>
      <c r="V231" s="4">
        <v>1</v>
      </c>
      <c r="W231" t="e">
        <f t="shared" si="18"/>
        <v>#REF!</v>
      </c>
      <c r="X231" t="e">
        <f t="shared" si="17"/>
        <v>#REF!</v>
      </c>
      <c r="Z231"/>
      <c r="AL231"/>
    </row>
    <row r="232" spans="1:38" s="4" customFormat="1" ht="18" customHeight="1" x14ac:dyDescent="0.25">
      <c r="A232" s="1" t="s">
        <v>569</v>
      </c>
      <c r="B232" t="s">
        <v>55</v>
      </c>
      <c r="C232" t="s">
        <v>23</v>
      </c>
      <c r="D232" t="s">
        <v>983</v>
      </c>
      <c r="E232" s="4" t="s">
        <v>312</v>
      </c>
      <c r="F232" t="s">
        <v>304</v>
      </c>
      <c r="G232" s="4">
        <v>50</v>
      </c>
      <c r="H232" s="4">
        <v>1</v>
      </c>
      <c r="I232" s="8">
        <v>0</v>
      </c>
      <c r="J232" s="7" t="e">
        <f>#REF!</f>
        <v>#REF!</v>
      </c>
      <c r="K232" s="7" t="e">
        <f>#REF!</f>
        <v>#REF!</v>
      </c>
      <c r="L232" s="5" t="e">
        <f>VLOOKUP(X232,#REF!,6,FALSE)</f>
        <v>#REF!</v>
      </c>
      <c r="M232" s="5" t="e">
        <f>VLOOKUP(X232,#REF!,8,FALSE)</f>
        <v>#REF!</v>
      </c>
      <c r="N232" s="5" t="e">
        <f>VLOOKUP(X232,#REF!,7,FALSE)</f>
        <v>#REF!</v>
      </c>
      <c r="O232" s="4">
        <v>0</v>
      </c>
      <c r="P232" s="4">
        <v>0.2</v>
      </c>
      <c r="Q232" t="e">
        <f t="shared" si="19"/>
        <v>#REF!</v>
      </c>
      <c r="R232" t="e">
        <f t="shared" si="15"/>
        <v>#REF!</v>
      </c>
      <c r="S232" t="e">
        <f>#REF!^2/((J232*#REF!)*(SQRT(1+K232^2)))</f>
        <v>#REF!</v>
      </c>
      <c r="T232" t="e">
        <f t="shared" si="16"/>
        <v>#REF!</v>
      </c>
      <c r="U232">
        <v>0</v>
      </c>
      <c r="V232" s="4">
        <v>1</v>
      </c>
      <c r="W232" t="e">
        <f t="shared" si="18"/>
        <v>#REF!</v>
      </c>
      <c r="X232" t="e">
        <f t="shared" si="17"/>
        <v>#REF!</v>
      </c>
      <c r="Z232">
        <v>0</v>
      </c>
      <c r="AL232"/>
    </row>
    <row r="233" spans="1:38" s="4" customFormat="1" ht="18" customHeight="1" x14ac:dyDescent="0.25">
      <c r="A233" s="1" t="s">
        <v>570</v>
      </c>
      <c r="B233" t="s">
        <v>55</v>
      </c>
      <c r="C233" t="s">
        <v>24</v>
      </c>
      <c r="D233" t="s">
        <v>983</v>
      </c>
      <c r="E233" s="4" t="s">
        <v>312</v>
      </c>
      <c r="F233" t="s">
        <v>304</v>
      </c>
      <c r="G233" s="4">
        <v>50</v>
      </c>
      <c r="H233" s="4">
        <v>1</v>
      </c>
      <c r="I233" s="8">
        <v>0</v>
      </c>
      <c r="J233" s="7" t="e">
        <f>#REF!</f>
        <v>#REF!</v>
      </c>
      <c r="K233" s="7" t="e">
        <f>#REF!</f>
        <v>#REF!</v>
      </c>
      <c r="L233" s="5" t="e">
        <f>VLOOKUP(X233,#REF!,6,FALSE)</f>
        <v>#REF!</v>
      </c>
      <c r="M233" s="5" t="e">
        <f>VLOOKUP(X233,#REF!,8,FALSE)</f>
        <v>#REF!</v>
      </c>
      <c r="N233" s="5" t="e">
        <f>VLOOKUP(X233,#REF!,7,FALSE)</f>
        <v>#REF!</v>
      </c>
      <c r="O233" s="4">
        <v>0</v>
      </c>
      <c r="P233" s="4">
        <v>0.5</v>
      </c>
      <c r="Q233" t="e">
        <f t="shared" si="19"/>
        <v>#REF!</v>
      </c>
      <c r="R233" t="e">
        <f t="shared" si="15"/>
        <v>#REF!</v>
      </c>
      <c r="S233" t="e">
        <f>#REF!^2/((J233*#REF!)*(SQRT(1+K233^2)))</f>
        <v>#REF!</v>
      </c>
      <c r="T233" t="e">
        <f t="shared" si="16"/>
        <v>#REF!</v>
      </c>
      <c r="U233">
        <v>0</v>
      </c>
      <c r="V233" s="4">
        <v>1</v>
      </c>
      <c r="W233" t="e">
        <f t="shared" si="18"/>
        <v>#REF!</v>
      </c>
      <c r="X233" t="e">
        <f t="shared" si="17"/>
        <v>#REF!</v>
      </c>
      <c r="Z233"/>
      <c r="AL233"/>
    </row>
    <row r="234" spans="1:38" s="4" customFormat="1" x14ac:dyDescent="0.25">
      <c r="A234" s="1" t="s">
        <v>571</v>
      </c>
      <c r="B234" t="s">
        <v>55</v>
      </c>
      <c r="C234" t="s">
        <v>24</v>
      </c>
      <c r="D234" t="s">
        <v>983</v>
      </c>
      <c r="E234" s="4" t="s">
        <v>312</v>
      </c>
      <c r="F234" t="s">
        <v>304</v>
      </c>
      <c r="G234" s="4">
        <v>50</v>
      </c>
      <c r="H234" s="4">
        <v>1</v>
      </c>
      <c r="I234" s="8">
        <v>0</v>
      </c>
      <c r="J234" s="7" t="e">
        <f>#REF!</f>
        <v>#REF!</v>
      </c>
      <c r="K234" s="7" t="e">
        <f>#REF!</f>
        <v>#REF!</v>
      </c>
      <c r="L234" s="5" t="e">
        <f>VLOOKUP(X234,#REF!,6,FALSE)</f>
        <v>#REF!</v>
      </c>
      <c r="M234" s="5" t="e">
        <f>VLOOKUP(X234,#REF!,8,FALSE)</f>
        <v>#REF!</v>
      </c>
      <c r="N234" s="5" t="e">
        <f>VLOOKUP(X234,#REF!,7,FALSE)</f>
        <v>#REF!</v>
      </c>
      <c r="O234" s="4">
        <v>0</v>
      </c>
      <c r="P234" s="4">
        <v>0.5</v>
      </c>
      <c r="Q234" t="e">
        <f t="shared" si="19"/>
        <v>#REF!</v>
      </c>
      <c r="R234" t="e">
        <f t="shared" si="15"/>
        <v>#REF!</v>
      </c>
      <c r="S234" t="e">
        <f>#REF!^2/((J234*#REF!)*(SQRT(1+K234^2)))</f>
        <v>#REF!</v>
      </c>
      <c r="T234" t="e">
        <f t="shared" si="16"/>
        <v>#REF!</v>
      </c>
      <c r="U234">
        <v>0</v>
      </c>
      <c r="V234" s="4">
        <v>1</v>
      </c>
      <c r="W234" t="e">
        <f t="shared" si="18"/>
        <v>#REF!</v>
      </c>
      <c r="X234" t="e">
        <f t="shared" si="17"/>
        <v>#REF!</v>
      </c>
      <c r="Z234">
        <v>0</v>
      </c>
      <c r="AL234"/>
    </row>
    <row r="235" spans="1:38" s="4" customFormat="1" ht="18" customHeight="1" x14ac:dyDescent="0.25">
      <c r="A235" s="1" t="s">
        <v>572</v>
      </c>
      <c r="B235" t="s">
        <v>55</v>
      </c>
      <c r="C235" t="s">
        <v>25</v>
      </c>
      <c r="D235" t="s">
        <v>983</v>
      </c>
      <c r="E235" s="4" t="s">
        <v>312</v>
      </c>
      <c r="F235" t="s">
        <v>304</v>
      </c>
      <c r="G235" s="4">
        <v>50</v>
      </c>
      <c r="H235" s="4">
        <v>1</v>
      </c>
      <c r="I235" s="8">
        <v>0</v>
      </c>
      <c r="J235" s="7" t="e">
        <f>#REF!</f>
        <v>#REF!</v>
      </c>
      <c r="K235" s="7" t="e">
        <f>#REF!</f>
        <v>#REF!</v>
      </c>
      <c r="L235" s="5" t="e">
        <f>VLOOKUP(X235,#REF!,6,FALSE)</f>
        <v>#REF!</v>
      </c>
      <c r="M235" s="5" t="e">
        <f>VLOOKUP(X235,#REF!,8,FALSE)</f>
        <v>#REF!</v>
      </c>
      <c r="N235" s="5" t="e">
        <f>VLOOKUP(X235,#REF!,7,FALSE)</f>
        <v>#REF!</v>
      </c>
      <c r="O235" s="4">
        <v>0</v>
      </c>
      <c r="P235" s="4">
        <v>1</v>
      </c>
      <c r="Q235" t="e">
        <f t="shared" si="19"/>
        <v>#REF!</v>
      </c>
      <c r="R235" t="e">
        <f t="shared" si="15"/>
        <v>#REF!</v>
      </c>
      <c r="S235" t="e">
        <f>#REF!^2/((J235*#REF!)*(SQRT(1+K235^2)))</f>
        <v>#REF!</v>
      </c>
      <c r="T235" t="e">
        <f t="shared" si="16"/>
        <v>#REF!</v>
      </c>
      <c r="U235">
        <v>0</v>
      </c>
      <c r="V235" s="4">
        <v>1</v>
      </c>
      <c r="W235" t="e">
        <f t="shared" si="18"/>
        <v>#REF!</v>
      </c>
      <c r="X235" t="e">
        <f t="shared" si="17"/>
        <v>#REF!</v>
      </c>
      <c r="Z235"/>
      <c r="AL235"/>
    </row>
    <row r="236" spans="1:38" s="4" customFormat="1" ht="18" customHeight="1" x14ac:dyDescent="0.25">
      <c r="A236" s="1" t="s">
        <v>573</v>
      </c>
      <c r="B236" t="s">
        <v>55</v>
      </c>
      <c r="C236" t="s">
        <v>25</v>
      </c>
      <c r="D236" t="s">
        <v>983</v>
      </c>
      <c r="E236" s="4" t="s">
        <v>312</v>
      </c>
      <c r="F236" t="s">
        <v>304</v>
      </c>
      <c r="G236" s="4">
        <v>50</v>
      </c>
      <c r="H236" s="4">
        <v>1</v>
      </c>
      <c r="I236" s="8">
        <v>0</v>
      </c>
      <c r="J236" s="7" t="e">
        <f>#REF!</f>
        <v>#REF!</v>
      </c>
      <c r="K236" s="7" t="e">
        <f>#REF!</f>
        <v>#REF!</v>
      </c>
      <c r="L236" s="5" t="e">
        <f>VLOOKUP(X236,#REF!,6,FALSE)</f>
        <v>#REF!</v>
      </c>
      <c r="M236" s="5" t="e">
        <f>VLOOKUP(X236,#REF!,8,FALSE)</f>
        <v>#REF!</v>
      </c>
      <c r="N236" s="5" t="e">
        <f>VLOOKUP(X236,#REF!,7,FALSE)</f>
        <v>#REF!</v>
      </c>
      <c r="O236" s="4">
        <v>0</v>
      </c>
      <c r="P236" s="4">
        <v>1</v>
      </c>
      <c r="Q236" t="e">
        <f t="shared" si="19"/>
        <v>#REF!</v>
      </c>
      <c r="R236" t="e">
        <f t="shared" si="15"/>
        <v>#REF!</v>
      </c>
      <c r="S236" t="e">
        <f>#REF!^2/((J236*#REF!)*(SQRT(1+K236^2)))</f>
        <v>#REF!</v>
      </c>
      <c r="T236" t="e">
        <f t="shared" si="16"/>
        <v>#REF!</v>
      </c>
      <c r="U236">
        <v>0</v>
      </c>
      <c r="V236" s="4">
        <v>1</v>
      </c>
      <c r="W236" t="e">
        <f t="shared" si="18"/>
        <v>#REF!</v>
      </c>
      <c r="X236" t="e">
        <f t="shared" si="17"/>
        <v>#REF!</v>
      </c>
      <c r="Z236">
        <v>0</v>
      </c>
      <c r="AL236"/>
    </row>
    <row r="237" spans="1:38" s="4" customFormat="1" ht="18" customHeight="1" x14ac:dyDescent="0.25">
      <c r="A237" s="1" t="s">
        <v>574</v>
      </c>
      <c r="B237" t="s">
        <v>55</v>
      </c>
      <c r="C237" t="s">
        <v>17</v>
      </c>
      <c r="D237" t="s">
        <v>983</v>
      </c>
      <c r="E237" s="4" t="s">
        <v>312</v>
      </c>
      <c r="F237" t="s">
        <v>304</v>
      </c>
      <c r="G237" s="4">
        <v>25</v>
      </c>
      <c r="H237" s="4">
        <v>1</v>
      </c>
      <c r="I237" s="8">
        <v>0</v>
      </c>
      <c r="J237" s="7" t="e">
        <f>#REF!</f>
        <v>#REF!</v>
      </c>
      <c r="K237" s="7" t="e">
        <f>#REF!</f>
        <v>#REF!</v>
      </c>
      <c r="L237" s="5" t="e">
        <f>VLOOKUP(X237,#REF!,6,FALSE)</f>
        <v>#REF!</v>
      </c>
      <c r="M237" s="5" t="e">
        <f>VLOOKUP(X237,#REF!,8,FALSE)</f>
        <v>#REF!</v>
      </c>
      <c r="N237" s="5" t="e">
        <f>VLOOKUP(X237,#REF!,7,FALSE)</f>
        <v>#REF!</v>
      </c>
      <c r="O237" s="4">
        <v>0</v>
      </c>
      <c r="P237" s="4">
        <v>2.5</v>
      </c>
      <c r="Q237" t="e">
        <f t="shared" si="19"/>
        <v>#REF!</v>
      </c>
      <c r="R237" t="e">
        <f t="shared" si="15"/>
        <v>#REF!</v>
      </c>
      <c r="S237" t="e">
        <f>#REF!^2/((J237*#REF!)*(SQRT(1+K237^2)))</f>
        <v>#REF!</v>
      </c>
      <c r="T237" t="e">
        <f t="shared" si="16"/>
        <v>#REF!</v>
      </c>
      <c r="U237">
        <v>0</v>
      </c>
      <c r="V237" s="4">
        <v>0</v>
      </c>
      <c r="W237" t="e">
        <f t="shared" si="18"/>
        <v>#REF!</v>
      </c>
      <c r="X237" t="e">
        <f t="shared" si="17"/>
        <v>#REF!</v>
      </c>
      <c r="Z237"/>
      <c r="AL237"/>
    </row>
    <row r="238" spans="1:38" s="4" customFormat="1" ht="18" customHeight="1" x14ac:dyDescent="0.25">
      <c r="A238" s="1" t="s">
        <v>984</v>
      </c>
      <c r="B238" t="s">
        <v>55</v>
      </c>
      <c r="C238" t="s">
        <v>17</v>
      </c>
      <c r="D238" t="s">
        <v>983</v>
      </c>
      <c r="E238" s="4" t="s">
        <v>312</v>
      </c>
      <c r="F238" t="s">
        <v>304</v>
      </c>
      <c r="G238" s="4">
        <v>25</v>
      </c>
      <c r="H238" s="4">
        <v>1</v>
      </c>
      <c r="I238" s="8">
        <v>0</v>
      </c>
      <c r="J238" s="7" t="e">
        <f>#REF!</f>
        <v>#REF!</v>
      </c>
      <c r="K238" s="7" t="e">
        <f>#REF!</f>
        <v>#REF!</v>
      </c>
      <c r="L238" s="5" t="e">
        <f>VLOOKUP(X238,#REF!,6,FALSE)</f>
        <v>#REF!</v>
      </c>
      <c r="M238" s="5" t="e">
        <f>VLOOKUP(X238,#REF!,8,FALSE)</f>
        <v>#REF!</v>
      </c>
      <c r="N238" s="5" t="e">
        <f>VLOOKUP(X238,#REF!,7,FALSE)</f>
        <v>#REF!</v>
      </c>
      <c r="O238" s="4">
        <v>0</v>
      </c>
      <c r="P238" s="4">
        <v>2.5</v>
      </c>
      <c r="Q238" t="e">
        <f t="shared" si="19"/>
        <v>#REF!</v>
      </c>
      <c r="R238" t="e">
        <f t="shared" si="15"/>
        <v>#REF!</v>
      </c>
      <c r="S238" t="e">
        <f>#REF!^2/((J238*#REF!)*(SQRT(1+K238^2)))</f>
        <v>#REF!</v>
      </c>
      <c r="T238" t="e">
        <f t="shared" si="16"/>
        <v>#REF!</v>
      </c>
      <c r="U238">
        <v>0</v>
      </c>
      <c r="V238" s="4">
        <v>0</v>
      </c>
      <c r="W238" t="e">
        <f t="shared" si="18"/>
        <v>#REF!</v>
      </c>
      <c r="X238" t="e">
        <f t="shared" si="17"/>
        <v>#REF!</v>
      </c>
      <c r="Z238">
        <v>0</v>
      </c>
      <c r="AL238"/>
    </row>
    <row r="239" spans="1:38" s="4" customFormat="1" ht="18" customHeight="1" x14ac:dyDescent="0.25">
      <c r="A239" s="1" t="s">
        <v>985</v>
      </c>
      <c r="B239" t="s">
        <v>55</v>
      </c>
      <c r="C239" t="s">
        <v>17</v>
      </c>
      <c r="D239" t="s">
        <v>983</v>
      </c>
      <c r="E239" s="4" t="s">
        <v>312</v>
      </c>
      <c r="F239" t="s">
        <v>304</v>
      </c>
      <c r="G239" s="4">
        <v>25</v>
      </c>
      <c r="H239" s="4">
        <v>1</v>
      </c>
      <c r="I239" s="8">
        <v>0</v>
      </c>
      <c r="J239" s="7" t="e">
        <f>#REF!</f>
        <v>#REF!</v>
      </c>
      <c r="K239" s="7" t="e">
        <f>#REF!</f>
        <v>#REF!</v>
      </c>
      <c r="L239" s="5" t="e">
        <f>VLOOKUP(X239,#REF!,6,FALSE)</f>
        <v>#REF!</v>
      </c>
      <c r="M239" s="5" t="e">
        <f>VLOOKUP(X239,#REF!,8,FALSE)</f>
        <v>#REF!</v>
      </c>
      <c r="N239" s="5" t="e">
        <f>VLOOKUP(X239,#REF!,7,FALSE)</f>
        <v>#REF!</v>
      </c>
      <c r="O239" s="4">
        <v>0</v>
      </c>
      <c r="P239" s="4">
        <v>10.5</v>
      </c>
      <c r="Q239" t="e">
        <f t="shared" si="19"/>
        <v>#REF!</v>
      </c>
      <c r="R239" t="e">
        <f t="shared" si="15"/>
        <v>#REF!</v>
      </c>
      <c r="S239" t="e">
        <f>#REF!^2/((J239*#REF!)*(SQRT(1+K239^2)))</f>
        <v>#REF!</v>
      </c>
      <c r="T239" t="e">
        <f t="shared" si="16"/>
        <v>#REF!</v>
      </c>
      <c r="U239">
        <v>0</v>
      </c>
      <c r="V239" s="4">
        <v>1</v>
      </c>
      <c r="W239" t="e">
        <f t="shared" si="18"/>
        <v>#REF!</v>
      </c>
      <c r="X239" t="e">
        <f t="shared" si="17"/>
        <v>#REF!</v>
      </c>
      <c r="Z239"/>
      <c r="AL239"/>
    </row>
    <row r="240" spans="1:38" s="4" customFormat="1" x14ac:dyDescent="0.25">
      <c r="A240" s="1" t="s">
        <v>575</v>
      </c>
      <c r="B240" t="s">
        <v>55</v>
      </c>
      <c r="C240" t="s">
        <v>17</v>
      </c>
      <c r="D240" t="s">
        <v>983</v>
      </c>
      <c r="E240" s="4" t="s">
        <v>312</v>
      </c>
      <c r="F240" t="s">
        <v>304</v>
      </c>
      <c r="G240" s="4">
        <v>25</v>
      </c>
      <c r="H240" s="4">
        <v>1</v>
      </c>
      <c r="I240" s="8">
        <v>0</v>
      </c>
      <c r="J240" s="7" t="e">
        <f>#REF!</f>
        <v>#REF!</v>
      </c>
      <c r="K240" s="7" t="e">
        <f>#REF!</f>
        <v>#REF!</v>
      </c>
      <c r="L240" s="5" t="e">
        <f>VLOOKUP(X240,#REF!,6,FALSE)</f>
        <v>#REF!</v>
      </c>
      <c r="M240" s="5" t="e">
        <f>VLOOKUP(X240,#REF!,8,FALSE)</f>
        <v>#REF!</v>
      </c>
      <c r="N240" s="5" t="e">
        <f>VLOOKUP(X240,#REF!,7,FALSE)</f>
        <v>#REF!</v>
      </c>
      <c r="O240" s="4">
        <v>0</v>
      </c>
      <c r="P240" s="4">
        <v>10.5</v>
      </c>
      <c r="Q240" t="e">
        <f t="shared" si="19"/>
        <v>#REF!</v>
      </c>
      <c r="R240" t="e">
        <f t="shared" si="15"/>
        <v>#REF!</v>
      </c>
      <c r="S240" t="e">
        <f>#REF!^2/((J240*#REF!)*(SQRT(1+K240^2)))</f>
        <v>#REF!</v>
      </c>
      <c r="T240" t="e">
        <f t="shared" si="16"/>
        <v>#REF!</v>
      </c>
      <c r="U240">
        <v>0</v>
      </c>
      <c r="V240" s="4">
        <v>1</v>
      </c>
      <c r="W240" t="e">
        <f t="shared" si="18"/>
        <v>#REF!</v>
      </c>
      <c r="X240" t="e">
        <f t="shared" si="17"/>
        <v>#REF!</v>
      </c>
      <c r="Z240">
        <v>0</v>
      </c>
      <c r="AL240"/>
    </row>
    <row r="241" spans="1:38" s="4" customFormat="1" ht="18" customHeight="1" x14ac:dyDescent="0.25">
      <c r="A241" s="1" t="s">
        <v>576</v>
      </c>
      <c r="B241" t="s">
        <v>55</v>
      </c>
      <c r="C241" t="s">
        <v>27</v>
      </c>
      <c r="D241" t="s">
        <v>983</v>
      </c>
      <c r="E241" s="4" t="s">
        <v>313</v>
      </c>
      <c r="F241" t="s">
        <v>304</v>
      </c>
      <c r="G241" s="4">
        <v>20</v>
      </c>
      <c r="H241" s="4">
        <v>1</v>
      </c>
      <c r="I241" s="8">
        <v>0</v>
      </c>
      <c r="J241" s="7">
        <v>10</v>
      </c>
      <c r="K241" s="7">
        <v>14</v>
      </c>
      <c r="L241" s="5" t="e">
        <f>VLOOKUP(X241,#REF!,6,FALSE)</f>
        <v>#REF!</v>
      </c>
      <c r="M241" s="5" t="e">
        <f>VLOOKUP(X241,#REF!,8,FALSE)</f>
        <v>#REF!</v>
      </c>
      <c r="N241" s="5" t="e">
        <f>VLOOKUP(X241,#REF!,7,FALSE)</f>
        <v>#REF!</v>
      </c>
      <c r="O241" s="4" t="e">
        <f>VLOOKUP(X241,#REF!,9,FALSE)</f>
        <v>#REF!</v>
      </c>
      <c r="P241" s="4">
        <v>10.9</v>
      </c>
      <c r="Q241" t="e">
        <f t="shared" si="19"/>
        <v>#REF!</v>
      </c>
      <c r="R241" t="e">
        <f t="shared" si="15"/>
        <v>#REF!</v>
      </c>
      <c r="S241" t="e">
        <f>#REF!^2/((J241*#REF!)*(SQRT(1+K241^2)))</f>
        <v>#REF!</v>
      </c>
      <c r="T241" t="e">
        <f t="shared" si="16"/>
        <v>#REF!</v>
      </c>
      <c r="U241">
        <v>0</v>
      </c>
      <c r="V241" s="4">
        <v>0</v>
      </c>
      <c r="W241" t="str">
        <f t="shared" si="18"/>
        <v>PSCAD_H_DMAT_TOV.115.131_SCR10_XR14_P1_Q0</v>
      </c>
      <c r="X241" t="str">
        <f t="shared" si="17"/>
        <v>1_0_10_14</v>
      </c>
      <c r="Z241">
        <v>0</v>
      </c>
      <c r="AL241"/>
    </row>
    <row r="242" spans="1:38" s="4" customFormat="1" ht="18" customHeight="1" x14ac:dyDescent="0.25">
      <c r="A242" s="1" t="s">
        <v>577</v>
      </c>
      <c r="B242" t="s">
        <v>55</v>
      </c>
      <c r="C242" t="s">
        <v>27</v>
      </c>
      <c r="D242" t="s">
        <v>983</v>
      </c>
      <c r="E242" s="4" t="s">
        <v>313</v>
      </c>
      <c r="F242" t="s">
        <v>304</v>
      </c>
      <c r="G242" s="4">
        <v>20</v>
      </c>
      <c r="H242" s="4">
        <v>1</v>
      </c>
      <c r="I242" s="8">
        <v>-0.3</v>
      </c>
      <c r="J242" s="7">
        <v>10</v>
      </c>
      <c r="K242" s="7">
        <v>14</v>
      </c>
      <c r="L242" s="5" t="e">
        <f>VLOOKUP(X242,#REF!,6,FALSE)</f>
        <v>#REF!</v>
      </c>
      <c r="M242" s="5" t="e">
        <f>VLOOKUP(X242,#REF!,8,FALSE)</f>
        <v>#REF!</v>
      </c>
      <c r="N242" s="5" t="e">
        <f>VLOOKUP(X242,#REF!,7,FALSE)</f>
        <v>#REF!</v>
      </c>
      <c r="O242" s="4" t="e">
        <f>VLOOKUP(X242,#REF!,9,FALSE)</f>
        <v>#REF!</v>
      </c>
      <c r="P242" s="4">
        <v>10.9</v>
      </c>
      <c r="Q242" t="e">
        <f t="shared" si="19"/>
        <v>#REF!</v>
      </c>
      <c r="R242" t="e">
        <f t="shared" si="15"/>
        <v>#REF!</v>
      </c>
      <c r="S242" t="e">
        <f>#REF!^2/((J242*#REF!)*(SQRT(1+K242^2)))</f>
        <v>#REF!</v>
      </c>
      <c r="T242" t="e">
        <f t="shared" si="16"/>
        <v>#REF!</v>
      </c>
      <c r="U242">
        <v>0</v>
      </c>
      <c r="V242" s="4">
        <v>0</v>
      </c>
      <c r="W242" t="str">
        <f t="shared" si="18"/>
        <v>PSCAD_H_DMAT_TOV.115.132_SCR10_XR14_P1_Q-0.3</v>
      </c>
      <c r="X242" t="str">
        <f t="shared" si="17"/>
        <v>1_-0.3_10_14</v>
      </c>
      <c r="Z242">
        <v>0</v>
      </c>
      <c r="AL242"/>
    </row>
    <row r="243" spans="1:38" s="4" customFormat="1" ht="18" customHeight="1" x14ac:dyDescent="0.25">
      <c r="A243" s="1" t="s">
        <v>578</v>
      </c>
      <c r="B243" t="s">
        <v>55</v>
      </c>
      <c r="C243" t="s">
        <v>27</v>
      </c>
      <c r="D243" t="s">
        <v>983</v>
      </c>
      <c r="E243" s="4" t="s">
        <v>313</v>
      </c>
      <c r="F243" t="s">
        <v>304</v>
      </c>
      <c r="G243" s="4">
        <v>20</v>
      </c>
      <c r="H243" s="4">
        <v>1</v>
      </c>
      <c r="I243" s="8">
        <v>0.3</v>
      </c>
      <c r="J243" s="7">
        <v>10</v>
      </c>
      <c r="K243" s="7">
        <v>14</v>
      </c>
      <c r="L243" s="5" t="e">
        <f>VLOOKUP(X243,#REF!,6,FALSE)</f>
        <v>#REF!</v>
      </c>
      <c r="M243" s="5" t="e">
        <f>VLOOKUP(X243,#REF!,8,FALSE)</f>
        <v>#REF!</v>
      </c>
      <c r="N243" s="5" t="e">
        <f>VLOOKUP(X243,#REF!,7,FALSE)</f>
        <v>#REF!</v>
      </c>
      <c r="O243" s="4" t="e">
        <f>VLOOKUP(X243,#REF!,9,FALSE)</f>
        <v>#REF!</v>
      </c>
      <c r="P243" s="4">
        <v>10.9</v>
      </c>
      <c r="Q243" t="e">
        <f t="shared" si="19"/>
        <v>#REF!</v>
      </c>
      <c r="R243" t="e">
        <f t="shared" si="15"/>
        <v>#REF!</v>
      </c>
      <c r="S243" t="e">
        <f>#REF!^2/((J243*#REF!)*(SQRT(1+K243^2)))</f>
        <v>#REF!</v>
      </c>
      <c r="T243" t="e">
        <f t="shared" si="16"/>
        <v>#REF!</v>
      </c>
      <c r="U243">
        <v>0</v>
      </c>
      <c r="V243" s="4">
        <v>0</v>
      </c>
      <c r="W243" t="str">
        <f t="shared" si="18"/>
        <v>PSCAD_H_DMAT_TOV.115.133_SCR10_XR14_P1_Q0.3</v>
      </c>
      <c r="X243" t="str">
        <f t="shared" si="17"/>
        <v>1_0.3_10_14</v>
      </c>
      <c r="Z243">
        <v>0</v>
      </c>
      <c r="AL243"/>
    </row>
    <row r="244" spans="1:38" s="4" customFormat="1" ht="18" customHeight="1" x14ac:dyDescent="0.25">
      <c r="A244" s="1" t="s">
        <v>579</v>
      </c>
      <c r="B244" t="s">
        <v>55</v>
      </c>
      <c r="C244" t="s">
        <v>27</v>
      </c>
      <c r="D244" t="s">
        <v>983</v>
      </c>
      <c r="E244" s="4" t="s">
        <v>313</v>
      </c>
      <c r="F244" t="s">
        <v>304</v>
      </c>
      <c r="G244" s="4">
        <v>20</v>
      </c>
      <c r="H244" s="4">
        <v>1</v>
      </c>
      <c r="I244" s="8">
        <v>0</v>
      </c>
      <c r="J244" s="7">
        <v>3</v>
      </c>
      <c r="K244" s="7">
        <v>14</v>
      </c>
      <c r="L244" s="5" t="e">
        <f>VLOOKUP(X244,#REF!,6,FALSE)</f>
        <v>#REF!</v>
      </c>
      <c r="M244" s="5" t="e">
        <f>VLOOKUP(X244,#REF!,8,FALSE)</f>
        <v>#REF!</v>
      </c>
      <c r="N244" s="5" t="e">
        <f>VLOOKUP(X244,#REF!,7,FALSE)</f>
        <v>#REF!</v>
      </c>
      <c r="O244" s="4" t="e">
        <f>VLOOKUP(X244,#REF!,9,FALSE)</f>
        <v>#REF!</v>
      </c>
      <c r="P244" s="4">
        <v>10.9</v>
      </c>
      <c r="Q244" t="e">
        <f t="shared" si="19"/>
        <v>#REF!</v>
      </c>
      <c r="R244" t="e">
        <f t="shared" si="15"/>
        <v>#REF!</v>
      </c>
      <c r="S244" t="e">
        <f>#REF!^2/((J244*#REF!)*(SQRT(1+K244^2)))</f>
        <v>#REF!</v>
      </c>
      <c r="T244" t="e">
        <f t="shared" si="16"/>
        <v>#REF!</v>
      </c>
      <c r="U244">
        <v>0</v>
      </c>
      <c r="V244" s="4">
        <v>0</v>
      </c>
      <c r="W244" t="str">
        <f t="shared" si="18"/>
        <v>PSCAD_H_DMAT_TOV.115.134_SCR3_XR14_P1_Q0</v>
      </c>
      <c r="X244" t="str">
        <f t="shared" si="17"/>
        <v>1_0_3_14</v>
      </c>
      <c r="Z244">
        <v>0</v>
      </c>
      <c r="AL244"/>
    </row>
    <row r="245" spans="1:38" s="4" customFormat="1" ht="18" customHeight="1" x14ac:dyDescent="0.25">
      <c r="A245" s="1" t="s">
        <v>580</v>
      </c>
      <c r="B245" t="s">
        <v>55</v>
      </c>
      <c r="C245" t="s">
        <v>27</v>
      </c>
      <c r="D245" t="s">
        <v>983</v>
      </c>
      <c r="E245" s="4" t="s">
        <v>313</v>
      </c>
      <c r="F245" t="s">
        <v>304</v>
      </c>
      <c r="G245" s="4">
        <v>20</v>
      </c>
      <c r="H245" s="4">
        <v>1</v>
      </c>
      <c r="I245" s="8">
        <v>-0.3</v>
      </c>
      <c r="J245" s="7">
        <v>3</v>
      </c>
      <c r="K245" s="7">
        <v>3</v>
      </c>
      <c r="L245" s="5" t="e">
        <f>VLOOKUP(X245,#REF!,6,FALSE)</f>
        <v>#REF!</v>
      </c>
      <c r="M245" s="5" t="e">
        <f>VLOOKUP(X245,#REF!,8,FALSE)</f>
        <v>#REF!</v>
      </c>
      <c r="N245" s="5" t="e">
        <f>VLOOKUP(X245,#REF!,7,FALSE)</f>
        <v>#REF!</v>
      </c>
      <c r="O245" s="4" t="e">
        <f>VLOOKUP(X245,#REF!,9,FALSE)</f>
        <v>#REF!</v>
      </c>
      <c r="P245" s="4">
        <v>10.9</v>
      </c>
      <c r="Q245" t="e">
        <f t="shared" si="19"/>
        <v>#REF!</v>
      </c>
      <c r="R245" t="e">
        <f t="shared" si="15"/>
        <v>#REF!</v>
      </c>
      <c r="S245" t="e">
        <f>#REF!^2/((J245*#REF!)*(SQRT(1+K245^2)))</f>
        <v>#REF!</v>
      </c>
      <c r="T245" t="e">
        <f t="shared" si="16"/>
        <v>#REF!</v>
      </c>
      <c r="U245">
        <v>0</v>
      </c>
      <c r="V245" s="4">
        <v>0</v>
      </c>
      <c r="W245" t="str">
        <f t="shared" si="18"/>
        <v>PSCAD_H_DMAT_TOV.115.135_SCR3_XR3_P1_Q-0.3</v>
      </c>
      <c r="X245" t="str">
        <f t="shared" si="17"/>
        <v>1_-0.3_3_3</v>
      </c>
      <c r="Z245">
        <v>0</v>
      </c>
      <c r="AL245"/>
    </row>
    <row r="246" spans="1:38" s="4" customFormat="1" ht="18" customHeight="1" x14ac:dyDescent="0.25">
      <c r="A246" s="1" t="s">
        <v>581</v>
      </c>
      <c r="B246" t="s">
        <v>55</v>
      </c>
      <c r="C246" t="s">
        <v>27</v>
      </c>
      <c r="D246" t="s">
        <v>983</v>
      </c>
      <c r="E246" s="4" t="s">
        <v>313</v>
      </c>
      <c r="F246" t="s">
        <v>304</v>
      </c>
      <c r="G246" s="4">
        <v>20</v>
      </c>
      <c r="H246" s="4">
        <v>1</v>
      </c>
      <c r="I246" s="8">
        <v>0.3</v>
      </c>
      <c r="J246" s="7">
        <v>3</v>
      </c>
      <c r="K246" s="7">
        <v>3</v>
      </c>
      <c r="L246" s="5" t="e">
        <f>VLOOKUP(X246,#REF!,6,FALSE)</f>
        <v>#REF!</v>
      </c>
      <c r="M246" s="5" t="e">
        <f>VLOOKUP(X246,#REF!,8,FALSE)</f>
        <v>#REF!</v>
      </c>
      <c r="N246" s="5" t="e">
        <f>VLOOKUP(X246,#REF!,7,FALSE)</f>
        <v>#REF!</v>
      </c>
      <c r="O246" s="4" t="e">
        <f>VLOOKUP(X246,#REF!,9,FALSE)</f>
        <v>#REF!</v>
      </c>
      <c r="P246" s="4">
        <v>10.9</v>
      </c>
      <c r="Q246" t="e">
        <f t="shared" si="19"/>
        <v>#REF!</v>
      </c>
      <c r="R246" t="e">
        <f t="shared" si="15"/>
        <v>#REF!</v>
      </c>
      <c r="S246" t="e">
        <f>#REF!^2/((J246*#REF!)*(SQRT(1+K246^2)))</f>
        <v>#REF!</v>
      </c>
      <c r="T246" t="e">
        <f t="shared" si="16"/>
        <v>#REF!</v>
      </c>
      <c r="U246">
        <v>0</v>
      </c>
      <c r="V246" s="4">
        <v>0</v>
      </c>
      <c r="W246" t="str">
        <f t="shared" si="18"/>
        <v>PSCAD_H_DMAT_TOV.115.136_SCR3_XR3_P1_Q0.3</v>
      </c>
      <c r="X246" t="str">
        <f t="shared" si="17"/>
        <v>1_0.3_3_3</v>
      </c>
      <c r="Z246">
        <v>0</v>
      </c>
      <c r="AL246"/>
    </row>
    <row r="247" spans="1:38" s="4" customFormat="1" ht="18" customHeight="1" x14ac:dyDescent="0.25">
      <c r="A247" s="1" t="s">
        <v>582</v>
      </c>
      <c r="B247" t="s">
        <v>55</v>
      </c>
      <c r="C247" t="s">
        <v>27</v>
      </c>
      <c r="D247" t="s">
        <v>983</v>
      </c>
      <c r="E247" s="4" t="s">
        <v>313</v>
      </c>
      <c r="F247" t="s">
        <v>304</v>
      </c>
      <c r="G247" s="4">
        <v>20</v>
      </c>
      <c r="H247" s="4">
        <v>1</v>
      </c>
      <c r="I247" s="8">
        <v>0</v>
      </c>
      <c r="J247" s="7" t="e">
        <f>#REF!</f>
        <v>#REF!</v>
      </c>
      <c r="K247" s="7" t="e">
        <f>#REF!</f>
        <v>#REF!</v>
      </c>
      <c r="L247" s="5" t="e">
        <f>VLOOKUP(X247,#REF!,6,FALSE)</f>
        <v>#REF!</v>
      </c>
      <c r="M247" s="5" t="e">
        <f>VLOOKUP(X247,#REF!,8,FALSE)</f>
        <v>#REF!</v>
      </c>
      <c r="N247" s="5" t="e">
        <f>VLOOKUP(X247,#REF!,7,FALSE)</f>
        <v>#REF!</v>
      </c>
      <c r="O247" s="4" t="e">
        <f>VLOOKUP(X247,#REF!,9,FALSE)</f>
        <v>#REF!</v>
      </c>
      <c r="P247" s="4">
        <v>10.9</v>
      </c>
      <c r="Q247" t="e">
        <f t="shared" si="19"/>
        <v>#REF!</v>
      </c>
      <c r="R247" t="e">
        <f t="shared" si="15"/>
        <v>#REF!</v>
      </c>
      <c r="S247" t="e">
        <f>#REF!^2/((J247*#REF!)*(SQRT(1+K247^2)))</f>
        <v>#REF!</v>
      </c>
      <c r="T247" t="e">
        <f t="shared" si="16"/>
        <v>#REF!</v>
      </c>
      <c r="U247">
        <v>0</v>
      </c>
      <c r="V247" s="4">
        <v>0</v>
      </c>
      <c r="W247" t="e">
        <f t="shared" si="18"/>
        <v>#REF!</v>
      </c>
      <c r="X247" t="e">
        <f t="shared" si="17"/>
        <v>#REF!</v>
      </c>
      <c r="Z247">
        <v>0</v>
      </c>
      <c r="AL247"/>
    </row>
    <row r="248" spans="1:38" s="4" customFormat="1" ht="18" customHeight="1" x14ac:dyDescent="0.25">
      <c r="A248" s="1" t="s">
        <v>583</v>
      </c>
      <c r="B248" t="s">
        <v>55</v>
      </c>
      <c r="C248" t="s">
        <v>27</v>
      </c>
      <c r="D248" t="s">
        <v>983</v>
      </c>
      <c r="E248" s="4" t="s">
        <v>313</v>
      </c>
      <c r="F248" t="s">
        <v>304</v>
      </c>
      <c r="G248" s="4">
        <v>20</v>
      </c>
      <c r="H248" s="4">
        <v>1</v>
      </c>
      <c r="I248" s="8">
        <v>-0.3</v>
      </c>
      <c r="J248" s="7" t="e">
        <f>#REF!</f>
        <v>#REF!</v>
      </c>
      <c r="K248" s="7" t="e">
        <f>#REF!</f>
        <v>#REF!</v>
      </c>
      <c r="L248" s="5" t="e">
        <f>VLOOKUP(X248,#REF!,6,FALSE)</f>
        <v>#REF!</v>
      </c>
      <c r="M248" s="5" t="e">
        <f>VLOOKUP(X248,#REF!,8,FALSE)</f>
        <v>#REF!</v>
      </c>
      <c r="N248" s="5" t="e">
        <f>VLOOKUP(X248,#REF!,7,FALSE)</f>
        <v>#REF!</v>
      </c>
      <c r="O248" s="4" t="e">
        <f>VLOOKUP(X248,#REF!,9,FALSE)</f>
        <v>#REF!</v>
      </c>
      <c r="P248" s="4">
        <v>10.9</v>
      </c>
      <c r="Q248" t="e">
        <f t="shared" si="19"/>
        <v>#REF!</v>
      </c>
      <c r="R248" t="e">
        <f t="shared" si="15"/>
        <v>#REF!</v>
      </c>
      <c r="S248" t="e">
        <f>#REF!^2/((J248*#REF!)*(SQRT(1+K248^2)))</f>
        <v>#REF!</v>
      </c>
      <c r="T248" t="e">
        <f t="shared" si="16"/>
        <v>#REF!</v>
      </c>
      <c r="U248">
        <v>0</v>
      </c>
      <c r="V248" s="4">
        <v>0</v>
      </c>
      <c r="W248" t="e">
        <f t="shared" si="18"/>
        <v>#REF!</v>
      </c>
      <c r="X248" t="e">
        <f t="shared" si="17"/>
        <v>#REF!</v>
      </c>
      <c r="Z248">
        <v>0</v>
      </c>
      <c r="AL248"/>
    </row>
    <row r="249" spans="1:38" s="4" customFormat="1" ht="18" customHeight="1" x14ac:dyDescent="0.25">
      <c r="A249" s="1" t="s">
        <v>584</v>
      </c>
      <c r="B249" t="s">
        <v>55</v>
      </c>
      <c r="C249" t="s">
        <v>27</v>
      </c>
      <c r="D249" t="s">
        <v>983</v>
      </c>
      <c r="E249" s="4" t="s">
        <v>313</v>
      </c>
      <c r="F249" t="s">
        <v>304</v>
      </c>
      <c r="G249" s="4">
        <v>20</v>
      </c>
      <c r="H249" s="4">
        <v>1</v>
      </c>
      <c r="I249" s="8">
        <v>0.3</v>
      </c>
      <c r="J249" s="7" t="e">
        <f>#REF!</f>
        <v>#REF!</v>
      </c>
      <c r="K249" s="7" t="e">
        <f>#REF!</f>
        <v>#REF!</v>
      </c>
      <c r="L249" s="5" t="e">
        <f>VLOOKUP(X249,#REF!,6,FALSE)</f>
        <v>#REF!</v>
      </c>
      <c r="M249" s="5" t="e">
        <f>VLOOKUP(X249,#REF!,8,FALSE)</f>
        <v>#REF!</v>
      </c>
      <c r="N249" s="5" t="e">
        <f>VLOOKUP(X249,#REF!,7,FALSE)</f>
        <v>#REF!</v>
      </c>
      <c r="O249" s="4" t="e">
        <f>VLOOKUP(X249,#REF!,9,FALSE)</f>
        <v>#REF!</v>
      </c>
      <c r="P249" s="4">
        <v>10.9</v>
      </c>
      <c r="Q249" t="e">
        <f t="shared" si="19"/>
        <v>#REF!</v>
      </c>
      <c r="R249" t="e">
        <f t="shared" si="15"/>
        <v>#REF!</v>
      </c>
      <c r="S249" t="e">
        <f>#REF!^2/((J249*#REF!)*(SQRT(1+K249^2)))</f>
        <v>#REF!</v>
      </c>
      <c r="T249" t="e">
        <f t="shared" si="16"/>
        <v>#REF!</v>
      </c>
      <c r="U249">
        <v>0</v>
      </c>
      <c r="V249" s="4">
        <v>0</v>
      </c>
      <c r="W249" t="e">
        <f t="shared" si="18"/>
        <v>#REF!</v>
      </c>
      <c r="X249" t="e">
        <f t="shared" si="17"/>
        <v>#REF!</v>
      </c>
      <c r="Z249">
        <v>0</v>
      </c>
      <c r="AL249"/>
    </row>
    <row r="250" spans="1:38" s="4" customFormat="1" ht="18" customHeight="1" x14ac:dyDescent="0.25">
      <c r="A250" s="1" t="s">
        <v>585</v>
      </c>
      <c r="B250" t="s">
        <v>55</v>
      </c>
      <c r="C250" t="s">
        <v>27</v>
      </c>
      <c r="D250" t="s">
        <v>983</v>
      </c>
      <c r="E250" s="4" t="s">
        <v>313</v>
      </c>
      <c r="F250" t="s">
        <v>304</v>
      </c>
      <c r="G250" s="4">
        <v>20</v>
      </c>
      <c r="H250" s="4">
        <v>1</v>
      </c>
      <c r="I250" s="8">
        <v>0</v>
      </c>
      <c r="J250" s="7" t="e">
        <f>#REF!</f>
        <v>#REF!</v>
      </c>
      <c r="K250" s="7" t="e">
        <f>#REF!</f>
        <v>#REF!</v>
      </c>
      <c r="L250" s="5" t="e">
        <f>VLOOKUP(X250,#REF!,6,FALSE)</f>
        <v>#REF!</v>
      </c>
      <c r="M250" s="5" t="e">
        <f>VLOOKUP(X250,#REF!,8,FALSE)</f>
        <v>#REF!</v>
      </c>
      <c r="N250" s="5" t="e">
        <f>VLOOKUP(X250,#REF!,7,FALSE)</f>
        <v>#REF!</v>
      </c>
      <c r="O250" s="4" t="e">
        <f>VLOOKUP(X250,#REF!,9,FALSE)</f>
        <v>#REF!</v>
      </c>
      <c r="P250" s="4">
        <v>10.9</v>
      </c>
      <c r="Q250" t="e">
        <f t="shared" si="19"/>
        <v>#REF!</v>
      </c>
      <c r="R250" t="e">
        <f t="shared" si="15"/>
        <v>#REF!</v>
      </c>
      <c r="S250" t="e">
        <f>#REF!^2/((J250*#REF!)*(SQRT(1+K250^2)))</f>
        <v>#REF!</v>
      </c>
      <c r="T250" t="e">
        <f t="shared" si="16"/>
        <v>#REF!</v>
      </c>
      <c r="U250">
        <v>0</v>
      </c>
      <c r="V250" s="4">
        <v>0</v>
      </c>
      <c r="W250" t="e">
        <f t="shared" si="18"/>
        <v>#REF!</v>
      </c>
      <c r="X250" t="e">
        <f t="shared" si="17"/>
        <v>#REF!</v>
      </c>
      <c r="Z250">
        <v>0</v>
      </c>
      <c r="AL250"/>
    </row>
    <row r="251" spans="1:38" s="4" customFormat="1" ht="18" customHeight="1" x14ac:dyDescent="0.25">
      <c r="A251" s="1" t="s">
        <v>586</v>
      </c>
      <c r="B251" t="s">
        <v>55</v>
      </c>
      <c r="C251" t="s">
        <v>27</v>
      </c>
      <c r="D251" t="s">
        <v>983</v>
      </c>
      <c r="E251" s="4" t="s">
        <v>313</v>
      </c>
      <c r="F251" t="s">
        <v>304</v>
      </c>
      <c r="G251" s="4">
        <v>20</v>
      </c>
      <c r="H251" s="4">
        <v>1</v>
      </c>
      <c r="I251" s="8">
        <v>-0.3</v>
      </c>
      <c r="J251" s="7" t="e">
        <f>#REF!</f>
        <v>#REF!</v>
      </c>
      <c r="K251" s="7" t="e">
        <f>#REF!</f>
        <v>#REF!</v>
      </c>
      <c r="L251" s="5" t="e">
        <f>VLOOKUP(X251,#REF!,6,FALSE)</f>
        <v>#REF!</v>
      </c>
      <c r="M251" s="5" t="e">
        <f>VLOOKUP(X251,#REF!,8,FALSE)</f>
        <v>#REF!</v>
      </c>
      <c r="N251" s="5" t="e">
        <f>VLOOKUP(X251,#REF!,7,FALSE)</f>
        <v>#REF!</v>
      </c>
      <c r="O251" s="4" t="e">
        <f>VLOOKUP(X251,#REF!,9,FALSE)</f>
        <v>#REF!</v>
      </c>
      <c r="P251" s="4">
        <v>10.9</v>
      </c>
      <c r="Q251" t="e">
        <f t="shared" si="19"/>
        <v>#REF!</v>
      </c>
      <c r="R251" t="e">
        <f t="shared" si="15"/>
        <v>#REF!</v>
      </c>
      <c r="S251" t="e">
        <f>#REF!^2/((J251*#REF!)*(SQRT(1+K251^2)))</f>
        <v>#REF!</v>
      </c>
      <c r="T251" t="e">
        <f t="shared" si="16"/>
        <v>#REF!</v>
      </c>
      <c r="U251">
        <v>0</v>
      </c>
      <c r="V251" s="4">
        <v>0</v>
      </c>
      <c r="W251" t="e">
        <f t="shared" si="18"/>
        <v>#REF!</v>
      </c>
      <c r="X251" t="e">
        <f t="shared" si="17"/>
        <v>#REF!</v>
      </c>
      <c r="Z251">
        <v>0</v>
      </c>
      <c r="AL251"/>
    </row>
    <row r="252" spans="1:38" s="4" customFormat="1" ht="18" customHeight="1" x14ac:dyDescent="0.25">
      <c r="A252" s="1" t="s">
        <v>587</v>
      </c>
      <c r="B252" t="s">
        <v>55</v>
      </c>
      <c r="C252" t="s">
        <v>27</v>
      </c>
      <c r="D252" t="s">
        <v>983</v>
      </c>
      <c r="E252" s="4" t="s">
        <v>313</v>
      </c>
      <c r="F252" t="s">
        <v>304</v>
      </c>
      <c r="G252" s="4">
        <v>20</v>
      </c>
      <c r="H252" s="4">
        <v>1</v>
      </c>
      <c r="I252" s="8">
        <v>0.3</v>
      </c>
      <c r="J252" s="7" t="e">
        <f>#REF!</f>
        <v>#REF!</v>
      </c>
      <c r="K252" s="7" t="e">
        <f>#REF!</f>
        <v>#REF!</v>
      </c>
      <c r="L252" s="5" t="e">
        <f>VLOOKUP(X252,#REF!,6,FALSE)</f>
        <v>#REF!</v>
      </c>
      <c r="M252" s="5" t="e">
        <f>VLOOKUP(X252,#REF!,8,FALSE)</f>
        <v>#REF!</v>
      </c>
      <c r="N252" s="5" t="e">
        <f>VLOOKUP(X252,#REF!,7,FALSE)</f>
        <v>#REF!</v>
      </c>
      <c r="O252" s="4" t="e">
        <f>VLOOKUP(X252,#REF!,9,FALSE)</f>
        <v>#REF!</v>
      </c>
      <c r="P252" s="4">
        <v>10.9</v>
      </c>
      <c r="Q252" t="e">
        <f t="shared" si="19"/>
        <v>#REF!</v>
      </c>
      <c r="R252" t="e">
        <f t="shared" si="15"/>
        <v>#REF!</v>
      </c>
      <c r="S252" t="e">
        <f>#REF!^2/((J252*#REF!)*(SQRT(1+K252^2)))</f>
        <v>#REF!</v>
      </c>
      <c r="T252" t="e">
        <f t="shared" si="16"/>
        <v>#REF!</v>
      </c>
      <c r="U252">
        <v>0</v>
      </c>
      <c r="V252" s="4">
        <v>0</v>
      </c>
      <c r="W252" t="e">
        <f t="shared" si="18"/>
        <v>#REF!</v>
      </c>
      <c r="X252" t="e">
        <f t="shared" si="17"/>
        <v>#REF!</v>
      </c>
      <c r="Z252">
        <v>0</v>
      </c>
      <c r="AL252"/>
    </row>
    <row r="253" spans="1:38" s="4" customFormat="1" ht="18" customHeight="1" x14ac:dyDescent="0.25">
      <c r="A253" s="1" t="s">
        <v>588</v>
      </c>
      <c r="B253" t="s">
        <v>55</v>
      </c>
      <c r="C253" t="s">
        <v>28</v>
      </c>
      <c r="D253" t="s">
        <v>983</v>
      </c>
      <c r="E253" s="4" t="s">
        <v>313</v>
      </c>
      <c r="F253" t="s">
        <v>304</v>
      </c>
      <c r="G253" s="4">
        <v>20</v>
      </c>
      <c r="H253" s="4">
        <v>1</v>
      </c>
      <c r="I253" s="8">
        <v>0</v>
      </c>
      <c r="J253" s="7">
        <v>10</v>
      </c>
      <c r="K253" s="7">
        <v>14</v>
      </c>
      <c r="L253" s="5" t="e">
        <f>VLOOKUP(X253,#REF!,6,FALSE)</f>
        <v>#REF!</v>
      </c>
      <c r="M253" s="5" t="e">
        <f>VLOOKUP(X253,#REF!,8,FALSE)</f>
        <v>#REF!</v>
      </c>
      <c r="N253" s="5" t="e">
        <f>VLOOKUP(X253,#REF!,7,FALSE)</f>
        <v>#REF!</v>
      </c>
      <c r="O253" s="4" t="e">
        <f>VLOOKUP(X253,#REF!,10,FALSE)</f>
        <v>#REF!</v>
      </c>
      <c r="P253" s="4">
        <v>10.1</v>
      </c>
      <c r="Q253" t="e">
        <f t="shared" si="19"/>
        <v>#REF!</v>
      </c>
      <c r="R253" t="e">
        <f t="shared" si="15"/>
        <v>#REF!</v>
      </c>
      <c r="S253" t="e">
        <f>#REF!^2/((J253*#REF!)*(SQRT(1+K253^2)))</f>
        <v>#REF!</v>
      </c>
      <c r="T253" t="e">
        <f t="shared" si="16"/>
        <v>#REF!</v>
      </c>
      <c r="U253">
        <v>0</v>
      </c>
      <c r="V253" s="4">
        <v>0</v>
      </c>
      <c r="W253" t="str">
        <f t="shared" si="18"/>
        <v>PSCAD_H_DMAT_TOV.120.140_SCR10_XR14_P1_Q0</v>
      </c>
      <c r="X253" t="str">
        <f t="shared" si="17"/>
        <v>1_0_10_14</v>
      </c>
      <c r="Z253">
        <v>0</v>
      </c>
      <c r="AL253"/>
    </row>
    <row r="254" spans="1:38" s="4" customFormat="1" ht="18" customHeight="1" x14ac:dyDescent="0.25">
      <c r="A254" s="1" t="s">
        <v>589</v>
      </c>
      <c r="B254" t="s">
        <v>55</v>
      </c>
      <c r="C254" t="s">
        <v>28</v>
      </c>
      <c r="D254" t="s">
        <v>983</v>
      </c>
      <c r="E254" s="4" t="s">
        <v>313</v>
      </c>
      <c r="F254" t="s">
        <v>304</v>
      </c>
      <c r="G254" s="4">
        <v>20</v>
      </c>
      <c r="H254" s="4">
        <v>1</v>
      </c>
      <c r="I254" s="8">
        <v>-0.3</v>
      </c>
      <c r="J254" s="7">
        <v>10</v>
      </c>
      <c r="K254" s="7">
        <v>14</v>
      </c>
      <c r="L254" s="5" t="e">
        <f>VLOOKUP(X254,#REF!,6,FALSE)</f>
        <v>#REF!</v>
      </c>
      <c r="M254" s="5" t="e">
        <f>VLOOKUP(X254,#REF!,8,FALSE)</f>
        <v>#REF!</v>
      </c>
      <c r="N254" s="5" t="e">
        <f>VLOOKUP(X254,#REF!,7,FALSE)</f>
        <v>#REF!</v>
      </c>
      <c r="O254" s="4" t="e">
        <f>VLOOKUP(X254,#REF!,10,FALSE)</f>
        <v>#REF!</v>
      </c>
      <c r="P254" s="4">
        <v>10.1</v>
      </c>
      <c r="Q254" t="e">
        <f t="shared" si="19"/>
        <v>#REF!</v>
      </c>
      <c r="R254" t="e">
        <f t="shared" si="15"/>
        <v>#REF!</v>
      </c>
      <c r="S254" t="e">
        <f>#REF!^2/((J254*#REF!)*(SQRT(1+K254^2)))</f>
        <v>#REF!</v>
      </c>
      <c r="T254" t="e">
        <f t="shared" si="16"/>
        <v>#REF!</v>
      </c>
      <c r="U254">
        <v>0</v>
      </c>
      <c r="V254" s="4">
        <v>0</v>
      </c>
      <c r="W254" t="str">
        <f t="shared" si="18"/>
        <v>PSCAD_H_DMAT_TOV.120.141_SCR10_XR14_P1_Q-0.3</v>
      </c>
      <c r="X254" t="str">
        <f t="shared" si="17"/>
        <v>1_-0.3_10_14</v>
      </c>
      <c r="Z254">
        <v>0</v>
      </c>
      <c r="AL254"/>
    </row>
    <row r="255" spans="1:38" s="4" customFormat="1" ht="18" customHeight="1" x14ac:dyDescent="0.25">
      <c r="A255" s="1" t="s">
        <v>590</v>
      </c>
      <c r="B255" t="s">
        <v>55</v>
      </c>
      <c r="C255" t="s">
        <v>28</v>
      </c>
      <c r="D255" t="s">
        <v>983</v>
      </c>
      <c r="E255" s="4" t="s">
        <v>313</v>
      </c>
      <c r="F255" t="s">
        <v>304</v>
      </c>
      <c r="G255" s="4">
        <v>20</v>
      </c>
      <c r="H255" s="4">
        <v>1</v>
      </c>
      <c r="I255" s="8">
        <v>0.3</v>
      </c>
      <c r="J255" s="7">
        <v>10</v>
      </c>
      <c r="K255" s="7">
        <v>14</v>
      </c>
      <c r="L255" s="5" t="e">
        <f>VLOOKUP(X255,#REF!,6,FALSE)</f>
        <v>#REF!</v>
      </c>
      <c r="M255" s="5" t="e">
        <f>VLOOKUP(X255,#REF!,8,FALSE)</f>
        <v>#REF!</v>
      </c>
      <c r="N255" s="5" t="e">
        <f>VLOOKUP(X255,#REF!,7,FALSE)</f>
        <v>#REF!</v>
      </c>
      <c r="O255" s="4" t="e">
        <f>VLOOKUP(X255,#REF!,10,FALSE)</f>
        <v>#REF!</v>
      </c>
      <c r="P255" s="4">
        <v>10.1</v>
      </c>
      <c r="Q255" t="e">
        <f t="shared" si="19"/>
        <v>#REF!</v>
      </c>
      <c r="R255" t="e">
        <f t="shared" si="15"/>
        <v>#REF!</v>
      </c>
      <c r="S255" t="e">
        <f>#REF!^2/((J255*#REF!)*(SQRT(1+K255^2)))</f>
        <v>#REF!</v>
      </c>
      <c r="T255" t="e">
        <f t="shared" si="16"/>
        <v>#REF!</v>
      </c>
      <c r="U255">
        <v>0</v>
      </c>
      <c r="V255" s="4">
        <v>0</v>
      </c>
      <c r="W255" t="str">
        <f t="shared" si="18"/>
        <v>PSCAD_H_DMAT_TOV.120.142_SCR10_XR14_P1_Q0.3</v>
      </c>
      <c r="X255" t="str">
        <f t="shared" si="17"/>
        <v>1_0.3_10_14</v>
      </c>
      <c r="Z255">
        <v>0</v>
      </c>
      <c r="AL255"/>
    </row>
    <row r="256" spans="1:38" s="4" customFormat="1" ht="18" customHeight="1" x14ac:dyDescent="0.25">
      <c r="A256" s="1" t="s">
        <v>591</v>
      </c>
      <c r="B256" t="s">
        <v>55</v>
      </c>
      <c r="C256" t="s">
        <v>28</v>
      </c>
      <c r="D256" t="s">
        <v>983</v>
      </c>
      <c r="E256" s="4" t="s">
        <v>313</v>
      </c>
      <c r="F256" t="s">
        <v>304</v>
      </c>
      <c r="G256" s="4">
        <v>20</v>
      </c>
      <c r="H256" s="4">
        <v>1</v>
      </c>
      <c r="I256" s="8">
        <v>0</v>
      </c>
      <c r="J256" s="7">
        <v>3</v>
      </c>
      <c r="K256" s="7">
        <v>14</v>
      </c>
      <c r="L256" s="5" t="e">
        <f>VLOOKUP(X256,#REF!,6,FALSE)</f>
        <v>#REF!</v>
      </c>
      <c r="M256" s="5" t="e">
        <f>VLOOKUP(X256,#REF!,8,FALSE)</f>
        <v>#REF!</v>
      </c>
      <c r="N256" s="5" t="e">
        <f>VLOOKUP(X256,#REF!,7,FALSE)</f>
        <v>#REF!</v>
      </c>
      <c r="O256" s="4" t="e">
        <f>VLOOKUP(X256,#REF!,10,FALSE)</f>
        <v>#REF!</v>
      </c>
      <c r="P256" s="4">
        <v>10.1</v>
      </c>
      <c r="Q256" t="e">
        <f t="shared" ref="Q256:Q319" si="20">IF(S256*V256=0,0.001,S256*V256)</f>
        <v>#REF!</v>
      </c>
      <c r="R256" t="e">
        <f t="shared" ref="R256:R319" si="21">T256*V256</f>
        <v>#REF!</v>
      </c>
      <c r="S256" t="e">
        <f>#REF!^2/((J256*#REF!)*(SQRT(1+K256^2)))</f>
        <v>#REF!</v>
      </c>
      <c r="T256" t="e">
        <f t="shared" ref="T256:T319" si="22">S256*K256/(2*PI()*50)</f>
        <v>#REF!</v>
      </c>
      <c r="U256">
        <v>0</v>
      </c>
      <c r="V256" s="4">
        <v>0</v>
      </c>
      <c r="W256" t="str">
        <f t="shared" si="18"/>
        <v>PSCAD_H_DMAT_TOV.120.143_SCR3_XR14_P1_Q0</v>
      </c>
      <c r="X256" t="str">
        <f t="shared" ref="X256:X319" si="23">H256&amp;"_"&amp;I256&amp;"_"&amp;ROUND(J256,2)&amp;"_"&amp;ROUND(K256,2)</f>
        <v>1_0_3_14</v>
      </c>
      <c r="Z256">
        <v>0</v>
      </c>
      <c r="AL256"/>
    </row>
    <row r="257" spans="1:38" s="4" customFormat="1" ht="18" customHeight="1" x14ac:dyDescent="0.25">
      <c r="A257" s="1" t="s">
        <v>592</v>
      </c>
      <c r="B257" t="s">
        <v>55</v>
      </c>
      <c r="C257" t="s">
        <v>28</v>
      </c>
      <c r="D257" t="s">
        <v>983</v>
      </c>
      <c r="E257" s="4" t="s">
        <v>313</v>
      </c>
      <c r="F257" t="s">
        <v>304</v>
      </c>
      <c r="G257" s="4">
        <v>20</v>
      </c>
      <c r="H257" s="4">
        <v>1</v>
      </c>
      <c r="I257" s="8">
        <v>-0.3</v>
      </c>
      <c r="J257" s="7">
        <v>3</v>
      </c>
      <c r="K257" s="7">
        <v>3</v>
      </c>
      <c r="L257" s="5" t="e">
        <f>VLOOKUP(X257,#REF!,6,FALSE)</f>
        <v>#REF!</v>
      </c>
      <c r="M257" s="5" t="e">
        <f>VLOOKUP(X257,#REF!,8,FALSE)</f>
        <v>#REF!</v>
      </c>
      <c r="N257" s="5" t="e">
        <f>VLOOKUP(X257,#REF!,7,FALSE)</f>
        <v>#REF!</v>
      </c>
      <c r="O257" s="4" t="e">
        <f>VLOOKUP(X257,#REF!,10,FALSE)</f>
        <v>#REF!</v>
      </c>
      <c r="P257" s="4">
        <v>10.1</v>
      </c>
      <c r="Q257" t="e">
        <f t="shared" si="20"/>
        <v>#REF!</v>
      </c>
      <c r="R257" t="e">
        <f t="shared" si="21"/>
        <v>#REF!</v>
      </c>
      <c r="S257" t="e">
        <f>#REF!^2/((J257*#REF!)*(SQRT(1+K257^2)))</f>
        <v>#REF!</v>
      </c>
      <c r="T257" t="e">
        <f t="shared" si="22"/>
        <v>#REF!</v>
      </c>
      <c r="U257">
        <v>0</v>
      </c>
      <c r="V257" s="4">
        <v>0</v>
      </c>
      <c r="W257" t="str">
        <f t="shared" si="18"/>
        <v>PSCAD_H_DMAT_TOV.120.144_SCR3_XR3_P1_Q-0.3</v>
      </c>
      <c r="X257" t="str">
        <f t="shared" si="23"/>
        <v>1_-0.3_3_3</v>
      </c>
      <c r="Z257">
        <v>0</v>
      </c>
      <c r="AL257"/>
    </row>
    <row r="258" spans="1:38" s="4" customFormat="1" ht="18" customHeight="1" x14ac:dyDescent="0.25">
      <c r="A258" s="1" t="s">
        <v>593</v>
      </c>
      <c r="B258" t="s">
        <v>55</v>
      </c>
      <c r="C258" t="s">
        <v>28</v>
      </c>
      <c r="D258" t="s">
        <v>983</v>
      </c>
      <c r="E258" s="4" t="s">
        <v>313</v>
      </c>
      <c r="F258" t="s">
        <v>304</v>
      </c>
      <c r="G258" s="4">
        <v>20</v>
      </c>
      <c r="H258" s="4">
        <v>1</v>
      </c>
      <c r="I258" s="8">
        <v>0.3</v>
      </c>
      <c r="J258" s="7">
        <v>3</v>
      </c>
      <c r="K258" s="7">
        <v>3</v>
      </c>
      <c r="L258" s="5" t="e">
        <f>VLOOKUP(X258,#REF!,6,FALSE)</f>
        <v>#REF!</v>
      </c>
      <c r="M258" s="5" t="e">
        <f>VLOOKUP(X258,#REF!,8,FALSE)</f>
        <v>#REF!</v>
      </c>
      <c r="N258" s="5" t="e">
        <f>VLOOKUP(X258,#REF!,7,FALSE)</f>
        <v>#REF!</v>
      </c>
      <c r="O258" s="4" t="e">
        <f>VLOOKUP(X258,#REF!,10,FALSE)</f>
        <v>#REF!</v>
      </c>
      <c r="P258" s="4">
        <v>10.1</v>
      </c>
      <c r="Q258" t="e">
        <f t="shared" si="20"/>
        <v>#REF!</v>
      </c>
      <c r="R258" t="e">
        <f t="shared" si="21"/>
        <v>#REF!</v>
      </c>
      <c r="S258" t="e">
        <f>#REF!^2/((J258*#REF!)*(SQRT(1+K258^2)))</f>
        <v>#REF!</v>
      </c>
      <c r="T258" t="e">
        <f t="shared" si="22"/>
        <v>#REF!</v>
      </c>
      <c r="U258">
        <v>0</v>
      </c>
      <c r="V258" s="4">
        <v>0</v>
      </c>
      <c r="W258" t="str">
        <f t="shared" si="18"/>
        <v>PSCAD_H_DMAT_TOV.120.145_SCR3_XR3_P1_Q0.3</v>
      </c>
      <c r="X258" t="str">
        <f t="shared" si="23"/>
        <v>1_0.3_3_3</v>
      </c>
      <c r="Z258">
        <v>0</v>
      </c>
      <c r="AL258"/>
    </row>
    <row r="259" spans="1:38" s="4" customFormat="1" ht="18" customHeight="1" x14ac:dyDescent="0.25">
      <c r="A259" s="1" t="s">
        <v>594</v>
      </c>
      <c r="B259" t="s">
        <v>55</v>
      </c>
      <c r="C259" t="s">
        <v>28</v>
      </c>
      <c r="D259" t="s">
        <v>983</v>
      </c>
      <c r="E259" s="4" t="s">
        <v>313</v>
      </c>
      <c r="F259" t="s">
        <v>304</v>
      </c>
      <c r="G259" s="4">
        <v>20</v>
      </c>
      <c r="H259" s="4">
        <v>1</v>
      </c>
      <c r="I259" s="8">
        <v>0</v>
      </c>
      <c r="J259" s="7" t="e">
        <f>#REF!</f>
        <v>#REF!</v>
      </c>
      <c r="K259" s="7" t="e">
        <f>#REF!</f>
        <v>#REF!</v>
      </c>
      <c r="L259" s="5" t="e">
        <f>VLOOKUP(X259,#REF!,6,FALSE)</f>
        <v>#REF!</v>
      </c>
      <c r="M259" s="5" t="e">
        <f>VLOOKUP(X259,#REF!,8,FALSE)</f>
        <v>#REF!</v>
      </c>
      <c r="N259" s="5" t="e">
        <f>VLOOKUP(X259,#REF!,7,FALSE)</f>
        <v>#REF!</v>
      </c>
      <c r="O259" s="4" t="e">
        <f>VLOOKUP(X259,#REF!,10,FALSE)</f>
        <v>#REF!</v>
      </c>
      <c r="P259" s="4">
        <v>10.1</v>
      </c>
      <c r="Q259" t="e">
        <f t="shared" si="20"/>
        <v>#REF!</v>
      </c>
      <c r="R259" t="e">
        <f t="shared" si="21"/>
        <v>#REF!</v>
      </c>
      <c r="S259" t="e">
        <f>#REF!^2/((J259*#REF!)*(SQRT(1+K259^2)))</f>
        <v>#REF!</v>
      </c>
      <c r="T259" t="e">
        <f t="shared" si="22"/>
        <v>#REF!</v>
      </c>
      <c r="U259">
        <v>0</v>
      </c>
      <c r="V259" s="4">
        <v>0</v>
      </c>
      <c r="W259" t="e">
        <f t="shared" ref="W259:W322" si="24">"PSCAD_"&amp;D259&amp;"_"&amp;F259&amp;"_"&amp;A259&amp;"_SCR"&amp;ROUND(J259,2)&amp;"_XR"&amp;ROUND(K259,2)&amp;"_P"&amp;H259&amp;"_Q"&amp;I259</f>
        <v>#REF!</v>
      </c>
      <c r="X259" t="e">
        <f t="shared" si="23"/>
        <v>#REF!</v>
      </c>
      <c r="Z259">
        <v>0</v>
      </c>
      <c r="AL259"/>
    </row>
    <row r="260" spans="1:38" s="4" customFormat="1" ht="18" customHeight="1" x14ac:dyDescent="0.25">
      <c r="A260" s="1" t="s">
        <v>595</v>
      </c>
      <c r="B260" t="s">
        <v>55</v>
      </c>
      <c r="C260" t="s">
        <v>28</v>
      </c>
      <c r="D260" t="s">
        <v>983</v>
      </c>
      <c r="E260" s="4" t="s">
        <v>313</v>
      </c>
      <c r="F260" t="s">
        <v>304</v>
      </c>
      <c r="G260" s="4">
        <v>20</v>
      </c>
      <c r="H260" s="4">
        <v>1</v>
      </c>
      <c r="I260" s="8">
        <v>-0.3</v>
      </c>
      <c r="J260" s="7" t="e">
        <f>#REF!</f>
        <v>#REF!</v>
      </c>
      <c r="K260" s="7" t="e">
        <f>#REF!</f>
        <v>#REF!</v>
      </c>
      <c r="L260" s="5" t="e">
        <f>VLOOKUP(X260,#REF!,6,FALSE)</f>
        <v>#REF!</v>
      </c>
      <c r="M260" s="5" t="e">
        <f>VLOOKUP(X260,#REF!,8,FALSE)</f>
        <v>#REF!</v>
      </c>
      <c r="N260" s="5" t="e">
        <f>VLOOKUP(X260,#REF!,7,FALSE)</f>
        <v>#REF!</v>
      </c>
      <c r="O260" s="4" t="e">
        <f>VLOOKUP(X260,#REF!,10,FALSE)</f>
        <v>#REF!</v>
      </c>
      <c r="P260" s="4">
        <v>10.1</v>
      </c>
      <c r="Q260" t="e">
        <f t="shared" si="20"/>
        <v>#REF!</v>
      </c>
      <c r="R260" t="e">
        <f t="shared" si="21"/>
        <v>#REF!</v>
      </c>
      <c r="S260" t="e">
        <f>#REF!^2/((J260*#REF!)*(SQRT(1+K260^2)))</f>
        <v>#REF!</v>
      </c>
      <c r="T260" t="e">
        <f t="shared" si="22"/>
        <v>#REF!</v>
      </c>
      <c r="U260">
        <v>0</v>
      </c>
      <c r="V260" s="4">
        <v>0</v>
      </c>
      <c r="W260" t="e">
        <f t="shared" si="24"/>
        <v>#REF!</v>
      </c>
      <c r="X260" t="e">
        <f t="shared" si="23"/>
        <v>#REF!</v>
      </c>
      <c r="Z260">
        <v>0</v>
      </c>
      <c r="AL260"/>
    </row>
    <row r="261" spans="1:38" s="4" customFormat="1" ht="18" customHeight="1" x14ac:dyDescent="0.25">
      <c r="A261" s="1" t="s">
        <v>596</v>
      </c>
      <c r="B261" t="s">
        <v>55</v>
      </c>
      <c r="C261" t="s">
        <v>28</v>
      </c>
      <c r="D261" t="s">
        <v>983</v>
      </c>
      <c r="E261" s="4" t="s">
        <v>313</v>
      </c>
      <c r="F261" t="s">
        <v>304</v>
      </c>
      <c r="G261" s="4">
        <v>20</v>
      </c>
      <c r="H261" s="4">
        <v>1</v>
      </c>
      <c r="I261" s="8">
        <v>0.3</v>
      </c>
      <c r="J261" s="7" t="e">
        <f>#REF!</f>
        <v>#REF!</v>
      </c>
      <c r="K261" s="7" t="e">
        <f>#REF!</f>
        <v>#REF!</v>
      </c>
      <c r="L261" s="5" t="e">
        <f>VLOOKUP(X261,#REF!,6,FALSE)</f>
        <v>#REF!</v>
      </c>
      <c r="M261" s="5" t="e">
        <f>VLOOKUP(X261,#REF!,8,FALSE)</f>
        <v>#REF!</v>
      </c>
      <c r="N261" s="5" t="e">
        <f>VLOOKUP(X261,#REF!,7,FALSE)</f>
        <v>#REF!</v>
      </c>
      <c r="O261" s="4" t="e">
        <f>VLOOKUP(X261,#REF!,10,FALSE)</f>
        <v>#REF!</v>
      </c>
      <c r="P261" s="4">
        <v>10.1</v>
      </c>
      <c r="Q261" t="e">
        <f t="shared" si="20"/>
        <v>#REF!</v>
      </c>
      <c r="R261" t="e">
        <f t="shared" si="21"/>
        <v>#REF!</v>
      </c>
      <c r="S261" t="e">
        <f>#REF!^2/((J261*#REF!)*(SQRT(1+K261^2)))</f>
        <v>#REF!</v>
      </c>
      <c r="T261" t="e">
        <f t="shared" si="22"/>
        <v>#REF!</v>
      </c>
      <c r="U261">
        <v>0</v>
      </c>
      <c r="V261" s="4">
        <v>0</v>
      </c>
      <c r="W261" t="e">
        <f t="shared" si="24"/>
        <v>#REF!</v>
      </c>
      <c r="X261" t="e">
        <f t="shared" si="23"/>
        <v>#REF!</v>
      </c>
      <c r="Z261">
        <v>0</v>
      </c>
      <c r="AL261"/>
    </row>
    <row r="262" spans="1:38" s="4" customFormat="1" ht="18" customHeight="1" x14ac:dyDescent="0.25">
      <c r="A262" s="1" t="s">
        <v>597</v>
      </c>
      <c r="B262" t="s">
        <v>55</v>
      </c>
      <c r="C262" t="s">
        <v>28</v>
      </c>
      <c r="D262" t="s">
        <v>983</v>
      </c>
      <c r="E262" s="4" t="s">
        <v>313</v>
      </c>
      <c r="F262" t="s">
        <v>304</v>
      </c>
      <c r="G262" s="4">
        <v>20</v>
      </c>
      <c r="H262" s="4">
        <v>1</v>
      </c>
      <c r="I262" s="8">
        <v>0</v>
      </c>
      <c r="J262" s="7" t="e">
        <f>#REF!</f>
        <v>#REF!</v>
      </c>
      <c r="K262" s="7" t="e">
        <f>#REF!</f>
        <v>#REF!</v>
      </c>
      <c r="L262" s="5" t="e">
        <f>VLOOKUP(X262,#REF!,6,FALSE)</f>
        <v>#REF!</v>
      </c>
      <c r="M262" s="5" t="e">
        <f>VLOOKUP(X262,#REF!,8,FALSE)</f>
        <v>#REF!</v>
      </c>
      <c r="N262" s="5" t="e">
        <f>VLOOKUP(X262,#REF!,7,FALSE)</f>
        <v>#REF!</v>
      </c>
      <c r="O262" s="4" t="e">
        <f>VLOOKUP(X262,#REF!,10,FALSE)</f>
        <v>#REF!</v>
      </c>
      <c r="P262" s="4">
        <v>10.1</v>
      </c>
      <c r="Q262" t="e">
        <f t="shared" si="20"/>
        <v>#REF!</v>
      </c>
      <c r="R262" t="e">
        <f t="shared" si="21"/>
        <v>#REF!</v>
      </c>
      <c r="S262" t="e">
        <f>#REF!^2/((J262*#REF!)*(SQRT(1+K262^2)))</f>
        <v>#REF!</v>
      </c>
      <c r="T262" t="e">
        <f t="shared" si="22"/>
        <v>#REF!</v>
      </c>
      <c r="U262">
        <v>0</v>
      </c>
      <c r="V262" s="4">
        <v>0</v>
      </c>
      <c r="W262" t="e">
        <f t="shared" si="24"/>
        <v>#REF!</v>
      </c>
      <c r="X262" t="e">
        <f t="shared" si="23"/>
        <v>#REF!</v>
      </c>
      <c r="Z262">
        <v>0</v>
      </c>
      <c r="AL262"/>
    </row>
    <row r="263" spans="1:38" s="4" customFormat="1" ht="18" customHeight="1" x14ac:dyDescent="0.25">
      <c r="A263" s="1" t="s">
        <v>598</v>
      </c>
      <c r="B263" t="s">
        <v>55</v>
      </c>
      <c r="C263" t="s">
        <v>28</v>
      </c>
      <c r="D263" t="s">
        <v>983</v>
      </c>
      <c r="E263" s="4" t="s">
        <v>313</v>
      </c>
      <c r="F263" t="s">
        <v>304</v>
      </c>
      <c r="G263" s="4">
        <v>20</v>
      </c>
      <c r="H263" s="4">
        <v>1</v>
      </c>
      <c r="I263" s="8">
        <v>-0.3</v>
      </c>
      <c r="J263" s="7" t="e">
        <f>#REF!</f>
        <v>#REF!</v>
      </c>
      <c r="K263" s="7" t="e">
        <f>#REF!</f>
        <v>#REF!</v>
      </c>
      <c r="L263" s="5" t="e">
        <f>VLOOKUP(X263,#REF!,6,FALSE)</f>
        <v>#REF!</v>
      </c>
      <c r="M263" s="5" t="e">
        <f>VLOOKUP(X263,#REF!,8,FALSE)</f>
        <v>#REF!</v>
      </c>
      <c r="N263" s="5" t="e">
        <f>VLOOKUP(X263,#REF!,7,FALSE)</f>
        <v>#REF!</v>
      </c>
      <c r="O263" s="4" t="e">
        <f>VLOOKUP(X263,#REF!,10,FALSE)</f>
        <v>#REF!</v>
      </c>
      <c r="P263" s="4">
        <v>10.1</v>
      </c>
      <c r="Q263" t="e">
        <f t="shared" si="20"/>
        <v>#REF!</v>
      </c>
      <c r="R263" t="e">
        <f t="shared" si="21"/>
        <v>#REF!</v>
      </c>
      <c r="S263" t="e">
        <f>#REF!^2/((J263*#REF!)*(SQRT(1+K263^2)))</f>
        <v>#REF!</v>
      </c>
      <c r="T263" t="e">
        <f t="shared" si="22"/>
        <v>#REF!</v>
      </c>
      <c r="U263">
        <v>0</v>
      </c>
      <c r="V263" s="4">
        <v>0</v>
      </c>
      <c r="W263" t="e">
        <f t="shared" si="24"/>
        <v>#REF!</v>
      </c>
      <c r="X263" t="e">
        <f t="shared" si="23"/>
        <v>#REF!</v>
      </c>
      <c r="Z263">
        <v>0</v>
      </c>
      <c r="AL263"/>
    </row>
    <row r="264" spans="1:38" s="4" customFormat="1" ht="18" customHeight="1" x14ac:dyDescent="0.25">
      <c r="A264" s="1" t="s">
        <v>599</v>
      </c>
      <c r="B264" t="s">
        <v>55</v>
      </c>
      <c r="C264" t="s">
        <v>28</v>
      </c>
      <c r="D264" t="s">
        <v>983</v>
      </c>
      <c r="E264" s="4" t="s">
        <v>313</v>
      </c>
      <c r="F264" t="s">
        <v>304</v>
      </c>
      <c r="G264" s="4">
        <v>20</v>
      </c>
      <c r="H264" s="4">
        <v>1</v>
      </c>
      <c r="I264" s="8">
        <v>0.3</v>
      </c>
      <c r="J264" s="7" t="e">
        <f>#REF!</f>
        <v>#REF!</v>
      </c>
      <c r="K264" s="7" t="e">
        <f>#REF!</f>
        <v>#REF!</v>
      </c>
      <c r="L264" s="5" t="e">
        <f>VLOOKUP(X264,#REF!,6,FALSE)</f>
        <v>#REF!</v>
      </c>
      <c r="M264" s="5" t="e">
        <f>VLOOKUP(X264,#REF!,8,FALSE)</f>
        <v>#REF!</v>
      </c>
      <c r="N264" s="5" t="e">
        <f>VLOOKUP(X264,#REF!,7,FALSE)</f>
        <v>#REF!</v>
      </c>
      <c r="O264" s="4" t="e">
        <f>VLOOKUP(X264,#REF!,10,FALSE)</f>
        <v>#REF!</v>
      </c>
      <c r="P264" s="4">
        <v>10.1</v>
      </c>
      <c r="Q264" t="e">
        <f t="shared" si="20"/>
        <v>#REF!</v>
      </c>
      <c r="R264" t="e">
        <f t="shared" si="21"/>
        <v>#REF!</v>
      </c>
      <c r="S264" t="e">
        <f>#REF!^2/((J264*#REF!)*(SQRT(1+K264^2)))</f>
        <v>#REF!</v>
      </c>
      <c r="T264" t="e">
        <f t="shared" si="22"/>
        <v>#REF!</v>
      </c>
      <c r="U264">
        <v>0</v>
      </c>
      <c r="V264" s="4">
        <v>0</v>
      </c>
      <c r="W264" t="e">
        <f t="shared" si="24"/>
        <v>#REF!</v>
      </c>
      <c r="X264" t="e">
        <f t="shared" si="23"/>
        <v>#REF!</v>
      </c>
      <c r="Z264">
        <v>0</v>
      </c>
      <c r="AL264"/>
    </row>
    <row r="265" spans="1:38" s="4" customFormat="1" ht="18" customHeight="1" x14ac:dyDescent="0.25">
      <c r="A265" s="1" t="s">
        <v>600</v>
      </c>
      <c r="B265" t="s">
        <v>280</v>
      </c>
      <c r="C265" t="s">
        <v>29</v>
      </c>
      <c r="D265" t="s">
        <v>983</v>
      </c>
      <c r="E265" s="4" t="s">
        <v>314</v>
      </c>
      <c r="F265" t="s">
        <v>304</v>
      </c>
      <c r="G265" s="4">
        <v>80</v>
      </c>
      <c r="H265" s="4">
        <v>1</v>
      </c>
      <c r="I265" s="8">
        <v>0</v>
      </c>
      <c r="J265" s="7">
        <v>10</v>
      </c>
      <c r="K265" s="7">
        <v>14</v>
      </c>
      <c r="L265" s="5" t="e">
        <f>VLOOKUP(X265,#REF!,6,FALSE)</f>
        <v>#REF!</v>
      </c>
      <c r="M265" s="5" t="e">
        <f>VLOOKUP(X265,#REF!,8,FALSE)</f>
        <v>#REF!</v>
      </c>
      <c r="N265" s="5" t="e">
        <f>VLOOKUP(X265,#REF!,7,FALSE)</f>
        <v>#REF!</v>
      </c>
      <c r="O265" s="4">
        <v>0</v>
      </c>
      <c r="P265" s="4">
        <v>0</v>
      </c>
      <c r="Q265" t="e">
        <f t="shared" si="20"/>
        <v>#REF!</v>
      </c>
      <c r="R265" t="e">
        <f t="shared" si="21"/>
        <v>#REF!</v>
      </c>
      <c r="S265" t="e">
        <f>#REF!^2/((J265*#REF!)*(SQRT(1+K265^2)))</f>
        <v>#REF!</v>
      </c>
      <c r="T265" t="e">
        <f t="shared" si="22"/>
        <v>#REF!</v>
      </c>
      <c r="U265">
        <v>0</v>
      </c>
      <c r="V265" s="4">
        <v>0</v>
      </c>
      <c r="W265" t="str">
        <f t="shared" si="24"/>
        <v>PSCAD_H_DMAT_V.Spnt.149.1_SCR10_XR14_P1_Q0</v>
      </c>
      <c r="X265" t="str">
        <f t="shared" si="23"/>
        <v>1_0_10_14</v>
      </c>
      <c r="Z265">
        <v>0</v>
      </c>
      <c r="AL265"/>
    </row>
    <row r="266" spans="1:38" s="4" customFormat="1" ht="18" customHeight="1" x14ac:dyDescent="0.25">
      <c r="A266" s="1" t="s">
        <v>601</v>
      </c>
      <c r="B266" t="s">
        <v>280</v>
      </c>
      <c r="C266" t="s">
        <v>29</v>
      </c>
      <c r="D266" t="s">
        <v>983</v>
      </c>
      <c r="E266" s="4" t="s">
        <v>314</v>
      </c>
      <c r="F266" t="s">
        <v>304</v>
      </c>
      <c r="G266" s="4">
        <v>80</v>
      </c>
      <c r="H266" s="4">
        <v>1</v>
      </c>
      <c r="I266" s="8">
        <v>0</v>
      </c>
      <c r="J266" s="7">
        <v>10</v>
      </c>
      <c r="K266" s="7">
        <v>3</v>
      </c>
      <c r="L266" s="5" t="e">
        <f>VLOOKUP(X266,#REF!,6,FALSE)</f>
        <v>#REF!</v>
      </c>
      <c r="M266" s="5" t="e">
        <f>VLOOKUP(X266,#REF!,8,FALSE)</f>
        <v>#REF!</v>
      </c>
      <c r="N266" s="5" t="e">
        <f>VLOOKUP(X266,#REF!,7,FALSE)</f>
        <v>#REF!</v>
      </c>
      <c r="O266" s="4">
        <v>0</v>
      </c>
      <c r="P266" s="4">
        <v>0</v>
      </c>
      <c r="Q266" t="e">
        <f t="shared" si="20"/>
        <v>#REF!</v>
      </c>
      <c r="R266" t="e">
        <f t="shared" si="21"/>
        <v>#REF!</v>
      </c>
      <c r="S266" t="e">
        <f>#REF!^2/((J266*#REF!)*(SQRT(1+K266^2)))</f>
        <v>#REF!</v>
      </c>
      <c r="T266" t="e">
        <f t="shared" si="22"/>
        <v>#REF!</v>
      </c>
      <c r="U266">
        <v>0</v>
      </c>
      <c r="V266" s="4">
        <v>0</v>
      </c>
      <c r="W266" t="str">
        <f t="shared" si="24"/>
        <v>PSCAD_H_DMAT_V.Spnt.149.2_SCR10_XR3_P1_Q0</v>
      </c>
      <c r="X266" t="str">
        <f t="shared" si="23"/>
        <v>1_0_10_3</v>
      </c>
      <c r="Z266">
        <v>0</v>
      </c>
      <c r="AL266"/>
    </row>
    <row r="267" spans="1:38" s="4" customFormat="1" ht="18" customHeight="1" x14ac:dyDescent="0.25">
      <c r="A267" s="1" t="s">
        <v>602</v>
      </c>
      <c r="B267" t="s">
        <v>280</v>
      </c>
      <c r="C267" t="s">
        <v>29</v>
      </c>
      <c r="D267" t="s">
        <v>983</v>
      </c>
      <c r="E267" s="4" t="s">
        <v>314</v>
      </c>
      <c r="F267" t="s">
        <v>304</v>
      </c>
      <c r="G267" s="4">
        <v>80</v>
      </c>
      <c r="H267" s="4">
        <v>0.05</v>
      </c>
      <c r="I267" s="8">
        <v>0</v>
      </c>
      <c r="J267" s="7">
        <v>10</v>
      </c>
      <c r="K267" s="7">
        <v>14</v>
      </c>
      <c r="L267" s="5" t="e">
        <f>VLOOKUP(X267,#REF!,6,FALSE)</f>
        <v>#REF!</v>
      </c>
      <c r="M267" s="5" t="e">
        <f>VLOOKUP(X267,#REF!,8,FALSE)</f>
        <v>#REF!</v>
      </c>
      <c r="N267" s="5" t="e">
        <f>VLOOKUP(X267,#REF!,7,FALSE)</f>
        <v>#REF!</v>
      </c>
      <c r="O267" s="4">
        <v>0</v>
      </c>
      <c r="P267" s="4">
        <v>0</v>
      </c>
      <c r="Q267" t="e">
        <f t="shared" si="20"/>
        <v>#REF!</v>
      </c>
      <c r="R267" t="e">
        <f t="shared" si="21"/>
        <v>#REF!</v>
      </c>
      <c r="S267" t="e">
        <f>#REF!^2/((J267*#REF!)*(SQRT(1+K267^2)))</f>
        <v>#REF!</v>
      </c>
      <c r="T267" t="e">
        <f t="shared" si="22"/>
        <v>#REF!</v>
      </c>
      <c r="U267">
        <v>0</v>
      </c>
      <c r="V267" s="4">
        <v>0</v>
      </c>
      <c r="W267" t="str">
        <f t="shared" si="24"/>
        <v>PSCAD_H_DMAT_V.Spnt.150.1_SCR10_XR14_P0.05_Q0</v>
      </c>
      <c r="X267" t="str">
        <f t="shared" si="23"/>
        <v>0.05_0_10_14</v>
      </c>
      <c r="Z267">
        <v>0</v>
      </c>
      <c r="AL267"/>
    </row>
    <row r="268" spans="1:38" s="4" customFormat="1" ht="18" customHeight="1" x14ac:dyDescent="0.25">
      <c r="A268" s="1" t="s">
        <v>603</v>
      </c>
      <c r="B268" t="s">
        <v>280</v>
      </c>
      <c r="C268" t="s">
        <v>29</v>
      </c>
      <c r="D268" t="s">
        <v>983</v>
      </c>
      <c r="E268" s="4" t="s">
        <v>314</v>
      </c>
      <c r="F268" t="s">
        <v>304</v>
      </c>
      <c r="G268" s="4">
        <v>80</v>
      </c>
      <c r="H268" s="4">
        <v>0.05</v>
      </c>
      <c r="I268" s="8">
        <v>0</v>
      </c>
      <c r="J268" s="7">
        <v>10</v>
      </c>
      <c r="K268" s="7">
        <v>3</v>
      </c>
      <c r="L268" s="5" t="e">
        <f>VLOOKUP(X268,#REF!,6,FALSE)</f>
        <v>#REF!</v>
      </c>
      <c r="M268" s="5" t="e">
        <f>VLOOKUP(X268,#REF!,8,FALSE)</f>
        <v>#REF!</v>
      </c>
      <c r="N268" s="5" t="e">
        <f>VLOOKUP(X268,#REF!,7,FALSE)</f>
        <v>#REF!</v>
      </c>
      <c r="O268" s="4">
        <v>0</v>
      </c>
      <c r="P268" s="4">
        <v>0</v>
      </c>
      <c r="Q268" t="e">
        <f t="shared" si="20"/>
        <v>#REF!</v>
      </c>
      <c r="R268" t="e">
        <f t="shared" si="21"/>
        <v>#REF!</v>
      </c>
      <c r="S268" t="e">
        <f>#REF!^2/((J268*#REF!)*(SQRT(1+K268^2)))</f>
        <v>#REF!</v>
      </c>
      <c r="T268" t="e">
        <f t="shared" si="22"/>
        <v>#REF!</v>
      </c>
      <c r="U268">
        <v>0</v>
      </c>
      <c r="V268" s="4">
        <v>0</v>
      </c>
      <c r="W268" t="str">
        <f t="shared" si="24"/>
        <v>PSCAD_H_DMAT_V.Spnt.150.2_SCR10_XR3_P0.05_Q0</v>
      </c>
      <c r="X268" t="str">
        <f t="shared" si="23"/>
        <v>0.05_0_10_3</v>
      </c>
      <c r="Z268">
        <v>0</v>
      </c>
      <c r="AL268"/>
    </row>
    <row r="269" spans="1:38" s="4" customFormat="1" ht="18" customHeight="1" x14ac:dyDescent="0.25">
      <c r="A269" s="1" t="s">
        <v>604</v>
      </c>
      <c r="B269" t="s">
        <v>280</v>
      </c>
      <c r="C269" t="s">
        <v>29</v>
      </c>
      <c r="D269" t="s">
        <v>983</v>
      </c>
      <c r="E269" s="4" t="s">
        <v>314</v>
      </c>
      <c r="F269" t="s">
        <v>304</v>
      </c>
      <c r="G269" s="4">
        <v>80</v>
      </c>
      <c r="H269" s="4">
        <v>1</v>
      </c>
      <c r="I269" s="8">
        <v>0</v>
      </c>
      <c r="J269" s="7">
        <v>3</v>
      </c>
      <c r="K269" s="7">
        <v>14</v>
      </c>
      <c r="L269" s="5" t="e">
        <f>VLOOKUP(X269,#REF!,6,FALSE)</f>
        <v>#REF!</v>
      </c>
      <c r="M269" s="5" t="e">
        <f>VLOOKUP(X269,#REF!,8,FALSE)</f>
        <v>#REF!</v>
      </c>
      <c r="N269" s="5" t="e">
        <f>VLOOKUP(X269,#REF!,7,FALSE)</f>
        <v>#REF!</v>
      </c>
      <c r="O269" s="4">
        <v>0</v>
      </c>
      <c r="P269" s="4">
        <v>0</v>
      </c>
      <c r="Q269" t="e">
        <f t="shared" si="20"/>
        <v>#REF!</v>
      </c>
      <c r="R269" t="e">
        <f t="shared" si="21"/>
        <v>#REF!</v>
      </c>
      <c r="S269" t="e">
        <f>#REF!^2/((J269*#REF!)*(SQRT(1+K269^2)))</f>
        <v>#REF!</v>
      </c>
      <c r="T269" t="e">
        <f t="shared" si="22"/>
        <v>#REF!</v>
      </c>
      <c r="U269">
        <v>0</v>
      </c>
      <c r="V269" s="4">
        <v>0</v>
      </c>
      <c r="W269" t="str">
        <f t="shared" si="24"/>
        <v>PSCAD_H_DMAT_V.Spnt.151.1_SCR3_XR14_P1_Q0</v>
      </c>
      <c r="X269" t="str">
        <f t="shared" si="23"/>
        <v>1_0_3_14</v>
      </c>
      <c r="Z269">
        <v>0</v>
      </c>
      <c r="AL269"/>
    </row>
    <row r="270" spans="1:38" s="4" customFormat="1" ht="18" customHeight="1" x14ac:dyDescent="0.25">
      <c r="A270" s="1" t="s">
        <v>605</v>
      </c>
      <c r="B270" t="s">
        <v>280</v>
      </c>
      <c r="C270" t="s">
        <v>29</v>
      </c>
      <c r="D270" t="s">
        <v>983</v>
      </c>
      <c r="E270" s="4" t="s">
        <v>314</v>
      </c>
      <c r="F270" t="s">
        <v>304</v>
      </c>
      <c r="G270" s="4">
        <v>80</v>
      </c>
      <c r="H270" s="4">
        <v>1</v>
      </c>
      <c r="I270" s="8">
        <v>0</v>
      </c>
      <c r="J270" s="7">
        <v>3</v>
      </c>
      <c r="K270" s="7">
        <v>3</v>
      </c>
      <c r="L270" s="5" t="e">
        <f>VLOOKUP(X270,#REF!,6,FALSE)</f>
        <v>#REF!</v>
      </c>
      <c r="M270" s="5" t="e">
        <f>VLOOKUP(X270,#REF!,8,FALSE)</f>
        <v>#REF!</v>
      </c>
      <c r="N270" s="5" t="e">
        <f>VLOOKUP(X270,#REF!,7,FALSE)</f>
        <v>#REF!</v>
      </c>
      <c r="O270" s="4">
        <v>0</v>
      </c>
      <c r="P270" s="4">
        <v>0</v>
      </c>
      <c r="Q270" t="e">
        <f t="shared" si="20"/>
        <v>#REF!</v>
      </c>
      <c r="R270" t="e">
        <f t="shared" si="21"/>
        <v>#REF!</v>
      </c>
      <c r="S270" t="e">
        <f>#REF!^2/((J270*#REF!)*(SQRT(1+K270^2)))</f>
        <v>#REF!</v>
      </c>
      <c r="T270" t="e">
        <f t="shared" si="22"/>
        <v>#REF!</v>
      </c>
      <c r="U270">
        <v>0</v>
      </c>
      <c r="V270" s="4">
        <v>0</v>
      </c>
      <c r="W270" t="str">
        <f t="shared" si="24"/>
        <v>PSCAD_H_DMAT_V.Spnt.151.2_SCR3_XR3_P1_Q0</v>
      </c>
      <c r="X270" t="str">
        <f t="shared" si="23"/>
        <v>1_0_3_3</v>
      </c>
      <c r="Z270">
        <v>0</v>
      </c>
      <c r="AL270"/>
    </row>
    <row r="271" spans="1:38" s="4" customFormat="1" ht="18" customHeight="1" x14ac:dyDescent="0.25">
      <c r="A271" s="1" t="s">
        <v>606</v>
      </c>
      <c r="B271" t="s">
        <v>280</v>
      </c>
      <c r="C271" t="s">
        <v>29</v>
      </c>
      <c r="D271" t="s">
        <v>983</v>
      </c>
      <c r="E271" s="4" t="s">
        <v>314</v>
      </c>
      <c r="F271" t="s">
        <v>304</v>
      </c>
      <c r="G271" s="4">
        <v>80</v>
      </c>
      <c r="H271" s="4">
        <v>0.05</v>
      </c>
      <c r="I271" s="8">
        <v>0</v>
      </c>
      <c r="J271" s="7">
        <v>3</v>
      </c>
      <c r="K271" s="7">
        <v>14</v>
      </c>
      <c r="L271" s="5" t="e">
        <f>VLOOKUP(X271,#REF!,6,FALSE)</f>
        <v>#REF!</v>
      </c>
      <c r="M271" s="5" t="e">
        <f>VLOOKUP(X271,#REF!,8,FALSE)</f>
        <v>#REF!</v>
      </c>
      <c r="N271" s="5" t="e">
        <f>VLOOKUP(X271,#REF!,7,FALSE)</f>
        <v>#REF!</v>
      </c>
      <c r="O271" s="4">
        <v>0</v>
      </c>
      <c r="P271" s="4">
        <v>0</v>
      </c>
      <c r="Q271" t="e">
        <f t="shared" si="20"/>
        <v>#REF!</v>
      </c>
      <c r="R271" t="e">
        <f t="shared" si="21"/>
        <v>#REF!</v>
      </c>
      <c r="S271" t="e">
        <f>#REF!^2/((J271*#REF!)*(SQRT(1+K271^2)))</f>
        <v>#REF!</v>
      </c>
      <c r="T271" t="e">
        <f t="shared" si="22"/>
        <v>#REF!</v>
      </c>
      <c r="U271">
        <v>0</v>
      </c>
      <c r="V271" s="4">
        <v>0</v>
      </c>
      <c r="W271" t="str">
        <f t="shared" si="24"/>
        <v>PSCAD_H_DMAT_V.Spnt.152.1_SCR3_XR14_P0.05_Q0</v>
      </c>
      <c r="X271" t="str">
        <f t="shared" si="23"/>
        <v>0.05_0_3_14</v>
      </c>
      <c r="Z271">
        <v>0</v>
      </c>
      <c r="AL271"/>
    </row>
    <row r="272" spans="1:38" s="4" customFormat="1" ht="18" customHeight="1" x14ac:dyDescent="0.25">
      <c r="A272" s="1" t="s">
        <v>607</v>
      </c>
      <c r="B272" t="s">
        <v>280</v>
      </c>
      <c r="C272" t="s">
        <v>29</v>
      </c>
      <c r="D272" t="s">
        <v>983</v>
      </c>
      <c r="E272" s="4" t="s">
        <v>314</v>
      </c>
      <c r="F272" t="s">
        <v>304</v>
      </c>
      <c r="G272" s="4">
        <v>80</v>
      </c>
      <c r="H272" s="4">
        <v>0.05</v>
      </c>
      <c r="I272" s="8">
        <v>0</v>
      </c>
      <c r="J272" s="7">
        <v>3</v>
      </c>
      <c r="K272" s="7">
        <v>3</v>
      </c>
      <c r="L272" s="5" t="e">
        <f>VLOOKUP(X272,#REF!,6,FALSE)</f>
        <v>#REF!</v>
      </c>
      <c r="M272" s="5" t="e">
        <f>VLOOKUP(X272,#REF!,8,FALSE)</f>
        <v>#REF!</v>
      </c>
      <c r="N272" s="5" t="e">
        <f>VLOOKUP(X272,#REF!,7,FALSE)</f>
        <v>#REF!</v>
      </c>
      <c r="O272" s="4">
        <v>0</v>
      </c>
      <c r="P272" s="4">
        <v>0</v>
      </c>
      <c r="Q272" t="e">
        <f t="shared" si="20"/>
        <v>#REF!</v>
      </c>
      <c r="R272" t="e">
        <f t="shared" si="21"/>
        <v>#REF!</v>
      </c>
      <c r="S272" t="e">
        <f>#REF!^2/((J272*#REF!)*(SQRT(1+K272^2)))</f>
        <v>#REF!</v>
      </c>
      <c r="T272" t="e">
        <f t="shared" si="22"/>
        <v>#REF!</v>
      </c>
      <c r="U272">
        <v>0</v>
      </c>
      <c r="V272" s="4">
        <v>0</v>
      </c>
      <c r="W272" t="str">
        <f t="shared" si="24"/>
        <v>PSCAD_H_DMAT_V.Spnt.152.2_SCR3_XR3_P0.05_Q0</v>
      </c>
      <c r="X272" t="str">
        <f t="shared" si="23"/>
        <v>0.05_0_3_3</v>
      </c>
      <c r="Z272">
        <v>0</v>
      </c>
      <c r="AL272"/>
    </row>
    <row r="273" spans="1:38" s="4" customFormat="1" ht="18" customHeight="1" x14ac:dyDescent="0.25">
      <c r="A273" s="1" t="s">
        <v>608</v>
      </c>
      <c r="B273" t="s">
        <v>280</v>
      </c>
      <c r="C273" t="s">
        <v>29</v>
      </c>
      <c r="D273" t="s">
        <v>983</v>
      </c>
      <c r="E273" s="4" t="s">
        <v>314</v>
      </c>
      <c r="F273" t="s">
        <v>304</v>
      </c>
      <c r="G273" s="4">
        <v>80</v>
      </c>
      <c r="H273" s="4">
        <v>1</v>
      </c>
      <c r="I273" s="8">
        <v>0</v>
      </c>
      <c r="J273" s="7" t="e">
        <f>#REF!</f>
        <v>#REF!</v>
      </c>
      <c r="K273" s="7" t="e">
        <f>#REF!</f>
        <v>#REF!</v>
      </c>
      <c r="L273" s="5" t="e">
        <f>VLOOKUP(X273,#REF!,6,FALSE)</f>
        <v>#REF!</v>
      </c>
      <c r="M273" s="5" t="e">
        <f>VLOOKUP(X273,#REF!,8,FALSE)</f>
        <v>#REF!</v>
      </c>
      <c r="N273" s="5" t="e">
        <f>VLOOKUP(X273,#REF!,7,FALSE)</f>
        <v>#REF!</v>
      </c>
      <c r="O273" s="4">
        <v>0</v>
      </c>
      <c r="P273" s="4">
        <v>0</v>
      </c>
      <c r="Q273" t="e">
        <f t="shared" si="20"/>
        <v>#REF!</v>
      </c>
      <c r="R273" t="e">
        <f t="shared" si="21"/>
        <v>#REF!</v>
      </c>
      <c r="S273" t="e">
        <f>#REF!^2/((J273*#REF!)*(SQRT(1+K273^2)))</f>
        <v>#REF!</v>
      </c>
      <c r="T273" t="e">
        <f t="shared" si="22"/>
        <v>#REF!</v>
      </c>
      <c r="U273">
        <v>0</v>
      </c>
      <c r="V273" s="4">
        <v>0</v>
      </c>
      <c r="W273" t="e">
        <f t="shared" si="24"/>
        <v>#REF!</v>
      </c>
      <c r="X273" t="e">
        <f t="shared" si="23"/>
        <v>#REF!</v>
      </c>
      <c r="Z273">
        <v>0</v>
      </c>
      <c r="AL273"/>
    </row>
    <row r="274" spans="1:38" s="4" customFormat="1" ht="18" customHeight="1" x14ac:dyDescent="0.25">
      <c r="A274" s="1" t="s">
        <v>609</v>
      </c>
      <c r="B274" t="s">
        <v>280</v>
      </c>
      <c r="C274" t="s">
        <v>29</v>
      </c>
      <c r="D274" t="s">
        <v>983</v>
      </c>
      <c r="E274" s="4" t="s">
        <v>314</v>
      </c>
      <c r="F274" t="s">
        <v>304</v>
      </c>
      <c r="G274" s="4">
        <v>80</v>
      </c>
      <c r="H274" s="4">
        <v>1</v>
      </c>
      <c r="I274" s="8">
        <v>0</v>
      </c>
      <c r="J274" s="7" t="e">
        <f>#REF!</f>
        <v>#REF!</v>
      </c>
      <c r="K274" s="7" t="e">
        <f>#REF!</f>
        <v>#REF!</v>
      </c>
      <c r="L274" s="5" t="e">
        <f>VLOOKUP(X274,#REF!,6,FALSE)</f>
        <v>#REF!</v>
      </c>
      <c r="M274" s="5" t="e">
        <f>VLOOKUP(X274,#REF!,8,FALSE)</f>
        <v>#REF!</v>
      </c>
      <c r="N274" s="5" t="e">
        <f>VLOOKUP(X274,#REF!,7,FALSE)</f>
        <v>#REF!</v>
      </c>
      <c r="O274" s="4">
        <v>0</v>
      </c>
      <c r="P274" s="4">
        <v>0</v>
      </c>
      <c r="Q274" t="e">
        <f t="shared" si="20"/>
        <v>#REF!</v>
      </c>
      <c r="R274" t="e">
        <f t="shared" si="21"/>
        <v>#REF!</v>
      </c>
      <c r="S274" t="e">
        <f>#REF!^2/((J274*#REF!)*(SQRT(1+K274^2)))</f>
        <v>#REF!</v>
      </c>
      <c r="T274" t="e">
        <f t="shared" si="22"/>
        <v>#REF!</v>
      </c>
      <c r="U274">
        <v>0</v>
      </c>
      <c r="V274" s="4">
        <v>0</v>
      </c>
      <c r="W274" t="e">
        <f t="shared" si="24"/>
        <v>#REF!</v>
      </c>
      <c r="X274" t="e">
        <f t="shared" si="23"/>
        <v>#REF!</v>
      </c>
      <c r="Z274">
        <v>0</v>
      </c>
      <c r="AL274"/>
    </row>
    <row r="275" spans="1:38" s="4" customFormat="1" ht="18" customHeight="1" x14ac:dyDescent="0.25">
      <c r="A275" s="1" t="s">
        <v>610</v>
      </c>
      <c r="B275" t="s">
        <v>280</v>
      </c>
      <c r="C275" t="s">
        <v>29</v>
      </c>
      <c r="D275" t="s">
        <v>983</v>
      </c>
      <c r="E275" s="4" t="s">
        <v>314</v>
      </c>
      <c r="F275" t="s">
        <v>304</v>
      </c>
      <c r="G275" s="4">
        <v>80</v>
      </c>
      <c r="H275" s="4">
        <v>0.05</v>
      </c>
      <c r="I275" s="8">
        <v>0</v>
      </c>
      <c r="J275" s="7" t="e">
        <f>#REF!</f>
        <v>#REF!</v>
      </c>
      <c r="K275" s="7" t="e">
        <f>#REF!</f>
        <v>#REF!</v>
      </c>
      <c r="L275" s="5" t="e">
        <f>VLOOKUP(X275,#REF!,6,FALSE)</f>
        <v>#REF!</v>
      </c>
      <c r="M275" s="5" t="e">
        <f>VLOOKUP(X275,#REF!,8,FALSE)</f>
        <v>#REF!</v>
      </c>
      <c r="N275" s="5" t="e">
        <f>VLOOKUP(X275,#REF!,7,FALSE)</f>
        <v>#REF!</v>
      </c>
      <c r="O275" s="4">
        <v>0</v>
      </c>
      <c r="P275" s="4">
        <v>0</v>
      </c>
      <c r="Q275" t="e">
        <f t="shared" si="20"/>
        <v>#REF!</v>
      </c>
      <c r="R275" t="e">
        <f t="shared" si="21"/>
        <v>#REF!</v>
      </c>
      <c r="S275" t="e">
        <f>#REF!^2/((J275*#REF!)*(SQRT(1+K275^2)))</f>
        <v>#REF!</v>
      </c>
      <c r="T275" t="e">
        <f t="shared" si="22"/>
        <v>#REF!</v>
      </c>
      <c r="U275">
        <v>0</v>
      </c>
      <c r="V275" s="4">
        <v>0</v>
      </c>
      <c r="W275" t="e">
        <f t="shared" si="24"/>
        <v>#REF!</v>
      </c>
      <c r="X275" t="e">
        <f t="shared" si="23"/>
        <v>#REF!</v>
      </c>
      <c r="Z275">
        <v>0</v>
      </c>
      <c r="AL275"/>
    </row>
    <row r="276" spans="1:38" s="4" customFormat="1" ht="18" customHeight="1" x14ac:dyDescent="0.25">
      <c r="A276" s="1" t="s">
        <v>611</v>
      </c>
      <c r="B276" t="s">
        <v>280</v>
      </c>
      <c r="C276" t="s">
        <v>29</v>
      </c>
      <c r="D276" t="s">
        <v>983</v>
      </c>
      <c r="E276" s="4" t="s">
        <v>314</v>
      </c>
      <c r="F276" t="s">
        <v>304</v>
      </c>
      <c r="G276" s="4">
        <v>80</v>
      </c>
      <c r="H276" s="4">
        <v>0.05</v>
      </c>
      <c r="I276" s="8">
        <v>0</v>
      </c>
      <c r="J276" s="7" t="e">
        <f>#REF!</f>
        <v>#REF!</v>
      </c>
      <c r="K276" s="7" t="e">
        <f>#REF!</f>
        <v>#REF!</v>
      </c>
      <c r="L276" s="5" t="e">
        <f>VLOOKUP(X276,#REF!,6,FALSE)</f>
        <v>#REF!</v>
      </c>
      <c r="M276" s="5" t="e">
        <f>VLOOKUP(X276,#REF!,8,FALSE)</f>
        <v>#REF!</v>
      </c>
      <c r="N276" s="5" t="e">
        <f>VLOOKUP(X276,#REF!,7,FALSE)</f>
        <v>#REF!</v>
      </c>
      <c r="O276" s="4">
        <v>0</v>
      </c>
      <c r="P276" s="4">
        <v>0</v>
      </c>
      <c r="Q276" t="e">
        <f t="shared" si="20"/>
        <v>#REF!</v>
      </c>
      <c r="R276" t="e">
        <f t="shared" si="21"/>
        <v>#REF!</v>
      </c>
      <c r="S276" t="e">
        <f>#REF!^2/((J276*#REF!)*(SQRT(1+K276^2)))</f>
        <v>#REF!</v>
      </c>
      <c r="T276" t="e">
        <f t="shared" si="22"/>
        <v>#REF!</v>
      </c>
      <c r="U276">
        <v>0</v>
      </c>
      <c r="V276" s="4">
        <v>0</v>
      </c>
      <c r="W276" t="e">
        <f t="shared" si="24"/>
        <v>#REF!</v>
      </c>
      <c r="X276" t="e">
        <f t="shared" si="23"/>
        <v>#REF!</v>
      </c>
      <c r="Z276">
        <v>0</v>
      </c>
      <c r="AL276"/>
    </row>
    <row r="277" spans="1:38" s="4" customFormat="1" ht="18" customHeight="1" x14ac:dyDescent="0.25">
      <c r="A277" s="1" t="s">
        <v>612</v>
      </c>
      <c r="B277" t="s">
        <v>280</v>
      </c>
      <c r="C277" t="s">
        <v>30</v>
      </c>
      <c r="D277" t="s">
        <v>983</v>
      </c>
      <c r="E277" s="4" t="s">
        <v>315</v>
      </c>
      <c r="F277" t="s">
        <v>304</v>
      </c>
      <c r="G277" s="4">
        <v>70</v>
      </c>
      <c r="H277" s="4">
        <v>1</v>
      </c>
      <c r="I277" s="8">
        <v>0</v>
      </c>
      <c r="J277" s="7">
        <v>10</v>
      </c>
      <c r="K277" s="7">
        <v>14</v>
      </c>
      <c r="L277" s="5" t="e">
        <f>VLOOKUP(X277,#REF!,6,FALSE)</f>
        <v>#REF!</v>
      </c>
      <c r="M277" s="5" t="e">
        <f>VLOOKUP(X277,#REF!,8,FALSE)</f>
        <v>#REF!</v>
      </c>
      <c r="N277" s="5" t="e">
        <f>VLOOKUP(X277,#REF!,7,FALSE)</f>
        <v>#REF!</v>
      </c>
      <c r="O277" s="4">
        <v>0</v>
      </c>
      <c r="P277" s="4">
        <v>0</v>
      </c>
      <c r="Q277" t="e">
        <f t="shared" si="20"/>
        <v>#REF!</v>
      </c>
      <c r="R277" t="e">
        <f t="shared" si="21"/>
        <v>#REF!</v>
      </c>
      <c r="S277" t="e">
        <f>#REF!^2/((J277*#REF!)*(SQRT(1+K277^2)))</f>
        <v>#REF!</v>
      </c>
      <c r="T277" t="e">
        <f t="shared" si="22"/>
        <v>#REF!</v>
      </c>
      <c r="U277">
        <v>0</v>
      </c>
      <c r="V277" s="4">
        <v>0</v>
      </c>
      <c r="W277" t="str">
        <f t="shared" si="24"/>
        <v>PSCAD_H_DMAT_V.Gstep.155.1_SCR10_XR14_P1_Q0</v>
      </c>
      <c r="X277" t="str">
        <f t="shared" si="23"/>
        <v>1_0_10_14</v>
      </c>
      <c r="Z277">
        <v>0</v>
      </c>
      <c r="AL277"/>
    </row>
    <row r="278" spans="1:38" s="4" customFormat="1" ht="18" customHeight="1" x14ac:dyDescent="0.25">
      <c r="A278" s="1" t="s">
        <v>613</v>
      </c>
      <c r="B278" t="s">
        <v>280</v>
      </c>
      <c r="C278" t="s">
        <v>30</v>
      </c>
      <c r="D278" t="s">
        <v>983</v>
      </c>
      <c r="E278" s="4" t="s">
        <v>315</v>
      </c>
      <c r="F278" t="s">
        <v>304</v>
      </c>
      <c r="G278" s="4">
        <v>70</v>
      </c>
      <c r="H278" s="4">
        <v>1</v>
      </c>
      <c r="I278" s="8">
        <v>0</v>
      </c>
      <c r="J278" s="7">
        <v>10</v>
      </c>
      <c r="K278" s="7">
        <v>3</v>
      </c>
      <c r="L278" s="5" t="e">
        <f>VLOOKUP(X278,#REF!,6,FALSE)</f>
        <v>#REF!</v>
      </c>
      <c r="M278" s="5" t="e">
        <f>VLOOKUP(X278,#REF!,8,FALSE)</f>
        <v>#REF!</v>
      </c>
      <c r="N278" s="5" t="e">
        <f>VLOOKUP(X278,#REF!,7,FALSE)</f>
        <v>#REF!</v>
      </c>
      <c r="O278" s="4">
        <v>0</v>
      </c>
      <c r="P278" s="4">
        <v>0</v>
      </c>
      <c r="Q278" t="e">
        <f t="shared" si="20"/>
        <v>#REF!</v>
      </c>
      <c r="R278" t="e">
        <f t="shared" si="21"/>
        <v>#REF!</v>
      </c>
      <c r="S278" t="e">
        <f>#REF!^2/((J278*#REF!)*(SQRT(1+K278^2)))</f>
        <v>#REF!</v>
      </c>
      <c r="T278" t="e">
        <f t="shared" si="22"/>
        <v>#REF!</v>
      </c>
      <c r="U278">
        <v>0</v>
      </c>
      <c r="V278" s="4">
        <v>0</v>
      </c>
      <c r="W278" t="str">
        <f t="shared" si="24"/>
        <v>PSCAD_H_DMAT_V.Gstep.155.2_SCR10_XR3_P1_Q0</v>
      </c>
      <c r="X278" t="str">
        <f t="shared" si="23"/>
        <v>1_0_10_3</v>
      </c>
      <c r="Z278">
        <v>0</v>
      </c>
      <c r="AL278"/>
    </row>
    <row r="279" spans="1:38" s="4" customFormat="1" ht="18" customHeight="1" x14ac:dyDescent="0.25">
      <c r="A279" s="1" t="s">
        <v>614</v>
      </c>
      <c r="B279" t="s">
        <v>280</v>
      </c>
      <c r="C279" t="s">
        <v>30</v>
      </c>
      <c r="D279" t="s">
        <v>983</v>
      </c>
      <c r="E279" s="4" t="s">
        <v>315</v>
      </c>
      <c r="F279" t="s">
        <v>304</v>
      </c>
      <c r="G279" s="4">
        <v>70</v>
      </c>
      <c r="H279" s="4">
        <v>0.05</v>
      </c>
      <c r="I279" s="8">
        <v>0</v>
      </c>
      <c r="J279" s="7">
        <v>10</v>
      </c>
      <c r="K279" s="7">
        <v>14</v>
      </c>
      <c r="L279" s="5" t="e">
        <f>VLOOKUP(X279,#REF!,6,FALSE)</f>
        <v>#REF!</v>
      </c>
      <c r="M279" s="5" t="e">
        <f>VLOOKUP(X279,#REF!,8,FALSE)</f>
        <v>#REF!</v>
      </c>
      <c r="N279" s="5" t="e">
        <f>VLOOKUP(X279,#REF!,7,FALSE)</f>
        <v>#REF!</v>
      </c>
      <c r="O279" s="4">
        <v>0</v>
      </c>
      <c r="P279" s="4">
        <v>0</v>
      </c>
      <c r="Q279" t="e">
        <f t="shared" si="20"/>
        <v>#REF!</v>
      </c>
      <c r="R279" t="e">
        <f t="shared" si="21"/>
        <v>#REF!</v>
      </c>
      <c r="S279" t="e">
        <f>#REF!^2/((J279*#REF!)*(SQRT(1+K279^2)))</f>
        <v>#REF!</v>
      </c>
      <c r="T279" t="e">
        <f t="shared" si="22"/>
        <v>#REF!</v>
      </c>
      <c r="U279">
        <v>0</v>
      </c>
      <c r="V279" s="4">
        <v>0</v>
      </c>
      <c r="W279" t="str">
        <f t="shared" si="24"/>
        <v>PSCAD_H_DMAT_V.Gstep.156.1_SCR10_XR14_P0.05_Q0</v>
      </c>
      <c r="X279" t="str">
        <f t="shared" si="23"/>
        <v>0.05_0_10_14</v>
      </c>
      <c r="Z279">
        <v>0</v>
      </c>
      <c r="AL279"/>
    </row>
    <row r="280" spans="1:38" s="4" customFormat="1" ht="18" customHeight="1" x14ac:dyDescent="0.25">
      <c r="A280" s="1" t="s">
        <v>615</v>
      </c>
      <c r="B280" t="s">
        <v>280</v>
      </c>
      <c r="C280" t="s">
        <v>30</v>
      </c>
      <c r="D280" t="s">
        <v>983</v>
      </c>
      <c r="E280" s="4" t="s">
        <v>315</v>
      </c>
      <c r="F280" t="s">
        <v>304</v>
      </c>
      <c r="G280" s="4">
        <v>70</v>
      </c>
      <c r="H280" s="4">
        <v>0.05</v>
      </c>
      <c r="I280" s="8">
        <v>0</v>
      </c>
      <c r="J280" s="7">
        <v>10</v>
      </c>
      <c r="K280" s="7">
        <v>3</v>
      </c>
      <c r="L280" s="5" t="e">
        <f>VLOOKUP(X280,#REF!,6,FALSE)</f>
        <v>#REF!</v>
      </c>
      <c r="M280" s="5" t="e">
        <f>VLOOKUP(X280,#REF!,8,FALSE)</f>
        <v>#REF!</v>
      </c>
      <c r="N280" s="5" t="e">
        <f>VLOOKUP(X280,#REF!,7,FALSE)</f>
        <v>#REF!</v>
      </c>
      <c r="O280" s="4">
        <v>0</v>
      </c>
      <c r="P280" s="4">
        <v>0</v>
      </c>
      <c r="Q280" t="e">
        <f t="shared" si="20"/>
        <v>#REF!</v>
      </c>
      <c r="R280" t="e">
        <f t="shared" si="21"/>
        <v>#REF!</v>
      </c>
      <c r="S280" t="e">
        <f>#REF!^2/((J280*#REF!)*(SQRT(1+K280^2)))</f>
        <v>#REF!</v>
      </c>
      <c r="T280" t="e">
        <f t="shared" si="22"/>
        <v>#REF!</v>
      </c>
      <c r="U280">
        <v>0</v>
      </c>
      <c r="V280" s="4">
        <v>0</v>
      </c>
      <c r="W280" t="str">
        <f t="shared" si="24"/>
        <v>PSCAD_H_DMAT_V.Gstep.156.2_SCR10_XR3_P0.05_Q0</v>
      </c>
      <c r="X280" t="str">
        <f t="shared" si="23"/>
        <v>0.05_0_10_3</v>
      </c>
      <c r="Z280">
        <v>0</v>
      </c>
      <c r="AL280"/>
    </row>
    <row r="281" spans="1:38" s="4" customFormat="1" ht="18" customHeight="1" x14ac:dyDescent="0.25">
      <c r="A281" s="1" t="s">
        <v>616</v>
      </c>
      <c r="B281" t="s">
        <v>280</v>
      </c>
      <c r="C281" t="s">
        <v>30</v>
      </c>
      <c r="D281" t="s">
        <v>983</v>
      </c>
      <c r="E281" s="4" t="s">
        <v>315</v>
      </c>
      <c r="F281" t="s">
        <v>304</v>
      </c>
      <c r="G281" s="4">
        <v>70</v>
      </c>
      <c r="H281" s="4">
        <v>1</v>
      </c>
      <c r="I281" s="8">
        <v>0</v>
      </c>
      <c r="J281" s="7">
        <v>3</v>
      </c>
      <c r="K281" s="7">
        <v>14</v>
      </c>
      <c r="L281" s="5" t="e">
        <f>VLOOKUP(X281,#REF!,6,FALSE)</f>
        <v>#REF!</v>
      </c>
      <c r="M281" s="5" t="e">
        <f>VLOOKUP(X281,#REF!,8,FALSE)</f>
        <v>#REF!</v>
      </c>
      <c r="N281" s="5" t="e">
        <f>VLOOKUP(X281,#REF!,7,FALSE)</f>
        <v>#REF!</v>
      </c>
      <c r="O281" s="4">
        <v>0</v>
      </c>
      <c r="P281" s="4">
        <v>0</v>
      </c>
      <c r="Q281" t="e">
        <f t="shared" si="20"/>
        <v>#REF!</v>
      </c>
      <c r="R281" t="e">
        <f t="shared" si="21"/>
        <v>#REF!</v>
      </c>
      <c r="S281" t="e">
        <f>#REF!^2/((J281*#REF!)*(SQRT(1+K281^2)))</f>
        <v>#REF!</v>
      </c>
      <c r="T281" t="e">
        <f t="shared" si="22"/>
        <v>#REF!</v>
      </c>
      <c r="U281">
        <v>0</v>
      </c>
      <c r="V281" s="4">
        <v>0</v>
      </c>
      <c r="W281" t="str">
        <f t="shared" si="24"/>
        <v>PSCAD_H_DMAT_V.Gstep.157.1_SCR3_XR14_P1_Q0</v>
      </c>
      <c r="X281" t="str">
        <f t="shared" si="23"/>
        <v>1_0_3_14</v>
      </c>
      <c r="Z281">
        <v>0</v>
      </c>
      <c r="AL281"/>
    </row>
    <row r="282" spans="1:38" s="4" customFormat="1" ht="18" customHeight="1" x14ac:dyDescent="0.25">
      <c r="A282" s="1" t="s">
        <v>617</v>
      </c>
      <c r="B282" t="s">
        <v>280</v>
      </c>
      <c r="C282" t="s">
        <v>30</v>
      </c>
      <c r="D282" t="s">
        <v>983</v>
      </c>
      <c r="E282" s="4" t="s">
        <v>315</v>
      </c>
      <c r="F282" t="s">
        <v>304</v>
      </c>
      <c r="G282" s="4">
        <v>70</v>
      </c>
      <c r="H282" s="4">
        <v>1</v>
      </c>
      <c r="I282" s="8">
        <v>0</v>
      </c>
      <c r="J282" s="7">
        <v>3</v>
      </c>
      <c r="K282" s="7">
        <v>3</v>
      </c>
      <c r="L282" s="5" t="e">
        <f>VLOOKUP(X282,#REF!,6,FALSE)</f>
        <v>#REF!</v>
      </c>
      <c r="M282" s="5" t="e">
        <f>VLOOKUP(X282,#REF!,8,FALSE)</f>
        <v>#REF!</v>
      </c>
      <c r="N282" s="5" t="e">
        <f>VLOOKUP(X282,#REF!,7,FALSE)</f>
        <v>#REF!</v>
      </c>
      <c r="O282" s="4">
        <v>0</v>
      </c>
      <c r="P282" s="4">
        <v>0</v>
      </c>
      <c r="Q282" t="e">
        <f t="shared" si="20"/>
        <v>#REF!</v>
      </c>
      <c r="R282" t="e">
        <f t="shared" si="21"/>
        <v>#REF!</v>
      </c>
      <c r="S282" t="e">
        <f>#REF!^2/((J282*#REF!)*(SQRT(1+K282^2)))</f>
        <v>#REF!</v>
      </c>
      <c r="T282" t="e">
        <f t="shared" si="22"/>
        <v>#REF!</v>
      </c>
      <c r="U282">
        <v>0</v>
      </c>
      <c r="V282" s="4">
        <v>0</v>
      </c>
      <c r="W282" t="str">
        <f t="shared" si="24"/>
        <v>PSCAD_H_DMAT_V.Gstep.157.2_SCR3_XR3_P1_Q0</v>
      </c>
      <c r="X282" t="str">
        <f t="shared" si="23"/>
        <v>1_0_3_3</v>
      </c>
      <c r="Z282">
        <v>0</v>
      </c>
      <c r="AL282"/>
    </row>
    <row r="283" spans="1:38" s="4" customFormat="1" ht="18" customHeight="1" x14ac:dyDescent="0.25">
      <c r="A283" s="1" t="s">
        <v>618</v>
      </c>
      <c r="B283" t="s">
        <v>280</v>
      </c>
      <c r="C283" t="s">
        <v>30</v>
      </c>
      <c r="D283" t="s">
        <v>983</v>
      </c>
      <c r="E283" s="4" t="s">
        <v>315</v>
      </c>
      <c r="F283" t="s">
        <v>304</v>
      </c>
      <c r="G283" s="4">
        <v>70</v>
      </c>
      <c r="H283" s="4">
        <v>0.05</v>
      </c>
      <c r="I283" s="8">
        <v>0</v>
      </c>
      <c r="J283" s="7">
        <v>3</v>
      </c>
      <c r="K283" s="7">
        <v>14</v>
      </c>
      <c r="L283" s="5" t="e">
        <f>VLOOKUP(X283,#REF!,6,FALSE)</f>
        <v>#REF!</v>
      </c>
      <c r="M283" s="5" t="e">
        <f>VLOOKUP(X283,#REF!,8,FALSE)</f>
        <v>#REF!</v>
      </c>
      <c r="N283" s="5" t="e">
        <f>VLOOKUP(X283,#REF!,7,FALSE)</f>
        <v>#REF!</v>
      </c>
      <c r="O283" s="4">
        <v>0</v>
      </c>
      <c r="P283" s="4">
        <v>0</v>
      </c>
      <c r="Q283" t="e">
        <f t="shared" si="20"/>
        <v>#REF!</v>
      </c>
      <c r="R283" t="e">
        <f t="shared" si="21"/>
        <v>#REF!</v>
      </c>
      <c r="S283" t="e">
        <f>#REF!^2/((J283*#REF!)*(SQRT(1+K283^2)))</f>
        <v>#REF!</v>
      </c>
      <c r="T283" t="e">
        <f t="shared" si="22"/>
        <v>#REF!</v>
      </c>
      <c r="U283">
        <v>0</v>
      </c>
      <c r="V283" s="4">
        <v>0</v>
      </c>
      <c r="W283" t="str">
        <f t="shared" si="24"/>
        <v>PSCAD_H_DMAT_V.Gstep.158.1_SCR3_XR14_P0.05_Q0</v>
      </c>
      <c r="X283" t="str">
        <f t="shared" si="23"/>
        <v>0.05_0_3_14</v>
      </c>
      <c r="Z283">
        <v>0</v>
      </c>
      <c r="AL283"/>
    </row>
    <row r="284" spans="1:38" s="4" customFormat="1" ht="18" customHeight="1" x14ac:dyDescent="0.25">
      <c r="A284" s="1" t="s">
        <v>619</v>
      </c>
      <c r="B284" t="s">
        <v>280</v>
      </c>
      <c r="C284" t="s">
        <v>30</v>
      </c>
      <c r="D284" t="s">
        <v>983</v>
      </c>
      <c r="E284" s="4" t="s">
        <v>315</v>
      </c>
      <c r="F284" t="s">
        <v>304</v>
      </c>
      <c r="G284" s="4">
        <v>70</v>
      </c>
      <c r="H284" s="4">
        <v>0.05</v>
      </c>
      <c r="I284" s="8">
        <v>0</v>
      </c>
      <c r="J284" s="7">
        <v>3</v>
      </c>
      <c r="K284" s="7">
        <v>3</v>
      </c>
      <c r="L284" s="5" t="e">
        <f>VLOOKUP(X284,#REF!,6,FALSE)</f>
        <v>#REF!</v>
      </c>
      <c r="M284" s="5" t="e">
        <f>VLOOKUP(X284,#REF!,8,FALSE)</f>
        <v>#REF!</v>
      </c>
      <c r="N284" s="5" t="e">
        <f>VLOOKUP(X284,#REF!,7,FALSE)</f>
        <v>#REF!</v>
      </c>
      <c r="O284" s="4">
        <v>0</v>
      </c>
      <c r="P284" s="4">
        <v>0</v>
      </c>
      <c r="Q284" t="e">
        <f t="shared" si="20"/>
        <v>#REF!</v>
      </c>
      <c r="R284" t="e">
        <f t="shared" si="21"/>
        <v>#REF!</v>
      </c>
      <c r="S284" t="e">
        <f>#REF!^2/((J284*#REF!)*(SQRT(1+K284^2)))</f>
        <v>#REF!</v>
      </c>
      <c r="T284" t="e">
        <f t="shared" si="22"/>
        <v>#REF!</v>
      </c>
      <c r="U284">
        <v>0</v>
      </c>
      <c r="V284" s="4">
        <v>0</v>
      </c>
      <c r="W284" t="str">
        <f t="shared" si="24"/>
        <v>PSCAD_H_DMAT_V.Gstep.158.2_SCR3_XR3_P0.05_Q0</v>
      </c>
      <c r="X284" t="str">
        <f t="shared" si="23"/>
        <v>0.05_0_3_3</v>
      </c>
      <c r="Z284">
        <v>0</v>
      </c>
      <c r="AL284"/>
    </row>
    <row r="285" spans="1:38" s="4" customFormat="1" ht="18" customHeight="1" x14ac:dyDescent="0.25">
      <c r="A285" s="1" t="s">
        <v>620</v>
      </c>
      <c r="B285" t="s">
        <v>280</v>
      </c>
      <c r="C285" t="s">
        <v>30</v>
      </c>
      <c r="D285" t="s">
        <v>983</v>
      </c>
      <c r="E285" s="4" t="s">
        <v>315</v>
      </c>
      <c r="F285" t="s">
        <v>304</v>
      </c>
      <c r="G285" s="4">
        <v>70</v>
      </c>
      <c r="H285" s="4">
        <v>1</v>
      </c>
      <c r="I285" s="8">
        <v>0</v>
      </c>
      <c r="J285" s="7" t="e">
        <f>#REF!</f>
        <v>#REF!</v>
      </c>
      <c r="K285" s="7" t="e">
        <f>#REF!</f>
        <v>#REF!</v>
      </c>
      <c r="L285" s="5" t="e">
        <f>VLOOKUP(X285,#REF!,6,FALSE)</f>
        <v>#REF!</v>
      </c>
      <c r="M285" s="5" t="e">
        <f>VLOOKUP(X285,#REF!,8,FALSE)</f>
        <v>#REF!</v>
      </c>
      <c r="N285" s="5" t="e">
        <f>VLOOKUP(X285,#REF!,7,FALSE)</f>
        <v>#REF!</v>
      </c>
      <c r="O285" s="4">
        <v>0</v>
      </c>
      <c r="P285" s="4">
        <v>0</v>
      </c>
      <c r="Q285" t="e">
        <f t="shared" si="20"/>
        <v>#REF!</v>
      </c>
      <c r="R285" t="e">
        <f t="shared" si="21"/>
        <v>#REF!</v>
      </c>
      <c r="S285" t="e">
        <f>#REF!^2/((J285*#REF!)*(SQRT(1+K285^2)))</f>
        <v>#REF!</v>
      </c>
      <c r="T285" t="e">
        <f t="shared" si="22"/>
        <v>#REF!</v>
      </c>
      <c r="U285">
        <v>0</v>
      </c>
      <c r="V285" s="4">
        <v>0</v>
      </c>
      <c r="W285" t="e">
        <f t="shared" si="24"/>
        <v>#REF!</v>
      </c>
      <c r="X285" t="e">
        <f t="shared" si="23"/>
        <v>#REF!</v>
      </c>
      <c r="Z285">
        <v>0</v>
      </c>
      <c r="AL285"/>
    </row>
    <row r="286" spans="1:38" s="4" customFormat="1" ht="18" customHeight="1" x14ac:dyDescent="0.25">
      <c r="A286" s="1" t="s">
        <v>621</v>
      </c>
      <c r="B286" t="s">
        <v>280</v>
      </c>
      <c r="C286" t="s">
        <v>30</v>
      </c>
      <c r="D286" t="s">
        <v>983</v>
      </c>
      <c r="E286" s="4" t="s">
        <v>315</v>
      </c>
      <c r="F286" t="s">
        <v>304</v>
      </c>
      <c r="G286" s="4">
        <v>70</v>
      </c>
      <c r="H286" s="4">
        <v>1</v>
      </c>
      <c r="I286" s="8">
        <v>0</v>
      </c>
      <c r="J286" s="7" t="e">
        <f>#REF!</f>
        <v>#REF!</v>
      </c>
      <c r="K286" s="7" t="e">
        <f>#REF!</f>
        <v>#REF!</v>
      </c>
      <c r="L286" s="5" t="e">
        <f>VLOOKUP(X286,#REF!,6,FALSE)</f>
        <v>#REF!</v>
      </c>
      <c r="M286" s="5" t="e">
        <f>VLOOKUP(X286,#REF!,8,FALSE)</f>
        <v>#REF!</v>
      </c>
      <c r="N286" s="5" t="e">
        <f>VLOOKUP(X286,#REF!,7,FALSE)</f>
        <v>#REF!</v>
      </c>
      <c r="O286" s="4">
        <v>0</v>
      </c>
      <c r="P286" s="4">
        <v>0</v>
      </c>
      <c r="Q286" t="e">
        <f t="shared" si="20"/>
        <v>#REF!</v>
      </c>
      <c r="R286" t="e">
        <f t="shared" si="21"/>
        <v>#REF!</v>
      </c>
      <c r="S286" t="e">
        <f>#REF!^2/((J286*#REF!)*(SQRT(1+K286^2)))</f>
        <v>#REF!</v>
      </c>
      <c r="T286" t="e">
        <f t="shared" si="22"/>
        <v>#REF!</v>
      </c>
      <c r="U286">
        <v>0</v>
      </c>
      <c r="V286" s="4">
        <v>0</v>
      </c>
      <c r="W286" t="e">
        <f t="shared" si="24"/>
        <v>#REF!</v>
      </c>
      <c r="X286" t="e">
        <f t="shared" si="23"/>
        <v>#REF!</v>
      </c>
      <c r="Z286">
        <v>0</v>
      </c>
      <c r="AL286"/>
    </row>
    <row r="287" spans="1:38" s="4" customFormat="1" ht="18" customHeight="1" x14ac:dyDescent="0.25">
      <c r="A287" s="1" t="s">
        <v>622</v>
      </c>
      <c r="B287" t="s">
        <v>280</v>
      </c>
      <c r="C287" t="s">
        <v>30</v>
      </c>
      <c r="D287" t="s">
        <v>983</v>
      </c>
      <c r="E287" s="4" t="s">
        <v>315</v>
      </c>
      <c r="F287" t="s">
        <v>304</v>
      </c>
      <c r="G287" s="4">
        <v>70</v>
      </c>
      <c r="H287" s="4">
        <v>0.05</v>
      </c>
      <c r="I287" s="8">
        <v>0</v>
      </c>
      <c r="J287" s="7" t="e">
        <f>#REF!</f>
        <v>#REF!</v>
      </c>
      <c r="K287" s="7" t="e">
        <f>#REF!</f>
        <v>#REF!</v>
      </c>
      <c r="L287" s="5" t="e">
        <f>VLOOKUP(X287,#REF!,6,FALSE)</f>
        <v>#REF!</v>
      </c>
      <c r="M287" s="5" t="e">
        <f>VLOOKUP(X287,#REF!,8,FALSE)</f>
        <v>#REF!</v>
      </c>
      <c r="N287" s="5" t="e">
        <f>VLOOKUP(X287,#REF!,7,FALSE)</f>
        <v>#REF!</v>
      </c>
      <c r="O287" s="4">
        <v>0</v>
      </c>
      <c r="P287" s="4">
        <v>0</v>
      </c>
      <c r="Q287" t="e">
        <f t="shared" si="20"/>
        <v>#REF!</v>
      </c>
      <c r="R287" t="e">
        <f t="shared" si="21"/>
        <v>#REF!</v>
      </c>
      <c r="S287" t="e">
        <f>#REF!^2/((J287*#REF!)*(SQRT(1+K287^2)))</f>
        <v>#REF!</v>
      </c>
      <c r="T287" t="e">
        <f t="shared" si="22"/>
        <v>#REF!</v>
      </c>
      <c r="U287">
        <v>0</v>
      </c>
      <c r="V287" s="4">
        <v>0</v>
      </c>
      <c r="W287" t="e">
        <f t="shared" si="24"/>
        <v>#REF!</v>
      </c>
      <c r="X287" t="e">
        <f t="shared" si="23"/>
        <v>#REF!</v>
      </c>
      <c r="Z287">
        <v>0</v>
      </c>
      <c r="AL287"/>
    </row>
    <row r="288" spans="1:38" s="4" customFormat="1" ht="18" customHeight="1" x14ac:dyDescent="0.25">
      <c r="A288" s="1" t="s">
        <v>623</v>
      </c>
      <c r="B288" t="s">
        <v>280</v>
      </c>
      <c r="C288" t="s">
        <v>30</v>
      </c>
      <c r="D288" t="s">
        <v>983</v>
      </c>
      <c r="E288" s="4" t="s">
        <v>315</v>
      </c>
      <c r="F288" t="s">
        <v>304</v>
      </c>
      <c r="G288" s="4">
        <v>70</v>
      </c>
      <c r="H288" s="4">
        <v>0.05</v>
      </c>
      <c r="I288" s="8">
        <v>0</v>
      </c>
      <c r="J288" s="7" t="e">
        <f>#REF!</f>
        <v>#REF!</v>
      </c>
      <c r="K288" s="7" t="e">
        <f>#REF!</f>
        <v>#REF!</v>
      </c>
      <c r="L288" s="5" t="e">
        <f>VLOOKUP(X288,#REF!,6,FALSE)</f>
        <v>#REF!</v>
      </c>
      <c r="M288" s="5" t="e">
        <f>VLOOKUP(X288,#REF!,8,FALSE)</f>
        <v>#REF!</v>
      </c>
      <c r="N288" s="5" t="e">
        <f>VLOOKUP(X288,#REF!,7,FALSE)</f>
        <v>#REF!</v>
      </c>
      <c r="O288" s="4">
        <v>0</v>
      </c>
      <c r="P288" s="4">
        <v>0</v>
      </c>
      <c r="Q288" t="e">
        <f t="shared" si="20"/>
        <v>#REF!</v>
      </c>
      <c r="R288" t="e">
        <f t="shared" si="21"/>
        <v>#REF!</v>
      </c>
      <c r="S288" t="e">
        <f>#REF!^2/((J288*#REF!)*(SQRT(1+K288^2)))</f>
        <v>#REF!</v>
      </c>
      <c r="T288" t="e">
        <f t="shared" si="22"/>
        <v>#REF!</v>
      </c>
      <c r="U288">
        <v>0</v>
      </c>
      <c r="V288" s="4">
        <v>0</v>
      </c>
      <c r="W288" t="e">
        <f t="shared" si="24"/>
        <v>#REF!</v>
      </c>
      <c r="X288" t="e">
        <f t="shared" si="23"/>
        <v>#REF!</v>
      </c>
      <c r="Z288">
        <v>0</v>
      </c>
      <c r="AL288"/>
    </row>
    <row r="289" spans="1:38" s="4" customFormat="1" ht="18" customHeight="1" x14ac:dyDescent="0.25">
      <c r="A289" s="1" t="s">
        <v>624</v>
      </c>
      <c r="B289" t="s">
        <v>55</v>
      </c>
      <c r="C289" t="s">
        <v>31</v>
      </c>
      <c r="D289" t="s">
        <v>983</v>
      </c>
      <c r="E289" s="4" t="s">
        <v>316</v>
      </c>
      <c r="F289" t="s">
        <v>304</v>
      </c>
      <c r="G289" s="4">
        <v>100</v>
      </c>
      <c r="H289" s="4">
        <v>1</v>
      </c>
      <c r="I289" s="8">
        <v>0</v>
      </c>
      <c r="J289" s="7">
        <v>10</v>
      </c>
      <c r="K289" s="7">
        <v>14</v>
      </c>
      <c r="L289" s="5" t="e">
        <f>VLOOKUP(X289,#REF!,6,FALSE)</f>
        <v>#REF!</v>
      </c>
      <c r="M289" s="5" t="e">
        <f>VLOOKUP(X289,#REF!,8,FALSE)</f>
        <v>#REF!</v>
      </c>
      <c r="N289" s="5" t="e">
        <f>VLOOKUP(X289,#REF!,7,FALSE)</f>
        <v>#REF!</v>
      </c>
      <c r="O289" s="4">
        <v>0</v>
      </c>
      <c r="P289" s="4">
        <v>0</v>
      </c>
      <c r="Q289" t="e">
        <f t="shared" si="20"/>
        <v>#REF!</v>
      </c>
      <c r="R289" t="e">
        <f t="shared" si="21"/>
        <v>#REF!</v>
      </c>
      <c r="S289" t="e">
        <f>#REF!^2/((J289*#REF!)*(SQRT(1+K289^2)))</f>
        <v>#REF!</v>
      </c>
      <c r="T289" t="e">
        <f t="shared" si="22"/>
        <v>#REF!</v>
      </c>
      <c r="U289">
        <v>0</v>
      </c>
      <c r="V289" s="4">
        <v>0</v>
      </c>
      <c r="W289" t="str">
        <f t="shared" si="24"/>
        <v>PSCAD_H_DMAT_Q.Spnt.161.1_SCR10_XR14_P1_Q0</v>
      </c>
      <c r="X289" t="str">
        <f t="shared" si="23"/>
        <v>1_0_10_14</v>
      </c>
      <c r="Z289">
        <v>0</v>
      </c>
      <c r="AL289"/>
    </row>
    <row r="290" spans="1:38" s="4" customFormat="1" ht="18" customHeight="1" x14ac:dyDescent="0.25">
      <c r="A290" s="1" t="s">
        <v>625</v>
      </c>
      <c r="B290" t="s">
        <v>55</v>
      </c>
      <c r="C290" t="s">
        <v>31</v>
      </c>
      <c r="D290" t="s">
        <v>983</v>
      </c>
      <c r="E290" s="4" t="s">
        <v>316</v>
      </c>
      <c r="F290" t="s">
        <v>304</v>
      </c>
      <c r="G290" s="4">
        <v>100</v>
      </c>
      <c r="H290" s="4">
        <v>1</v>
      </c>
      <c r="I290" s="8">
        <v>0</v>
      </c>
      <c r="J290" s="7">
        <v>10</v>
      </c>
      <c r="K290" s="7">
        <v>3</v>
      </c>
      <c r="L290" s="5" t="e">
        <f>VLOOKUP(X290,#REF!,6,FALSE)</f>
        <v>#REF!</v>
      </c>
      <c r="M290" s="5" t="e">
        <f>VLOOKUP(X290,#REF!,8,FALSE)</f>
        <v>#REF!</v>
      </c>
      <c r="N290" s="5" t="e">
        <f>VLOOKUP(X290,#REF!,7,FALSE)</f>
        <v>#REF!</v>
      </c>
      <c r="O290" s="4">
        <v>0</v>
      </c>
      <c r="P290" s="4">
        <v>0</v>
      </c>
      <c r="Q290" t="e">
        <f t="shared" si="20"/>
        <v>#REF!</v>
      </c>
      <c r="R290" t="e">
        <f t="shared" si="21"/>
        <v>#REF!</v>
      </c>
      <c r="S290" t="e">
        <f>#REF!^2/((J290*#REF!)*(SQRT(1+K290^2)))</f>
        <v>#REF!</v>
      </c>
      <c r="T290" t="e">
        <f t="shared" si="22"/>
        <v>#REF!</v>
      </c>
      <c r="U290">
        <v>0</v>
      </c>
      <c r="V290" s="4">
        <v>0</v>
      </c>
      <c r="W290" t="str">
        <f t="shared" si="24"/>
        <v>PSCAD_H_DMAT_Q.Spnt.161.2_SCR10_XR3_P1_Q0</v>
      </c>
      <c r="X290" t="str">
        <f t="shared" si="23"/>
        <v>1_0_10_3</v>
      </c>
      <c r="Z290">
        <v>0</v>
      </c>
      <c r="AL290"/>
    </row>
    <row r="291" spans="1:38" s="4" customFormat="1" ht="18" customHeight="1" x14ac:dyDescent="0.25">
      <c r="A291" s="1" t="s">
        <v>626</v>
      </c>
      <c r="B291" t="s">
        <v>55</v>
      </c>
      <c r="C291" t="s">
        <v>31</v>
      </c>
      <c r="D291" t="s">
        <v>983</v>
      </c>
      <c r="E291" s="4" t="s">
        <v>316</v>
      </c>
      <c r="F291" t="s">
        <v>304</v>
      </c>
      <c r="G291" s="4">
        <v>100</v>
      </c>
      <c r="H291" s="4">
        <v>0.05</v>
      </c>
      <c r="I291" s="8">
        <v>0</v>
      </c>
      <c r="J291" s="7">
        <v>10</v>
      </c>
      <c r="K291" s="7">
        <v>14</v>
      </c>
      <c r="L291" s="5" t="e">
        <f>VLOOKUP(X291,#REF!,6,FALSE)</f>
        <v>#REF!</v>
      </c>
      <c r="M291" s="5" t="e">
        <f>VLOOKUP(X291,#REF!,8,FALSE)</f>
        <v>#REF!</v>
      </c>
      <c r="N291" s="5" t="e">
        <f>VLOOKUP(X291,#REF!,7,FALSE)</f>
        <v>#REF!</v>
      </c>
      <c r="O291" s="4">
        <v>0</v>
      </c>
      <c r="P291" s="4">
        <v>0</v>
      </c>
      <c r="Q291" t="e">
        <f t="shared" si="20"/>
        <v>#REF!</v>
      </c>
      <c r="R291" t="e">
        <f t="shared" si="21"/>
        <v>#REF!</v>
      </c>
      <c r="S291" t="e">
        <f>#REF!^2/((J291*#REF!)*(SQRT(1+K291^2)))</f>
        <v>#REF!</v>
      </c>
      <c r="T291" t="e">
        <f t="shared" si="22"/>
        <v>#REF!</v>
      </c>
      <c r="U291">
        <v>0</v>
      </c>
      <c r="V291" s="4">
        <v>0</v>
      </c>
      <c r="W291" t="str">
        <f t="shared" si="24"/>
        <v>PSCAD_H_DMAT_Q.Spnt.162.1_SCR10_XR14_P0.05_Q0</v>
      </c>
      <c r="X291" t="str">
        <f t="shared" si="23"/>
        <v>0.05_0_10_14</v>
      </c>
      <c r="Z291">
        <v>0</v>
      </c>
      <c r="AL291"/>
    </row>
    <row r="292" spans="1:38" s="4" customFormat="1" ht="18" customHeight="1" x14ac:dyDescent="0.25">
      <c r="A292" s="1" t="s">
        <v>627</v>
      </c>
      <c r="B292" t="s">
        <v>55</v>
      </c>
      <c r="C292" t="s">
        <v>31</v>
      </c>
      <c r="D292" t="s">
        <v>983</v>
      </c>
      <c r="E292" s="4" t="s">
        <v>316</v>
      </c>
      <c r="F292" t="s">
        <v>304</v>
      </c>
      <c r="G292" s="4">
        <v>100</v>
      </c>
      <c r="H292" s="4">
        <v>0.05</v>
      </c>
      <c r="I292" s="8">
        <v>0</v>
      </c>
      <c r="J292" s="7">
        <v>10</v>
      </c>
      <c r="K292" s="7">
        <v>3</v>
      </c>
      <c r="L292" s="5" t="e">
        <f>VLOOKUP(X292,#REF!,6,FALSE)</f>
        <v>#REF!</v>
      </c>
      <c r="M292" s="5" t="e">
        <f>VLOOKUP(X292,#REF!,8,FALSE)</f>
        <v>#REF!</v>
      </c>
      <c r="N292" s="5" t="e">
        <f>VLOOKUP(X292,#REF!,7,FALSE)</f>
        <v>#REF!</v>
      </c>
      <c r="O292" s="4">
        <v>0</v>
      </c>
      <c r="P292" s="4">
        <v>0</v>
      </c>
      <c r="Q292" t="e">
        <f t="shared" si="20"/>
        <v>#REF!</v>
      </c>
      <c r="R292" t="e">
        <f t="shared" si="21"/>
        <v>#REF!</v>
      </c>
      <c r="S292" t="e">
        <f>#REF!^2/((J292*#REF!)*(SQRT(1+K292^2)))</f>
        <v>#REF!</v>
      </c>
      <c r="T292" t="e">
        <f t="shared" si="22"/>
        <v>#REF!</v>
      </c>
      <c r="U292">
        <v>0</v>
      </c>
      <c r="V292" s="4">
        <v>0</v>
      </c>
      <c r="W292" t="str">
        <f t="shared" si="24"/>
        <v>PSCAD_H_DMAT_Q.Spnt.162.2_SCR10_XR3_P0.05_Q0</v>
      </c>
      <c r="X292" t="str">
        <f t="shared" si="23"/>
        <v>0.05_0_10_3</v>
      </c>
      <c r="Z292">
        <v>0</v>
      </c>
      <c r="AL292"/>
    </row>
    <row r="293" spans="1:38" s="4" customFormat="1" ht="18" customHeight="1" x14ac:dyDescent="0.25">
      <c r="A293" s="1" t="s">
        <v>628</v>
      </c>
      <c r="B293" t="s">
        <v>55</v>
      </c>
      <c r="C293" t="s">
        <v>31</v>
      </c>
      <c r="D293" t="s">
        <v>983</v>
      </c>
      <c r="E293" s="4" t="s">
        <v>316</v>
      </c>
      <c r="F293" t="s">
        <v>304</v>
      </c>
      <c r="G293" s="4">
        <v>100</v>
      </c>
      <c r="H293" s="4">
        <v>1</v>
      </c>
      <c r="I293" s="8">
        <v>0</v>
      </c>
      <c r="J293" s="7">
        <v>3</v>
      </c>
      <c r="K293" s="7">
        <v>14</v>
      </c>
      <c r="L293" s="5" t="e">
        <f>VLOOKUP(X293,#REF!,6,FALSE)</f>
        <v>#REF!</v>
      </c>
      <c r="M293" s="5" t="e">
        <f>VLOOKUP(X293,#REF!,8,FALSE)</f>
        <v>#REF!</v>
      </c>
      <c r="N293" s="5" t="e">
        <f>VLOOKUP(X293,#REF!,7,FALSE)</f>
        <v>#REF!</v>
      </c>
      <c r="O293" s="4">
        <v>0</v>
      </c>
      <c r="P293" s="4">
        <v>0</v>
      </c>
      <c r="Q293" t="e">
        <f t="shared" si="20"/>
        <v>#REF!</v>
      </c>
      <c r="R293" t="e">
        <f t="shared" si="21"/>
        <v>#REF!</v>
      </c>
      <c r="S293" t="e">
        <f>#REF!^2/((J293*#REF!)*(SQRT(1+K293^2)))</f>
        <v>#REF!</v>
      </c>
      <c r="T293" t="e">
        <f t="shared" si="22"/>
        <v>#REF!</v>
      </c>
      <c r="U293">
        <v>0</v>
      </c>
      <c r="V293" s="4">
        <v>0</v>
      </c>
      <c r="W293" t="str">
        <f t="shared" si="24"/>
        <v>PSCAD_H_DMAT_Q.Spnt.163.1_SCR3_XR14_P1_Q0</v>
      </c>
      <c r="X293" t="str">
        <f t="shared" si="23"/>
        <v>1_0_3_14</v>
      </c>
      <c r="Z293">
        <v>0</v>
      </c>
      <c r="AL293"/>
    </row>
    <row r="294" spans="1:38" s="4" customFormat="1" ht="18" customHeight="1" x14ac:dyDescent="0.25">
      <c r="A294" s="1" t="s">
        <v>629</v>
      </c>
      <c r="B294" t="s">
        <v>55</v>
      </c>
      <c r="C294" t="s">
        <v>31</v>
      </c>
      <c r="D294" t="s">
        <v>983</v>
      </c>
      <c r="E294" s="4" t="s">
        <v>316</v>
      </c>
      <c r="F294" t="s">
        <v>304</v>
      </c>
      <c r="G294" s="4">
        <v>100</v>
      </c>
      <c r="H294" s="4">
        <v>1</v>
      </c>
      <c r="I294" s="8">
        <v>0</v>
      </c>
      <c r="J294" s="7">
        <v>3</v>
      </c>
      <c r="K294" s="7">
        <v>3</v>
      </c>
      <c r="L294" s="5" t="e">
        <f>VLOOKUP(X294,#REF!,6,FALSE)</f>
        <v>#REF!</v>
      </c>
      <c r="M294" s="5" t="e">
        <f>VLOOKUP(X294,#REF!,8,FALSE)</f>
        <v>#REF!</v>
      </c>
      <c r="N294" s="5" t="e">
        <f>VLOOKUP(X294,#REF!,7,FALSE)</f>
        <v>#REF!</v>
      </c>
      <c r="O294" s="4">
        <v>0</v>
      </c>
      <c r="P294" s="4">
        <v>0</v>
      </c>
      <c r="Q294" t="e">
        <f t="shared" si="20"/>
        <v>#REF!</v>
      </c>
      <c r="R294" t="e">
        <f t="shared" si="21"/>
        <v>#REF!</v>
      </c>
      <c r="S294" t="e">
        <f>#REF!^2/((J294*#REF!)*(SQRT(1+K294^2)))</f>
        <v>#REF!</v>
      </c>
      <c r="T294" t="e">
        <f t="shared" si="22"/>
        <v>#REF!</v>
      </c>
      <c r="U294">
        <v>0</v>
      </c>
      <c r="V294" s="4">
        <v>0</v>
      </c>
      <c r="W294" t="str">
        <f t="shared" si="24"/>
        <v>PSCAD_H_DMAT_Q.Spnt.163.2_SCR3_XR3_P1_Q0</v>
      </c>
      <c r="X294" t="str">
        <f t="shared" si="23"/>
        <v>1_0_3_3</v>
      </c>
      <c r="Z294">
        <v>0</v>
      </c>
      <c r="AL294"/>
    </row>
    <row r="295" spans="1:38" s="4" customFormat="1" ht="18" customHeight="1" x14ac:dyDescent="0.25">
      <c r="A295" s="1" t="s">
        <v>630</v>
      </c>
      <c r="B295" t="s">
        <v>55</v>
      </c>
      <c r="C295" t="s">
        <v>31</v>
      </c>
      <c r="D295" t="s">
        <v>983</v>
      </c>
      <c r="E295" s="4" t="s">
        <v>316</v>
      </c>
      <c r="F295" t="s">
        <v>304</v>
      </c>
      <c r="G295" s="4">
        <v>100</v>
      </c>
      <c r="H295" s="4">
        <v>0.05</v>
      </c>
      <c r="I295" s="8">
        <v>0</v>
      </c>
      <c r="J295" s="7">
        <v>3</v>
      </c>
      <c r="K295" s="7">
        <v>14</v>
      </c>
      <c r="L295" s="5" t="e">
        <f>VLOOKUP(X295,#REF!,6,FALSE)</f>
        <v>#REF!</v>
      </c>
      <c r="M295" s="5" t="e">
        <f>VLOOKUP(X295,#REF!,8,FALSE)</f>
        <v>#REF!</v>
      </c>
      <c r="N295" s="5" t="e">
        <f>VLOOKUP(X295,#REF!,7,FALSE)</f>
        <v>#REF!</v>
      </c>
      <c r="O295" s="4">
        <v>0</v>
      </c>
      <c r="P295" s="4">
        <v>0</v>
      </c>
      <c r="Q295" t="e">
        <f t="shared" si="20"/>
        <v>#REF!</v>
      </c>
      <c r="R295" t="e">
        <f t="shared" si="21"/>
        <v>#REF!</v>
      </c>
      <c r="S295" t="e">
        <f>#REF!^2/((J295*#REF!)*(SQRT(1+K295^2)))</f>
        <v>#REF!</v>
      </c>
      <c r="T295" t="e">
        <f t="shared" si="22"/>
        <v>#REF!</v>
      </c>
      <c r="U295">
        <v>0</v>
      </c>
      <c r="V295" s="4">
        <v>0</v>
      </c>
      <c r="W295" t="str">
        <f t="shared" si="24"/>
        <v>PSCAD_H_DMAT_Q.Spnt.164.1_SCR3_XR14_P0.05_Q0</v>
      </c>
      <c r="X295" t="str">
        <f t="shared" si="23"/>
        <v>0.05_0_3_14</v>
      </c>
      <c r="Z295">
        <v>0</v>
      </c>
      <c r="AL295"/>
    </row>
    <row r="296" spans="1:38" s="4" customFormat="1" ht="18" customHeight="1" x14ac:dyDescent="0.25">
      <c r="A296" s="1" t="s">
        <v>631</v>
      </c>
      <c r="B296" t="s">
        <v>55</v>
      </c>
      <c r="C296" t="s">
        <v>31</v>
      </c>
      <c r="D296" t="s">
        <v>983</v>
      </c>
      <c r="E296" s="4" t="s">
        <v>316</v>
      </c>
      <c r="F296" t="s">
        <v>304</v>
      </c>
      <c r="G296" s="4">
        <v>100</v>
      </c>
      <c r="H296" s="4">
        <v>0.05</v>
      </c>
      <c r="I296" s="8">
        <v>0</v>
      </c>
      <c r="J296" s="7">
        <v>3</v>
      </c>
      <c r="K296" s="7">
        <v>3</v>
      </c>
      <c r="L296" s="5" t="e">
        <f>VLOOKUP(X296,#REF!,6,FALSE)</f>
        <v>#REF!</v>
      </c>
      <c r="M296" s="5" t="e">
        <f>VLOOKUP(X296,#REF!,8,FALSE)</f>
        <v>#REF!</v>
      </c>
      <c r="N296" s="5" t="e">
        <f>VLOOKUP(X296,#REF!,7,FALSE)</f>
        <v>#REF!</v>
      </c>
      <c r="O296" s="4">
        <v>0</v>
      </c>
      <c r="P296" s="4">
        <v>0</v>
      </c>
      <c r="Q296" t="e">
        <f t="shared" si="20"/>
        <v>#REF!</v>
      </c>
      <c r="R296" t="e">
        <f t="shared" si="21"/>
        <v>#REF!</v>
      </c>
      <c r="S296" t="e">
        <f>#REF!^2/((J296*#REF!)*(SQRT(1+K296^2)))</f>
        <v>#REF!</v>
      </c>
      <c r="T296" t="e">
        <f t="shared" si="22"/>
        <v>#REF!</v>
      </c>
      <c r="U296">
        <v>0</v>
      </c>
      <c r="V296" s="4">
        <v>0</v>
      </c>
      <c r="W296" t="str">
        <f t="shared" si="24"/>
        <v>PSCAD_H_DMAT_Q.Spnt.164.2_SCR3_XR3_P0.05_Q0</v>
      </c>
      <c r="X296" t="str">
        <f t="shared" si="23"/>
        <v>0.05_0_3_3</v>
      </c>
      <c r="Z296">
        <v>0</v>
      </c>
      <c r="AL296"/>
    </row>
    <row r="297" spans="1:38" s="4" customFormat="1" ht="18" customHeight="1" x14ac:dyDescent="0.25">
      <c r="A297" s="1" t="s">
        <v>632</v>
      </c>
      <c r="B297" t="s">
        <v>55</v>
      </c>
      <c r="C297" t="s">
        <v>31</v>
      </c>
      <c r="D297" t="s">
        <v>983</v>
      </c>
      <c r="E297" s="4" t="s">
        <v>316</v>
      </c>
      <c r="F297" t="s">
        <v>304</v>
      </c>
      <c r="G297" s="4">
        <v>100</v>
      </c>
      <c r="H297" s="4">
        <v>1</v>
      </c>
      <c r="I297" s="8">
        <v>0</v>
      </c>
      <c r="J297" s="7" t="e">
        <f>#REF!</f>
        <v>#REF!</v>
      </c>
      <c r="K297" s="7" t="e">
        <f>#REF!</f>
        <v>#REF!</v>
      </c>
      <c r="L297" s="5" t="e">
        <f>VLOOKUP(X297,#REF!,6,FALSE)</f>
        <v>#REF!</v>
      </c>
      <c r="M297" s="5" t="e">
        <f>VLOOKUP(X297,#REF!,8,FALSE)</f>
        <v>#REF!</v>
      </c>
      <c r="N297" s="5" t="e">
        <f>VLOOKUP(X297,#REF!,7,FALSE)</f>
        <v>#REF!</v>
      </c>
      <c r="O297" s="4">
        <v>0</v>
      </c>
      <c r="P297" s="4">
        <v>0</v>
      </c>
      <c r="Q297" t="e">
        <f t="shared" si="20"/>
        <v>#REF!</v>
      </c>
      <c r="R297" t="e">
        <f t="shared" si="21"/>
        <v>#REF!</v>
      </c>
      <c r="S297" t="e">
        <f>#REF!^2/((J297*#REF!)*(SQRT(1+K297^2)))</f>
        <v>#REF!</v>
      </c>
      <c r="T297" t="e">
        <f t="shared" si="22"/>
        <v>#REF!</v>
      </c>
      <c r="U297">
        <v>0</v>
      </c>
      <c r="V297" s="4">
        <v>0</v>
      </c>
      <c r="W297" t="e">
        <f t="shared" si="24"/>
        <v>#REF!</v>
      </c>
      <c r="X297" t="e">
        <f t="shared" si="23"/>
        <v>#REF!</v>
      </c>
      <c r="Z297">
        <v>0</v>
      </c>
      <c r="AL297"/>
    </row>
    <row r="298" spans="1:38" s="4" customFormat="1" ht="18" customHeight="1" x14ac:dyDescent="0.25">
      <c r="A298" s="1" t="s">
        <v>633</v>
      </c>
      <c r="B298" t="s">
        <v>55</v>
      </c>
      <c r="C298" t="s">
        <v>31</v>
      </c>
      <c r="D298" t="s">
        <v>983</v>
      </c>
      <c r="E298" s="4" t="s">
        <v>316</v>
      </c>
      <c r="F298" t="s">
        <v>304</v>
      </c>
      <c r="G298" s="4">
        <v>100</v>
      </c>
      <c r="H298" s="4">
        <v>1</v>
      </c>
      <c r="I298" s="8">
        <v>0</v>
      </c>
      <c r="J298" s="7" t="e">
        <f>#REF!</f>
        <v>#REF!</v>
      </c>
      <c r="K298" s="7" t="e">
        <f>#REF!</f>
        <v>#REF!</v>
      </c>
      <c r="L298" s="5" t="e">
        <f>VLOOKUP(X298,#REF!,6,FALSE)</f>
        <v>#REF!</v>
      </c>
      <c r="M298" s="5" t="e">
        <f>VLOOKUP(X298,#REF!,8,FALSE)</f>
        <v>#REF!</v>
      </c>
      <c r="N298" s="5" t="e">
        <f>VLOOKUP(X298,#REF!,7,FALSE)</f>
        <v>#REF!</v>
      </c>
      <c r="O298" s="4">
        <v>0</v>
      </c>
      <c r="P298" s="4">
        <v>0</v>
      </c>
      <c r="Q298" t="e">
        <f t="shared" si="20"/>
        <v>#REF!</v>
      </c>
      <c r="R298" t="e">
        <f t="shared" si="21"/>
        <v>#REF!</v>
      </c>
      <c r="S298" t="e">
        <f>#REF!^2/((J298*#REF!)*(SQRT(1+K298^2)))</f>
        <v>#REF!</v>
      </c>
      <c r="T298" t="e">
        <f t="shared" si="22"/>
        <v>#REF!</v>
      </c>
      <c r="U298">
        <v>0</v>
      </c>
      <c r="V298" s="4">
        <v>0</v>
      </c>
      <c r="W298" t="e">
        <f t="shared" si="24"/>
        <v>#REF!</v>
      </c>
      <c r="X298" t="e">
        <f t="shared" si="23"/>
        <v>#REF!</v>
      </c>
      <c r="Z298">
        <v>0</v>
      </c>
      <c r="AL298"/>
    </row>
    <row r="299" spans="1:38" s="4" customFormat="1" ht="18" customHeight="1" x14ac:dyDescent="0.25">
      <c r="A299" s="1" t="s">
        <v>634</v>
      </c>
      <c r="B299" t="s">
        <v>55</v>
      </c>
      <c r="C299" t="s">
        <v>31</v>
      </c>
      <c r="D299" t="s">
        <v>983</v>
      </c>
      <c r="E299" s="4" t="s">
        <v>316</v>
      </c>
      <c r="F299" t="s">
        <v>304</v>
      </c>
      <c r="G299" s="4">
        <v>100</v>
      </c>
      <c r="H299" s="4">
        <v>0.05</v>
      </c>
      <c r="I299" s="8">
        <v>0</v>
      </c>
      <c r="J299" s="7" t="e">
        <f>#REF!</f>
        <v>#REF!</v>
      </c>
      <c r="K299" s="7" t="e">
        <f>#REF!</f>
        <v>#REF!</v>
      </c>
      <c r="L299" s="5" t="e">
        <f>VLOOKUP(X299,#REF!,6,FALSE)</f>
        <v>#REF!</v>
      </c>
      <c r="M299" s="5" t="e">
        <f>VLOOKUP(X299,#REF!,8,FALSE)</f>
        <v>#REF!</v>
      </c>
      <c r="N299" s="5" t="e">
        <f>VLOOKUP(X299,#REF!,7,FALSE)</f>
        <v>#REF!</v>
      </c>
      <c r="O299" s="4">
        <v>0</v>
      </c>
      <c r="P299" s="4">
        <v>0</v>
      </c>
      <c r="Q299" t="e">
        <f t="shared" si="20"/>
        <v>#REF!</v>
      </c>
      <c r="R299" t="e">
        <f t="shared" si="21"/>
        <v>#REF!</v>
      </c>
      <c r="S299" t="e">
        <f>#REF!^2/((J299*#REF!)*(SQRT(1+K299^2)))</f>
        <v>#REF!</v>
      </c>
      <c r="T299" t="e">
        <f t="shared" si="22"/>
        <v>#REF!</v>
      </c>
      <c r="U299">
        <v>0</v>
      </c>
      <c r="V299" s="4">
        <v>0</v>
      </c>
      <c r="W299" t="e">
        <f t="shared" si="24"/>
        <v>#REF!</v>
      </c>
      <c r="X299" t="e">
        <f t="shared" si="23"/>
        <v>#REF!</v>
      </c>
      <c r="Z299">
        <v>0</v>
      </c>
      <c r="AL299"/>
    </row>
    <row r="300" spans="1:38" s="4" customFormat="1" ht="18" customHeight="1" x14ac:dyDescent="0.25">
      <c r="A300" s="1" t="s">
        <v>635</v>
      </c>
      <c r="B300" t="s">
        <v>55</v>
      </c>
      <c r="C300" t="s">
        <v>31</v>
      </c>
      <c r="D300" t="s">
        <v>983</v>
      </c>
      <c r="E300" s="4" t="s">
        <v>316</v>
      </c>
      <c r="F300" t="s">
        <v>304</v>
      </c>
      <c r="G300" s="4">
        <v>100</v>
      </c>
      <c r="H300" s="4">
        <v>0.05</v>
      </c>
      <c r="I300" s="8">
        <v>0</v>
      </c>
      <c r="J300" s="7" t="e">
        <f>#REF!</f>
        <v>#REF!</v>
      </c>
      <c r="K300" s="7" t="e">
        <f>#REF!</f>
        <v>#REF!</v>
      </c>
      <c r="L300" s="5" t="e">
        <f>VLOOKUP(X300,#REF!,6,FALSE)</f>
        <v>#REF!</v>
      </c>
      <c r="M300" s="5" t="e">
        <f>VLOOKUP(X300,#REF!,8,FALSE)</f>
        <v>#REF!</v>
      </c>
      <c r="N300" s="5" t="e">
        <f>VLOOKUP(X300,#REF!,7,FALSE)</f>
        <v>#REF!</v>
      </c>
      <c r="O300" s="4">
        <v>0</v>
      </c>
      <c r="P300" s="4">
        <v>0</v>
      </c>
      <c r="Q300" t="e">
        <f t="shared" si="20"/>
        <v>#REF!</v>
      </c>
      <c r="R300" t="e">
        <f t="shared" si="21"/>
        <v>#REF!</v>
      </c>
      <c r="S300" t="e">
        <f>#REF!^2/((J300*#REF!)*(SQRT(1+K300^2)))</f>
        <v>#REF!</v>
      </c>
      <c r="T300" t="e">
        <f t="shared" si="22"/>
        <v>#REF!</v>
      </c>
      <c r="U300">
        <v>0</v>
      </c>
      <c r="V300" s="4">
        <v>0</v>
      </c>
      <c r="W300" t="e">
        <f t="shared" si="24"/>
        <v>#REF!</v>
      </c>
      <c r="X300" t="e">
        <f t="shared" si="23"/>
        <v>#REF!</v>
      </c>
      <c r="Z300">
        <v>0</v>
      </c>
      <c r="AL300"/>
    </row>
    <row r="301" spans="1:38" s="4" customFormat="1" ht="18" customHeight="1" x14ac:dyDescent="0.25">
      <c r="A301" s="1" t="s">
        <v>636</v>
      </c>
      <c r="B301" t="s">
        <v>55</v>
      </c>
      <c r="C301" t="s">
        <v>52</v>
      </c>
      <c r="D301" t="s">
        <v>983</v>
      </c>
      <c r="E301" s="4" t="s">
        <v>317</v>
      </c>
      <c r="F301" t="s">
        <v>304</v>
      </c>
      <c r="G301" s="4">
        <v>100</v>
      </c>
      <c r="H301" s="4">
        <v>1</v>
      </c>
      <c r="I301" s="8">
        <v>0</v>
      </c>
      <c r="J301" s="7">
        <v>10</v>
      </c>
      <c r="K301" s="7">
        <v>14</v>
      </c>
      <c r="L301" s="5" t="e">
        <f>VLOOKUP(X301,#REF!,6,FALSE)</f>
        <v>#REF!</v>
      </c>
      <c r="M301" s="5" t="e">
        <f>VLOOKUP(X301,#REF!,8,FALSE)</f>
        <v>#REF!</v>
      </c>
      <c r="N301" s="5" t="e">
        <f>VLOOKUP(X301,#REF!,7,FALSE)</f>
        <v>#REF!</v>
      </c>
      <c r="O301" s="4">
        <v>0</v>
      </c>
      <c r="P301" s="4">
        <v>0</v>
      </c>
      <c r="Q301" t="e">
        <f t="shared" si="20"/>
        <v>#REF!</v>
      </c>
      <c r="R301" t="e">
        <f t="shared" si="21"/>
        <v>#REF!</v>
      </c>
      <c r="S301" t="e">
        <f>#REF!^2/((J301*#REF!)*(SQRT(1+K301^2)))</f>
        <v>#REF!</v>
      </c>
      <c r="T301" t="e">
        <f t="shared" si="22"/>
        <v>#REF!</v>
      </c>
      <c r="U301">
        <v>0</v>
      </c>
      <c r="V301" s="4">
        <v>0</v>
      </c>
      <c r="W301" t="str">
        <f t="shared" si="24"/>
        <v>PSCAD_H_DMAT_PF.Spnt.161.3_SCR10_XR14_P1_Q0</v>
      </c>
      <c r="X301" t="str">
        <f t="shared" si="23"/>
        <v>1_0_10_14</v>
      </c>
      <c r="Z301">
        <v>0</v>
      </c>
      <c r="AL301"/>
    </row>
    <row r="302" spans="1:38" s="4" customFormat="1" ht="18" customHeight="1" x14ac:dyDescent="0.25">
      <c r="A302" s="1" t="s">
        <v>637</v>
      </c>
      <c r="B302" t="s">
        <v>55</v>
      </c>
      <c r="C302" t="s">
        <v>52</v>
      </c>
      <c r="D302" t="s">
        <v>983</v>
      </c>
      <c r="E302" s="4" t="s">
        <v>317</v>
      </c>
      <c r="F302" t="s">
        <v>304</v>
      </c>
      <c r="G302" s="4">
        <v>100</v>
      </c>
      <c r="H302" s="4">
        <v>1</v>
      </c>
      <c r="I302" s="8">
        <v>0</v>
      </c>
      <c r="J302" s="7">
        <v>10</v>
      </c>
      <c r="K302" s="7">
        <v>3</v>
      </c>
      <c r="L302" s="5" t="e">
        <f>VLOOKUP(X302,#REF!,6,FALSE)</f>
        <v>#REF!</v>
      </c>
      <c r="M302" s="5" t="e">
        <f>VLOOKUP(X302,#REF!,8,FALSE)</f>
        <v>#REF!</v>
      </c>
      <c r="N302" s="5" t="e">
        <f>VLOOKUP(X302,#REF!,7,FALSE)</f>
        <v>#REF!</v>
      </c>
      <c r="O302" s="4">
        <v>0</v>
      </c>
      <c r="P302" s="4">
        <v>0</v>
      </c>
      <c r="Q302" t="e">
        <f t="shared" si="20"/>
        <v>#REF!</v>
      </c>
      <c r="R302" t="e">
        <f t="shared" si="21"/>
        <v>#REF!</v>
      </c>
      <c r="S302" t="e">
        <f>#REF!^2/((J302*#REF!)*(SQRT(1+K302^2)))</f>
        <v>#REF!</v>
      </c>
      <c r="T302" t="e">
        <f t="shared" si="22"/>
        <v>#REF!</v>
      </c>
      <c r="U302">
        <v>0</v>
      </c>
      <c r="V302" s="4">
        <v>0</v>
      </c>
      <c r="W302" t="str">
        <f t="shared" si="24"/>
        <v>PSCAD_H_DMAT_PF.Spnt.161.4_SCR10_XR3_P1_Q0</v>
      </c>
      <c r="X302" t="str">
        <f t="shared" si="23"/>
        <v>1_0_10_3</v>
      </c>
      <c r="Z302">
        <v>0</v>
      </c>
      <c r="AL302"/>
    </row>
    <row r="303" spans="1:38" s="4" customFormat="1" ht="18" customHeight="1" x14ac:dyDescent="0.25">
      <c r="A303" s="1" t="s">
        <v>638</v>
      </c>
      <c r="B303" t="s">
        <v>55</v>
      </c>
      <c r="C303" t="s">
        <v>52</v>
      </c>
      <c r="D303" t="s">
        <v>983</v>
      </c>
      <c r="E303" s="4" t="s">
        <v>317</v>
      </c>
      <c r="F303" t="s">
        <v>304</v>
      </c>
      <c r="G303" s="4">
        <v>100</v>
      </c>
      <c r="H303" s="4">
        <v>0.05</v>
      </c>
      <c r="I303" s="8">
        <v>0</v>
      </c>
      <c r="J303" s="7">
        <v>10</v>
      </c>
      <c r="K303" s="7">
        <v>14</v>
      </c>
      <c r="L303" s="5" t="e">
        <f>VLOOKUP(X303,#REF!,6,FALSE)</f>
        <v>#REF!</v>
      </c>
      <c r="M303" s="5" t="e">
        <f>VLOOKUP(X303,#REF!,8,FALSE)</f>
        <v>#REF!</v>
      </c>
      <c r="N303" s="5" t="e">
        <f>VLOOKUP(X303,#REF!,7,FALSE)</f>
        <v>#REF!</v>
      </c>
      <c r="O303" s="4">
        <v>0</v>
      </c>
      <c r="P303" s="4">
        <v>0</v>
      </c>
      <c r="Q303" t="e">
        <f t="shared" si="20"/>
        <v>#REF!</v>
      </c>
      <c r="R303" t="e">
        <f t="shared" si="21"/>
        <v>#REF!</v>
      </c>
      <c r="S303" t="e">
        <f>#REF!^2/((J303*#REF!)*(SQRT(1+K303^2)))</f>
        <v>#REF!</v>
      </c>
      <c r="T303" t="e">
        <f t="shared" si="22"/>
        <v>#REF!</v>
      </c>
      <c r="U303">
        <v>0</v>
      </c>
      <c r="V303" s="4">
        <v>0</v>
      </c>
      <c r="W303" t="str">
        <f t="shared" si="24"/>
        <v>PSCAD_H_DMAT_PF.Spnt.162.3_SCR10_XR14_P0.05_Q0</v>
      </c>
      <c r="X303" t="str">
        <f t="shared" si="23"/>
        <v>0.05_0_10_14</v>
      </c>
      <c r="Z303">
        <v>0</v>
      </c>
      <c r="AL303"/>
    </row>
    <row r="304" spans="1:38" s="4" customFormat="1" ht="18" customHeight="1" x14ac:dyDescent="0.25">
      <c r="A304" s="1" t="s">
        <v>639</v>
      </c>
      <c r="B304" t="s">
        <v>55</v>
      </c>
      <c r="C304" t="s">
        <v>52</v>
      </c>
      <c r="D304" t="s">
        <v>983</v>
      </c>
      <c r="E304" s="4" t="s">
        <v>317</v>
      </c>
      <c r="F304" t="s">
        <v>304</v>
      </c>
      <c r="G304" s="4">
        <v>100</v>
      </c>
      <c r="H304" s="4">
        <v>0.05</v>
      </c>
      <c r="I304" s="8">
        <v>0</v>
      </c>
      <c r="J304" s="7">
        <v>10</v>
      </c>
      <c r="K304" s="7">
        <v>3</v>
      </c>
      <c r="L304" s="5" t="e">
        <f>VLOOKUP(X304,#REF!,6,FALSE)</f>
        <v>#REF!</v>
      </c>
      <c r="M304" s="5" t="e">
        <f>VLOOKUP(X304,#REF!,8,FALSE)</f>
        <v>#REF!</v>
      </c>
      <c r="N304" s="5" t="e">
        <f>VLOOKUP(X304,#REF!,7,FALSE)</f>
        <v>#REF!</v>
      </c>
      <c r="O304" s="4">
        <v>0</v>
      </c>
      <c r="P304" s="4">
        <v>0</v>
      </c>
      <c r="Q304" t="e">
        <f t="shared" si="20"/>
        <v>#REF!</v>
      </c>
      <c r="R304" t="e">
        <f t="shared" si="21"/>
        <v>#REF!</v>
      </c>
      <c r="S304" t="e">
        <f>#REF!^2/((J304*#REF!)*(SQRT(1+K304^2)))</f>
        <v>#REF!</v>
      </c>
      <c r="T304" t="e">
        <f t="shared" si="22"/>
        <v>#REF!</v>
      </c>
      <c r="U304">
        <v>0</v>
      </c>
      <c r="V304" s="4">
        <v>0</v>
      </c>
      <c r="W304" t="str">
        <f t="shared" si="24"/>
        <v>PSCAD_H_DMAT_PF.Spnt.162.4_SCR10_XR3_P0.05_Q0</v>
      </c>
      <c r="X304" t="str">
        <f t="shared" si="23"/>
        <v>0.05_0_10_3</v>
      </c>
      <c r="Z304">
        <v>0</v>
      </c>
      <c r="AL304"/>
    </row>
    <row r="305" spans="1:38" s="4" customFormat="1" ht="18" customHeight="1" x14ac:dyDescent="0.25">
      <c r="A305" s="1" t="s">
        <v>640</v>
      </c>
      <c r="B305" t="s">
        <v>280</v>
      </c>
      <c r="C305" t="s">
        <v>52</v>
      </c>
      <c r="D305" t="s">
        <v>983</v>
      </c>
      <c r="E305" s="4" t="s">
        <v>317</v>
      </c>
      <c r="F305" t="s">
        <v>304</v>
      </c>
      <c r="G305" s="4">
        <v>100</v>
      </c>
      <c r="H305" s="4">
        <v>1</v>
      </c>
      <c r="I305" s="8">
        <v>0</v>
      </c>
      <c r="J305" s="7">
        <v>3</v>
      </c>
      <c r="K305" s="7">
        <v>14</v>
      </c>
      <c r="L305" s="5" t="e">
        <f>VLOOKUP(X305,#REF!,6,FALSE)</f>
        <v>#REF!</v>
      </c>
      <c r="M305" s="5" t="e">
        <f>VLOOKUP(X305,#REF!,8,FALSE)</f>
        <v>#REF!</v>
      </c>
      <c r="N305" s="5" t="e">
        <f>VLOOKUP(X305,#REF!,7,FALSE)</f>
        <v>#REF!</v>
      </c>
      <c r="O305" s="4">
        <v>0</v>
      </c>
      <c r="P305" s="4">
        <v>0</v>
      </c>
      <c r="Q305" t="e">
        <f t="shared" si="20"/>
        <v>#REF!</v>
      </c>
      <c r="R305" t="e">
        <f t="shared" si="21"/>
        <v>#REF!</v>
      </c>
      <c r="S305" t="e">
        <f>#REF!^2/((J305*#REF!)*(SQRT(1+K305^2)))</f>
        <v>#REF!</v>
      </c>
      <c r="T305" t="e">
        <f t="shared" si="22"/>
        <v>#REF!</v>
      </c>
      <c r="U305">
        <v>0</v>
      </c>
      <c r="V305" s="4">
        <v>0</v>
      </c>
      <c r="W305" t="str">
        <f t="shared" si="24"/>
        <v>PSCAD_H_DMAT_PF.Spnt.163.3_SCR3_XR14_P1_Q0</v>
      </c>
      <c r="X305" t="str">
        <f t="shared" si="23"/>
        <v>1_0_3_14</v>
      </c>
      <c r="Z305">
        <v>0</v>
      </c>
      <c r="AL305"/>
    </row>
    <row r="306" spans="1:38" s="4" customFormat="1" ht="18" customHeight="1" x14ac:dyDescent="0.25">
      <c r="A306" s="1" t="s">
        <v>641</v>
      </c>
      <c r="B306" t="s">
        <v>280</v>
      </c>
      <c r="C306" t="s">
        <v>52</v>
      </c>
      <c r="D306" t="s">
        <v>983</v>
      </c>
      <c r="E306" s="4" t="s">
        <v>317</v>
      </c>
      <c r="F306" t="s">
        <v>304</v>
      </c>
      <c r="G306" s="4">
        <v>100</v>
      </c>
      <c r="H306" s="4">
        <v>1</v>
      </c>
      <c r="I306" s="8">
        <v>0</v>
      </c>
      <c r="J306" s="7">
        <v>3</v>
      </c>
      <c r="K306" s="7">
        <v>3</v>
      </c>
      <c r="L306" s="5" t="e">
        <f>VLOOKUP(X306,#REF!,6,FALSE)</f>
        <v>#REF!</v>
      </c>
      <c r="M306" s="5" t="e">
        <f>VLOOKUP(X306,#REF!,8,FALSE)</f>
        <v>#REF!</v>
      </c>
      <c r="N306" s="5" t="e">
        <f>VLOOKUP(X306,#REF!,7,FALSE)</f>
        <v>#REF!</v>
      </c>
      <c r="O306" s="4">
        <v>0</v>
      </c>
      <c r="P306" s="4">
        <v>0</v>
      </c>
      <c r="Q306" t="e">
        <f t="shared" si="20"/>
        <v>#REF!</v>
      </c>
      <c r="R306" t="e">
        <f t="shared" si="21"/>
        <v>#REF!</v>
      </c>
      <c r="S306" t="e">
        <f>#REF!^2/((J306*#REF!)*(SQRT(1+K306^2)))</f>
        <v>#REF!</v>
      </c>
      <c r="T306" t="e">
        <f t="shared" si="22"/>
        <v>#REF!</v>
      </c>
      <c r="U306">
        <v>0</v>
      </c>
      <c r="V306" s="4">
        <v>0</v>
      </c>
      <c r="W306" t="str">
        <f t="shared" si="24"/>
        <v>PSCAD_H_DMAT_PF.Spnt.163.4_SCR3_XR3_P1_Q0</v>
      </c>
      <c r="X306" t="str">
        <f t="shared" si="23"/>
        <v>1_0_3_3</v>
      </c>
      <c r="Z306">
        <v>0</v>
      </c>
      <c r="AL306"/>
    </row>
    <row r="307" spans="1:38" s="4" customFormat="1" ht="18" customHeight="1" x14ac:dyDescent="0.25">
      <c r="A307" s="1" t="s">
        <v>642</v>
      </c>
      <c r="B307" t="s">
        <v>280</v>
      </c>
      <c r="C307" t="s">
        <v>52</v>
      </c>
      <c r="D307" t="s">
        <v>983</v>
      </c>
      <c r="E307" s="4" t="s">
        <v>317</v>
      </c>
      <c r="F307" t="s">
        <v>304</v>
      </c>
      <c r="G307" s="4">
        <v>100</v>
      </c>
      <c r="H307" s="4">
        <v>0.05</v>
      </c>
      <c r="I307" s="8">
        <v>0</v>
      </c>
      <c r="J307" s="7">
        <v>3</v>
      </c>
      <c r="K307" s="7">
        <v>14</v>
      </c>
      <c r="L307" s="5" t="e">
        <f>VLOOKUP(X307,#REF!,6,FALSE)</f>
        <v>#REF!</v>
      </c>
      <c r="M307" s="5" t="e">
        <f>VLOOKUP(X307,#REF!,8,FALSE)</f>
        <v>#REF!</v>
      </c>
      <c r="N307" s="5" t="e">
        <f>VLOOKUP(X307,#REF!,7,FALSE)</f>
        <v>#REF!</v>
      </c>
      <c r="O307" s="4">
        <v>0</v>
      </c>
      <c r="P307" s="4">
        <v>0</v>
      </c>
      <c r="Q307" t="e">
        <f t="shared" si="20"/>
        <v>#REF!</v>
      </c>
      <c r="R307" t="e">
        <f t="shared" si="21"/>
        <v>#REF!</v>
      </c>
      <c r="S307" t="e">
        <f>#REF!^2/((J307*#REF!)*(SQRT(1+K307^2)))</f>
        <v>#REF!</v>
      </c>
      <c r="T307" t="e">
        <f t="shared" si="22"/>
        <v>#REF!</v>
      </c>
      <c r="U307">
        <v>0</v>
      </c>
      <c r="V307" s="4">
        <v>0</v>
      </c>
      <c r="W307" t="str">
        <f t="shared" si="24"/>
        <v>PSCAD_H_DMAT_PF.Spnt.164.3_SCR3_XR14_P0.05_Q0</v>
      </c>
      <c r="X307" t="str">
        <f t="shared" si="23"/>
        <v>0.05_0_3_14</v>
      </c>
      <c r="Z307">
        <v>0</v>
      </c>
      <c r="AL307"/>
    </row>
    <row r="308" spans="1:38" s="4" customFormat="1" ht="18" customHeight="1" x14ac:dyDescent="0.25">
      <c r="A308" s="1" t="s">
        <v>643</v>
      </c>
      <c r="B308" t="s">
        <v>280</v>
      </c>
      <c r="C308" t="s">
        <v>52</v>
      </c>
      <c r="D308" t="s">
        <v>983</v>
      </c>
      <c r="E308" s="4" t="s">
        <v>317</v>
      </c>
      <c r="F308" t="s">
        <v>304</v>
      </c>
      <c r="G308" s="4">
        <v>100</v>
      </c>
      <c r="H308" s="4">
        <v>0.05</v>
      </c>
      <c r="I308" s="8">
        <v>0</v>
      </c>
      <c r="J308" s="7">
        <v>3</v>
      </c>
      <c r="K308" s="7">
        <v>3</v>
      </c>
      <c r="L308" s="5" t="e">
        <f>VLOOKUP(X308,#REF!,6,FALSE)</f>
        <v>#REF!</v>
      </c>
      <c r="M308" s="5" t="e">
        <f>VLOOKUP(X308,#REF!,8,FALSE)</f>
        <v>#REF!</v>
      </c>
      <c r="N308" s="5" t="e">
        <f>VLOOKUP(X308,#REF!,7,FALSE)</f>
        <v>#REF!</v>
      </c>
      <c r="O308" s="4">
        <v>0</v>
      </c>
      <c r="P308" s="4">
        <v>0</v>
      </c>
      <c r="Q308" t="e">
        <f t="shared" si="20"/>
        <v>#REF!</v>
      </c>
      <c r="R308" t="e">
        <f t="shared" si="21"/>
        <v>#REF!</v>
      </c>
      <c r="S308" t="e">
        <f>#REF!^2/((J308*#REF!)*(SQRT(1+K308^2)))</f>
        <v>#REF!</v>
      </c>
      <c r="T308" t="e">
        <f t="shared" si="22"/>
        <v>#REF!</v>
      </c>
      <c r="U308">
        <v>0</v>
      </c>
      <c r="V308" s="4">
        <v>0</v>
      </c>
      <c r="W308" t="str">
        <f t="shared" si="24"/>
        <v>PSCAD_H_DMAT_PF.Spnt.164.4_SCR3_XR3_P0.05_Q0</v>
      </c>
      <c r="X308" t="str">
        <f t="shared" si="23"/>
        <v>0.05_0_3_3</v>
      </c>
      <c r="Z308">
        <v>0</v>
      </c>
      <c r="AL308"/>
    </row>
    <row r="309" spans="1:38" s="4" customFormat="1" ht="18" customHeight="1" x14ac:dyDescent="0.25">
      <c r="A309" s="1" t="s">
        <v>644</v>
      </c>
      <c r="B309" t="s">
        <v>55</v>
      </c>
      <c r="C309" t="s">
        <v>52</v>
      </c>
      <c r="D309" t="s">
        <v>983</v>
      </c>
      <c r="E309" s="4" t="s">
        <v>317</v>
      </c>
      <c r="F309" t="s">
        <v>304</v>
      </c>
      <c r="G309" s="4">
        <v>100</v>
      </c>
      <c r="H309" s="4">
        <v>1</v>
      </c>
      <c r="I309" s="8">
        <v>0</v>
      </c>
      <c r="J309" s="7" t="e">
        <f>#REF!</f>
        <v>#REF!</v>
      </c>
      <c r="K309" s="7" t="e">
        <f>#REF!</f>
        <v>#REF!</v>
      </c>
      <c r="L309" s="5" t="e">
        <f>VLOOKUP(X309,#REF!,6,FALSE)</f>
        <v>#REF!</v>
      </c>
      <c r="M309" s="5" t="e">
        <f>VLOOKUP(X309,#REF!,8,FALSE)</f>
        <v>#REF!</v>
      </c>
      <c r="N309" s="5" t="e">
        <f>VLOOKUP(X309,#REF!,7,FALSE)</f>
        <v>#REF!</v>
      </c>
      <c r="O309" s="4">
        <v>0</v>
      </c>
      <c r="P309" s="4">
        <v>0</v>
      </c>
      <c r="Q309" t="e">
        <f t="shared" si="20"/>
        <v>#REF!</v>
      </c>
      <c r="R309" t="e">
        <f t="shared" si="21"/>
        <v>#REF!</v>
      </c>
      <c r="S309" t="e">
        <f>#REF!^2/((J309*#REF!)*(SQRT(1+K309^2)))</f>
        <v>#REF!</v>
      </c>
      <c r="T309" t="e">
        <f t="shared" si="22"/>
        <v>#REF!</v>
      </c>
      <c r="U309">
        <v>0</v>
      </c>
      <c r="V309" s="4">
        <v>0</v>
      </c>
      <c r="W309" t="e">
        <f t="shared" si="24"/>
        <v>#REF!</v>
      </c>
      <c r="X309" t="e">
        <f t="shared" si="23"/>
        <v>#REF!</v>
      </c>
      <c r="Z309">
        <v>0</v>
      </c>
      <c r="AL309"/>
    </row>
    <row r="310" spans="1:38" s="4" customFormat="1" ht="18" customHeight="1" x14ac:dyDescent="0.25">
      <c r="A310" s="1" t="s">
        <v>645</v>
      </c>
      <c r="B310" t="s">
        <v>55</v>
      </c>
      <c r="C310" t="s">
        <v>52</v>
      </c>
      <c r="D310" t="s">
        <v>983</v>
      </c>
      <c r="E310" s="4" t="s">
        <v>317</v>
      </c>
      <c r="F310" t="s">
        <v>304</v>
      </c>
      <c r="G310" s="4">
        <v>100</v>
      </c>
      <c r="H310" s="4">
        <v>1</v>
      </c>
      <c r="I310" s="8">
        <v>0</v>
      </c>
      <c r="J310" s="7" t="e">
        <f>#REF!</f>
        <v>#REF!</v>
      </c>
      <c r="K310" s="7" t="e">
        <f>#REF!</f>
        <v>#REF!</v>
      </c>
      <c r="L310" s="5" t="e">
        <f>VLOOKUP(X310,#REF!,6,FALSE)</f>
        <v>#REF!</v>
      </c>
      <c r="M310" s="5" t="e">
        <f>VLOOKUP(X310,#REF!,8,FALSE)</f>
        <v>#REF!</v>
      </c>
      <c r="N310" s="5" t="e">
        <f>VLOOKUP(X310,#REF!,7,FALSE)</f>
        <v>#REF!</v>
      </c>
      <c r="O310" s="4">
        <v>0</v>
      </c>
      <c r="P310" s="4">
        <v>0</v>
      </c>
      <c r="Q310" t="e">
        <f t="shared" si="20"/>
        <v>#REF!</v>
      </c>
      <c r="R310" t="e">
        <f t="shared" si="21"/>
        <v>#REF!</v>
      </c>
      <c r="S310" t="e">
        <f>#REF!^2/((J310*#REF!)*(SQRT(1+K310^2)))</f>
        <v>#REF!</v>
      </c>
      <c r="T310" t="e">
        <f t="shared" si="22"/>
        <v>#REF!</v>
      </c>
      <c r="U310">
        <v>0</v>
      </c>
      <c r="V310" s="4">
        <v>0</v>
      </c>
      <c r="W310" t="e">
        <f t="shared" si="24"/>
        <v>#REF!</v>
      </c>
      <c r="X310" t="e">
        <f t="shared" si="23"/>
        <v>#REF!</v>
      </c>
      <c r="Z310">
        <v>0</v>
      </c>
      <c r="AL310"/>
    </row>
    <row r="311" spans="1:38" s="4" customFormat="1" ht="18" customHeight="1" x14ac:dyDescent="0.25">
      <c r="A311" s="1" t="s">
        <v>646</v>
      </c>
      <c r="B311" t="s">
        <v>55</v>
      </c>
      <c r="C311" t="s">
        <v>52</v>
      </c>
      <c r="D311" t="s">
        <v>983</v>
      </c>
      <c r="E311" s="4" t="s">
        <v>317</v>
      </c>
      <c r="F311" t="s">
        <v>304</v>
      </c>
      <c r="G311" s="4">
        <v>100</v>
      </c>
      <c r="H311" s="4">
        <v>0.05</v>
      </c>
      <c r="I311" s="8">
        <v>0</v>
      </c>
      <c r="J311" s="7" t="e">
        <f>#REF!</f>
        <v>#REF!</v>
      </c>
      <c r="K311" s="7" t="e">
        <f>#REF!</f>
        <v>#REF!</v>
      </c>
      <c r="L311" s="5" t="e">
        <f>VLOOKUP(X311,#REF!,6,FALSE)</f>
        <v>#REF!</v>
      </c>
      <c r="M311" s="5" t="e">
        <f>VLOOKUP(X311,#REF!,8,FALSE)</f>
        <v>#REF!</v>
      </c>
      <c r="N311" s="5" t="e">
        <f>VLOOKUP(X311,#REF!,7,FALSE)</f>
        <v>#REF!</v>
      </c>
      <c r="O311" s="4">
        <v>0</v>
      </c>
      <c r="P311" s="4">
        <v>0</v>
      </c>
      <c r="Q311" t="e">
        <f t="shared" si="20"/>
        <v>#REF!</v>
      </c>
      <c r="R311" t="e">
        <f t="shared" si="21"/>
        <v>#REF!</v>
      </c>
      <c r="S311" t="e">
        <f>#REF!^2/((J311*#REF!)*(SQRT(1+K311^2)))</f>
        <v>#REF!</v>
      </c>
      <c r="T311" t="e">
        <f t="shared" si="22"/>
        <v>#REF!</v>
      </c>
      <c r="U311">
        <v>0</v>
      </c>
      <c r="V311" s="4">
        <v>0</v>
      </c>
      <c r="W311" t="e">
        <f t="shared" si="24"/>
        <v>#REF!</v>
      </c>
      <c r="X311" t="e">
        <f t="shared" si="23"/>
        <v>#REF!</v>
      </c>
      <c r="Z311">
        <v>0</v>
      </c>
      <c r="AL311"/>
    </row>
    <row r="312" spans="1:38" s="4" customFormat="1" ht="18" customHeight="1" x14ac:dyDescent="0.25">
      <c r="A312" s="1" t="s">
        <v>647</v>
      </c>
      <c r="B312" t="s">
        <v>55</v>
      </c>
      <c r="C312" t="s">
        <v>52</v>
      </c>
      <c r="D312" t="s">
        <v>983</v>
      </c>
      <c r="E312" s="4" t="s">
        <v>317</v>
      </c>
      <c r="F312" t="s">
        <v>304</v>
      </c>
      <c r="G312" s="4">
        <v>100</v>
      </c>
      <c r="H312" s="4">
        <v>0.05</v>
      </c>
      <c r="I312" s="8">
        <v>0</v>
      </c>
      <c r="J312" s="7" t="e">
        <f>#REF!</f>
        <v>#REF!</v>
      </c>
      <c r="K312" s="7" t="e">
        <f>#REF!</f>
        <v>#REF!</v>
      </c>
      <c r="L312" s="5" t="e">
        <f>VLOOKUP(X312,#REF!,6,FALSE)</f>
        <v>#REF!</v>
      </c>
      <c r="M312" s="5" t="e">
        <f>VLOOKUP(X312,#REF!,8,FALSE)</f>
        <v>#REF!</v>
      </c>
      <c r="N312" s="5" t="e">
        <f>VLOOKUP(X312,#REF!,7,FALSE)</f>
        <v>#REF!</v>
      </c>
      <c r="O312" s="4">
        <v>0</v>
      </c>
      <c r="P312" s="4">
        <v>0</v>
      </c>
      <c r="Q312" t="e">
        <f t="shared" si="20"/>
        <v>#REF!</v>
      </c>
      <c r="R312" t="e">
        <f t="shared" si="21"/>
        <v>#REF!</v>
      </c>
      <c r="S312" t="e">
        <f>#REF!^2/((J312*#REF!)*(SQRT(1+K312^2)))</f>
        <v>#REF!</v>
      </c>
      <c r="T312" t="e">
        <f t="shared" si="22"/>
        <v>#REF!</v>
      </c>
      <c r="U312">
        <v>0</v>
      </c>
      <c r="V312" s="4">
        <v>0</v>
      </c>
      <c r="W312" t="e">
        <f t="shared" si="24"/>
        <v>#REF!</v>
      </c>
      <c r="X312" t="e">
        <f t="shared" si="23"/>
        <v>#REF!</v>
      </c>
      <c r="Z312">
        <v>0</v>
      </c>
      <c r="AL312"/>
    </row>
    <row r="313" spans="1:38" s="4" customFormat="1" ht="18" customHeight="1" x14ac:dyDescent="0.25">
      <c r="A313" s="1" t="s">
        <v>648</v>
      </c>
      <c r="B313" t="s">
        <v>55</v>
      </c>
      <c r="C313" t="s">
        <v>32</v>
      </c>
      <c r="D313" t="s">
        <v>983</v>
      </c>
      <c r="E313" s="4" t="s">
        <v>318</v>
      </c>
      <c r="F313" t="s">
        <v>304</v>
      </c>
      <c r="G313" s="4">
        <v>40</v>
      </c>
      <c r="H313" s="4">
        <v>1</v>
      </c>
      <c r="I313" s="8">
        <v>0</v>
      </c>
      <c r="J313" s="7">
        <v>10</v>
      </c>
      <c r="K313" s="7">
        <v>14</v>
      </c>
      <c r="L313" s="5" t="e">
        <f>VLOOKUP(X313,#REF!,6,FALSE)</f>
        <v>#REF!</v>
      </c>
      <c r="M313" s="5" t="e">
        <f>VLOOKUP(X313,#REF!,8,FALSE)</f>
        <v>#REF!</v>
      </c>
      <c r="N313" s="5" t="e">
        <f>VLOOKUP(X313,#REF!,7,FALSE)</f>
        <v>#REF!</v>
      </c>
      <c r="O313" s="4">
        <v>0</v>
      </c>
      <c r="P313" s="4">
        <v>0</v>
      </c>
      <c r="Q313" t="e">
        <f t="shared" si="20"/>
        <v>#REF!</v>
      </c>
      <c r="R313" t="e">
        <f t="shared" si="21"/>
        <v>#REF!</v>
      </c>
      <c r="S313" t="e">
        <f>#REF!^2/((J313*#REF!)*(SQRT(1+K313^2)))</f>
        <v>#REF!</v>
      </c>
      <c r="T313" t="e">
        <f t="shared" si="22"/>
        <v>#REF!</v>
      </c>
      <c r="U313">
        <v>0</v>
      </c>
      <c r="V313" s="4">
        <v>0</v>
      </c>
      <c r="W313" t="str">
        <f t="shared" si="24"/>
        <v>PSCAD_H_DMAT_P.Spnt.167_SCR10_XR14_P1_Q0</v>
      </c>
      <c r="X313" t="str">
        <f t="shared" si="23"/>
        <v>1_0_10_14</v>
      </c>
      <c r="Z313">
        <v>0</v>
      </c>
      <c r="AL313"/>
    </row>
    <row r="314" spans="1:38" s="4" customFormat="1" ht="18" customHeight="1" x14ac:dyDescent="0.25">
      <c r="A314" s="1" t="s">
        <v>649</v>
      </c>
      <c r="B314" t="s">
        <v>55</v>
      </c>
      <c r="C314" t="s">
        <v>32</v>
      </c>
      <c r="D314" t="s">
        <v>983</v>
      </c>
      <c r="E314" s="4" t="s">
        <v>318</v>
      </c>
      <c r="F314" t="s">
        <v>304</v>
      </c>
      <c r="G314" s="4">
        <v>40</v>
      </c>
      <c r="H314" s="4">
        <v>1</v>
      </c>
      <c r="I314" s="8">
        <v>0</v>
      </c>
      <c r="J314" s="7">
        <v>3</v>
      </c>
      <c r="K314" s="7">
        <v>14</v>
      </c>
      <c r="L314" s="5" t="e">
        <f>VLOOKUP(X314,#REF!,6,FALSE)</f>
        <v>#REF!</v>
      </c>
      <c r="M314" s="5" t="e">
        <f>VLOOKUP(X314,#REF!,8,FALSE)</f>
        <v>#REF!</v>
      </c>
      <c r="N314" s="5" t="e">
        <f>VLOOKUP(X314,#REF!,7,FALSE)</f>
        <v>#REF!</v>
      </c>
      <c r="O314" s="4">
        <v>0</v>
      </c>
      <c r="P314" s="4">
        <v>0</v>
      </c>
      <c r="Q314" t="e">
        <f t="shared" si="20"/>
        <v>#REF!</v>
      </c>
      <c r="R314" t="e">
        <f t="shared" si="21"/>
        <v>#REF!</v>
      </c>
      <c r="S314" t="e">
        <f>#REF!^2/((J314*#REF!)*(SQRT(1+K314^2)))</f>
        <v>#REF!</v>
      </c>
      <c r="T314" t="e">
        <f t="shared" si="22"/>
        <v>#REF!</v>
      </c>
      <c r="U314">
        <v>0</v>
      </c>
      <c r="V314" s="4">
        <v>0</v>
      </c>
      <c r="W314" t="str">
        <f t="shared" si="24"/>
        <v>PSCAD_H_DMAT_P.Spnt.168_SCR3_XR14_P1_Q0</v>
      </c>
      <c r="X314" t="str">
        <f t="shared" si="23"/>
        <v>1_0_3_14</v>
      </c>
      <c r="Z314">
        <v>0</v>
      </c>
      <c r="AL314"/>
    </row>
    <row r="315" spans="1:38" s="4" customFormat="1" ht="18" customHeight="1" x14ac:dyDescent="0.25">
      <c r="A315" s="1" t="s">
        <v>650</v>
      </c>
      <c r="B315" t="s">
        <v>55</v>
      </c>
      <c r="C315" t="s">
        <v>32</v>
      </c>
      <c r="D315" t="s">
        <v>983</v>
      </c>
      <c r="E315" s="4" t="s">
        <v>318</v>
      </c>
      <c r="F315" t="s">
        <v>304</v>
      </c>
      <c r="G315" s="4">
        <v>40</v>
      </c>
      <c r="H315" s="4">
        <v>1</v>
      </c>
      <c r="I315" s="8">
        <v>0</v>
      </c>
      <c r="J315" s="7" t="e">
        <f>#REF!</f>
        <v>#REF!</v>
      </c>
      <c r="K315" s="7" t="e">
        <f>#REF!</f>
        <v>#REF!</v>
      </c>
      <c r="L315" s="5" t="e">
        <f>VLOOKUP(X315,#REF!,6,FALSE)</f>
        <v>#REF!</v>
      </c>
      <c r="M315" s="5" t="e">
        <f>VLOOKUP(X315,#REF!,8,FALSE)</f>
        <v>#REF!</v>
      </c>
      <c r="N315" s="5" t="e">
        <f>VLOOKUP(X315,#REF!,7,FALSE)</f>
        <v>#REF!</v>
      </c>
      <c r="O315" s="4">
        <v>0</v>
      </c>
      <c r="P315" s="4">
        <v>0</v>
      </c>
      <c r="Q315" t="e">
        <f t="shared" si="20"/>
        <v>#REF!</v>
      </c>
      <c r="R315" t="e">
        <f t="shared" si="21"/>
        <v>#REF!</v>
      </c>
      <c r="S315" t="e">
        <f>#REF!^2/((J315*#REF!)*(SQRT(1+K315^2)))</f>
        <v>#REF!</v>
      </c>
      <c r="T315" t="e">
        <f t="shared" si="22"/>
        <v>#REF!</v>
      </c>
      <c r="U315">
        <v>0</v>
      </c>
      <c r="V315" s="4">
        <v>0</v>
      </c>
      <c r="W315" t="e">
        <f t="shared" si="24"/>
        <v>#REF!</v>
      </c>
      <c r="X315" t="e">
        <f t="shared" si="23"/>
        <v>#REF!</v>
      </c>
      <c r="Z315">
        <v>0</v>
      </c>
      <c r="AL315"/>
    </row>
    <row r="316" spans="1:38" s="4" customFormat="1" ht="18" customHeight="1" x14ac:dyDescent="0.25">
      <c r="A316" s="1" t="s">
        <v>651</v>
      </c>
      <c r="B316" t="s">
        <v>55</v>
      </c>
      <c r="C316" t="s">
        <v>32</v>
      </c>
      <c r="D316" t="s">
        <v>983</v>
      </c>
      <c r="E316" s="4" t="s">
        <v>318</v>
      </c>
      <c r="F316" t="s">
        <v>304</v>
      </c>
      <c r="G316" s="4">
        <v>40</v>
      </c>
      <c r="H316" s="4">
        <v>1</v>
      </c>
      <c r="I316" s="8">
        <v>0</v>
      </c>
      <c r="J316" s="7" t="e">
        <f>#REF!</f>
        <v>#REF!</v>
      </c>
      <c r="K316" s="7" t="e">
        <f>#REF!</f>
        <v>#REF!</v>
      </c>
      <c r="L316" s="5" t="e">
        <f>VLOOKUP(X316,#REF!,6,FALSE)</f>
        <v>#REF!</v>
      </c>
      <c r="M316" s="5" t="e">
        <f>VLOOKUP(X316,#REF!,8,FALSE)</f>
        <v>#REF!</v>
      </c>
      <c r="N316" s="5" t="e">
        <f>VLOOKUP(X316,#REF!,7,FALSE)</f>
        <v>#REF!</v>
      </c>
      <c r="O316" s="4">
        <v>0</v>
      </c>
      <c r="P316" s="4">
        <v>0</v>
      </c>
      <c r="Q316" t="e">
        <f t="shared" si="20"/>
        <v>#REF!</v>
      </c>
      <c r="R316" t="e">
        <f t="shared" si="21"/>
        <v>#REF!</v>
      </c>
      <c r="S316" t="e">
        <f>#REF!^2/((J316*#REF!)*(SQRT(1+K316^2)))</f>
        <v>#REF!</v>
      </c>
      <c r="T316" t="e">
        <f t="shared" si="22"/>
        <v>#REF!</v>
      </c>
      <c r="U316">
        <v>0</v>
      </c>
      <c r="V316" s="4">
        <v>0</v>
      </c>
      <c r="W316" t="e">
        <f t="shared" si="24"/>
        <v>#REF!</v>
      </c>
      <c r="X316" t="e">
        <f t="shared" si="23"/>
        <v>#REF!</v>
      </c>
      <c r="Z316">
        <v>0</v>
      </c>
      <c r="AL316"/>
    </row>
    <row r="317" spans="1:38" s="4" customFormat="1" ht="18" customHeight="1" x14ac:dyDescent="0.25">
      <c r="A317" s="1" t="s">
        <v>652</v>
      </c>
      <c r="B317" t="s">
        <v>55</v>
      </c>
      <c r="C317" t="s">
        <v>33</v>
      </c>
      <c r="D317" t="s">
        <v>983</v>
      </c>
      <c r="E317" s="4" t="s">
        <v>319</v>
      </c>
      <c r="F317" t="s">
        <v>304</v>
      </c>
      <c r="G317" s="4">
        <v>70</v>
      </c>
      <c r="H317" s="4">
        <v>1</v>
      </c>
      <c r="I317" s="8">
        <v>0</v>
      </c>
      <c r="J317" s="7" t="e">
        <f>#REF!</f>
        <v>#REF!</v>
      </c>
      <c r="K317" s="7" t="e">
        <f>#REF!</f>
        <v>#REF!</v>
      </c>
      <c r="L317" s="5" t="e">
        <f>VLOOKUP(X317,#REF!,6,FALSE)</f>
        <v>#REF!</v>
      </c>
      <c r="M317" s="5" t="e">
        <f>VLOOKUP(X317,#REF!,8,FALSE)</f>
        <v>#REF!</v>
      </c>
      <c r="N317" s="5" t="e">
        <f>VLOOKUP(X317,#REF!,7,FALSE)</f>
        <v>#REF!</v>
      </c>
      <c r="O317" s="4">
        <v>0</v>
      </c>
      <c r="P317" s="4">
        <v>0</v>
      </c>
      <c r="Q317" t="e">
        <f t="shared" si="20"/>
        <v>#REF!</v>
      </c>
      <c r="R317" t="e">
        <f t="shared" si="21"/>
        <v>#REF!</v>
      </c>
      <c r="S317" t="e">
        <f>#REF!^2/((J317*#REF!)*(SQRT(1+K317^2)))</f>
        <v>#REF!</v>
      </c>
      <c r="T317" t="e">
        <f t="shared" si="22"/>
        <v>#REF!</v>
      </c>
      <c r="U317">
        <v>0</v>
      </c>
      <c r="V317" s="4">
        <v>0</v>
      </c>
      <c r="W317" t="e">
        <f t="shared" si="24"/>
        <v>#REF!</v>
      </c>
      <c r="X317" t="e">
        <f t="shared" si="23"/>
        <v>#REF!</v>
      </c>
      <c r="Z317">
        <v>0</v>
      </c>
      <c r="AL317"/>
    </row>
    <row r="318" spans="1:38" s="4" customFormat="1" ht="18" customHeight="1" x14ac:dyDescent="0.25">
      <c r="A318" s="1" t="s">
        <v>653</v>
      </c>
      <c r="B318" t="s">
        <v>55</v>
      </c>
      <c r="C318" t="s">
        <v>34</v>
      </c>
      <c r="D318" t="s">
        <v>983</v>
      </c>
      <c r="E318" s="4" t="s">
        <v>319</v>
      </c>
      <c r="F318" t="s">
        <v>304</v>
      </c>
      <c r="G318" s="4">
        <v>30</v>
      </c>
      <c r="H318" s="4">
        <v>1</v>
      </c>
      <c r="I318" s="8">
        <v>0</v>
      </c>
      <c r="J318" s="7" t="e">
        <f>#REF!</f>
        <v>#REF!</v>
      </c>
      <c r="K318" s="7" t="e">
        <f>#REF!</f>
        <v>#REF!</v>
      </c>
      <c r="L318" s="5" t="e">
        <f>VLOOKUP(X318,#REF!,6,FALSE)</f>
        <v>#REF!</v>
      </c>
      <c r="M318" s="5" t="e">
        <f>VLOOKUP(X318,#REF!,8,FALSE)</f>
        <v>#REF!</v>
      </c>
      <c r="N318" s="5" t="e">
        <f>VLOOKUP(X318,#REF!,7,FALSE)</f>
        <v>#REF!</v>
      </c>
      <c r="O318" s="4">
        <v>0</v>
      </c>
      <c r="P318" s="4">
        <v>0</v>
      </c>
      <c r="Q318" t="e">
        <f t="shared" si="20"/>
        <v>#REF!</v>
      </c>
      <c r="R318" t="e">
        <f t="shared" si="21"/>
        <v>#REF!</v>
      </c>
      <c r="S318" t="e">
        <f>#REF!^2/((J318*#REF!)*(SQRT(1+K318^2)))</f>
        <v>#REF!</v>
      </c>
      <c r="T318" t="e">
        <f t="shared" si="22"/>
        <v>#REF!</v>
      </c>
      <c r="U318">
        <v>0</v>
      </c>
      <c r="V318" s="4">
        <v>0</v>
      </c>
      <c r="W318" t="e">
        <f t="shared" si="24"/>
        <v>#REF!</v>
      </c>
      <c r="X318" t="e">
        <f t="shared" si="23"/>
        <v>#REF!</v>
      </c>
      <c r="Z318">
        <v>0</v>
      </c>
      <c r="AL318"/>
    </row>
    <row r="319" spans="1:38" s="4" customFormat="1" ht="18" customHeight="1" x14ac:dyDescent="0.25">
      <c r="A319" s="1" t="s">
        <v>654</v>
      </c>
      <c r="B319" t="s">
        <v>55</v>
      </c>
      <c r="C319" t="s">
        <v>33</v>
      </c>
      <c r="D319" t="s">
        <v>983</v>
      </c>
      <c r="E319" s="4" t="s">
        <v>319</v>
      </c>
      <c r="F319" t="s">
        <v>304</v>
      </c>
      <c r="G319" s="4">
        <v>70</v>
      </c>
      <c r="H319" s="4">
        <v>1</v>
      </c>
      <c r="I319" s="8">
        <v>0</v>
      </c>
      <c r="J319" s="7" t="e">
        <f>#REF!</f>
        <v>#REF!</v>
      </c>
      <c r="K319" s="7" t="e">
        <f>#REF!</f>
        <v>#REF!</v>
      </c>
      <c r="L319" s="5" t="e">
        <f>VLOOKUP(X319,#REF!,6,FALSE)</f>
        <v>#REF!</v>
      </c>
      <c r="M319" s="5" t="e">
        <f>VLOOKUP(X319,#REF!,8,FALSE)</f>
        <v>#REF!</v>
      </c>
      <c r="N319" s="5" t="e">
        <f>VLOOKUP(X319,#REF!,7,FALSE)</f>
        <v>#REF!</v>
      </c>
      <c r="O319" s="4">
        <v>0</v>
      </c>
      <c r="P319" s="4">
        <v>0</v>
      </c>
      <c r="Q319" t="e">
        <f t="shared" si="20"/>
        <v>#REF!</v>
      </c>
      <c r="R319" t="e">
        <f t="shared" si="21"/>
        <v>#REF!</v>
      </c>
      <c r="S319" t="e">
        <f>#REF!^2/((J319*#REF!)*(SQRT(1+K319^2)))</f>
        <v>#REF!</v>
      </c>
      <c r="T319" t="e">
        <f t="shared" si="22"/>
        <v>#REF!</v>
      </c>
      <c r="U319">
        <v>0</v>
      </c>
      <c r="V319" s="4">
        <v>0</v>
      </c>
      <c r="W319" t="e">
        <f t="shared" si="24"/>
        <v>#REF!</v>
      </c>
      <c r="X319" t="e">
        <f t="shared" si="23"/>
        <v>#REF!</v>
      </c>
      <c r="Z319">
        <v>0</v>
      </c>
      <c r="AL319"/>
    </row>
    <row r="320" spans="1:38" s="4" customFormat="1" ht="18" customHeight="1" x14ac:dyDescent="0.25">
      <c r="A320" s="1" t="s">
        <v>655</v>
      </c>
      <c r="B320" t="s">
        <v>55</v>
      </c>
      <c r="C320" t="s">
        <v>34</v>
      </c>
      <c r="D320" t="s">
        <v>983</v>
      </c>
      <c r="E320" s="4" t="s">
        <v>319</v>
      </c>
      <c r="F320" t="s">
        <v>304</v>
      </c>
      <c r="G320" s="4">
        <v>30</v>
      </c>
      <c r="H320" s="4">
        <v>1</v>
      </c>
      <c r="I320" s="8">
        <v>0</v>
      </c>
      <c r="J320" s="7" t="e">
        <f>#REF!</f>
        <v>#REF!</v>
      </c>
      <c r="K320" s="7" t="e">
        <f>#REF!</f>
        <v>#REF!</v>
      </c>
      <c r="L320" s="5" t="e">
        <f>VLOOKUP(X320,#REF!,6,FALSE)</f>
        <v>#REF!</v>
      </c>
      <c r="M320" s="5" t="e">
        <f>VLOOKUP(X320,#REF!,8,FALSE)</f>
        <v>#REF!</v>
      </c>
      <c r="N320" s="5" t="e">
        <f>VLOOKUP(X320,#REF!,7,FALSE)</f>
        <v>#REF!</v>
      </c>
      <c r="O320" s="4">
        <v>0</v>
      </c>
      <c r="P320" s="4">
        <v>0</v>
      </c>
      <c r="Q320" t="e">
        <f t="shared" ref="Q320:Q383" si="25">IF(S320*V320=0,0.001,S320*V320)</f>
        <v>#REF!</v>
      </c>
      <c r="R320" t="e">
        <f t="shared" ref="R320:R383" si="26">T320*V320</f>
        <v>#REF!</v>
      </c>
      <c r="S320" t="e">
        <f>#REF!^2/((J320*#REF!)*(SQRT(1+K320^2)))</f>
        <v>#REF!</v>
      </c>
      <c r="T320" t="e">
        <f t="shared" ref="T320:T383" si="27">S320*K320/(2*PI()*50)</f>
        <v>#REF!</v>
      </c>
      <c r="U320">
        <v>0</v>
      </c>
      <c r="V320" s="4">
        <v>0</v>
      </c>
      <c r="W320" t="e">
        <f t="shared" si="24"/>
        <v>#REF!</v>
      </c>
      <c r="X320" t="e">
        <f t="shared" ref="X320:X383" si="28">H320&amp;"_"&amp;I320&amp;"_"&amp;ROUND(J320,2)&amp;"_"&amp;ROUND(K320,2)</f>
        <v>#REF!</v>
      </c>
      <c r="Z320">
        <v>0</v>
      </c>
      <c r="AL320"/>
    </row>
    <row r="321" spans="1:38" s="4" customFormat="1" ht="18" customHeight="1" x14ac:dyDescent="0.25">
      <c r="A321" s="1" t="s">
        <v>656</v>
      </c>
      <c r="B321" t="s">
        <v>55</v>
      </c>
      <c r="C321" t="s">
        <v>33</v>
      </c>
      <c r="D321" t="s">
        <v>983</v>
      </c>
      <c r="E321" s="4" t="s">
        <v>319</v>
      </c>
      <c r="F321" t="s">
        <v>304</v>
      </c>
      <c r="G321" s="4">
        <v>70</v>
      </c>
      <c r="H321" s="4">
        <v>0.5</v>
      </c>
      <c r="I321" s="8">
        <v>0</v>
      </c>
      <c r="J321" s="7" t="e">
        <f>#REF!</f>
        <v>#REF!</v>
      </c>
      <c r="K321" s="7" t="e">
        <f>#REF!</f>
        <v>#REF!</v>
      </c>
      <c r="L321" s="5" t="e">
        <f>VLOOKUP(X321,#REF!,6,FALSE)</f>
        <v>#REF!</v>
      </c>
      <c r="M321" s="5" t="e">
        <f>VLOOKUP(X321,#REF!,8,FALSE)</f>
        <v>#REF!</v>
      </c>
      <c r="N321" s="5" t="e">
        <f>VLOOKUP(X321,#REF!,7,FALSE)</f>
        <v>#REF!</v>
      </c>
      <c r="O321" s="4">
        <v>0</v>
      </c>
      <c r="P321" s="4">
        <v>0</v>
      </c>
      <c r="Q321" t="e">
        <f t="shared" si="25"/>
        <v>#REF!</v>
      </c>
      <c r="R321" t="e">
        <f t="shared" si="26"/>
        <v>#REF!</v>
      </c>
      <c r="S321" t="e">
        <f>#REF!^2/((J321*#REF!)*(SQRT(1+K321^2)))</f>
        <v>#REF!</v>
      </c>
      <c r="T321" t="e">
        <f t="shared" si="27"/>
        <v>#REF!</v>
      </c>
      <c r="U321">
        <v>0</v>
      </c>
      <c r="V321" s="4">
        <v>0</v>
      </c>
      <c r="W321" t="e">
        <f t="shared" si="24"/>
        <v>#REF!</v>
      </c>
      <c r="X321" t="e">
        <f t="shared" si="28"/>
        <v>#REF!</v>
      </c>
      <c r="Z321">
        <v>0</v>
      </c>
      <c r="AL321"/>
    </row>
    <row r="322" spans="1:38" s="4" customFormat="1" ht="18" customHeight="1" x14ac:dyDescent="0.25">
      <c r="A322" s="1" t="s">
        <v>657</v>
      </c>
      <c r="B322" t="s">
        <v>55</v>
      </c>
      <c r="C322" t="s">
        <v>34</v>
      </c>
      <c r="D322" t="s">
        <v>983</v>
      </c>
      <c r="E322" s="4" t="s">
        <v>319</v>
      </c>
      <c r="F322" t="s">
        <v>304</v>
      </c>
      <c r="G322" s="4">
        <v>30</v>
      </c>
      <c r="H322" s="4">
        <v>0.5</v>
      </c>
      <c r="I322" s="8">
        <v>0</v>
      </c>
      <c r="J322" s="7" t="e">
        <f>#REF!</f>
        <v>#REF!</v>
      </c>
      <c r="K322" s="7" t="e">
        <f>#REF!</f>
        <v>#REF!</v>
      </c>
      <c r="L322" s="5" t="e">
        <f>VLOOKUP(X322,#REF!,6,FALSE)</f>
        <v>#REF!</v>
      </c>
      <c r="M322" s="5" t="e">
        <f>VLOOKUP(X322,#REF!,8,FALSE)</f>
        <v>#REF!</v>
      </c>
      <c r="N322" s="5" t="e">
        <f>VLOOKUP(X322,#REF!,7,FALSE)</f>
        <v>#REF!</v>
      </c>
      <c r="O322" s="4">
        <v>0</v>
      </c>
      <c r="P322" s="4">
        <v>0</v>
      </c>
      <c r="Q322" t="e">
        <f t="shared" si="25"/>
        <v>#REF!</v>
      </c>
      <c r="R322" t="e">
        <f t="shared" si="26"/>
        <v>#REF!</v>
      </c>
      <c r="S322" t="e">
        <f>#REF!^2/((J322*#REF!)*(SQRT(1+K322^2)))</f>
        <v>#REF!</v>
      </c>
      <c r="T322" t="e">
        <f t="shared" si="27"/>
        <v>#REF!</v>
      </c>
      <c r="U322">
        <v>0</v>
      </c>
      <c r="V322" s="4">
        <v>0</v>
      </c>
      <c r="W322" t="e">
        <f t="shared" si="24"/>
        <v>#REF!</v>
      </c>
      <c r="X322" t="e">
        <f t="shared" si="28"/>
        <v>#REF!</v>
      </c>
      <c r="Z322">
        <v>0</v>
      </c>
      <c r="AL322"/>
    </row>
    <row r="323" spans="1:38" s="4" customFormat="1" ht="18" customHeight="1" x14ac:dyDescent="0.25">
      <c r="A323" s="1" t="s">
        <v>658</v>
      </c>
      <c r="B323" t="s">
        <v>55</v>
      </c>
      <c r="C323" t="s">
        <v>33</v>
      </c>
      <c r="D323" t="s">
        <v>983</v>
      </c>
      <c r="E323" s="4" t="s">
        <v>319</v>
      </c>
      <c r="F323" t="s">
        <v>304</v>
      </c>
      <c r="G323" s="4">
        <v>70</v>
      </c>
      <c r="H323" s="4">
        <v>0.5</v>
      </c>
      <c r="I323" s="8">
        <v>0</v>
      </c>
      <c r="J323" s="7" t="e">
        <f>#REF!</f>
        <v>#REF!</v>
      </c>
      <c r="K323" s="7" t="e">
        <f>#REF!</f>
        <v>#REF!</v>
      </c>
      <c r="L323" s="5" t="e">
        <f>VLOOKUP(X323,#REF!,6,FALSE)</f>
        <v>#REF!</v>
      </c>
      <c r="M323" s="5" t="e">
        <f>VLOOKUP(X323,#REF!,8,FALSE)</f>
        <v>#REF!</v>
      </c>
      <c r="N323" s="5" t="e">
        <f>VLOOKUP(X323,#REF!,7,FALSE)</f>
        <v>#REF!</v>
      </c>
      <c r="O323" s="4">
        <v>0</v>
      </c>
      <c r="P323" s="4">
        <v>0</v>
      </c>
      <c r="Q323" t="e">
        <f t="shared" si="25"/>
        <v>#REF!</v>
      </c>
      <c r="R323" t="e">
        <f t="shared" si="26"/>
        <v>#REF!</v>
      </c>
      <c r="S323" t="e">
        <f>#REF!^2/((J323*#REF!)*(SQRT(1+K323^2)))</f>
        <v>#REF!</v>
      </c>
      <c r="T323" t="e">
        <f t="shared" si="27"/>
        <v>#REF!</v>
      </c>
      <c r="U323">
        <v>0</v>
      </c>
      <c r="V323" s="4">
        <v>0</v>
      </c>
      <c r="W323" t="e">
        <f t="shared" ref="W323:W386" si="29">"PSCAD_"&amp;D323&amp;"_"&amp;F323&amp;"_"&amp;A323&amp;"_SCR"&amp;ROUND(J323,2)&amp;"_XR"&amp;ROUND(K323,2)&amp;"_P"&amp;H323&amp;"_Q"&amp;I323</f>
        <v>#REF!</v>
      </c>
      <c r="X323" t="e">
        <f t="shared" si="28"/>
        <v>#REF!</v>
      </c>
      <c r="Z323">
        <v>0</v>
      </c>
      <c r="AL323"/>
    </row>
    <row r="324" spans="1:38" s="4" customFormat="1" ht="18" customHeight="1" x14ac:dyDescent="0.25">
      <c r="A324" s="1" t="s">
        <v>659</v>
      </c>
      <c r="B324" t="s">
        <v>55</v>
      </c>
      <c r="C324" t="s">
        <v>34</v>
      </c>
      <c r="D324" t="s">
        <v>983</v>
      </c>
      <c r="E324" s="4" t="s">
        <v>319</v>
      </c>
      <c r="F324" t="s">
        <v>304</v>
      </c>
      <c r="G324" s="4">
        <v>30</v>
      </c>
      <c r="H324" s="4">
        <v>0.5</v>
      </c>
      <c r="I324" s="8">
        <v>0</v>
      </c>
      <c r="J324" s="7" t="e">
        <f>#REF!</f>
        <v>#REF!</v>
      </c>
      <c r="K324" s="7" t="e">
        <f>#REF!</f>
        <v>#REF!</v>
      </c>
      <c r="L324" s="5" t="e">
        <f>VLOOKUP(X324,#REF!,6,FALSE)</f>
        <v>#REF!</v>
      </c>
      <c r="M324" s="5" t="e">
        <f>VLOOKUP(X324,#REF!,8,FALSE)</f>
        <v>#REF!</v>
      </c>
      <c r="N324" s="5" t="e">
        <f>VLOOKUP(X324,#REF!,7,FALSE)</f>
        <v>#REF!</v>
      </c>
      <c r="O324" s="4">
        <v>0</v>
      </c>
      <c r="P324" s="4">
        <v>0</v>
      </c>
      <c r="Q324" t="e">
        <f t="shared" si="25"/>
        <v>#REF!</v>
      </c>
      <c r="R324" t="e">
        <f t="shared" si="26"/>
        <v>#REF!</v>
      </c>
      <c r="S324" t="e">
        <f>#REF!^2/((J324*#REF!)*(SQRT(1+K324^2)))</f>
        <v>#REF!</v>
      </c>
      <c r="T324" t="e">
        <f t="shared" si="27"/>
        <v>#REF!</v>
      </c>
      <c r="U324">
        <v>0</v>
      </c>
      <c r="V324" s="4">
        <v>0</v>
      </c>
      <c r="W324" t="e">
        <f t="shared" si="29"/>
        <v>#REF!</v>
      </c>
      <c r="X324" t="e">
        <f t="shared" si="28"/>
        <v>#REF!</v>
      </c>
      <c r="Z324">
        <v>0</v>
      </c>
      <c r="AL324"/>
    </row>
    <row r="325" spans="1:38" s="4" customFormat="1" ht="18" customHeight="1" x14ac:dyDescent="0.25">
      <c r="A325" s="1" t="s">
        <v>660</v>
      </c>
      <c r="B325" t="s">
        <v>55</v>
      </c>
      <c r="C325" t="s">
        <v>1139</v>
      </c>
      <c r="D325" t="s">
        <v>983</v>
      </c>
      <c r="E325" s="4" t="s">
        <v>319</v>
      </c>
      <c r="F325" t="s">
        <v>304</v>
      </c>
      <c r="G325" s="4">
        <v>70</v>
      </c>
      <c r="H325" s="4">
        <v>0.5</v>
      </c>
      <c r="I325" s="8">
        <v>0</v>
      </c>
      <c r="J325" s="7" t="e">
        <f>#REF!</f>
        <v>#REF!</v>
      </c>
      <c r="K325" s="7" t="e">
        <f>#REF!</f>
        <v>#REF!</v>
      </c>
      <c r="L325" s="5" t="e">
        <f>VLOOKUP(X325,#REF!,6,FALSE)</f>
        <v>#REF!</v>
      </c>
      <c r="M325" s="5" t="e">
        <f>VLOOKUP(X325,#REF!,8,FALSE)</f>
        <v>#REF!</v>
      </c>
      <c r="N325" s="5" t="e">
        <f>VLOOKUP(X325,#REF!,7,FALSE)</f>
        <v>#REF!</v>
      </c>
      <c r="O325" s="4">
        <v>0</v>
      </c>
      <c r="P325" s="4">
        <v>0</v>
      </c>
      <c r="Q325" t="e">
        <f t="shared" si="25"/>
        <v>#REF!</v>
      </c>
      <c r="R325" t="e">
        <f t="shared" si="26"/>
        <v>#REF!</v>
      </c>
      <c r="S325" t="e">
        <f>#REF!^2/((J325*#REF!)*(SQRT(1+K325^2)))</f>
        <v>#REF!</v>
      </c>
      <c r="T325" t="e">
        <f t="shared" si="27"/>
        <v>#REF!</v>
      </c>
      <c r="U325">
        <v>0</v>
      </c>
      <c r="V325" s="4">
        <v>0</v>
      </c>
      <c r="W325" t="e">
        <f t="shared" si="29"/>
        <v>#REF!</v>
      </c>
      <c r="X325" t="e">
        <f t="shared" si="28"/>
        <v>#REF!</v>
      </c>
      <c r="Z325">
        <v>0</v>
      </c>
      <c r="AL325"/>
    </row>
    <row r="326" spans="1:38" s="4" customFormat="1" ht="18" customHeight="1" x14ac:dyDescent="0.25">
      <c r="A326" s="1" t="s">
        <v>661</v>
      </c>
      <c r="B326" t="s">
        <v>55</v>
      </c>
      <c r="C326" t="s">
        <v>1138</v>
      </c>
      <c r="D326" t="s">
        <v>983</v>
      </c>
      <c r="E326" s="4" t="s">
        <v>319</v>
      </c>
      <c r="F326" t="s">
        <v>304</v>
      </c>
      <c r="G326" s="4">
        <v>30</v>
      </c>
      <c r="H326" s="4">
        <v>0.5</v>
      </c>
      <c r="I326" s="8">
        <v>0</v>
      </c>
      <c r="J326" s="7" t="e">
        <f>#REF!</f>
        <v>#REF!</v>
      </c>
      <c r="K326" s="7" t="e">
        <f>#REF!</f>
        <v>#REF!</v>
      </c>
      <c r="L326" s="5" t="e">
        <f>VLOOKUP(X326,#REF!,6,FALSE)</f>
        <v>#REF!</v>
      </c>
      <c r="M326" s="5" t="e">
        <f>VLOOKUP(X326,#REF!,8,FALSE)</f>
        <v>#REF!</v>
      </c>
      <c r="N326" s="5" t="e">
        <f>VLOOKUP(X326,#REF!,7,FALSE)</f>
        <v>#REF!</v>
      </c>
      <c r="O326" s="4">
        <v>0</v>
      </c>
      <c r="P326" s="4">
        <v>0</v>
      </c>
      <c r="Q326" t="e">
        <f t="shared" si="25"/>
        <v>#REF!</v>
      </c>
      <c r="R326" t="e">
        <f t="shared" si="26"/>
        <v>#REF!</v>
      </c>
      <c r="S326" t="e">
        <f>#REF!^2/((J326*#REF!)*(SQRT(1+K326^2)))</f>
        <v>#REF!</v>
      </c>
      <c r="T326" t="e">
        <f t="shared" si="27"/>
        <v>#REF!</v>
      </c>
      <c r="U326">
        <v>0</v>
      </c>
      <c r="V326" s="4">
        <v>0</v>
      </c>
      <c r="W326" t="e">
        <f t="shared" si="29"/>
        <v>#REF!</v>
      </c>
      <c r="X326" t="e">
        <f t="shared" si="28"/>
        <v>#REF!</v>
      </c>
      <c r="Z326">
        <v>0</v>
      </c>
      <c r="AL326"/>
    </row>
    <row r="327" spans="1:38" s="4" customFormat="1" ht="18" customHeight="1" x14ac:dyDescent="0.25">
      <c r="A327" s="1" t="s">
        <v>662</v>
      </c>
      <c r="B327" t="s">
        <v>55</v>
      </c>
      <c r="C327" t="s">
        <v>1139</v>
      </c>
      <c r="D327" t="s">
        <v>983</v>
      </c>
      <c r="E327" s="4" t="s">
        <v>319</v>
      </c>
      <c r="F327" t="s">
        <v>304</v>
      </c>
      <c r="G327" s="4">
        <v>70</v>
      </c>
      <c r="H327" s="4">
        <v>0.5</v>
      </c>
      <c r="I327" s="8">
        <v>0</v>
      </c>
      <c r="J327" s="7" t="e">
        <f>#REF!</f>
        <v>#REF!</v>
      </c>
      <c r="K327" s="7" t="e">
        <f>#REF!</f>
        <v>#REF!</v>
      </c>
      <c r="L327" s="5" t="e">
        <f>VLOOKUP(X327,#REF!,6,FALSE)</f>
        <v>#REF!</v>
      </c>
      <c r="M327" s="5" t="e">
        <f>VLOOKUP(X327,#REF!,8,FALSE)</f>
        <v>#REF!</v>
      </c>
      <c r="N327" s="5" t="e">
        <f>VLOOKUP(X327,#REF!,7,FALSE)</f>
        <v>#REF!</v>
      </c>
      <c r="O327" s="4">
        <v>0</v>
      </c>
      <c r="P327" s="4">
        <v>0</v>
      </c>
      <c r="Q327" t="e">
        <f t="shared" si="25"/>
        <v>#REF!</v>
      </c>
      <c r="R327" t="e">
        <f t="shared" si="26"/>
        <v>#REF!</v>
      </c>
      <c r="S327" t="e">
        <f>#REF!^2/((J327*#REF!)*(SQRT(1+K327^2)))</f>
        <v>#REF!</v>
      </c>
      <c r="T327" t="e">
        <f t="shared" si="27"/>
        <v>#REF!</v>
      </c>
      <c r="U327">
        <v>0</v>
      </c>
      <c r="V327" s="4">
        <v>0</v>
      </c>
      <c r="W327" t="e">
        <f t="shared" si="29"/>
        <v>#REF!</v>
      </c>
      <c r="X327" t="e">
        <f t="shared" si="28"/>
        <v>#REF!</v>
      </c>
      <c r="Z327">
        <v>0</v>
      </c>
      <c r="AL327"/>
    </row>
    <row r="328" spans="1:38" s="4" customFormat="1" ht="18" customHeight="1" x14ac:dyDescent="0.25">
      <c r="A328" s="1" t="s">
        <v>663</v>
      </c>
      <c r="B328" t="s">
        <v>55</v>
      </c>
      <c r="C328" t="s">
        <v>1138</v>
      </c>
      <c r="D328" t="s">
        <v>983</v>
      </c>
      <c r="E328" s="4" t="s">
        <v>319</v>
      </c>
      <c r="F328" t="s">
        <v>304</v>
      </c>
      <c r="G328" s="4">
        <v>30</v>
      </c>
      <c r="H328" s="4">
        <v>0.5</v>
      </c>
      <c r="I328" s="8">
        <v>0</v>
      </c>
      <c r="J328" s="7" t="e">
        <f>#REF!</f>
        <v>#REF!</v>
      </c>
      <c r="K328" s="7" t="e">
        <f>#REF!</f>
        <v>#REF!</v>
      </c>
      <c r="L328" s="5" t="e">
        <f>VLOOKUP(X328,#REF!,6,FALSE)</f>
        <v>#REF!</v>
      </c>
      <c r="M328" s="5" t="e">
        <f>VLOOKUP(X328,#REF!,8,FALSE)</f>
        <v>#REF!</v>
      </c>
      <c r="N328" s="5" t="e">
        <f>VLOOKUP(X328,#REF!,7,FALSE)</f>
        <v>#REF!</v>
      </c>
      <c r="O328" s="4">
        <v>0</v>
      </c>
      <c r="P328" s="4">
        <v>0</v>
      </c>
      <c r="Q328" t="e">
        <f t="shared" si="25"/>
        <v>#REF!</v>
      </c>
      <c r="R328" t="e">
        <f t="shared" si="26"/>
        <v>#REF!</v>
      </c>
      <c r="S328" t="e">
        <f>#REF!^2/((J328*#REF!)*(SQRT(1+K328^2)))</f>
        <v>#REF!</v>
      </c>
      <c r="T328" t="e">
        <f t="shared" si="27"/>
        <v>#REF!</v>
      </c>
      <c r="U328">
        <v>0</v>
      </c>
      <c r="V328" s="4">
        <v>0</v>
      </c>
      <c r="W328" t="e">
        <f t="shared" si="29"/>
        <v>#REF!</v>
      </c>
      <c r="X328" t="e">
        <f t="shared" si="28"/>
        <v>#REF!</v>
      </c>
      <c r="Z328">
        <v>0</v>
      </c>
      <c r="AL328"/>
    </row>
    <row r="329" spans="1:38" s="4" customFormat="1" ht="18" customHeight="1" x14ac:dyDescent="0.25">
      <c r="A329" s="1" t="s">
        <v>664</v>
      </c>
      <c r="B329" t="s">
        <v>55</v>
      </c>
      <c r="C329" t="s">
        <v>1137</v>
      </c>
      <c r="D329" t="s">
        <v>983</v>
      </c>
      <c r="E329" s="4" t="s">
        <v>319</v>
      </c>
      <c r="F329" t="s">
        <v>304</v>
      </c>
      <c r="G329" s="4">
        <v>70</v>
      </c>
      <c r="H329" s="4">
        <v>0.05</v>
      </c>
      <c r="I329" s="8">
        <v>0</v>
      </c>
      <c r="J329" s="7" t="e">
        <f>#REF!</f>
        <v>#REF!</v>
      </c>
      <c r="K329" s="7" t="e">
        <f>#REF!</f>
        <v>#REF!</v>
      </c>
      <c r="L329" s="5" t="e">
        <f>VLOOKUP(X329,#REF!,6,FALSE)</f>
        <v>#REF!</v>
      </c>
      <c r="M329" s="5" t="e">
        <f>VLOOKUP(X329,#REF!,8,FALSE)</f>
        <v>#REF!</v>
      </c>
      <c r="N329" s="5" t="e">
        <f>VLOOKUP(X329,#REF!,7,FALSE)</f>
        <v>#REF!</v>
      </c>
      <c r="O329" s="4">
        <v>0</v>
      </c>
      <c r="P329" s="4">
        <v>0</v>
      </c>
      <c r="Q329" t="e">
        <f t="shared" si="25"/>
        <v>#REF!</v>
      </c>
      <c r="R329" t="e">
        <f t="shared" si="26"/>
        <v>#REF!</v>
      </c>
      <c r="S329" t="e">
        <f>#REF!^2/((J329*#REF!)*(SQRT(1+K329^2)))</f>
        <v>#REF!</v>
      </c>
      <c r="T329" t="e">
        <f t="shared" si="27"/>
        <v>#REF!</v>
      </c>
      <c r="U329">
        <v>0</v>
      </c>
      <c r="V329" s="4">
        <v>0</v>
      </c>
      <c r="W329" t="e">
        <f t="shared" si="29"/>
        <v>#REF!</v>
      </c>
      <c r="X329" t="e">
        <f t="shared" si="28"/>
        <v>#REF!</v>
      </c>
      <c r="Z329">
        <v>0</v>
      </c>
      <c r="AL329"/>
    </row>
    <row r="330" spans="1:38" s="4" customFormat="1" ht="18" customHeight="1" x14ac:dyDescent="0.25">
      <c r="A330" s="1" t="s">
        <v>665</v>
      </c>
      <c r="B330" t="s">
        <v>55</v>
      </c>
      <c r="C330" t="s">
        <v>1136</v>
      </c>
      <c r="D330" t="s">
        <v>983</v>
      </c>
      <c r="E330" s="4" t="s">
        <v>319</v>
      </c>
      <c r="F330" t="s">
        <v>304</v>
      </c>
      <c r="G330" s="4">
        <v>30</v>
      </c>
      <c r="H330" s="4">
        <v>0.05</v>
      </c>
      <c r="I330" s="8">
        <v>0</v>
      </c>
      <c r="J330" s="7" t="e">
        <f>#REF!</f>
        <v>#REF!</v>
      </c>
      <c r="K330" s="7" t="e">
        <f>#REF!</f>
        <v>#REF!</v>
      </c>
      <c r="L330" s="5" t="e">
        <f>VLOOKUP(X330,#REF!,6,FALSE)</f>
        <v>#REF!</v>
      </c>
      <c r="M330" s="5" t="e">
        <f>VLOOKUP(X330,#REF!,8,FALSE)</f>
        <v>#REF!</v>
      </c>
      <c r="N330" s="5" t="e">
        <f>VLOOKUP(X330,#REF!,7,FALSE)</f>
        <v>#REF!</v>
      </c>
      <c r="O330" s="4">
        <v>0</v>
      </c>
      <c r="P330" s="4">
        <v>0</v>
      </c>
      <c r="Q330" t="e">
        <f t="shared" si="25"/>
        <v>#REF!</v>
      </c>
      <c r="R330" t="e">
        <f t="shared" si="26"/>
        <v>#REF!</v>
      </c>
      <c r="S330" t="e">
        <f>#REF!^2/((J330*#REF!)*(SQRT(1+K330^2)))</f>
        <v>#REF!</v>
      </c>
      <c r="T330" t="e">
        <f t="shared" si="27"/>
        <v>#REF!</v>
      </c>
      <c r="U330">
        <v>0</v>
      </c>
      <c r="V330" s="4">
        <v>0</v>
      </c>
      <c r="W330" t="e">
        <f t="shared" si="29"/>
        <v>#REF!</v>
      </c>
      <c r="X330" t="e">
        <f t="shared" si="28"/>
        <v>#REF!</v>
      </c>
      <c r="Z330">
        <v>0</v>
      </c>
      <c r="AL330"/>
    </row>
    <row r="331" spans="1:38" s="4" customFormat="1" ht="18" customHeight="1" x14ac:dyDescent="0.25">
      <c r="A331" s="1" t="s">
        <v>666</v>
      </c>
      <c r="B331" t="s">
        <v>55</v>
      </c>
      <c r="C331" t="s">
        <v>1137</v>
      </c>
      <c r="D331" t="s">
        <v>983</v>
      </c>
      <c r="E331" s="4" t="s">
        <v>319</v>
      </c>
      <c r="F331" t="s">
        <v>304</v>
      </c>
      <c r="G331" s="4">
        <v>70</v>
      </c>
      <c r="H331" s="4">
        <v>0.05</v>
      </c>
      <c r="I331" s="8">
        <v>0</v>
      </c>
      <c r="J331" s="7" t="e">
        <f>#REF!</f>
        <v>#REF!</v>
      </c>
      <c r="K331" s="7" t="e">
        <f>#REF!</f>
        <v>#REF!</v>
      </c>
      <c r="L331" s="5" t="e">
        <f>VLOOKUP(X331,#REF!,6,FALSE)</f>
        <v>#REF!</v>
      </c>
      <c r="M331" s="5" t="e">
        <f>VLOOKUP(X331,#REF!,8,FALSE)</f>
        <v>#REF!</v>
      </c>
      <c r="N331" s="5" t="e">
        <f>VLOOKUP(X331,#REF!,7,FALSE)</f>
        <v>#REF!</v>
      </c>
      <c r="O331" s="4">
        <v>0</v>
      </c>
      <c r="P331" s="4">
        <v>0</v>
      </c>
      <c r="Q331" t="e">
        <f t="shared" si="25"/>
        <v>#REF!</v>
      </c>
      <c r="R331" t="e">
        <f t="shared" si="26"/>
        <v>#REF!</v>
      </c>
      <c r="S331" t="e">
        <f>#REF!^2/((J331*#REF!)*(SQRT(1+K331^2)))</f>
        <v>#REF!</v>
      </c>
      <c r="T331" t="e">
        <f t="shared" si="27"/>
        <v>#REF!</v>
      </c>
      <c r="U331">
        <v>0</v>
      </c>
      <c r="V331" s="4">
        <v>0</v>
      </c>
      <c r="W331" t="e">
        <f t="shared" si="29"/>
        <v>#REF!</v>
      </c>
      <c r="X331" t="e">
        <f t="shared" si="28"/>
        <v>#REF!</v>
      </c>
      <c r="Z331">
        <v>0</v>
      </c>
      <c r="AL331"/>
    </row>
    <row r="332" spans="1:38" s="4" customFormat="1" ht="18" customHeight="1" x14ac:dyDescent="0.25">
      <c r="A332" s="1" t="s">
        <v>667</v>
      </c>
      <c r="B332" t="s">
        <v>55</v>
      </c>
      <c r="C332" t="s">
        <v>1136</v>
      </c>
      <c r="D332" t="s">
        <v>983</v>
      </c>
      <c r="E332" s="4" t="s">
        <v>319</v>
      </c>
      <c r="F332" t="s">
        <v>304</v>
      </c>
      <c r="G332" s="4">
        <v>30</v>
      </c>
      <c r="H332" s="4">
        <v>0.05</v>
      </c>
      <c r="I332" s="8">
        <v>0</v>
      </c>
      <c r="J332" s="7" t="e">
        <f>#REF!</f>
        <v>#REF!</v>
      </c>
      <c r="K332" s="7" t="e">
        <f>#REF!</f>
        <v>#REF!</v>
      </c>
      <c r="L332" s="5" t="e">
        <f>VLOOKUP(X332,#REF!,6,FALSE)</f>
        <v>#REF!</v>
      </c>
      <c r="M332" s="5" t="e">
        <f>VLOOKUP(X332,#REF!,8,FALSE)</f>
        <v>#REF!</v>
      </c>
      <c r="N332" s="5" t="e">
        <f>VLOOKUP(X332,#REF!,7,FALSE)</f>
        <v>#REF!</v>
      </c>
      <c r="O332" s="4">
        <v>0</v>
      </c>
      <c r="P332" s="4">
        <v>0</v>
      </c>
      <c r="Q332" t="e">
        <f t="shared" si="25"/>
        <v>#REF!</v>
      </c>
      <c r="R332" t="e">
        <f t="shared" si="26"/>
        <v>#REF!</v>
      </c>
      <c r="S332" t="e">
        <f>#REF!^2/((J332*#REF!)*(SQRT(1+K332^2)))</f>
        <v>#REF!</v>
      </c>
      <c r="T332" t="e">
        <f t="shared" si="27"/>
        <v>#REF!</v>
      </c>
      <c r="U332">
        <v>0</v>
      </c>
      <c r="V332" s="4">
        <v>0</v>
      </c>
      <c r="W332" t="e">
        <f t="shared" si="29"/>
        <v>#REF!</v>
      </c>
      <c r="X332" t="e">
        <f t="shared" si="28"/>
        <v>#REF!</v>
      </c>
      <c r="Z332">
        <v>0</v>
      </c>
      <c r="AL332"/>
    </row>
    <row r="333" spans="1:38" s="4" customFormat="1" ht="18" customHeight="1" x14ac:dyDescent="0.25">
      <c r="A333" s="1" t="s">
        <v>668</v>
      </c>
      <c r="B333" t="s">
        <v>55</v>
      </c>
      <c r="C333" t="s">
        <v>35</v>
      </c>
      <c r="D333" t="s">
        <v>983</v>
      </c>
      <c r="E333" s="4" t="s">
        <v>320</v>
      </c>
      <c r="F333" t="s">
        <v>304</v>
      </c>
      <c r="G333" s="4">
        <v>30</v>
      </c>
      <c r="H333" s="4">
        <v>1</v>
      </c>
      <c r="I333" s="8">
        <v>0</v>
      </c>
      <c r="J333" s="7" t="e">
        <f>#REF!</f>
        <v>#REF!</v>
      </c>
      <c r="K333" s="7" t="e">
        <f>#REF!</f>
        <v>#REF!</v>
      </c>
      <c r="L333" s="5" t="e">
        <f>VLOOKUP(X333,#REF!,6,FALSE)</f>
        <v>#REF!</v>
      </c>
      <c r="M333" s="5" t="e">
        <f>VLOOKUP(X333,#REF!,8,FALSE)</f>
        <v>#REF!</v>
      </c>
      <c r="N333" s="5" t="e">
        <f>VLOOKUP(X333,#REF!,7,FALSE)</f>
        <v>#REF!</v>
      </c>
      <c r="O333" s="4">
        <v>0</v>
      </c>
      <c r="P333" s="4">
        <v>0</v>
      </c>
      <c r="Q333" t="e">
        <f t="shared" si="25"/>
        <v>#REF!</v>
      </c>
      <c r="R333" t="e">
        <f t="shared" si="26"/>
        <v>#REF!</v>
      </c>
      <c r="S333" t="e">
        <f>#REF!^2/((J333*#REF!)*(SQRT(1+K333^2)))</f>
        <v>#REF!</v>
      </c>
      <c r="T333" t="e">
        <f t="shared" si="27"/>
        <v>#REF!</v>
      </c>
      <c r="U333">
        <v>0</v>
      </c>
      <c r="V333" s="4">
        <v>0</v>
      </c>
      <c r="W333" t="e">
        <f t="shared" si="29"/>
        <v>#REF!</v>
      </c>
      <c r="X333" t="e">
        <f t="shared" si="28"/>
        <v>#REF!</v>
      </c>
      <c r="Z333">
        <v>0</v>
      </c>
      <c r="AL333"/>
    </row>
    <row r="334" spans="1:38" s="4" customFormat="1" ht="18" customHeight="1" x14ac:dyDescent="0.25">
      <c r="A334" s="1" t="s">
        <v>669</v>
      </c>
      <c r="B334" t="s">
        <v>55</v>
      </c>
      <c r="C334" t="s">
        <v>36</v>
      </c>
      <c r="D334" t="s">
        <v>983</v>
      </c>
      <c r="E334" s="4" t="s">
        <v>320</v>
      </c>
      <c r="F334" t="s">
        <v>304</v>
      </c>
      <c r="G334" s="4">
        <v>30</v>
      </c>
      <c r="H334" s="4">
        <v>1</v>
      </c>
      <c r="I334" s="8">
        <v>0</v>
      </c>
      <c r="J334" s="7" t="e">
        <f>#REF!</f>
        <v>#REF!</v>
      </c>
      <c r="K334" s="7" t="e">
        <f>#REF!</f>
        <v>#REF!</v>
      </c>
      <c r="L334" s="5" t="e">
        <f>VLOOKUP(X334,#REF!,6,FALSE)</f>
        <v>#REF!</v>
      </c>
      <c r="M334" s="5" t="e">
        <f>VLOOKUP(X334,#REF!,8,FALSE)</f>
        <v>#REF!</v>
      </c>
      <c r="N334" s="5" t="e">
        <f>VLOOKUP(X334,#REF!,7,FALSE)</f>
        <v>#REF!</v>
      </c>
      <c r="O334" s="4">
        <v>0</v>
      </c>
      <c r="P334" s="4">
        <v>0</v>
      </c>
      <c r="Q334" t="e">
        <f t="shared" si="25"/>
        <v>#REF!</v>
      </c>
      <c r="R334" t="e">
        <f t="shared" si="26"/>
        <v>#REF!</v>
      </c>
      <c r="S334" t="e">
        <f>#REF!^2/((J334*#REF!)*(SQRT(1+K334^2)))</f>
        <v>#REF!</v>
      </c>
      <c r="T334" t="e">
        <f t="shared" si="27"/>
        <v>#REF!</v>
      </c>
      <c r="U334">
        <v>0</v>
      </c>
      <c r="V334" s="4">
        <v>0</v>
      </c>
      <c r="W334" t="e">
        <f t="shared" si="29"/>
        <v>#REF!</v>
      </c>
      <c r="X334" t="e">
        <f t="shared" si="28"/>
        <v>#REF!</v>
      </c>
      <c r="Z334">
        <v>0</v>
      </c>
      <c r="AL334"/>
    </row>
    <row r="335" spans="1:38" s="4" customFormat="1" ht="18" customHeight="1" x14ac:dyDescent="0.25">
      <c r="A335" s="1" t="s">
        <v>670</v>
      </c>
      <c r="B335" t="s">
        <v>55</v>
      </c>
      <c r="C335" t="s">
        <v>35</v>
      </c>
      <c r="D335" t="s">
        <v>983</v>
      </c>
      <c r="E335" s="4" t="s">
        <v>320</v>
      </c>
      <c r="F335" t="s">
        <v>304</v>
      </c>
      <c r="G335" s="4">
        <v>30</v>
      </c>
      <c r="H335" s="4">
        <v>1</v>
      </c>
      <c r="I335" s="8">
        <v>0</v>
      </c>
      <c r="J335" s="7" t="e">
        <f>#REF!</f>
        <v>#REF!</v>
      </c>
      <c r="K335" s="7" t="e">
        <f>#REF!</f>
        <v>#REF!</v>
      </c>
      <c r="L335" s="5" t="e">
        <f>VLOOKUP(X335,#REF!,6,FALSE)</f>
        <v>#REF!</v>
      </c>
      <c r="M335" s="5" t="e">
        <f>VLOOKUP(X335,#REF!,8,FALSE)</f>
        <v>#REF!</v>
      </c>
      <c r="N335" s="5" t="e">
        <f>VLOOKUP(X335,#REF!,7,FALSE)</f>
        <v>#REF!</v>
      </c>
      <c r="O335" s="4">
        <v>0</v>
      </c>
      <c r="P335" s="4">
        <v>0</v>
      </c>
      <c r="Q335" t="e">
        <f t="shared" si="25"/>
        <v>#REF!</v>
      </c>
      <c r="R335" t="e">
        <f t="shared" si="26"/>
        <v>#REF!</v>
      </c>
      <c r="S335" t="e">
        <f>#REF!^2/((J335*#REF!)*(SQRT(1+K335^2)))</f>
        <v>#REF!</v>
      </c>
      <c r="T335" t="e">
        <f t="shared" si="27"/>
        <v>#REF!</v>
      </c>
      <c r="U335">
        <v>0</v>
      </c>
      <c r="V335" s="4">
        <v>0</v>
      </c>
      <c r="W335" t="e">
        <f t="shared" si="29"/>
        <v>#REF!</v>
      </c>
      <c r="X335" t="e">
        <f t="shared" si="28"/>
        <v>#REF!</v>
      </c>
      <c r="Z335">
        <v>0</v>
      </c>
      <c r="AL335"/>
    </row>
    <row r="336" spans="1:38" s="4" customFormat="1" ht="18" customHeight="1" x14ac:dyDescent="0.25">
      <c r="A336" s="1" t="s">
        <v>671</v>
      </c>
      <c r="B336" t="s">
        <v>55</v>
      </c>
      <c r="C336" t="s">
        <v>36</v>
      </c>
      <c r="D336" t="s">
        <v>983</v>
      </c>
      <c r="E336" s="4" t="s">
        <v>320</v>
      </c>
      <c r="F336" t="s">
        <v>304</v>
      </c>
      <c r="G336" s="4">
        <v>30</v>
      </c>
      <c r="H336" s="4">
        <v>1</v>
      </c>
      <c r="I336" s="8">
        <v>0</v>
      </c>
      <c r="J336" s="7" t="e">
        <f>#REF!</f>
        <v>#REF!</v>
      </c>
      <c r="K336" s="7" t="e">
        <f>#REF!</f>
        <v>#REF!</v>
      </c>
      <c r="L336" s="5" t="e">
        <f>VLOOKUP(X336,#REF!,6,FALSE)</f>
        <v>#REF!</v>
      </c>
      <c r="M336" s="5" t="e">
        <f>VLOOKUP(X336,#REF!,8,FALSE)</f>
        <v>#REF!</v>
      </c>
      <c r="N336" s="5" t="e">
        <f>VLOOKUP(X336,#REF!,7,FALSE)</f>
        <v>#REF!</v>
      </c>
      <c r="O336" s="4">
        <v>0</v>
      </c>
      <c r="P336" s="4">
        <v>0</v>
      </c>
      <c r="Q336" t="e">
        <f t="shared" si="25"/>
        <v>#REF!</v>
      </c>
      <c r="R336" t="e">
        <f t="shared" si="26"/>
        <v>#REF!</v>
      </c>
      <c r="S336" t="e">
        <f>#REF!^2/((J336*#REF!)*(SQRT(1+K336^2)))</f>
        <v>#REF!</v>
      </c>
      <c r="T336" t="e">
        <f t="shared" si="27"/>
        <v>#REF!</v>
      </c>
      <c r="U336">
        <v>0</v>
      </c>
      <c r="V336" s="4">
        <v>0</v>
      </c>
      <c r="W336" t="e">
        <f t="shared" si="29"/>
        <v>#REF!</v>
      </c>
      <c r="X336" t="e">
        <f t="shared" si="28"/>
        <v>#REF!</v>
      </c>
      <c r="Z336">
        <v>0</v>
      </c>
      <c r="AL336"/>
    </row>
    <row r="337" spans="1:38" s="4" customFormat="1" ht="18" customHeight="1" x14ac:dyDescent="0.25">
      <c r="A337" s="1" t="s">
        <v>672</v>
      </c>
      <c r="B337" t="s">
        <v>55</v>
      </c>
      <c r="C337" t="s">
        <v>35</v>
      </c>
      <c r="D337" t="s">
        <v>983</v>
      </c>
      <c r="E337" s="4" t="s">
        <v>320</v>
      </c>
      <c r="F337" t="s">
        <v>304</v>
      </c>
      <c r="G337" s="4">
        <v>30</v>
      </c>
      <c r="H337" s="4">
        <v>0.5</v>
      </c>
      <c r="I337" s="8">
        <v>0</v>
      </c>
      <c r="J337" s="7" t="e">
        <f>#REF!</f>
        <v>#REF!</v>
      </c>
      <c r="K337" s="7" t="e">
        <f>#REF!</f>
        <v>#REF!</v>
      </c>
      <c r="L337" s="5" t="e">
        <f>VLOOKUP(X337,#REF!,6,FALSE)</f>
        <v>#REF!</v>
      </c>
      <c r="M337" s="5" t="e">
        <f>VLOOKUP(X337,#REF!,8,FALSE)</f>
        <v>#REF!</v>
      </c>
      <c r="N337" s="5" t="e">
        <f>VLOOKUP(X337,#REF!,7,FALSE)</f>
        <v>#REF!</v>
      </c>
      <c r="O337" s="4">
        <v>0</v>
      </c>
      <c r="P337" s="4">
        <v>0</v>
      </c>
      <c r="Q337" t="e">
        <f t="shared" si="25"/>
        <v>#REF!</v>
      </c>
      <c r="R337" t="e">
        <f t="shared" si="26"/>
        <v>#REF!</v>
      </c>
      <c r="S337" t="e">
        <f>#REF!^2/((J337*#REF!)*(SQRT(1+K337^2)))</f>
        <v>#REF!</v>
      </c>
      <c r="T337" t="e">
        <f t="shared" si="27"/>
        <v>#REF!</v>
      </c>
      <c r="U337">
        <v>0</v>
      </c>
      <c r="V337" s="4">
        <v>0</v>
      </c>
      <c r="W337" t="e">
        <f t="shared" si="29"/>
        <v>#REF!</v>
      </c>
      <c r="X337" t="e">
        <f t="shared" si="28"/>
        <v>#REF!</v>
      </c>
      <c r="Z337">
        <v>0</v>
      </c>
      <c r="AL337"/>
    </row>
    <row r="338" spans="1:38" s="4" customFormat="1" ht="18" customHeight="1" x14ac:dyDescent="0.25">
      <c r="A338" s="1" t="s">
        <v>673</v>
      </c>
      <c r="B338" t="s">
        <v>55</v>
      </c>
      <c r="C338" t="s">
        <v>36</v>
      </c>
      <c r="D338" t="s">
        <v>983</v>
      </c>
      <c r="E338" s="4" t="s">
        <v>320</v>
      </c>
      <c r="F338" t="s">
        <v>304</v>
      </c>
      <c r="G338" s="4">
        <v>30</v>
      </c>
      <c r="H338" s="4">
        <v>0.5</v>
      </c>
      <c r="I338" s="8">
        <v>0</v>
      </c>
      <c r="J338" s="7" t="e">
        <f>#REF!</f>
        <v>#REF!</v>
      </c>
      <c r="K338" s="7" t="e">
        <f>#REF!</f>
        <v>#REF!</v>
      </c>
      <c r="L338" s="5" t="e">
        <f>VLOOKUP(X338,#REF!,6,FALSE)</f>
        <v>#REF!</v>
      </c>
      <c r="M338" s="5" t="e">
        <f>VLOOKUP(X338,#REF!,8,FALSE)</f>
        <v>#REF!</v>
      </c>
      <c r="N338" s="5" t="e">
        <f>VLOOKUP(X338,#REF!,7,FALSE)</f>
        <v>#REF!</v>
      </c>
      <c r="O338" s="4">
        <v>0</v>
      </c>
      <c r="P338" s="4">
        <v>0</v>
      </c>
      <c r="Q338" t="e">
        <f t="shared" si="25"/>
        <v>#REF!</v>
      </c>
      <c r="R338" t="e">
        <f t="shared" si="26"/>
        <v>#REF!</v>
      </c>
      <c r="S338" t="e">
        <f>#REF!^2/((J338*#REF!)*(SQRT(1+K338^2)))</f>
        <v>#REF!</v>
      </c>
      <c r="T338" t="e">
        <f t="shared" si="27"/>
        <v>#REF!</v>
      </c>
      <c r="U338">
        <v>0</v>
      </c>
      <c r="V338" s="4">
        <v>0</v>
      </c>
      <c r="W338" t="e">
        <f t="shared" si="29"/>
        <v>#REF!</v>
      </c>
      <c r="X338" t="e">
        <f t="shared" si="28"/>
        <v>#REF!</v>
      </c>
      <c r="Z338">
        <v>0</v>
      </c>
      <c r="AL338"/>
    </row>
    <row r="339" spans="1:38" s="4" customFormat="1" ht="18" customHeight="1" x14ac:dyDescent="0.25">
      <c r="A339" s="1" t="s">
        <v>674</v>
      </c>
      <c r="B339" t="s">
        <v>55</v>
      </c>
      <c r="C339" t="s">
        <v>35</v>
      </c>
      <c r="D339" t="s">
        <v>983</v>
      </c>
      <c r="E339" s="4" t="s">
        <v>320</v>
      </c>
      <c r="F339" t="s">
        <v>304</v>
      </c>
      <c r="G339" s="4">
        <v>30</v>
      </c>
      <c r="H339" s="4">
        <v>0.5</v>
      </c>
      <c r="I339" s="8">
        <v>0</v>
      </c>
      <c r="J339" s="7" t="e">
        <f>#REF!</f>
        <v>#REF!</v>
      </c>
      <c r="K339" s="7" t="e">
        <f>#REF!</f>
        <v>#REF!</v>
      </c>
      <c r="L339" s="5" t="e">
        <f>VLOOKUP(X339,#REF!,6,FALSE)</f>
        <v>#REF!</v>
      </c>
      <c r="M339" s="5" t="e">
        <f>VLOOKUP(X339,#REF!,8,FALSE)</f>
        <v>#REF!</v>
      </c>
      <c r="N339" s="5" t="e">
        <f>VLOOKUP(X339,#REF!,7,FALSE)</f>
        <v>#REF!</v>
      </c>
      <c r="O339" s="4">
        <v>0</v>
      </c>
      <c r="P339" s="4">
        <v>0</v>
      </c>
      <c r="Q339" t="e">
        <f t="shared" si="25"/>
        <v>#REF!</v>
      </c>
      <c r="R339" t="e">
        <f t="shared" si="26"/>
        <v>#REF!</v>
      </c>
      <c r="S339" t="e">
        <f>#REF!^2/((J339*#REF!)*(SQRT(1+K339^2)))</f>
        <v>#REF!</v>
      </c>
      <c r="T339" t="e">
        <f t="shared" si="27"/>
        <v>#REF!</v>
      </c>
      <c r="U339">
        <v>0</v>
      </c>
      <c r="V339" s="4">
        <v>0</v>
      </c>
      <c r="W339" t="e">
        <f t="shared" si="29"/>
        <v>#REF!</v>
      </c>
      <c r="X339" t="e">
        <f t="shared" si="28"/>
        <v>#REF!</v>
      </c>
      <c r="Z339">
        <v>0</v>
      </c>
      <c r="AL339"/>
    </row>
    <row r="340" spans="1:38" s="4" customFormat="1" ht="18" customHeight="1" x14ac:dyDescent="0.25">
      <c r="A340" s="1" t="s">
        <v>675</v>
      </c>
      <c r="B340" t="s">
        <v>55</v>
      </c>
      <c r="C340" t="s">
        <v>36</v>
      </c>
      <c r="D340" t="s">
        <v>983</v>
      </c>
      <c r="E340" s="4" t="s">
        <v>320</v>
      </c>
      <c r="F340" t="s">
        <v>304</v>
      </c>
      <c r="G340" s="4">
        <v>30</v>
      </c>
      <c r="H340" s="4">
        <v>0.5</v>
      </c>
      <c r="I340" s="8">
        <v>0</v>
      </c>
      <c r="J340" s="7" t="e">
        <f>#REF!</f>
        <v>#REF!</v>
      </c>
      <c r="K340" s="7" t="e">
        <f>#REF!</f>
        <v>#REF!</v>
      </c>
      <c r="L340" s="5" t="e">
        <f>VLOOKUP(X340,#REF!,6,FALSE)</f>
        <v>#REF!</v>
      </c>
      <c r="M340" s="5" t="e">
        <f>VLOOKUP(X340,#REF!,8,FALSE)</f>
        <v>#REF!</v>
      </c>
      <c r="N340" s="5" t="e">
        <f>VLOOKUP(X340,#REF!,7,FALSE)</f>
        <v>#REF!</v>
      </c>
      <c r="O340" s="4">
        <v>0</v>
      </c>
      <c r="P340" s="4">
        <v>0</v>
      </c>
      <c r="Q340" t="e">
        <f t="shared" si="25"/>
        <v>#REF!</v>
      </c>
      <c r="R340" t="e">
        <f t="shared" si="26"/>
        <v>#REF!</v>
      </c>
      <c r="S340" t="e">
        <f>#REF!^2/((J340*#REF!)*(SQRT(1+K340^2)))</f>
        <v>#REF!</v>
      </c>
      <c r="T340" t="e">
        <f t="shared" si="27"/>
        <v>#REF!</v>
      </c>
      <c r="U340">
        <v>0</v>
      </c>
      <c r="V340" s="4">
        <v>0</v>
      </c>
      <c r="W340" t="e">
        <f t="shared" si="29"/>
        <v>#REF!</v>
      </c>
      <c r="X340" t="e">
        <f t="shared" si="28"/>
        <v>#REF!</v>
      </c>
      <c r="Z340">
        <v>0</v>
      </c>
      <c r="AL340"/>
    </row>
    <row r="341" spans="1:38" s="4" customFormat="1" ht="18" customHeight="1" x14ac:dyDescent="0.25">
      <c r="A341" s="1" t="s">
        <v>676</v>
      </c>
      <c r="B341" t="s">
        <v>55</v>
      </c>
      <c r="C341" t="s">
        <v>37</v>
      </c>
      <c r="D341" t="s">
        <v>983</v>
      </c>
      <c r="E341" s="4" t="s">
        <v>320</v>
      </c>
      <c r="F341" t="s">
        <v>304</v>
      </c>
      <c r="G341" s="4">
        <v>30</v>
      </c>
      <c r="H341" s="4">
        <v>0.5</v>
      </c>
      <c r="I341" s="8">
        <v>0</v>
      </c>
      <c r="J341" s="7" t="e">
        <f>#REF!</f>
        <v>#REF!</v>
      </c>
      <c r="K341" s="7" t="e">
        <f>#REF!</f>
        <v>#REF!</v>
      </c>
      <c r="L341" s="5" t="e">
        <f>VLOOKUP(X341,#REF!,6,FALSE)</f>
        <v>#REF!</v>
      </c>
      <c r="M341" s="5" t="e">
        <f>VLOOKUP(X341,#REF!,8,FALSE)</f>
        <v>#REF!</v>
      </c>
      <c r="N341" s="5" t="e">
        <f>VLOOKUP(X341,#REF!,7,FALSE)</f>
        <v>#REF!</v>
      </c>
      <c r="O341" s="4">
        <v>0</v>
      </c>
      <c r="P341" s="4">
        <v>0</v>
      </c>
      <c r="Q341" t="e">
        <f t="shared" si="25"/>
        <v>#REF!</v>
      </c>
      <c r="R341" t="e">
        <f t="shared" si="26"/>
        <v>#REF!</v>
      </c>
      <c r="S341" t="e">
        <f>#REF!^2/((J341*#REF!)*(SQRT(1+K341^2)))</f>
        <v>#REF!</v>
      </c>
      <c r="T341" t="e">
        <f t="shared" si="27"/>
        <v>#REF!</v>
      </c>
      <c r="U341">
        <v>0</v>
      </c>
      <c r="V341" s="4">
        <v>0</v>
      </c>
      <c r="W341" t="e">
        <f t="shared" si="29"/>
        <v>#REF!</v>
      </c>
      <c r="X341" t="e">
        <f t="shared" si="28"/>
        <v>#REF!</v>
      </c>
      <c r="Z341">
        <v>0</v>
      </c>
      <c r="AL341"/>
    </row>
    <row r="342" spans="1:38" s="4" customFormat="1" ht="18" customHeight="1" x14ac:dyDescent="0.25">
      <c r="A342" s="1" t="s">
        <v>677</v>
      </c>
      <c r="B342" t="s">
        <v>55</v>
      </c>
      <c r="C342" t="s">
        <v>38</v>
      </c>
      <c r="D342" t="s">
        <v>983</v>
      </c>
      <c r="E342" s="4" t="s">
        <v>320</v>
      </c>
      <c r="F342" t="s">
        <v>304</v>
      </c>
      <c r="G342" s="4">
        <v>30</v>
      </c>
      <c r="H342" s="4">
        <v>0.5</v>
      </c>
      <c r="I342" s="8">
        <v>0</v>
      </c>
      <c r="J342" s="7" t="e">
        <f>#REF!</f>
        <v>#REF!</v>
      </c>
      <c r="K342" s="7" t="e">
        <f>#REF!</f>
        <v>#REF!</v>
      </c>
      <c r="L342" s="5" t="e">
        <f>VLOOKUP(X342,#REF!,6,FALSE)</f>
        <v>#REF!</v>
      </c>
      <c r="M342" s="5" t="e">
        <f>VLOOKUP(X342,#REF!,8,FALSE)</f>
        <v>#REF!</v>
      </c>
      <c r="N342" s="5" t="e">
        <f>VLOOKUP(X342,#REF!,7,FALSE)</f>
        <v>#REF!</v>
      </c>
      <c r="O342" s="4">
        <v>0</v>
      </c>
      <c r="P342" s="4">
        <v>0</v>
      </c>
      <c r="Q342" t="e">
        <f t="shared" si="25"/>
        <v>#REF!</v>
      </c>
      <c r="R342" t="e">
        <f t="shared" si="26"/>
        <v>#REF!</v>
      </c>
      <c r="S342" t="e">
        <f>#REF!^2/((J342*#REF!)*(SQRT(1+K342^2)))</f>
        <v>#REF!</v>
      </c>
      <c r="T342" t="e">
        <f t="shared" si="27"/>
        <v>#REF!</v>
      </c>
      <c r="U342">
        <v>0</v>
      </c>
      <c r="V342" s="4">
        <v>0</v>
      </c>
      <c r="W342" t="e">
        <f t="shared" si="29"/>
        <v>#REF!</v>
      </c>
      <c r="X342" t="e">
        <f t="shared" si="28"/>
        <v>#REF!</v>
      </c>
      <c r="Z342">
        <v>0</v>
      </c>
      <c r="AL342"/>
    </row>
    <row r="343" spans="1:38" s="4" customFormat="1" ht="18" customHeight="1" x14ac:dyDescent="0.25">
      <c r="A343" s="1" t="s">
        <v>678</v>
      </c>
      <c r="B343" t="s">
        <v>55</v>
      </c>
      <c r="C343" t="s">
        <v>37</v>
      </c>
      <c r="D343" t="s">
        <v>983</v>
      </c>
      <c r="E343" s="4" t="s">
        <v>320</v>
      </c>
      <c r="F343" t="s">
        <v>304</v>
      </c>
      <c r="G343" s="4">
        <v>30</v>
      </c>
      <c r="H343" s="4">
        <v>0.5</v>
      </c>
      <c r="I343" s="8">
        <v>0</v>
      </c>
      <c r="J343" s="7" t="e">
        <f>#REF!</f>
        <v>#REF!</v>
      </c>
      <c r="K343" s="7" t="e">
        <f>#REF!</f>
        <v>#REF!</v>
      </c>
      <c r="L343" s="5" t="e">
        <f>VLOOKUP(X343,#REF!,6,FALSE)</f>
        <v>#REF!</v>
      </c>
      <c r="M343" s="5" t="e">
        <f>VLOOKUP(X343,#REF!,8,FALSE)</f>
        <v>#REF!</v>
      </c>
      <c r="N343" s="5" t="e">
        <f>VLOOKUP(X343,#REF!,7,FALSE)</f>
        <v>#REF!</v>
      </c>
      <c r="O343" s="4">
        <v>0</v>
      </c>
      <c r="P343" s="4">
        <v>0</v>
      </c>
      <c r="Q343" t="e">
        <f t="shared" si="25"/>
        <v>#REF!</v>
      </c>
      <c r="R343" t="e">
        <f t="shared" si="26"/>
        <v>#REF!</v>
      </c>
      <c r="S343" t="e">
        <f>#REF!^2/((J343*#REF!)*(SQRT(1+K343^2)))</f>
        <v>#REF!</v>
      </c>
      <c r="T343" t="e">
        <f t="shared" si="27"/>
        <v>#REF!</v>
      </c>
      <c r="U343">
        <v>0</v>
      </c>
      <c r="V343" s="4">
        <v>0</v>
      </c>
      <c r="W343" t="e">
        <f t="shared" si="29"/>
        <v>#REF!</v>
      </c>
      <c r="X343" t="e">
        <f t="shared" si="28"/>
        <v>#REF!</v>
      </c>
      <c r="Z343">
        <v>0</v>
      </c>
      <c r="AL343"/>
    </row>
    <row r="344" spans="1:38" s="4" customFormat="1" ht="18" customHeight="1" x14ac:dyDescent="0.25">
      <c r="A344" s="1" t="s">
        <v>679</v>
      </c>
      <c r="B344" t="s">
        <v>55</v>
      </c>
      <c r="C344" t="s">
        <v>38</v>
      </c>
      <c r="D344" t="s">
        <v>983</v>
      </c>
      <c r="E344" s="4" t="s">
        <v>320</v>
      </c>
      <c r="F344" t="s">
        <v>304</v>
      </c>
      <c r="G344" s="4">
        <v>30</v>
      </c>
      <c r="H344" s="4">
        <v>0.5</v>
      </c>
      <c r="I344" s="8">
        <v>0</v>
      </c>
      <c r="J344" s="7" t="e">
        <f>#REF!</f>
        <v>#REF!</v>
      </c>
      <c r="K344" s="7" t="e">
        <f>#REF!</f>
        <v>#REF!</v>
      </c>
      <c r="L344" s="5" t="e">
        <f>VLOOKUP(X344,#REF!,6,FALSE)</f>
        <v>#REF!</v>
      </c>
      <c r="M344" s="5" t="e">
        <f>VLOOKUP(X344,#REF!,8,FALSE)</f>
        <v>#REF!</v>
      </c>
      <c r="N344" s="5" t="e">
        <f>VLOOKUP(X344,#REF!,7,FALSE)</f>
        <v>#REF!</v>
      </c>
      <c r="O344" s="4">
        <v>0</v>
      </c>
      <c r="P344" s="4">
        <v>0</v>
      </c>
      <c r="Q344" t="e">
        <f t="shared" si="25"/>
        <v>#REF!</v>
      </c>
      <c r="R344" t="e">
        <f t="shared" si="26"/>
        <v>#REF!</v>
      </c>
      <c r="S344" t="e">
        <f>#REF!^2/((J344*#REF!)*(SQRT(1+K344^2)))</f>
        <v>#REF!</v>
      </c>
      <c r="T344" t="e">
        <f t="shared" si="27"/>
        <v>#REF!</v>
      </c>
      <c r="U344">
        <v>0</v>
      </c>
      <c r="V344" s="4">
        <v>0</v>
      </c>
      <c r="W344" t="e">
        <f t="shared" si="29"/>
        <v>#REF!</v>
      </c>
      <c r="X344" t="e">
        <f t="shared" si="28"/>
        <v>#REF!</v>
      </c>
      <c r="Z344">
        <v>0</v>
      </c>
      <c r="AL344"/>
    </row>
    <row r="345" spans="1:38" s="4" customFormat="1" ht="18" customHeight="1" x14ac:dyDescent="0.25">
      <c r="A345" s="1" t="s">
        <v>680</v>
      </c>
      <c r="B345" t="s">
        <v>55</v>
      </c>
      <c r="C345" t="s">
        <v>35</v>
      </c>
      <c r="D345" t="s">
        <v>983</v>
      </c>
      <c r="E345" s="4" t="s">
        <v>320</v>
      </c>
      <c r="F345" t="s">
        <v>304</v>
      </c>
      <c r="G345" s="4">
        <v>30</v>
      </c>
      <c r="H345" s="4">
        <v>0.05</v>
      </c>
      <c r="I345" s="8">
        <v>0</v>
      </c>
      <c r="J345" s="7" t="e">
        <f>#REF!</f>
        <v>#REF!</v>
      </c>
      <c r="K345" s="7" t="e">
        <f>#REF!</f>
        <v>#REF!</v>
      </c>
      <c r="L345" s="5" t="e">
        <f>VLOOKUP(X345,#REF!,6,FALSE)</f>
        <v>#REF!</v>
      </c>
      <c r="M345" s="5" t="e">
        <f>VLOOKUP(X345,#REF!,8,FALSE)</f>
        <v>#REF!</v>
      </c>
      <c r="N345" s="5" t="e">
        <f>VLOOKUP(X345,#REF!,7,FALSE)</f>
        <v>#REF!</v>
      </c>
      <c r="O345" s="4">
        <v>0</v>
      </c>
      <c r="P345" s="4">
        <v>0</v>
      </c>
      <c r="Q345" t="e">
        <f t="shared" si="25"/>
        <v>#REF!</v>
      </c>
      <c r="R345" t="e">
        <f t="shared" si="26"/>
        <v>#REF!</v>
      </c>
      <c r="S345" t="e">
        <f>#REF!^2/((J345*#REF!)*(SQRT(1+K345^2)))</f>
        <v>#REF!</v>
      </c>
      <c r="T345" t="e">
        <f t="shared" si="27"/>
        <v>#REF!</v>
      </c>
      <c r="U345">
        <v>0</v>
      </c>
      <c r="V345" s="4">
        <v>0</v>
      </c>
      <c r="W345" t="e">
        <f t="shared" si="29"/>
        <v>#REF!</v>
      </c>
      <c r="X345" t="e">
        <f t="shared" si="28"/>
        <v>#REF!</v>
      </c>
      <c r="Z345">
        <v>0</v>
      </c>
      <c r="AL345"/>
    </row>
    <row r="346" spans="1:38" s="4" customFormat="1" ht="18" customHeight="1" x14ac:dyDescent="0.25">
      <c r="A346" s="1" t="s">
        <v>681</v>
      </c>
      <c r="B346" t="s">
        <v>55</v>
      </c>
      <c r="C346" t="s">
        <v>36</v>
      </c>
      <c r="D346" t="s">
        <v>983</v>
      </c>
      <c r="E346" s="4" t="s">
        <v>320</v>
      </c>
      <c r="F346" t="s">
        <v>304</v>
      </c>
      <c r="G346" s="4">
        <v>30</v>
      </c>
      <c r="H346" s="4">
        <v>0.05</v>
      </c>
      <c r="I346" s="8">
        <v>0</v>
      </c>
      <c r="J346" s="7" t="e">
        <f>#REF!</f>
        <v>#REF!</v>
      </c>
      <c r="K346" s="7" t="e">
        <f>#REF!</f>
        <v>#REF!</v>
      </c>
      <c r="L346" s="5" t="e">
        <f>VLOOKUP(X346,#REF!,6,FALSE)</f>
        <v>#REF!</v>
      </c>
      <c r="M346" s="5" t="e">
        <f>VLOOKUP(X346,#REF!,8,FALSE)</f>
        <v>#REF!</v>
      </c>
      <c r="N346" s="5" t="e">
        <f>VLOOKUP(X346,#REF!,7,FALSE)</f>
        <v>#REF!</v>
      </c>
      <c r="O346" s="4">
        <v>0</v>
      </c>
      <c r="P346" s="4">
        <v>0</v>
      </c>
      <c r="Q346" t="e">
        <f t="shared" si="25"/>
        <v>#REF!</v>
      </c>
      <c r="R346" t="e">
        <f t="shared" si="26"/>
        <v>#REF!</v>
      </c>
      <c r="S346" t="e">
        <f>#REF!^2/((J346*#REF!)*(SQRT(1+K346^2)))</f>
        <v>#REF!</v>
      </c>
      <c r="T346" t="e">
        <f t="shared" si="27"/>
        <v>#REF!</v>
      </c>
      <c r="U346">
        <v>0</v>
      </c>
      <c r="V346" s="4">
        <v>0</v>
      </c>
      <c r="W346" t="e">
        <f t="shared" si="29"/>
        <v>#REF!</v>
      </c>
      <c r="X346" t="e">
        <f t="shared" si="28"/>
        <v>#REF!</v>
      </c>
      <c r="Z346">
        <v>0</v>
      </c>
      <c r="AL346"/>
    </row>
    <row r="347" spans="1:38" s="4" customFormat="1" ht="18" customHeight="1" x14ac:dyDescent="0.25">
      <c r="A347" s="1" t="s">
        <v>682</v>
      </c>
      <c r="B347" t="s">
        <v>55</v>
      </c>
      <c r="C347" t="s">
        <v>35</v>
      </c>
      <c r="D347" t="s">
        <v>983</v>
      </c>
      <c r="E347" s="4" t="s">
        <v>320</v>
      </c>
      <c r="F347" t="s">
        <v>304</v>
      </c>
      <c r="G347" s="4">
        <v>30</v>
      </c>
      <c r="H347" s="4">
        <v>0.05</v>
      </c>
      <c r="I347" s="8">
        <v>0</v>
      </c>
      <c r="J347" s="7" t="e">
        <f>#REF!</f>
        <v>#REF!</v>
      </c>
      <c r="K347" s="7" t="e">
        <f>#REF!</f>
        <v>#REF!</v>
      </c>
      <c r="L347" s="5" t="e">
        <f>VLOOKUP(X347,#REF!,6,FALSE)</f>
        <v>#REF!</v>
      </c>
      <c r="M347" s="5" t="e">
        <f>VLOOKUP(X347,#REF!,8,FALSE)</f>
        <v>#REF!</v>
      </c>
      <c r="N347" s="5" t="e">
        <f>VLOOKUP(X347,#REF!,7,FALSE)</f>
        <v>#REF!</v>
      </c>
      <c r="O347" s="4">
        <v>0</v>
      </c>
      <c r="P347" s="4">
        <v>0</v>
      </c>
      <c r="Q347" t="e">
        <f t="shared" si="25"/>
        <v>#REF!</v>
      </c>
      <c r="R347" t="e">
        <f t="shared" si="26"/>
        <v>#REF!</v>
      </c>
      <c r="S347" t="e">
        <f>#REF!^2/((J347*#REF!)*(SQRT(1+K347^2)))</f>
        <v>#REF!</v>
      </c>
      <c r="T347" t="e">
        <f t="shared" si="27"/>
        <v>#REF!</v>
      </c>
      <c r="U347">
        <v>0</v>
      </c>
      <c r="V347" s="4">
        <v>0</v>
      </c>
      <c r="W347" t="e">
        <f t="shared" si="29"/>
        <v>#REF!</v>
      </c>
      <c r="X347" t="e">
        <f t="shared" si="28"/>
        <v>#REF!</v>
      </c>
      <c r="Z347">
        <v>0</v>
      </c>
      <c r="AL347"/>
    </row>
    <row r="348" spans="1:38" s="4" customFormat="1" ht="18" customHeight="1" x14ac:dyDescent="0.25">
      <c r="A348" s="1" t="s">
        <v>683</v>
      </c>
      <c r="B348" t="s">
        <v>55</v>
      </c>
      <c r="C348" t="s">
        <v>36</v>
      </c>
      <c r="D348" t="s">
        <v>983</v>
      </c>
      <c r="E348" s="4" t="s">
        <v>320</v>
      </c>
      <c r="F348" t="s">
        <v>304</v>
      </c>
      <c r="G348" s="4">
        <v>30</v>
      </c>
      <c r="H348" s="4">
        <v>0.05</v>
      </c>
      <c r="I348" s="8">
        <v>0</v>
      </c>
      <c r="J348" s="7" t="e">
        <f>#REF!</f>
        <v>#REF!</v>
      </c>
      <c r="K348" s="7" t="e">
        <f>#REF!</f>
        <v>#REF!</v>
      </c>
      <c r="L348" s="5" t="e">
        <f>VLOOKUP(X348,#REF!,6,FALSE)</f>
        <v>#REF!</v>
      </c>
      <c r="M348" s="5" t="e">
        <f>VLOOKUP(X348,#REF!,8,FALSE)</f>
        <v>#REF!</v>
      </c>
      <c r="N348" s="5" t="e">
        <f>VLOOKUP(X348,#REF!,7,FALSE)</f>
        <v>#REF!</v>
      </c>
      <c r="O348" s="4">
        <v>0</v>
      </c>
      <c r="P348" s="4">
        <v>0</v>
      </c>
      <c r="Q348" t="e">
        <f t="shared" si="25"/>
        <v>#REF!</v>
      </c>
      <c r="R348" t="e">
        <f t="shared" si="26"/>
        <v>#REF!</v>
      </c>
      <c r="S348" t="e">
        <f>#REF!^2/((J348*#REF!)*(SQRT(1+K348^2)))</f>
        <v>#REF!</v>
      </c>
      <c r="T348" t="e">
        <f t="shared" si="27"/>
        <v>#REF!</v>
      </c>
      <c r="U348">
        <v>0</v>
      </c>
      <c r="V348" s="4">
        <v>0</v>
      </c>
      <c r="W348" t="e">
        <f t="shared" si="29"/>
        <v>#REF!</v>
      </c>
      <c r="X348" t="e">
        <f t="shared" si="28"/>
        <v>#REF!</v>
      </c>
      <c r="Z348">
        <v>0</v>
      </c>
      <c r="AL348"/>
    </row>
    <row r="349" spans="1:38" s="4" customFormat="1" ht="18" customHeight="1" x14ac:dyDescent="0.25">
      <c r="A349" s="1" t="s">
        <v>684</v>
      </c>
      <c r="B349" t="s">
        <v>280</v>
      </c>
      <c r="C349" t="s">
        <v>41</v>
      </c>
      <c r="D349" t="s">
        <v>983</v>
      </c>
      <c r="E349" s="4" t="s">
        <v>321</v>
      </c>
      <c r="F349" t="s">
        <v>304</v>
      </c>
      <c r="G349" s="4">
        <v>70</v>
      </c>
      <c r="H349" s="4">
        <v>1</v>
      </c>
      <c r="I349" s="8">
        <v>0</v>
      </c>
      <c r="J349" s="7">
        <v>10</v>
      </c>
      <c r="K349" s="7">
        <v>14</v>
      </c>
      <c r="L349" s="5" t="e">
        <f>VLOOKUP(X349,#REF!,6,FALSE)</f>
        <v>#REF!</v>
      </c>
      <c r="M349" s="5" t="e">
        <f>VLOOKUP(X349,#REF!,8,FALSE)</f>
        <v>#REF!</v>
      </c>
      <c r="N349" s="5" t="e">
        <f>VLOOKUP(X349,#REF!,7,FALSE)</f>
        <v>#REF!</v>
      </c>
      <c r="O349" s="4">
        <v>0</v>
      </c>
      <c r="P349" s="4">
        <v>0</v>
      </c>
      <c r="Q349" t="e">
        <f t="shared" si="25"/>
        <v>#REF!</v>
      </c>
      <c r="R349" t="e">
        <f t="shared" si="26"/>
        <v>#REF!</v>
      </c>
      <c r="S349" t="e">
        <f>#REF!^2/((J349*#REF!)*(SQRT(1+K349^2)))</f>
        <v>#REF!</v>
      </c>
      <c r="T349" t="e">
        <f t="shared" si="27"/>
        <v>#REF!</v>
      </c>
      <c r="U349">
        <v>0</v>
      </c>
      <c r="V349" s="4">
        <v>0</v>
      </c>
      <c r="W349" t="str">
        <f t="shared" si="29"/>
        <v>PSCAD_H_DMAT_Grid.Vramp.178.1_SCR10_XR14_P1_Q0</v>
      </c>
      <c r="X349" t="str">
        <f t="shared" si="28"/>
        <v>1_0_10_14</v>
      </c>
      <c r="Z349">
        <v>0</v>
      </c>
      <c r="AL349"/>
    </row>
    <row r="350" spans="1:38" s="4" customFormat="1" ht="18" customHeight="1" x14ac:dyDescent="0.25">
      <c r="A350" s="1" t="s">
        <v>685</v>
      </c>
      <c r="B350" t="s">
        <v>280</v>
      </c>
      <c r="C350" t="s">
        <v>41</v>
      </c>
      <c r="D350" t="s">
        <v>983</v>
      </c>
      <c r="E350" s="4" t="s">
        <v>321</v>
      </c>
      <c r="F350" t="s">
        <v>304</v>
      </c>
      <c r="G350" s="4">
        <v>70</v>
      </c>
      <c r="H350" s="4">
        <v>1</v>
      </c>
      <c r="I350" s="8">
        <v>0</v>
      </c>
      <c r="J350" s="7">
        <v>10</v>
      </c>
      <c r="K350" s="7">
        <v>3</v>
      </c>
      <c r="L350" s="5" t="e">
        <f>VLOOKUP(X350,#REF!,6,FALSE)</f>
        <v>#REF!</v>
      </c>
      <c r="M350" s="5" t="e">
        <f>VLOOKUP(X350,#REF!,8,FALSE)</f>
        <v>#REF!</v>
      </c>
      <c r="N350" s="5" t="e">
        <f>VLOOKUP(X350,#REF!,7,FALSE)</f>
        <v>#REF!</v>
      </c>
      <c r="O350" s="4">
        <v>0</v>
      </c>
      <c r="P350" s="4">
        <v>0</v>
      </c>
      <c r="Q350" t="e">
        <f t="shared" si="25"/>
        <v>#REF!</v>
      </c>
      <c r="R350" t="e">
        <f t="shared" si="26"/>
        <v>#REF!</v>
      </c>
      <c r="S350" t="e">
        <f>#REF!^2/((J350*#REF!)*(SQRT(1+K350^2)))</f>
        <v>#REF!</v>
      </c>
      <c r="T350" t="e">
        <f t="shared" si="27"/>
        <v>#REF!</v>
      </c>
      <c r="U350">
        <v>0</v>
      </c>
      <c r="V350" s="4">
        <v>0</v>
      </c>
      <c r="W350" t="str">
        <f t="shared" si="29"/>
        <v>PSCAD_H_DMAT_Grid.Vramp.178.2_SCR10_XR3_P1_Q0</v>
      </c>
      <c r="X350" t="str">
        <f t="shared" si="28"/>
        <v>1_0_10_3</v>
      </c>
      <c r="Z350">
        <v>0</v>
      </c>
      <c r="AL350"/>
    </row>
    <row r="351" spans="1:38" s="4" customFormat="1" ht="18" customHeight="1" x14ac:dyDescent="0.25">
      <c r="A351" s="1" t="s">
        <v>686</v>
      </c>
      <c r="B351" t="s">
        <v>280</v>
      </c>
      <c r="C351" t="s">
        <v>41</v>
      </c>
      <c r="D351" t="s">
        <v>983</v>
      </c>
      <c r="E351" s="4" t="s">
        <v>321</v>
      </c>
      <c r="F351" t="s">
        <v>304</v>
      </c>
      <c r="G351" s="4">
        <v>70</v>
      </c>
      <c r="H351" s="4">
        <v>1</v>
      </c>
      <c r="I351" s="8">
        <v>0</v>
      </c>
      <c r="J351" s="7">
        <v>3</v>
      </c>
      <c r="K351" s="7">
        <v>14</v>
      </c>
      <c r="L351" s="5" t="e">
        <f>VLOOKUP(X351,#REF!,6,FALSE)</f>
        <v>#REF!</v>
      </c>
      <c r="M351" s="5" t="e">
        <f>VLOOKUP(X351,#REF!,8,FALSE)</f>
        <v>#REF!</v>
      </c>
      <c r="N351" s="5" t="e">
        <f>VLOOKUP(X351,#REF!,7,FALSE)</f>
        <v>#REF!</v>
      </c>
      <c r="O351" s="4">
        <v>0</v>
      </c>
      <c r="P351" s="4">
        <v>0</v>
      </c>
      <c r="Q351" t="e">
        <f t="shared" si="25"/>
        <v>#REF!</v>
      </c>
      <c r="R351" t="e">
        <f t="shared" si="26"/>
        <v>#REF!</v>
      </c>
      <c r="S351" t="e">
        <f>#REF!^2/((J351*#REF!)*(SQRT(1+K351^2)))</f>
        <v>#REF!</v>
      </c>
      <c r="T351" t="e">
        <f t="shared" si="27"/>
        <v>#REF!</v>
      </c>
      <c r="U351">
        <v>0</v>
      </c>
      <c r="V351" s="4">
        <v>0</v>
      </c>
      <c r="W351" t="str">
        <f t="shared" si="29"/>
        <v>PSCAD_H_DMAT_Grid.Vramp.179.1_SCR3_XR14_P1_Q0</v>
      </c>
      <c r="X351" t="str">
        <f t="shared" si="28"/>
        <v>1_0_3_14</v>
      </c>
      <c r="Z351">
        <v>0</v>
      </c>
      <c r="AL351"/>
    </row>
    <row r="352" spans="1:38" s="4" customFormat="1" ht="18" customHeight="1" x14ac:dyDescent="0.25">
      <c r="A352" s="1" t="s">
        <v>687</v>
      </c>
      <c r="B352" t="s">
        <v>280</v>
      </c>
      <c r="C352" t="s">
        <v>41</v>
      </c>
      <c r="D352" t="s">
        <v>983</v>
      </c>
      <c r="E352" s="4" t="s">
        <v>321</v>
      </c>
      <c r="F352" t="s">
        <v>304</v>
      </c>
      <c r="G352" s="4">
        <v>70</v>
      </c>
      <c r="H352" s="4">
        <v>1</v>
      </c>
      <c r="I352" s="8">
        <v>0</v>
      </c>
      <c r="J352" s="7">
        <v>3</v>
      </c>
      <c r="K352" s="7">
        <v>3</v>
      </c>
      <c r="L352" s="5" t="e">
        <f>VLOOKUP(X352,#REF!,6,FALSE)</f>
        <v>#REF!</v>
      </c>
      <c r="M352" s="5" t="e">
        <f>VLOOKUP(X352,#REF!,8,FALSE)</f>
        <v>#REF!</v>
      </c>
      <c r="N352" s="5" t="e">
        <f>VLOOKUP(X352,#REF!,7,FALSE)</f>
        <v>#REF!</v>
      </c>
      <c r="O352" s="4">
        <v>0</v>
      </c>
      <c r="P352" s="4">
        <v>0</v>
      </c>
      <c r="Q352" t="e">
        <f t="shared" si="25"/>
        <v>#REF!</v>
      </c>
      <c r="R352" t="e">
        <f t="shared" si="26"/>
        <v>#REF!</v>
      </c>
      <c r="S352" t="e">
        <f>#REF!^2/((J352*#REF!)*(SQRT(1+K352^2)))</f>
        <v>#REF!</v>
      </c>
      <c r="T352" t="e">
        <f t="shared" si="27"/>
        <v>#REF!</v>
      </c>
      <c r="U352">
        <v>0</v>
      </c>
      <c r="V352" s="4">
        <v>0</v>
      </c>
      <c r="W352" t="str">
        <f t="shared" si="29"/>
        <v>PSCAD_H_DMAT_Grid.Vramp.179.2_SCR3_XR3_P1_Q0</v>
      </c>
      <c r="X352" t="str">
        <f t="shared" si="28"/>
        <v>1_0_3_3</v>
      </c>
      <c r="Z352">
        <v>0</v>
      </c>
      <c r="AL352"/>
    </row>
    <row r="353" spans="1:38" s="4" customFormat="1" ht="18" customHeight="1" x14ac:dyDescent="0.25">
      <c r="A353" s="1" t="s">
        <v>688</v>
      </c>
      <c r="B353" t="s">
        <v>280</v>
      </c>
      <c r="C353" t="s">
        <v>41</v>
      </c>
      <c r="D353" t="s">
        <v>983</v>
      </c>
      <c r="E353" s="4" t="s">
        <v>321</v>
      </c>
      <c r="F353" t="s">
        <v>304</v>
      </c>
      <c r="G353" s="4">
        <v>70</v>
      </c>
      <c r="H353" s="4">
        <v>1</v>
      </c>
      <c r="I353" s="8">
        <v>0</v>
      </c>
      <c r="J353" s="7" t="e">
        <f>#REF!</f>
        <v>#REF!</v>
      </c>
      <c r="K353" s="7" t="e">
        <f>#REF!</f>
        <v>#REF!</v>
      </c>
      <c r="L353" s="5" t="e">
        <f>VLOOKUP(X353,#REF!,6,FALSE)</f>
        <v>#REF!</v>
      </c>
      <c r="M353" s="5" t="e">
        <f>VLOOKUP(X353,#REF!,8,FALSE)</f>
        <v>#REF!</v>
      </c>
      <c r="N353" s="5" t="e">
        <f>VLOOKUP(X353,#REF!,7,FALSE)</f>
        <v>#REF!</v>
      </c>
      <c r="O353" s="4">
        <v>0</v>
      </c>
      <c r="P353" s="4">
        <v>0</v>
      </c>
      <c r="Q353" t="e">
        <f t="shared" si="25"/>
        <v>#REF!</v>
      </c>
      <c r="R353" t="e">
        <f t="shared" si="26"/>
        <v>#REF!</v>
      </c>
      <c r="S353" t="e">
        <f>#REF!^2/((J353*#REF!)*(SQRT(1+K353^2)))</f>
        <v>#REF!</v>
      </c>
      <c r="T353" t="e">
        <f t="shared" si="27"/>
        <v>#REF!</v>
      </c>
      <c r="U353">
        <v>0</v>
      </c>
      <c r="V353" s="4">
        <v>0</v>
      </c>
      <c r="W353" t="e">
        <f t="shared" si="29"/>
        <v>#REF!</v>
      </c>
      <c r="X353" t="e">
        <f t="shared" si="28"/>
        <v>#REF!</v>
      </c>
      <c r="Z353">
        <v>0</v>
      </c>
      <c r="AL353"/>
    </row>
    <row r="354" spans="1:38" s="4" customFormat="1" ht="18" customHeight="1" x14ac:dyDescent="0.25">
      <c r="A354" s="1" t="s">
        <v>689</v>
      </c>
      <c r="B354" t="s">
        <v>280</v>
      </c>
      <c r="C354" t="s">
        <v>41</v>
      </c>
      <c r="D354" t="s">
        <v>983</v>
      </c>
      <c r="E354" s="4" t="s">
        <v>321</v>
      </c>
      <c r="F354" t="s">
        <v>304</v>
      </c>
      <c r="G354" s="4">
        <v>70</v>
      </c>
      <c r="H354" s="4">
        <v>1</v>
      </c>
      <c r="I354" s="8">
        <v>0</v>
      </c>
      <c r="J354" s="7" t="e">
        <f>#REF!</f>
        <v>#REF!</v>
      </c>
      <c r="K354" s="7" t="e">
        <f>#REF!</f>
        <v>#REF!</v>
      </c>
      <c r="L354" s="5" t="e">
        <f>VLOOKUP(X354,#REF!,6,FALSE)</f>
        <v>#REF!</v>
      </c>
      <c r="M354" s="5" t="e">
        <f>VLOOKUP(X354,#REF!,8,FALSE)</f>
        <v>#REF!</v>
      </c>
      <c r="N354" s="5" t="e">
        <f>VLOOKUP(X354,#REF!,7,FALSE)</f>
        <v>#REF!</v>
      </c>
      <c r="O354" s="4">
        <v>0</v>
      </c>
      <c r="P354" s="4">
        <v>0</v>
      </c>
      <c r="Q354" t="e">
        <f t="shared" si="25"/>
        <v>#REF!</v>
      </c>
      <c r="R354" t="e">
        <f t="shared" si="26"/>
        <v>#REF!</v>
      </c>
      <c r="S354" t="e">
        <f>#REF!^2/((J354*#REF!)*(SQRT(1+K354^2)))</f>
        <v>#REF!</v>
      </c>
      <c r="T354" t="e">
        <f t="shared" si="27"/>
        <v>#REF!</v>
      </c>
      <c r="U354">
        <v>0</v>
      </c>
      <c r="V354" s="4">
        <v>0</v>
      </c>
      <c r="W354" t="e">
        <f t="shared" si="29"/>
        <v>#REF!</v>
      </c>
      <c r="X354" t="e">
        <f t="shared" si="28"/>
        <v>#REF!</v>
      </c>
      <c r="Z354">
        <v>0</v>
      </c>
      <c r="AL354"/>
    </row>
    <row r="355" spans="1:38" s="4" customFormat="1" ht="18" customHeight="1" x14ac:dyDescent="0.25">
      <c r="A355" s="1" t="s">
        <v>690</v>
      </c>
      <c r="B355" t="s">
        <v>280</v>
      </c>
      <c r="C355" t="s">
        <v>41</v>
      </c>
      <c r="D355" t="s">
        <v>983</v>
      </c>
      <c r="E355" s="4" t="s">
        <v>321</v>
      </c>
      <c r="F355" t="s">
        <v>304</v>
      </c>
      <c r="G355" s="4">
        <v>70</v>
      </c>
      <c r="H355" s="4">
        <v>0.5</v>
      </c>
      <c r="I355" s="8">
        <v>0</v>
      </c>
      <c r="J355" s="7" t="e">
        <f>#REF!</f>
        <v>#REF!</v>
      </c>
      <c r="K355" s="7" t="e">
        <f>#REF!</f>
        <v>#REF!</v>
      </c>
      <c r="L355" s="5" t="e">
        <f>VLOOKUP(X355,#REF!,6,FALSE)</f>
        <v>#REF!</v>
      </c>
      <c r="M355" s="5" t="e">
        <f>VLOOKUP(X355,#REF!,8,FALSE)</f>
        <v>#REF!</v>
      </c>
      <c r="N355" s="5" t="e">
        <f>VLOOKUP(X355,#REF!,7,FALSE)</f>
        <v>#REF!</v>
      </c>
      <c r="O355" s="4">
        <v>0</v>
      </c>
      <c r="P355" s="4">
        <v>0</v>
      </c>
      <c r="Q355" t="e">
        <f t="shared" si="25"/>
        <v>#REF!</v>
      </c>
      <c r="R355" t="e">
        <f t="shared" si="26"/>
        <v>#REF!</v>
      </c>
      <c r="S355" t="e">
        <f>#REF!^2/((J355*#REF!)*(SQRT(1+K355^2)))</f>
        <v>#REF!</v>
      </c>
      <c r="T355" t="e">
        <f t="shared" si="27"/>
        <v>#REF!</v>
      </c>
      <c r="U355">
        <v>0</v>
      </c>
      <c r="V355" s="4">
        <v>0</v>
      </c>
      <c r="W355" t="e">
        <f t="shared" si="29"/>
        <v>#REF!</v>
      </c>
      <c r="X355" t="e">
        <f t="shared" si="28"/>
        <v>#REF!</v>
      </c>
      <c r="Z355">
        <v>0</v>
      </c>
      <c r="AL355"/>
    </row>
    <row r="356" spans="1:38" s="4" customFormat="1" ht="18" customHeight="1" x14ac:dyDescent="0.25">
      <c r="A356" s="1" t="s">
        <v>691</v>
      </c>
      <c r="B356" t="s">
        <v>280</v>
      </c>
      <c r="C356" t="s">
        <v>41</v>
      </c>
      <c r="D356" t="s">
        <v>983</v>
      </c>
      <c r="E356" s="4" t="s">
        <v>321</v>
      </c>
      <c r="F356" t="s">
        <v>304</v>
      </c>
      <c r="G356" s="4">
        <v>70</v>
      </c>
      <c r="H356" s="4">
        <v>0.5</v>
      </c>
      <c r="I356" s="8">
        <v>0</v>
      </c>
      <c r="J356" s="7" t="e">
        <f>#REF!</f>
        <v>#REF!</v>
      </c>
      <c r="K356" s="7" t="e">
        <f>#REF!</f>
        <v>#REF!</v>
      </c>
      <c r="L356" s="5" t="e">
        <f>VLOOKUP(X356,#REF!,6,FALSE)</f>
        <v>#REF!</v>
      </c>
      <c r="M356" s="5" t="e">
        <f>VLOOKUP(X356,#REF!,8,FALSE)</f>
        <v>#REF!</v>
      </c>
      <c r="N356" s="5" t="e">
        <f>VLOOKUP(X356,#REF!,7,FALSE)</f>
        <v>#REF!</v>
      </c>
      <c r="O356" s="4">
        <v>0</v>
      </c>
      <c r="P356" s="4">
        <v>0</v>
      </c>
      <c r="Q356" t="e">
        <f t="shared" si="25"/>
        <v>#REF!</v>
      </c>
      <c r="R356" t="e">
        <f t="shared" si="26"/>
        <v>#REF!</v>
      </c>
      <c r="S356" t="e">
        <f>#REF!^2/((J356*#REF!)*(SQRT(1+K356^2)))</f>
        <v>#REF!</v>
      </c>
      <c r="T356" t="e">
        <f t="shared" si="27"/>
        <v>#REF!</v>
      </c>
      <c r="U356">
        <v>0</v>
      </c>
      <c r="V356" s="4">
        <v>0</v>
      </c>
      <c r="W356" t="e">
        <f t="shared" si="29"/>
        <v>#REF!</v>
      </c>
      <c r="X356" t="e">
        <f t="shared" si="28"/>
        <v>#REF!</v>
      </c>
      <c r="Z356">
        <v>0</v>
      </c>
      <c r="AL356"/>
    </row>
    <row r="357" spans="1:38" s="4" customFormat="1" ht="18" customHeight="1" x14ac:dyDescent="0.25">
      <c r="A357" s="1" t="s">
        <v>692</v>
      </c>
      <c r="B357" t="s">
        <v>280</v>
      </c>
      <c r="C357" t="s">
        <v>42</v>
      </c>
      <c r="D357" t="s">
        <v>983</v>
      </c>
      <c r="E357" s="4" t="s">
        <v>322</v>
      </c>
      <c r="F357" t="s">
        <v>304</v>
      </c>
      <c r="G357" s="4">
        <v>50</v>
      </c>
      <c r="H357" s="4">
        <v>1</v>
      </c>
      <c r="I357" s="8">
        <v>0</v>
      </c>
      <c r="J357" s="7">
        <v>10</v>
      </c>
      <c r="K357" s="7">
        <v>14</v>
      </c>
      <c r="L357" s="5" t="e">
        <f>VLOOKUP(X357,#REF!,6,FALSE)</f>
        <v>#REF!</v>
      </c>
      <c r="M357" s="5" t="e">
        <f>VLOOKUP(X357,#REF!,8,FALSE)</f>
        <v>#REF!</v>
      </c>
      <c r="N357" s="5" t="e">
        <f>VLOOKUP(X357,#REF!,7,FALSE)</f>
        <v>#REF!</v>
      </c>
      <c r="O357" s="4">
        <v>0</v>
      </c>
      <c r="P357" s="4">
        <v>0</v>
      </c>
      <c r="Q357" t="e">
        <f t="shared" si="25"/>
        <v>#REF!</v>
      </c>
      <c r="R357" t="e">
        <f t="shared" si="26"/>
        <v>#REF!</v>
      </c>
      <c r="S357" t="e">
        <f>#REF!^2/((J357*#REF!)*(SQRT(1+K357^2)))</f>
        <v>#REF!</v>
      </c>
      <c r="T357" t="e">
        <f t="shared" si="27"/>
        <v>#REF!</v>
      </c>
      <c r="U357">
        <v>0</v>
      </c>
      <c r="V357" s="4">
        <v>0</v>
      </c>
      <c r="W357" t="str">
        <f t="shared" si="29"/>
        <v>PSCAD_H_DMAT_Grid.Vstep.182.1_SCR10_XR14_P1_Q0</v>
      </c>
      <c r="X357" t="str">
        <f t="shared" si="28"/>
        <v>1_0_10_14</v>
      </c>
      <c r="Z357">
        <v>0</v>
      </c>
      <c r="AL357"/>
    </row>
    <row r="358" spans="1:38" s="4" customFormat="1" ht="18" customHeight="1" x14ac:dyDescent="0.25">
      <c r="A358" s="1" t="s">
        <v>693</v>
      </c>
      <c r="B358" t="s">
        <v>280</v>
      </c>
      <c r="C358" t="s">
        <v>42</v>
      </c>
      <c r="D358" t="s">
        <v>983</v>
      </c>
      <c r="E358" s="4" t="s">
        <v>322</v>
      </c>
      <c r="F358" t="s">
        <v>304</v>
      </c>
      <c r="G358" s="4">
        <v>50</v>
      </c>
      <c r="H358" s="4">
        <v>1</v>
      </c>
      <c r="I358" s="8">
        <v>0</v>
      </c>
      <c r="J358" s="7">
        <v>10</v>
      </c>
      <c r="K358" s="7">
        <v>3</v>
      </c>
      <c r="L358" s="5" t="e">
        <f>VLOOKUP(X358,#REF!,6,FALSE)</f>
        <v>#REF!</v>
      </c>
      <c r="M358" s="5" t="e">
        <f>VLOOKUP(X358,#REF!,8,FALSE)</f>
        <v>#REF!</v>
      </c>
      <c r="N358" s="5" t="e">
        <f>VLOOKUP(X358,#REF!,7,FALSE)</f>
        <v>#REF!</v>
      </c>
      <c r="O358" s="4">
        <v>0</v>
      </c>
      <c r="P358" s="4">
        <v>0</v>
      </c>
      <c r="Q358" t="e">
        <f t="shared" si="25"/>
        <v>#REF!</v>
      </c>
      <c r="R358" t="e">
        <f t="shared" si="26"/>
        <v>#REF!</v>
      </c>
      <c r="S358" t="e">
        <f>#REF!^2/((J358*#REF!)*(SQRT(1+K358^2)))</f>
        <v>#REF!</v>
      </c>
      <c r="T358" t="e">
        <f t="shared" si="27"/>
        <v>#REF!</v>
      </c>
      <c r="U358">
        <v>0</v>
      </c>
      <c r="V358" s="4">
        <v>0</v>
      </c>
      <c r="W358" t="str">
        <f t="shared" si="29"/>
        <v>PSCAD_H_DMAT_Grid.Vstep.182.2_SCR10_XR3_P1_Q0</v>
      </c>
      <c r="X358" t="str">
        <f t="shared" si="28"/>
        <v>1_0_10_3</v>
      </c>
      <c r="Z358">
        <v>0</v>
      </c>
      <c r="AL358"/>
    </row>
    <row r="359" spans="1:38" s="4" customFormat="1" ht="18" customHeight="1" x14ac:dyDescent="0.25">
      <c r="A359" s="1" t="s">
        <v>694</v>
      </c>
      <c r="B359" t="s">
        <v>280</v>
      </c>
      <c r="C359" t="s">
        <v>42</v>
      </c>
      <c r="D359" t="s">
        <v>983</v>
      </c>
      <c r="E359" s="4" t="s">
        <v>322</v>
      </c>
      <c r="F359" t="s">
        <v>304</v>
      </c>
      <c r="G359" s="4">
        <v>50</v>
      </c>
      <c r="H359" s="4">
        <v>1</v>
      </c>
      <c r="I359" s="8">
        <v>0</v>
      </c>
      <c r="J359" s="7">
        <v>3</v>
      </c>
      <c r="K359" s="7">
        <v>14</v>
      </c>
      <c r="L359" s="5" t="e">
        <f>VLOOKUP(X359,#REF!,6,FALSE)</f>
        <v>#REF!</v>
      </c>
      <c r="M359" s="5" t="e">
        <f>VLOOKUP(X359,#REF!,8,FALSE)</f>
        <v>#REF!</v>
      </c>
      <c r="N359" s="5" t="e">
        <f>VLOOKUP(X359,#REF!,7,FALSE)</f>
        <v>#REF!</v>
      </c>
      <c r="O359" s="4">
        <v>0</v>
      </c>
      <c r="P359" s="4">
        <v>0</v>
      </c>
      <c r="Q359" t="e">
        <f t="shared" si="25"/>
        <v>#REF!</v>
      </c>
      <c r="R359" t="e">
        <f t="shared" si="26"/>
        <v>#REF!</v>
      </c>
      <c r="S359" t="e">
        <f>#REF!^2/((J359*#REF!)*(SQRT(1+K359^2)))</f>
        <v>#REF!</v>
      </c>
      <c r="T359" t="e">
        <f t="shared" si="27"/>
        <v>#REF!</v>
      </c>
      <c r="U359">
        <v>0</v>
      </c>
      <c r="V359" s="4">
        <v>0</v>
      </c>
      <c r="W359" t="str">
        <f t="shared" si="29"/>
        <v>PSCAD_H_DMAT_Grid.Vstep.183.1_SCR3_XR14_P1_Q0</v>
      </c>
      <c r="X359" t="str">
        <f t="shared" si="28"/>
        <v>1_0_3_14</v>
      </c>
      <c r="Z359">
        <v>0</v>
      </c>
      <c r="AL359"/>
    </row>
    <row r="360" spans="1:38" s="4" customFormat="1" ht="18" customHeight="1" x14ac:dyDescent="0.25">
      <c r="A360" s="1" t="s">
        <v>695</v>
      </c>
      <c r="B360" t="s">
        <v>280</v>
      </c>
      <c r="C360" t="s">
        <v>42</v>
      </c>
      <c r="D360" t="s">
        <v>983</v>
      </c>
      <c r="E360" s="4" t="s">
        <v>322</v>
      </c>
      <c r="F360" t="s">
        <v>304</v>
      </c>
      <c r="G360" s="4">
        <v>50</v>
      </c>
      <c r="H360" s="4">
        <v>1</v>
      </c>
      <c r="I360" s="8">
        <v>0</v>
      </c>
      <c r="J360" s="7">
        <v>3</v>
      </c>
      <c r="K360" s="7">
        <v>3</v>
      </c>
      <c r="L360" s="5" t="e">
        <f>VLOOKUP(X360,#REF!,6,FALSE)</f>
        <v>#REF!</v>
      </c>
      <c r="M360" s="5" t="e">
        <f>VLOOKUP(X360,#REF!,8,FALSE)</f>
        <v>#REF!</v>
      </c>
      <c r="N360" s="5" t="e">
        <f>VLOOKUP(X360,#REF!,7,FALSE)</f>
        <v>#REF!</v>
      </c>
      <c r="O360" s="4">
        <v>0</v>
      </c>
      <c r="P360" s="4">
        <v>0</v>
      </c>
      <c r="Q360" t="e">
        <f t="shared" si="25"/>
        <v>#REF!</v>
      </c>
      <c r="R360" t="e">
        <f t="shared" si="26"/>
        <v>#REF!</v>
      </c>
      <c r="S360" t="e">
        <f>#REF!^2/((J360*#REF!)*(SQRT(1+K360^2)))</f>
        <v>#REF!</v>
      </c>
      <c r="T360" t="e">
        <f t="shared" si="27"/>
        <v>#REF!</v>
      </c>
      <c r="U360">
        <v>0</v>
      </c>
      <c r="V360" s="4">
        <v>0</v>
      </c>
      <c r="W360" t="str">
        <f t="shared" si="29"/>
        <v>PSCAD_H_DMAT_Grid.Vstep.183.2_SCR3_XR3_P1_Q0</v>
      </c>
      <c r="X360" t="str">
        <f t="shared" si="28"/>
        <v>1_0_3_3</v>
      </c>
      <c r="Z360">
        <v>0</v>
      </c>
      <c r="AL360"/>
    </row>
    <row r="361" spans="1:38" s="4" customFormat="1" ht="18" customHeight="1" x14ac:dyDescent="0.25">
      <c r="A361" s="1" t="s">
        <v>696</v>
      </c>
      <c r="B361" t="s">
        <v>280</v>
      </c>
      <c r="C361" t="s">
        <v>42</v>
      </c>
      <c r="D361" t="s">
        <v>983</v>
      </c>
      <c r="E361" s="4" t="s">
        <v>322</v>
      </c>
      <c r="F361" t="s">
        <v>304</v>
      </c>
      <c r="G361" s="4">
        <v>50</v>
      </c>
      <c r="H361" s="4">
        <v>1</v>
      </c>
      <c r="I361" s="8">
        <v>0</v>
      </c>
      <c r="J361" s="7" t="e">
        <f>#REF!</f>
        <v>#REF!</v>
      </c>
      <c r="K361" s="7" t="e">
        <f>#REF!</f>
        <v>#REF!</v>
      </c>
      <c r="L361" s="5" t="e">
        <f>VLOOKUP(X361,#REF!,6,FALSE)</f>
        <v>#REF!</v>
      </c>
      <c r="M361" s="5" t="e">
        <f>VLOOKUP(X361,#REF!,8,FALSE)</f>
        <v>#REF!</v>
      </c>
      <c r="N361" s="5" t="e">
        <f>VLOOKUP(X361,#REF!,7,FALSE)</f>
        <v>#REF!</v>
      </c>
      <c r="O361" s="4">
        <v>0</v>
      </c>
      <c r="P361" s="4">
        <v>0</v>
      </c>
      <c r="Q361" t="e">
        <f t="shared" si="25"/>
        <v>#REF!</v>
      </c>
      <c r="R361" t="e">
        <f t="shared" si="26"/>
        <v>#REF!</v>
      </c>
      <c r="S361" t="e">
        <f>#REF!^2/((J361*#REF!)*(SQRT(1+K361^2)))</f>
        <v>#REF!</v>
      </c>
      <c r="T361" t="e">
        <f t="shared" si="27"/>
        <v>#REF!</v>
      </c>
      <c r="U361">
        <v>0</v>
      </c>
      <c r="V361" s="4">
        <v>0</v>
      </c>
      <c r="W361" t="e">
        <f t="shared" si="29"/>
        <v>#REF!</v>
      </c>
      <c r="X361" t="e">
        <f t="shared" si="28"/>
        <v>#REF!</v>
      </c>
      <c r="Z361">
        <v>0</v>
      </c>
      <c r="AL361"/>
    </row>
    <row r="362" spans="1:38" s="4" customFormat="1" ht="18" customHeight="1" x14ac:dyDescent="0.25">
      <c r="A362" s="1" t="s">
        <v>697</v>
      </c>
      <c r="B362" t="s">
        <v>280</v>
      </c>
      <c r="C362" t="s">
        <v>42</v>
      </c>
      <c r="D362" t="s">
        <v>983</v>
      </c>
      <c r="E362" s="4" t="s">
        <v>322</v>
      </c>
      <c r="F362" t="s">
        <v>304</v>
      </c>
      <c r="G362" s="4">
        <v>50</v>
      </c>
      <c r="H362" s="4">
        <v>1</v>
      </c>
      <c r="I362" s="8">
        <v>0</v>
      </c>
      <c r="J362" s="7" t="e">
        <f>#REF!</f>
        <v>#REF!</v>
      </c>
      <c r="K362" s="7" t="e">
        <f>#REF!</f>
        <v>#REF!</v>
      </c>
      <c r="L362" s="5" t="e">
        <f>VLOOKUP(X362,#REF!,6,FALSE)</f>
        <v>#REF!</v>
      </c>
      <c r="M362" s="5" t="e">
        <f>VLOOKUP(X362,#REF!,8,FALSE)</f>
        <v>#REF!</v>
      </c>
      <c r="N362" s="5" t="e">
        <f>VLOOKUP(X362,#REF!,7,FALSE)</f>
        <v>#REF!</v>
      </c>
      <c r="O362" s="4">
        <v>0</v>
      </c>
      <c r="P362" s="4">
        <v>0</v>
      </c>
      <c r="Q362" t="e">
        <f t="shared" si="25"/>
        <v>#REF!</v>
      </c>
      <c r="R362" t="e">
        <f t="shared" si="26"/>
        <v>#REF!</v>
      </c>
      <c r="S362" t="e">
        <f>#REF!^2/((J362*#REF!)*(SQRT(1+K362^2)))</f>
        <v>#REF!</v>
      </c>
      <c r="T362" t="e">
        <f t="shared" si="27"/>
        <v>#REF!</v>
      </c>
      <c r="U362">
        <v>0</v>
      </c>
      <c r="V362" s="4">
        <v>0</v>
      </c>
      <c r="W362" t="e">
        <f t="shared" si="29"/>
        <v>#REF!</v>
      </c>
      <c r="X362" t="e">
        <f t="shared" si="28"/>
        <v>#REF!</v>
      </c>
      <c r="Z362">
        <v>0</v>
      </c>
      <c r="AL362"/>
    </row>
    <row r="363" spans="1:38" s="4" customFormat="1" ht="18" customHeight="1" x14ac:dyDescent="0.25">
      <c r="A363" s="1" t="s">
        <v>698</v>
      </c>
      <c r="B363" t="s">
        <v>280</v>
      </c>
      <c r="C363" t="s">
        <v>42</v>
      </c>
      <c r="D363" t="s">
        <v>983</v>
      </c>
      <c r="E363" s="4" t="s">
        <v>322</v>
      </c>
      <c r="F363" t="s">
        <v>304</v>
      </c>
      <c r="G363" s="4">
        <v>50</v>
      </c>
      <c r="H363" s="4">
        <v>0.5</v>
      </c>
      <c r="I363" s="8">
        <v>0</v>
      </c>
      <c r="J363" s="7" t="e">
        <f>#REF!</f>
        <v>#REF!</v>
      </c>
      <c r="K363" s="7" t="e">
        <f>#REF!</f>
        <v>#REF!</v>
      </c>
      <c r="L363" s="5" t="e">
        <f>VLOOKUP(X363,#REF!,6,FALSE)</f>
        <v>#REF!</v>
      </c>
      <c r="M363" s="5" t="e">
        <f>VLOOKUP(X363,#REF!,8,FALSE)</f>
        <v>#REF!</v>
      </c>
      <c r="N363" s="5" t="e">
        <f>VLOOKUP(X363,#REF!,7,FALSE)</f>
        <v>#REF!</v>
      </c>
      <c r="O363" s="4">
        <v>0</v>
      </c>
      <c r="P363" s="4">
        <v>0</v>
      </c>
      <c r="Q363" t="e">
        <f t="shared" si="25"/>
        <v>#REF!</v>
      </c>
      <c r="R363" t="e">
        <f t="shared" si="26"/>
        <v>#REF!</v>
      </c>
      <c r="S363" t="e">
        <f>#REF!^2/((J363*#REF!)*(SQRT(1+K363^2)))</f>
        <v>#REF!</v>
      </c>
      <c r="T363" t="e">
        <f t="shared" si="27"/>
        <v>#REF!</v>
      </c>
      <c r="U363">
        <v>0</v>
      </c>
      <c r="V363" s="4">
        <v>0</v>
      </c>
      <c r="W363" t="e">
        <f t="shared" si="29"/>
        <v>#REF!</v>
      </c>
      <c r="X363" t="e">
        <f t="shared" si="28"/>
        <v>#REF!</v>
      </c>
      <c r="Z363">
        <v>0</v>
      </c>
      <c r="AL363"/>
    </row>
    <row r="364" spans="1:38" s="4" customFormat="1" ht="18" customHeight="1" x14ac:dyDescent="0.25">
      <c r="A364" s="1" t="s">
        <v>699</v>
      </c>
      <c r="B364" t="s">
        <v>280</v>
      </c>
      <c r="C364" t="s">
        <v>42</v>
      </c>
      <c r="D364" t="s">
        <v>983</v>
      </c>
      <c r="E364" s="4" t="s">
        <v>322</v>
      </c>
      <c r="F364" t="s">
        <v>304</v>
      </c>
      <c r="G364" s="4">
        <v>50</v>
      </c>
      <c r="H364" s="4">
        <v>0.5</v>
      </c>
      <c r="I364" s="8">
        <v>0</v>
      </c>
      <c r="J364" s="7" t="e">
        <f>#REF!</f>
        <v>#REF!</v>
      </c>
      <c r="K364" s="7" t="e">
        <f>#REF!</f>
        <v>#REF!</v>
      </c>
      <c r="L364" s="5" t="e">
        <f>VLOOKUP(X364,#REF!,6,FALSE)</f>
        <v>#REF!</v>
      </c>
      <c r="M364" s="5" t="e">
        <f>VLOOKUP(X364,#REF!,8,FALSE)</f>
        <v>#REF!</v>
      </c>
      <c r="N364" s="5" t="e">
        <f>VLOOKUP(X364,#REF!,7,FALSE)</f>
        <v>#REF!</v>
      </c>
      <c r="O364" s="4">
        <v>0</v>
      </c>
      <c r="P364" s="4">
        <v>0</v>
      </c>
      <c r="Q364" t="e">
        <f t="shared" si="25"/>
        <v>#REF!</v>
      </c>
      <c r="R364" t="e">
        <f t="shared" si="26"/>
        <v>#REF!</v>
      </c>
      <c r="S364" t="e">
        <f>#REF!^2/((J364*#REF!)*(SQRT(1+K364^2)))</f>
        <v>#REF!</v>
      </c>
      <c r="T364" t="e">
        <f t="shared" si="27"/>
        <v>#REF!</v>
      </c>
      <c r="U364">
        <v>0</v>
      </c>
      <c r="V364" s="4">
        <v>0</v>
      </c>
      <c r="W364" t="e">
        <f t="shared" si="29"/>
        <v>#REF!</v>
      </c>
      <c r="X364" t="e">
        <f t="shared" si="28"/>
        <v>#REF!</v>
      </c>
      <c r="Z364">
        <v>0</v>
      </c>
      <c r="AL364"/>
    </row>
    <row r="365" spans="1:38" s="4" customFormat="1" ht="18" customHeight="1" x14ac:dyDescent="0.25">
      <c r="A365" s="1" t="s">
        <v>700</v>
      </c>
      <c r="B365" t="s">
        <v>55</v>
      </c>
      <c r="C365" t="s">
        <v>59</v>
      </c>
      <c r="D365" t="s">
        <v>983</v>
      </c>
      <c r="E365" s="4" t="s">
        <v>323</v>
      </c>
      <c r="F365" t="s">
        <v>304</v>
      </c>
      <c r="G365" s="4">
        <v>20</v>
      </c>
      <c r="H365" s="4">
        <v>1</v>
      </c>
      <c r="I365" s="8">
        <v>0</v>
      </c>
      <c r="J365" s="7">
        <v>10</v>
      </c>
      <c r="K365" s="7">
        <v>14</v>
      </c>
      <c r="L365" s="5" t="e">
        <f>VLOOKUP(X365,#REF!,6,FALSE)</f>
        <v>#REF!</v>
      </c>
      <c r="M365" s="5" t="e">
        <f>VLOOKUP(X365,#REF!,8,FALSE)</f>
        <v>#REF!</v>
      </c>
      <c r="N365" s="5" t="e">
        <f>VLOOKUP(X365,#REF!,7,FALSE)</f>
        <v>#REF!</v>
      </c>
      <c r="O365" s="4">
        <v>0</v>
      </c>
      <c r="P365" s="4">
        <v>0</v>
      </c>
      <c r="Q365" t="e">
        <f t="shared" si="25"/>
        <v>#REF!</v>
      </c>
      <c r="R365" t="e">
        <f t="shared" si="26"/>
        <v>#REF!</v>
      </c>
      <c r="S365" t="e">
        <f>#REF!^2/((J365*#REF!)*(SQRT(1+K365^2)))</f>
        <v>#REF!</v>
      </c>
      <c r="T365" t="e">
        <f t="shared" si="27"/>
        <v>#REF!</v>
      </c>
      <c r="U365">
        <v>0</v>
      </c>
      <c r="V365" s="4">
        <v>0</v>
      </c>
      <c r="W365" t="str">
        <f t="shared" si="29"/>
        <v>PSCAD_H_DMAT_Vdip.08.186.1.A_SCR10_XR14_P1_Q0</v>
      </c>
      <c r="X365" t="str">
        <f t="shared" si="28"/>
        <v>1_0_10_14</v>
      </c>
      <c r="Z365">
        <v>0</v>
      </c>
      <c r="AL365"/>
    </row>
    <row r="366" spans="1:38" s="4" customFormat="1" ht="18" customHeight="1" x14ac:dyDescent="0.25">
      <c r="A366" s="1" t="s">
        <v>701</v>
      </c>
      <c r="B366" t="s">
        <v>55</v>
      </c>
      <c r="C366" t="s">
        <v>60</v>
      </c>
      <c r="D366" t="s">
        <v>983</v>
      </c>
      <c r="E366" s="4" t="s">
        <v>323</v>
      </c>
      <c r="F366" t="s">
        <v>304</v>
      </c>
      <c r="G366" s="4">
        <v>20</v>
      </c>
      <c r="H366" s="4">
        <v>1</v>
      </c>
      <c r="I366" s="8">
        <v>0</v>
      </c>
      <c r="J366" s="7">
        <v>10</v>
      </c>
      <c r="K366" s="7">
        <v>14</v>
      </c>
      <c r="L366" s="5" t="e">
        <f>VLOOKUP(X366,#REF!,6,FALSE)</f>
        <v>#REF!</v>
      </c>
      <c r="M366" s="5" t="e">
        <f>VLOOKUP(X366,#REF!,8,FALSE)</f>
        <v>#REF!</v>
      </c>
      <c r="N366" s="5" t="e">
        <f>VLOOKUP(X366,#REF!,7,FALSE)</f>
        <v>#REF!</v>
      </c>
      <c r="O366" s="4">
        <v>0</v>
      </c>
      <c r="P366" s="4">
        <v>0</v>
      </c>
      <c r="Q366" t="e">
        <f t="shared" si="25"/>
        <v>#REF!</v>
      </c>
      <c r="R366" t="e">
        <f t="shared" si="26"/>
        <v>#REF!</v>
      </c>
      <c r="S366" t="e">
        <f>#REF!^2/((J366*#REF!)*(SQRT(1+K366^2)))</f>
        <v>#REF!</v>
      </c>
      <c r="T366" t="e">
        <f t="shared" si="27"/>
        <v>#REF!</v>
      </c>
      <c r="U366">
        <v>0</v>
      </c>
      <c r="V366" s="4">
        <v>0</v>
      </c>
      <c r="W366" t="str">
        <f t="shared" si="29"/>
        <v>PSCAD_H_DMAT_Vdip.05.186.1.B_SCR10_XR14_P1_Q0</v>
      </c>
      <c r="X366" t="str">
        <f t="shared" si="28"/>
        <v>1_0_10_14</v>
      </c>
      <c r="Z366">
        <v>0</v>
      </c>
      <c r="AL366"/>
    </row>
    <row r="367" spans="1:38" s="4" customFormat="1" ht="18" customHeight="1" x14ac:dyDescent="0.25">
      <c r="A367" s="1" t="s">
        <v>702</v>
      </c>
      <c r="B367" t="s">
        <v>55</v>
      </c>
      <c r="C367" t="s">
        <v>61</v>
      </c>
      <c r="D367" t="s">
        <v>983</v>
      </c>
      <c r="E367" s="4" t="s">
        <v>323</v>
      </c>
      <c r="F367" t="s">
        <v>304</v>
      </c>
      <c r="G367" s="4">
        <v>20</v>
      </c>
      <c r="H367" s="4">
        <v>1</v>
      </c>
      <c r="I367" s="8">
        <v>0</v>
      </c>
      <c r="J367" s="7">
        <v>10</v>
      </c>
      <c r="K367" s="7">
        <v>14</v>
      </c>
      <c r="L367" s="5" t="e">
        <f>VLOOKUP(X367,#REF!,6,FALSE)</f>
        <v>#REF!</v>
      </c>
      <c r="M367" s="5" t="e">
        <f>VLOOKUP(X367,#REF!,8,FALSE)</f>
        <v>#REF!</v>
      </c>
      <c r="N367" s="5" t="e">
        <f>VLOOKUP(X367,#REF!,7,FALSE)</f>
        <v>#REF!</v>
      </c>
      <c r="O367" s="4">
        <v>0</v>
      </c>
      <c r="P367" s="4">
        <v>0</v>
      </c>
      <c r="Q367" t="e">
        <f t="shared" si="25"/>
        <v>#REF!</v>
      </c>
      <c r="R367" t="e">
        <f t="shared" si="26"/>
        <v>#REF!</v>
      </c>
      <c r="S367" t="e">
        <f>#REF!^2/((J367*#REF!)*(SQRT(1+K367^2)))</f>
        <v>#REF!</v>
      </c>
      <c r="T367" t="e">
        <f t="shared" si="27"/>
        <v>#REF!</v>
      </c>
      <c r="U367">
        <v>0</v>
      </c>
      <c r="V367" s="4">
        <v>0</v>
      </c>
      <c r="W367" t="str">
        <f t="shared" si="29"/>
        <v>PSCAD_H_DMAT_Vdip.01.186.1.C_SCR10_XR14_P1_Q0</v>
      </c>
      <c r="X367" t="str">
        <f t="shared" si="28"/>
        <v>1_0_10_14</v>
      </c>
      <c r="Z367">
        <v>0</v>
      </c>
      <c r="AL367"/>
    </row>
    <row r="368" spans="1:38" s="4" customFormat="1" ht="18" customHeight="1" x14ac:dyDescent="0.25">
      <c r="A368" s="1" t="s">
        <v>703</v>
      </c>
      <c r="B368" t="s">
        <v>55</v>
      </c>
      <c r="C368" t="s">
        <v>59</v>
      </c>
      <c r="D368" t="s">
        <v>983</v>
      </c>
      <c r="E368" s="4" t="s">
        <v>323</v>
      </c>
      <c r="F368" t="s">
        <v>304</v>
      </c>
      <c r="G368" s="4">
        <v>20</v>
      </c>
      <c r="H368" s="4">
        <v>1</v>
      </c>
      <c r="I368" s="8">
        <v>0</v>
      </c>
      <c r="J368" s="7">
        <v>10</v>
      </c>
      <c r="K368" s="7">
        <v>3</v>
      </c>
      <c r="L368" s="5" t="e">
        <f>VLOOKUP(X368,#REF!,6,FALSE)</f>
        <v>#REF!</v>
      </c>
      <c r="M368" s="5" t="e">
        <f>VLOOKUP(X368,#REF!,8,FALSE)</f>
        <v>#REF!</v>
      </c>
      <c r="N368" s="5" t="e">
        <f>VLOOKUP(X368,#REF!,7,FALSE)</f>
        <v>#REF!</v>
      </c>
      <c r="O368" s="4">
        <v>0</v>
      </c>
      <c r="P368" s="4">
        <v>0</v>
      </c>
      <c r="Q368" t="e">
        <f t="shared" si="25"/>
        <v>#REF!</v>
      </c>
      <c r="R368" t="e">
        <f t="shared" si="26"/>
        <v>#REF!</v>
      </c>
      <c r="S368" t="e">
        <f>#REF!^2/((J368*#REF!)*(SQRT(1+K368^2)))</f>
        <v>#REF!</v>
      </c>
      <c r="T368" t="e">
        <f t="shared" si="27"/>
        <v>#REF!</v>
      </c>
      <c r="U368">
        <v>0</v>
      </c>
      <c r="V368" s="4">
        <v>0</v>
      </c>
      <c r="W368" t="str">
        <f t="shared" si="29"/>
        <v>PSCAD_H_DMAT_Vdip.08.186.2.A_SCR10_XR3_P1_Q0</v>
      </c>
      <c r="X368" t="str">
        <f t="shared" si="28"/>
        <v>1_0_10_3</v>
      </c>
      <c r="Z368">
        <v>0</v>
      </c>
      <c r="AL368"/>
    </row>
    <row r="369" spans="1:38" s="4" customFormat="1" ht="18" customHeight="1" x14ac:dyDescent="0.25">
      <c r="A369" s="1" t="s">
        <v>704</v>
      </c>
      <c r="B369" t="s">
        <v>55</v>
      </c>
      <c r="C369" t="s">
        <v>60</v>
      </c>
      <c r="D369" t="s">
        <v>983</v>
      </c>
      <c r="E369" s="4" t="s">
        <v>323</v>
      </c>
      <c r="F369" t="s">
        <v>304</v>
      </c>
      <c r="G369" s="4">
        <v>20</v>
      </c>
      <c r="H369" s="4">
        <v>1</v>
      </c>
      <c r="I369" s="8">
        <v>0</v>
      </c>
      <c r="J369" s="7">
        <v>10</v>
      </c>
      <c r="K369" s="7">
        <v>3</v>
      </c>
      <c r="L369" s="5" t="e">
        <f>VLOOKUP(X369,#REF!,6,FALSE)</f>
        <v>#REF!</v>
      </c>
      <c r="M369" s="5" t="e">
        <f>VLOOKUP(X369,#REF!,8,FALSE)</f>
        <v>#REF!</v>
      </c>
      <c r="N369" s="5" t="e">
        <f>VLOOKUP(X369,#REF!,7,FALSE)</f>
        <v>#REF!</v>
      </c>
      <c r="O369" s="4">
        <v>0</v>
      </c>
      <c r="P369" s="4">
        <v>0</v>
      </c>
      <c r="Q369" t="e">
        <f t="shared" si="25"/>
        <v>#REF!</v>
      </c>
      <c r="R369" t="e">
        <f t="shared" si="26"/>
        <v>#REF!</v>
      </c>
      <c r="S369" t="e">
        <f>#REF!^2/((J369*#REF!)*(SQRT(1+K369^2)))</f>
        <v>#REF!</v>
      </c>
      <c r="T369" t="e">
        <f t="shared" si="27"/>
        <v>#REF!</v>
      </c>
      <c r="U369">
        <v>0</v>
      </c>
      <c r="V369" s="4">
        <v>0</v>
      </c>
      <c r="W369" t="str">
        <f t="shared" si="29"/>
        <v>PSCAD_H_DMAT_Vdip.05.186.2.B_SCR10_XR3_P1_Q0</v>
      </c>
      <c r="X369" t="str">
        <f t="shared" si="28"/>
        <v>1_0_10_3</v>
      </c>
      <c r="Z369">
        <v>0</v>
      </c>
      <c r="AL369"/>
    </row>
    <row r="370" spans="1:38" s="4" customFormat="1" ht="18" customHeight="1" x14ac:dyDescent="0.25">
      <c r="A370" s="1" t="s">
        <v>705</v>
      </c>
      <c r="B370" t="s">
        <v>55</v>
      </c>
      <c r="C370" t="s">
        <v>61</v>
      </c>
      <c r="D370" t="s">
        <v>983</v>
      </c>
      <c r="E370" s="4" t="s">
        <v>323</v>
      </c>
      <c r="F370" t="s">
        <v>304</v>
      </c>
      <c r="G370" s="4">
        <v>20</v>
      </c>
      <c r="H370" s="4">
        <v>1</v>
      </c>
      <c r="I370" s="8">
        <v>0</v>
      </c>
      <c r="J370" s="7">
        <v>10</v>
      </c>
      <c r="K370" s="7">
        <v>3</v>
      </c>
      <c r="L370" s="5" t="e">
        <f>VLOOKUP(X370,#REF!,6,FALSE)</f>
        <v>#REF!</v>
      </c>
      <c r="M370" s="5" t="e">
        <f>VLOOKUP(X370,#REF!,8,FALSE)</f>
        <v>#REF!</v>
      </c>
      <c r="N370" s="5" t="e">
        <f>VLOOKUP(X370,#REF!,7,FALSE)</f>
        <v>#REF!</v>
      </c>
      <c r="O370" s="4">
        <v>0</v>
      </c>
      <c r="P370" s="4">
        <v>0</v>
      </c>
      <c r="Q370" t="e">
        <f t="shared" si="25"/>
        <v>#REF!</v>
      </c>
      <c r="R370" t="e">
        <f t="shared" si="26"/>
        <v>#REF!</v>
      </c>
      <c r="S370" t="e">
        <f>#REF!^2/((J370*#REF!)*(SQRT(1+K370^2)))</f>
        <v>#REF!</v>
      </c>
      <c r="T370" t="e">
        <f t="shared" si="27"/>
        <v>#REF!</v>
      </c>
      <c r="U370">
        <v>0</v>
      </c>
      <c r="V370" s="4">
        <v>0</v>
      </c>
      <c r="W370" t="str">
        <f t="shared" si="29"/>
        <v>PSCAD_H_DMAT_Vdip.01.186.2.C_SCR10_XR3_P1_Q0</v>
      </c>
      <c r="X370" t="str">
        <f t="shared" si="28"/>
        <v>1_0_10_3</v>
      </c>
      <c r="Z370">
        <v>0</v>
      </c>
      <c r="AL370"/>
    </row>
    <row r="371" spans="1:38" s="4" customFormat="1" ht="18" customHeight="1" x14ac:dyDescent="0.25">
      <c r="A371" s="1" t="s">
        <v>706</v>
      </c>
      <c r="B371" t="s">
        <v>55</v>
      </c>
      <c r="C371" t="s">
        <v>59</v>
      </c>
      <c r="D371" t="s">
        <v>983</v>
      </c>
      <c r="E371" s="4" t="s">
        <v>323</v>
      </c>
      <c r="F371" t="s">
        <v>304</v>
      </c>
      <c r="G371" s="4">
        <v>20</v>
      </c>
      <c r="H371" s="4">
        <v>1</v>
      </c>
      <c r="I371" s="8">
        <v>0</v>
      </c>
      <c r="J371" s="7">
        <v>3</v>
      </c>
      <c r="K371" s="7">
        <v>14</v>
      </c>
      <c r="L371" s="5" t="e">
        <f>VLOOKUP(X371,#REF!,6,FALSE)</f>
        <v>#REF!</v>
      </c>
      <c r="M371" s="5" t="e">
        <f>VLOOKUP(X371,#REF!,8,FALSE)</f>
        <v>#REF!</v>
      </c>
      <c r="N371" s="5" t="e">
        <f>VLOOKUP(X371,#REF!,7,FALSE)</f>
        <v>#REF!</v>
      </c>
      <c r="O371" s="4">
        <v>0</v>
      </c>
      <c r="P371" s="4">
        <v>0</v>
      </c>
      <c r="Q371" t="e">
        <f t="shared" si="25"/>
        <v>#REF!</v>
      </c>
      <c r="R371" t="e">
        <f t="shared" si="26"/>
        <v>#REF!</v>
      </c>
      <c r="S371" t="e">
        <f>#REF!^2/((J371*#REF!)*(SQRT(1+K371^2)))</f>
        <v>#REF!</v>
      </c>
      <c r="T371" t="e">
        <f t="shared" si="27"/>
        <v>#REF!</v>
      </c>
      <c r="U371">
        <v>0</v>
      </c>
      <c r="V371" s="4">
        <v>0</v>
      </c>
      <c r="W371" t="str">
        <f t="shared" si="29"/>
        <v>PSCAD_H_DMAT_Vdip.08.187.1.A_SCR3_XR14_P1_Q0</v>
      </c>
      <c r="X371" t="str">
        <f t="shared" si="28"/>
        <v>1_0_3_14</v>
      </c>
      <c r="Z371">
        <v>0</v>
      </c>
      <c r="AL371"/>
    </row>
    <row r="372" spans="1:38" s="4" customFormat="1" ht="18" customHeight="1" x14ac:dyDescent="0.25">
      <c r="A372" s="1" t="s">
        <v>707</v>
      </c>
      <c r="B372" t="s">
        <v>55</v>
      </c>
      <c r="C372" t="s">
        <v>60</v>
      </c>
      <c r="D372" t="s">
        <v>983</v>
      </c>
      <c r="E372" s="4" t="s">
        <v>323</v>
      </c>
      <c r="F372" t="s">
        <v>304</v>
      </c>
      <c r="G372" s="4">
        <v>20</v>
      </c>
      <c r="H372" s="4">
        <v>1</v>
      </c>
      <c r="I372" s="8">
        <v>0</v>
      </c>
      <c r="J372" s="7">
        <v>3</v>
      </c>
      <c r="K372" s="7">
        <v>14</v>
      </c>
      <c r="L372" s="5" t="e">
        <f>VLOOKUP(X372,#REF!,6,FALSE)</f>
        <v>#REF!</v>
      </c>
      <c r="M372" s="5" t="e">
        <f>VLOOKUP(X372,#REF!,8,FALSE)</f>
        <v>#REF!</v>
      </c>
      <c r="N372" s="5" t="e">
        <f>VLOOKUP(X372,#REF!,7,FALSE)</f>
        <v>#REF!</v>
      </c>
      <c r="O372" s="4">
        <v>0</v>
      </c>
      <c r="P372" s="4">
        <v>0</v>
      </c>
      <c r="Q372" t="e">
        <f t="shared" si="25"/>
        <v>#REF!</v>
      </c>
      <c r="R372" t="e">
        <f t="shared" si="26"/>
        <v>#REF!</v>
      </c>
      <c r="S372" t="e">
        <f>#REF!^2/((J372*#REF!)*(SQRT(1+K372^2)))</f>
        <v>#REF!</v>
      </c>
      <c r="T372" t="e">
        <f t="shared" si="27"/>
        <v>#REF!</v>
      </c>
      <c r="U372">
        <v>0</v>
      </c>
      <c r="V372" s="4">
        <v>0</v>
      </c>
      <c r="W372" t="str">
        <f t="shared" si="29"/>
        <v>PSCAD_H_DMAT_Vdip.05.187.1.B_SCR3_XR14_P1_Q0</v>
      </c>
      <c r="X372" t="str">
        <f t="shared" si="28"/>
        <v>1_0_3_14</v>
      </c>
      <c r="Z372">
        <v>0</v>
      </c>
      <c r="AL372"/>
    </row>
    <row r="373" spans="1:38" s="4" customFormat="1" ht="18" customHeight="1" x14ac:dyDescent="0.25">
      <c r="A373" s="1" t="s">
        <v>708</v>
      </c>
      <c r="B373" t="s">
        <v>55</v>
      </c>
      <c r="C373" t="s">
        <v>61</v>
      </c>
      <c r="D373" t="s">
        <v>983</v>
      </c>
      <c r="E373" s="4" t="s">
        <v>323</v>
      </c>
      <c r="F373" t="s">
        <v>304</v>
      </c>
      <c r="G373" s="4">
        <v>20</v>
      </c>
      <c r="H373" s="4">
        <v>1</v>
      </c>
      <c r="I373" s="8">
        <v>0</v>
      </c>
      <c r="J373" s="7">
        <v>3</v>
      </c>
      <c r="K373" s="7">
        <v>14</v>
      </c>
      <c r="L373" s="5" t="e">
        <f>VLOOKUP(X373,#REF!,6,FALSE)</f>
        <v>#REF!</v>
      </c>
      <c r="M373" s="5" t="e">
        <f>VLOOKUP(X373,#REF!,8,FALSE)</f>
        <v>#REF!</v>
      </c>
      <c r="N373" s="5" t="e">
        <f>VLOOKUP(X373,#REF!,7,FALSE)</f>
        <v>#REF!</v>
      </c>
      <c r="O373" s="4">
        <v>0</v>
      </c>
      <c r="P373" s="4">
        <v>0</v>
      </c>
      <c r="Q373" t="e">
        <f t="shared" si="25"/>
        <v>#REF!</v>
      </c>
      <c r="R373" t="e">
        <f t="shared" si="26"/>
        <v>#REF!</v>
      </c>
      <c r="S373" t="e">
        <f>#REF!^2/((J373*#REF!)*(SQRT(1+K373^2)))</f>
        <v>#REF!</v>
      </c>
      <c r="T373" t="e">
        <f t="shared" si="27"/>
        <v>#REF!</v>
      </c>
      <c r="U373">
        <v>0</v>
      </c>
      <c r="V373" s="4">
        <v>0</v>
      </c>
      <c r="W373" t="str">
        <f t="shared" si="29"/>
        <v>PSCAD_H_DMAT_Vdip.01.187.1.C_SCR3_XR14_P1_Q0</v>
      </c>
      <c r="X373" t="str">
        <f t="shared" si="28"/>
        <v>1_0_3_14</v>
      </c>
      <c r="Z373">
        <v>0</v>
      </c>
      <c r="AL373"/>
    </row>
    <row r="374" spans="1:38" s="4" customFormat="1" ht="18" customHeight="1" x14ac:dyDescent="0.25">
      <c r="A374" s="1" t="s">
        <v>709</v>
      </c>
      <c r="B374" t="s">
        <v>55</v>
      </c>
      <c r="C374" t="s">
        <v>59</v>
      </c>
      <c r="D374" t="s">
        <v>983</v>
      </c>
      <c r="E374" s="4" t="s">
        <v>323</v>
      </c>
      <c r="F374" t="s">
        <v>304</v>
      </c>
      <c r="G374" s="4">
        <v>20</v>
      </c>
      <c r="H374" s="4">
        <v>1</v>
      </c>
      <c r="I374" s="8">
        <v>0</v>
      </c>
      <c r="J374" s="7">
        <v>3</v>
      </c>
      <c r="K374" s="7">
        <v>3</v>
      </c>
      <c r="L374" s="5" t="e">
        <f>VLOOKUP(X374,#REF!,6,FALSE)</f>
        <v>#REF!</v>
      </c>
      <c r="M374" s="5" t="e">
        <f>VLOOKUP(X374,#REF!,8,FALSE)</f>
        <v>#REF!</v>
      </c>
      <c r="N374" s="5" t="e">
        <f>VLOOKUP(X374,#REF!,7,FALSE)</f>
        <v>#REF!</v>
      </c>
      <c r="O374" s="4">
        <v>0</v>
      </c>
      <c r="P374" s="4">
        <v>0</v>
      </c>
      <c r="Q374" t="e">
        <f t="shared" si="25"/>
        <v>#REF!</v>
      </c>
      <c r="R374" t="e">
        <f t="shared" si="26"/>
        <v>#REF!</v>
      </c>
      <c r="S374" t="e">
        <f>#REF!^2/((J374*#REF!)*(SQRT(1+K374^2)))</f>
        <v>#REF!</v>
      </c>
      <c r="T374" t="e">
        <f t="shared" si="27"/>
        <v>#REF!</v>
      </c>
      <c r="U374">
        <v>0</v>
      </c>
      <c r="V374" s="4">
        <v>0</v>
      </c>
      <c r="W374" t="str">
        <f t="shared" si="29"/>
        <v>PSCAD_H_DMAT_Vdip.08.187.2.A_SCR3_XR3_P1_Q0</v>
      </c>
      <c r="X374" t="str">
        <f t="shared" si="28"/>
        <v>1_0_3_3</v>
      </c>
      <c r="Z374">
        <v>0</v>
      </c>
      <c r="AL374"/>
    </row>
    <row r="375" spans="1:38" s="4" customFormat="1" ht="18" customHeight="1" x14ac:dyDescent="0.25">
      <c r="A375" s="1" t="s">
        <v>710</v>
      </c>
      <c r="B375" t="s">
        <v>55</v>
      </c>
      <c r="C375" t="s">
        <v>60</v>
      </c>
      <c r="D375" t="s">
        <v>983</v>
      </c>
      <c r="E375" s="4" t="s">
        <v>323</v>
      </c>
      <c r="F375" t="s">
        <v>304</v>
      </c>
      <c r="G375" s="4">
        <v>20</v>
      </c>
      <c r="H375" s="4">
        <v>1</v>
      </c>
      <c r="I375" s="8">
        <v>0</v>
      </c>
      <c r="J375" s="7">
        <v>3</v>
      </c>
      <c r="K375" s="7">
        <v>3</v>
      </c>
      <c r="L375" s="5" t="e">
        <f>VLOOKUP(X375,#REF!,6,FALSE)</f>
        <v>#REF!</v>
      </c>
      <c r="M375" s="5" t="e">
        <f>VLOOKUP(X375,#REF!,8,FALSE)</f>
        <v>#REF!</v>
      </c>
      <c r="N375" s="5" t="e">
        <f>VLOOKUP(X375,#REF!,7,FALSE)</f>
        <v>#REF!</v>
      </c>
      <c r="O375" s="4">
        <v>0</v>
      </c>
      <c r="P375" s="4">
        <v>0</v>
      </c>
      <c r="Q375" t="e">
        <f t="shared" si="25"/>
        <v>#REF!</v>
      </c>
      <c r="R375" t="e">
        <f t="shared" si="26"/>
        <v>#REF!</v>
      </c>
      <c r="S375" t="e">
        <f>#REF!^2/((J375*#REF!)*(SQRT(1+K375^2)))</f>
        <v>#REF!</v>
      </c>
      <c r="T375" t="e">
        <f t="shared" si="27"/>
        <v>#REF!</v>
      </c>
      <c r="U375">
        <v>0</v>
      </c>
      <c r="V375" s="4">
        <v>0</v>
      </c>
      <c r="W375" t="str">
        <f t="shared" si="29"/>
        <v>PSCAD_H_DMAT_Vdip.05.187.2.B_SCR3_XR3_P1_Q0</v>
      </c>
      <c r="X375" t="str">
        <f t="shared" si="28"/>
        <v>1_0_3_3</v>
      </c>
      <c r="Z375">
        <v>0</v>
      </c>
      <c r="AL375"/>
    </row>
    <row r="376" spans="1:38" s="4" customFormat="1" ht="18" customHeight="1" x14ac:dyDescent="0.25">
      <c r="A376" s="1" t="s">
        <v>711</v>
      </c>
      <c r="B376" t="s">
        <v>55</v>
      </c>
      <c r="C376" t="s">
        <v>61</v>
      </c>
      <c r="D376" t="s">
        <v>983</v>
      </c>
      <c r="E376" s="4" t="s">
        <v>323</v>
      </c>
      <c r="F376" t="s">
        <v>304</v>
      </c>
      <c r="G376" s="4">
        <v>20</v>
      </c>
      <c r="H376" s="4">
        <v>1</v>
      </c>
      <c r="I376" s="8">
        <v>0</v>
      </c>
      <c r="J376" s="7">
        <v>3</v>
      </c>
      <c r="K376" s="7">
        <v>3</v>
      </c>
      <c r="L376" s="5" t="e">
        <f>VLOOKUP(X376,#REF!,6,FALSE)</f>
        <v>#REF!</v>
      </c>
      <c r="M376" s="5" t="e">
        <f>VLOOKUP(X376,#REF!,8,FALSE)</f>
        <v>#REF!</v>
      </c>
      <c r="N376" s="5" t="e">
        <f>VLOOKUP(X376,#REF!,7,FALSE)</f>
        <v>#REF!</v>
      </c>
      <c r="O376" s="4">
        <v>0</v>
      </c>
      <c r="P376" s="4">
        <v>0</v>
      </c>
      <c r="Q376" t="e">
        <f t="shared" si="25"/>
        <v>#REF!</v>
      </c>
      <c r="R376" t="e">
        <f t="shared" si="26"/>
        <v>#REF!</v>
      </c>
      <c r="S376" t="e">
        <f>#REF!^2/((J376*#REF!)*(SQRT(1+K376^2)))</f>
        <v>#REF!</v>
      </c>
      <c r="T376" t="e">
        <f t="shared" si="27"/>
        <v>#REF!</v>
      </c>
      <c r="U376">
        <v>0</v>
      </c>
      <c r="V376" s="4">
        <v>0</v>
      </c>
      <c r="W376" t="str">
        <f t="shared" si="29"/>
        <v>PSCAD_H_DMAT_Vdip.01.187.2.C_SCR3_XR3_P1_Q0</v>
      </c>
      <c r="X376" t="str">
        <f t="shared" si="28"/>
        <v>1_0_3_3</v>
      </c>
      <c r="Z376">
        <v>0</v>
      </c>
      <c r="AL376"/>
    </row>
    <row r="377" spans="1:38" s="4" customFormat="1" ht="18" customHeight="1" x14ac:dyDescent="0.25">
      <c r="A377" s="1" t="s">
        <v>712</v>
      </c>
      <c r="B377" t="s">
        <v>55</v>
      </c>
      <c r="C377" t="s">
        <v>59</v>
      </c>
      <c r="D377" t="s">
        <v>983</v>
      </c>
      <c r="E377" s="4" t="s">
        <v>323</v>
      </c>
      <c r="F377" t="s">
        <v>304</v>
      </c>
      <c r="G377" s="4">
        <v>20</v>
      </c>
      <c r="H377" s="4">
        <v>1</v>
      </c>
      <c r="I377" s="8">
        <v>0</v>
      </c>
      <c r="J377" s="7" t="e">
        <f>#REF!</f>
        <v>#REF!</v>
      </c>
      <c r="K377" s="7" t="e">
        <f>#REF!</f>
        <v>#REF!</v>
      </c>
      <c r="L377" s="5" t="e">
        <f>VLOOKUP(X377,#REF!,6,FALSE)</f>
        <v>#REF!</v>
      </c>
      <c r="M377" s="5" t="e">
        <f>VLOOKUP(X377,#REF!,8,FALSE)</f>
        <v>#REF!</v>
      </c>
      <c r="N377" s="5" t="e">
        <f>VLOOKUP(X377,#REF!,7,FALSE)</f>
        <v>#REF!</v>
      </c>
      <c r="O377" s="4">
        <v>0</v>
      </c>
      <c r="P377" s="4">
        <v>0</v>
      </c>
      <c r="Q377" t="e">
        <f t="shared" si="25"/>
        <v>#REF!</v>
      </c>
      <c r="R377" t="e">
        <f t="shared" si="26"/>
        <v>#REF!</v>
      </c>
      <c r="S377" t="e">
        <f>#REF!^2/((J377*#REF!)*(SQRT(1+K377^2)))</f>
        <v>#REF!</v>
      </c>
      <c r="T377" t="e">
        <f t="shared" si="27"/>
        <v>#REF!</v>
      </c>
      <c r="U377">
        <v>0</v>
      </c>
      <c r="V377" s="4">
        <v>0</v>
      </c>
      <c r="W377" t="e">
        <f t="shared" si="29"/>
        <v>#REF!</v>
      </c>
      <c r="X377" t="e">
        <f t="shared" si="28"/>
        <v>#REF!</v>
      </c>
      <c r="Z377">
        <v>0</v>
      </c>
      <c r="AL377"/>
    </row>
    <row r="378" spans="1:38" s="4" customFormat="1" ht="18" customHeight="1" x14ac:dyDescent="0.25">
      <c r="A378" s="1" t="s">
        <v>713</v>
      </c>
      <c r="B378" t="s">
        <v>55</v>
      </c>
      <c r="C378" t="s">
        <v>60</v>
      </c>
      <c r="D378" t="s">
        <v>983</v>
      </c>
      <c r="E378" s="4" t="s">
        <v>323</v>
      </c>
      <c r="F378" t="s">
        <v>304</v>
      </c>
      <c r="G378" s="4">
        <v>20</v>
      </c>
      <c r="H378" s="4">
        <v>1</v>
      </c>
      <c r="I378" s="8">
        <v>0</v>
      </c>
      <c r="J378" s="7" t="e">
        <f>#REF!</f>
        <v>#REF!</v>
      </c>
      <c r="K378" s="7" t="e">
        <f>#REF!</f>
        <v>#REF!</v>
      </c>
      <c r="L378" s="5" t="e">
        <f>VLOOKUP(X378,#REF!,6,FALSE)</f>
        <v>#REF!</v>
      </c>
      <c r="M378" s="5" t="e">
        <f>VLOOKUP(X378,#REF!,8,FALSE)</f>
        <v>#REF!</v>
      </c>
      <c r="N378" s="5" t="e">
        <f>VLOOKUP(X378,#REF!,7,FALSE)</f>
        <v>#REF!</v>
      </c>
      <c r="O378" s="4">
        <v>0</v>
      </c>
      <c r="P378" s="4">
        <v>0</v>
      </c>
      <c r="Q378" t="e">
        <f t="shared" si="25"/>
        <v>#REF!</v>
      </c>
      <c r="R378" t="e">
        <f t="shared" si="26"/>
        <v>#REF!</v>
      </c>
      <c r="S378" t="e">
        <f>#REF!^2/((J378*#REF!)*(SQRT(1+K378^2)))</f>
        <v>#REF!</v>
      </c>
      <c r="T378" t="e">
        <f t="shared" si="27"/>
        <v>#REF!</v>
      </c>
      <c r="U378">
        <v>0</v>
      </c>
      <c r="V378" s="4">
        <v>0</v>
      </c>
      <c r="W378" t="e">
        <f t="shared" si="29"/>
        <v>#REF!</v>
      </c>
      <c r="X378" t="e">
        <f t="shared" si="28"/>
        <v>#REF!</v>
      </c>
      <c r="Z378">
        <v>0</v>
      </c>
      <c r="AL378"/>
    </row>
    <row r="379" spans="1:38" s="4" customFormat="1" ht="18" customHeight="1" x14ac:dyDescent="0.25">
      <c r="A379" s="1" t="s">
        <v>714</v>
      </c>
      <c r="B379" t="s">
        <v>55</v>
      </c>
      <c r="C379" t="s">
        <v>61</v>
      </c>
      <c r="D379" t="s">
        <v>983</v>
      </c>
      <c r="E379" s="4" t="s">
        <v>323</v>
      </c>
      <c r="F379" t="s">
        <v>304</v>
      </c>
      <c r="G379" s="4">
        <v>20</v>
      </c>
      <c r="H379" s="4">
        <v>1</v>
      </c>
      <c r="I379" s="8">
        <v>0</v>
      </c>
      <c r="J379" s="7" t="e">
        <f>#REF!</f>
        <v>#REF!</v>
      </c>
      <c r="K379" s="7" t="e">
        <f>#REF!</f>
        <v>#REF!</v>
      </c>
      <c r="L379" s="5" t="e">
        <f>VLOOKUP(X379,#REF!,6,FALSE)</f>
        <v>#REF!</v>
      </c>
      <c r="M379" s="5" t="e">
        <f>VLOOKUP(X379,#REF!,8,FALSE)</f>
        <v>#REF!</v>
      </c>
      <c r="N379" s="5" t="e">
        <f>VLOOKUP(X379,#REF!,7,FALSE)</f>
        <v>#REF!</v>
      </c>
      <c r="O379" s="4">
        <v>0</v>
      </c>
      <c r="P379" s="4">
        <v>0</v>
      </c>
      <c r="Q379" t="e">
        <f t="shared" si="25"/>
        <v>#REF!</v>
      </c>
      <c r="R379" t="e">
        <f t="shared" si="26"/>
        <v>#REF!</v>
      </c>
      <c r="S379" t="e">
        <f>#REF!^2/((J379*#REF!)*(SQRT(1+K379^2)))</f>
        <v>#REF!</v>
      </c>
      <c r="T379" t="e">
        <f t="shared" si="27"/>
        <v>#REF!</v>
      </c>
      <c r="U379">
        <v>0</v>
      </c>
      <c r="V379" s="4">
        <v>0</v>
      </c>
      <c r="W379" t="e">
        <f t="shared" si="29"/>
        <v>#REF!</v>
      </c>
      <c r="X379" t="e">
        <f t="shared" si="28"/>
        <v>#REF!</v>
      </c>
      <c r="Z379">
        <v>0</v>
      </c>
      <c r="AL379"/>
    </row>
    <row r="380" spans="1:38" s="4" customFormat="1" ht="18" customHeight="1" x14ac:dyDescent="0.25">
      <c r="A380" s="1" t="s">
        <v>715</v>
      </c>
      <c r="B380" t="s">
        <v>55</v>
      </c>
      <c r="C380" t="s">
        <v>59</v>
      </c>
      <c r="D380" t="s">
        <v>983</v>
      </c>
      <c r="E380" s="4" t="s">
        <v>323</v>
      </c>
      <c r="F380" t="s">
        <v>304</v>
      </c>
      <c r="G380" s="4">
        <v>20</v>
      </c>
      <c r="H380" s="4">
        <v>1</v>
      </c>
      <c r="I380" s="8">
        <v>0</v>
      </c>
      <c r="J380" s="7" t="e">
        <f>#REF!</f>
        <v>#REF!</v>
      </c>
      <c r="K380" s="7" t="e">
        <f>#REF!</f>
        <v>#REF!</v>
      </c>
      <c r="L380" s="5" t="e">
        <f>VLOOKUP(X380,#REF!,6,FALSE)</f>
        <v>#REF!</v>
      </c>
      <c r="M380" s="5" t="e">
        <f>VLOOKUP(X380,#REF!,8,FALSE)</f>
        <v>#REF!</v>
      </c>
      <c r="N380" s="5" t="e">
        <f>VLOOKUP(X380,#REF!,7,FALSE)</f>
        <v>#REF!</v>
      </c>
      <c r="O380" s="4">
        <v>0</v>
      </c>
      <c r="P380" s="4">
        <v>0</v>
      </c>
      <c r="Q380" t="e">
        <f t="shared" si="25"/>
        <v>#REF!</v>
      </c>
      <c r="R380" t="e">
        <f t="shared" si="26"/>
        <v>#REF!</v>
      </c>
      <c r="S380" t="e">
        <f>#REF!^2/((J380*#REF!)*(SQRT(1+K380^2)))</f>
        <v>#REF!</v>
      </c>
      <c r="T380" t="e">
        <f t="shared" si="27"/>
        <v>#REF!</v>
      </c>
      <c r="U380">
        <v>0</v>
      </c>
      <c r="V380" s="4">
        <v>0</v>
      </c>
      <c r="W380" t="e">
        <f t="shared" si="29"/>
        <v>#REF!</v>
      </c>
      <c r="X380" t="e">
        <f t="shared" si="28"/>
        <v>#REF!</v>
      </c>
      <c r="Z380">
        <v>0</v>
      </c>
      <c r="AL380"/>
    </row>
    <row r="381" spans="1:38" s="4" customFormat="1" ht="18" customHeight="1" x14ac:dyDescent="0.25">
      <c r="A381" s="1" t="s">
        <v>716</v>
      </c>
      <c r="B381" t="s">
        <v>55</v>
      </c>
      <c r="C381" t="s">
        <v>60</v>
      </c>
      <c r="D381" t="s">
        <v>983</v>
      </c>
      <c r="E381" s="4" t="s">
        <v>323</v>
      </c>
      <c r="F381" t="s">
        <v>304</v>
      </c>
      <c r="G381" s="4">
        <v>20</v>
      </c>
      <c r="H381" s="4">
        <v>1</v>
      </c>
      <c r="I381" s="8">
        <v>0</v>
      </c>
      <c r="J381" s="7" t="e">
        <f>#REF!</f>
        <v>#REF!</v>
      </c>
      <c r="K381" s="7" t="e">
        <f>#REF!</f>
        <v>#REF!</v>
      </c>
      <c r="L381" s="5" t="e">
        <f>VLOOKUP(X381,#REF!,6,FALSE)</f>
        <v>#REF!</v>
      </c>
      <c r="M381" s="5" t="e">
        <f>VLOOKUP(X381,#REF!,8,FALSE)</f>
        <v>#REF!</v>
      </c>
      <c r="N381" s="5" t="e">
        <f>VLOOKUP(X381,#REF!,7,FALSE)</f>
        <v>#REF!</v>
      </c>
      <c r="O381" s="4">
        <v>0</v>
      </c>
      <c r="P381" s="4">
        <v>0</v>
      </c>
      <c r="Q381" t="e">
        <f t="shared" si="25"/>
        <v>#REF!</v>
      </c>
      <c r="R381" t="e">
        <f t="shared" si="26"/>
        <v>#REF!</v>
      </c>
      <c r="S381" t="e">
        <f>#REF!^2/((J381*#REF!)*(SQRT(1+K381^2)))</f>
        <v>#REF!</v>
      </c>
      <c r="T381" t="e">
        <f t="shared" si="27"/>
        <v>#REF!</v>
      </c>
      <c r="U381">
        <v>0</v>
      </c>
      <c r="V381" s="4">
        <v>0</v>
      </c>
      <c r="W381" t="e">
        <f t="shared" si="29"/>
        <v>#REF!</v>
      </c>
      <c r="X381" t="e">
        <f t="shared" si="28"/>
        <v>#REF!</v>
      </c>
      <c r="Z381">
        <v>0</v>
      </c>
      <c r="AL381"/>
    </row>
    <row r="382" spans="1:38" s="4" customFormat="1" ht="18" customHeight="1" x14ac:dyDescent="0.25">
      <c r="A382" s="1" t="s">
        <v>717</v>
      </c>
      <c r="B382" t="s">
        <v>55</v>
      </c>
      <c r="C382" t="s">
        <v>61</v>
      </c>
      <c r="D382" t="s">
        <v>983</v>
      </c>
      <c r="E382" s="4" t="s">
        <v>323</v>
      </c>
      <c r="F382" t="s">
        <v>304</v>
      </c>
      <c r="G382" s="4">
        <v>20</v>
      </c>
      <c r="H382" s="4">
        <v>1</v>
      </c>
      <c r="I382" s="8">
        <v>0</v>
      </c>
      <c r="J382" s="7" t="e">
        <f>#REF!</f>
        <v>#REF!</v>
      </c>
      <c r="K382" s="7" t="e">
        <f>#REF!</f>
        <v>#REF!</v>
      </c>
      <c r="L382" s="5" t="e">
        <f>VLOOKUP(X382,#REF!,6,FALSE)</f>
        <v>#REF!</v>
      </c>
      <c r="M382" s="5" t="e">
        <f>VLOOKUP(X382,#REF!,8,FALSE)</f>
        <v>#REF!</v>
      </c>
      <c r="N382" s="5" t="e">
        <f>VLOOKUP(X382,#REF!,7,FALSE)</f>
        <v>#REF!</v>
      </c>
      <c r="O382" s="4">
        <v>0</v>
      </c>
      <c r="P382" s="4">
        <v>0</v>
      </c>
      <c r="Q382" t="e">
        <f t="shared" si="25"/>
        <v>#REF!</v>
      </c>
      <c r="R382" t="e">
        <f t="shared" si="26"/>
        <v>#REF!</v>
      </c>
      <c r="S382" t="e">
        <f>#REF!^2/((J382*#REF!)*(SQRT(1+K382^2)))</f>
        <v>#REF!</v>
      </c>
      <c r="T382" t="e">
        <f t="shared" si="27"/>
        <v>#REF!</v>
      </c>
      <c r="U382">
        <v>0</v>
      </c>
      <c r="V382" s="4">
        <v>0</v>
      </c>
      <c r="W382" t="e">
        <f t="shared" si="29"/>
        <v>#REF!</v>
      </c>
      <c r="X382" t="e">
        <f t="shared" si="28"/>
        <v>#REF!</v>
      </c>
      <c r="Z382">
        <v>0</v>
      </c>
      <c r="AL382"/>
    </row>
    <row r="383" spans="1:38" s="4" customFormat="1" ht="18" customHeight="1" x14ac:dyDescent="0.25">
      <c r="A383" s="1" t="s">
        <v>718</v>
      </c>
      <c r="B383" t="s">
        <v>55</v>
      </c>
      <c r="C383" t="s">
        <v>59</v>
      </c>
      <c r="D383" t="s">
        <v>983</v>
      </c>
      <c r="E383" s="4" t="s">
        <v>323</v>
      </c>
      <c r="F383" t="s">
        <v>304</v>
      </c>
      <c r="G383" s="4">
        <v>20</v>
      </c>
      <c r="H383" s="4">
        <v>0.5</v>
      </c>
      <c r="I383" s="8">
        <v>0</v>
      </c>
      <c r="J383" s="7" t="e">
        <f>#REF!</f>
        <v>#REF!</v>
      </c>
      <c r="K383" s="7" t="e">
        <f>#REF!</f>
        <v>#REF!</v>
      </c>
      <c r="L383" s="5" t="e">
        <f>VLOOKUP(X383,#REF!,6,FALSE)</f>
        <v>#REF!</v>
      </c>
      <c r="M383" s="5" t="e">
        <f>VLOOKUP(X383,#REF!,8,FALSE)</f>
        <v>#REF!</v>
      </c>
      <c r="N383" s="5" t="e">
        <f>VLOOKUP(X383,#REF!,7,FALSE)</f>
        <v>#REF!</v>
      </c>
      <c r="O383" s="4">
        <v>0</v>
      </c>
      <c r="P383" s="4">
        <v>0</v>
      </c>
      <c r="Q383" t="e">
        <f t="shared" si="25"/>
        <v>#REF!</v>
      </c>
      <c r="R383" t="e">
        <f t="shared" si="26"/>
        <v>#REF!</v>
      </c>
      <c r="S383" t="e">
        <f>#REF!^2/((J383*#REF!)*(SQRT(1+K383^2)))</f>
        <v>#REF!</v>
      </c>
      <c r="T383" t="e">
        <f t="shared" si="27"/>
        <v>#REF!</v>
      </c>
      <c r="U383">
        <v>0</v>
      </c>
      <c r="V383" s="4">
        <v>0</v>
      </c>
      <c r="W383" t="e">
        <f t="shared" si="29"/>
        <v>#REF!</v>
      </c>
      <c r="X383" t="e">
        <f t="shared" si="28"/>
        <v>#REF!</v>
      </c>
      <c r="Z383">
        <v>0</v>
      </c>
      <c r="AL383"/>
    </row>
    <row r="384" spans="1:38" s="4" customFormat="1" ht="18" customHeight="1" x14ac:dyDescent="0.25">
      <c r="A384" s="1" t="s">
        <v>719</v>
      </c>
      <c r="B384" t="s">
        <v>55</v>
      </c>
      <c r="C384" t="s">
        <v>60</v>
      </c>
      <c r="D384" t="s">
        <v>983</v>
      </c>
      <c r="E384" s="4" t="s">
        <v>323</v>
      </c>
      <c r="F384" t="s">
        <v>304</v>
      </c>
      <c r="G384" s="4">
        <v>20</v>
      </c>
      <c r="H384" s="4">
        <v>0.5</v>
      </c>
      <c r="I384" s="8">
        <v>0</v>
      </c>
      <c r="J384" s="7" t="e">
        <f>#REF!</f>
        <v>#REF!</v>
      </c>
      <c r="K384" s="7" t="e">
        <f>#REF!</f>
        <v>#REF!</v>
      </c>
      <c r="L384" s="5" t="e">
        <f>VLOOKUP(X384,#REF!,6,FALSE)</f>
        <v>#REF!</v>
      </c>
      <c r="M384" s="5" t="e">
        <f>VLOOKUP(X384,#REF!,8,FALSE)</f>
        <v>#REF!</v>
      </c>
      <c r="N384" s="5" t="e">
        <f>VLOOKUP(X384,#REF!,7,FALSE)</f>
        <v>#REF!</v>
      </c>
      <c r="O384" s="4">
        <v>0</v>
      </c>
      <c r="P384" s="4">
        <v>0</v>
      </c>
      <c r="Q384" t="e">
        <f t="shared" ref="Q384:Q447" si="30">IF(S384*V384=0,0.001,S384*V384)</f>
        <v>#REF!</v>
      </c>
      <c r="R384" t="e">
        <f t="shared" ref="R384:R447" si="31">T384*V384</f>
        <v>#REF!</v>
      </c>
      <c r="S384" t="e">
        <f>#REF!^2/((J384*#REF!)*(SQRT(1+K384^2)))</f>
        <v>#REF!</v>
      </c>
      <c r="T384" t="e">
        <f t="shared" ref="T384:T447" si="32">S384*K384/(2*PI()*50)</f>
        <v>#REF!</v>
      </c>
      <c r="U384">
        <v>0</v>
      </c>
      <c r="V384" s="4">
        <v>0</v>
      </c>
      <c r="W384" t="e">
        <f t="shared" si="29"/>
        <v>#REF!</v>
      </c>
      <c r="X384" t="e">
        <f t="shared" ref="X384:X447" si="33">H384&amp;"_"&amp;I384&amp;"_"&amp;ROUND(J384,2)&amp;"_"&amp;ROUND(K384,2)</f>
        <v>#REF!</v>
      </c>
      <c r="Z384">
        <v>0</v>
      </c>
      <c r="AL384"/>
    </row>
    <row r="385" spans="1:38" s="4" customFormat="1" ht="18" customHeight="1" x14ac:dyDescent="0.25">
      <c r="A385" s="1" t="s">
        <v>720</v>
      </c>
      <c r="B385" t="s">
        <v>55</v>
      </c>
      <c r="C385" t="s">
        <v>61</v>
      </c>
      <c r="D385" t="s">
        <v>983</v>
      </c>
      <c r="E385" s="4" t="s">
        <v>323</v>
      </c>
      <c r="F385" t="s">
        <v>304</v>
      </c>
      <c r="G385" s="4">
        <v>20</v>
      </c>
      <c r="H385" s="4">
        <v>0.5</v>
      </c>
      <c r="I385" s="8">
        <v>0</v>
      </c>
      <c r="J385" s="7" t="e">
        <f>#REF!</f>
        <v>#REF!</v>
      </c>
      <c r="K385" s="7" t="e">
        <f>#REF!</f>
        <v>#REF!</v>
      </c>
      <c r="L385" s="5" t="e">
        <f>VLOOKUP(X385,#REF!,6,FALSE)</f>
        <v>#REF!</v>
      </c>
      <c r="M385" s="5" t="e">
        <f>VLOOKUP(X385,#REF!,8,FALSE)</f>
        <v>#REF!</v>
      </c>
      <c r="N385" s="5" t="e">
        <f>VLOOKUP(X385,#REF!,7,FALSE)</f>
        <v>#REF!</v>
      </c>
      <c r="O385" s="4">
        <v>0</v>
      </c>
      <c r="P385" s="4">
        <v>0</v>
      </c>
      <c r="Q385" t="e">
        <f t="shared" si="30"/>
        <v>#REF!</v>
      </c>
      <c r="R385" t="e">
        <f t="shared" si="31"/>
        <v>#REF!</v>
      </c>
      <c r="S385" t="e">
        <f>#REF!^2/((J385*#REF!)*(SQRT(1+K385^2)))</f>
        <v>#REF!</v>
      </c>
      <c r="T385" t="e">
        <f t="shared" si="32"/>
        <v>#REF!</v>
      </c>
      <c r="U385">
        <v>0</v>
      </c>
      <c r="V385" s="4">
        <v>0</v>
      </c>
      <c r="W385" t="e">
        <f t="shared" si="29"/>
        <v>#REF!</v>
      </c>
      <c r="X385" t="e">
        <f t="shared" si="33"/>
        <v>#REF!</v>
      </c>
      <c r="Z385">
        <v>0</v>
      </c>
      <c r="AL385"/>
    </row>
    <row r="386" spans="1:38" s="4" customFormat="1" ht="18" customHeight="1" x14ac:dyDescent="0.25">
      <c r="A386" s="1" t="s">
        <v>721</v>
      </c>
      <c r="B386" t="s">
        <v>55</v>
      </c>
      <c r="C386" t="s">
        <v>59</v>
      </c>
      <c r="D386" t="s">
        <v>983</v>
      </c>
      <c r="E386" s="4" t="s">
        <v>323</v>
      </c>
      <c r="F386" t="s">
        <v>304</v>
      </c>
      <c r="G386" s="4">
        <v>20</v>
      </c>
      <c r="H386" s="4">
        <v>0.5</v>
      </c>
      <c r="I386" s="8">
        <v>0</v>
      </c>
      <c r="J386" s="7" t="e">
        <f>#REF!</f>
        <v>#REF!</v>
      </c>
      <c r="K386" s="7" t="e">
        <f>#REF!</f>
        <v>#REF!</v>
      </c>
      <c r="L386" s="5" t="e">
        <f>VLOOKUP(X386,#REF!,6,FALSE)</f>
        <v>#REF!</v>
      </c>
      <c r="M386" s="5" t="e">
        <f>VLOOKUP(X386,#REF!,8,FALSE)</f>
        <v>#REF!</v>
      </c>
      <c r="N386" s="5" t="e">
        <f>VLOOKUP(X386,#REF!,7,FALSE)</f>
        <v>#REF!</v>
      </c>
      <c r="O386" s="4">
        <v>0</v>
      </c>
      <c r="P386" s="4">
        <v>0</v>
      </c>
      <c r="Q386" t="e">
        <f t="shared" si="30"/>
        <v>#REF!</v>
      </c>
      <c r="R386" t="e">
        <f t="shared" si="31"/>
        <v>#REF!</v>
      </c>
      <c r="S386" t="e">
        <f>#REF!^2/((J386*#REF!)*(SQRT(1+K386^2)))</f>
        <v>#REF!</v>
      </c>
      <c r="T386" t="e">
        <f t="shared" si="32"/>
        <v>#REF!</v>
      </c>
      <c r="U386">
        <v>0</v>
      </c>
      <c r="V386" s="4">
        <v>0</v>
      </c>
      <c r="W386" t="e">
        <f t="shared" si="29"/>
        <v>#REF!</v>
      </c>
      <c r="X386" t="e">
        <f t="shared" si="33"/>
        <v>#REF!</v>
      </c>
      <c r="Z386">
        <v>0</v>
      </c>
      <c r="AL386"/>
    </row>
    <row r="387" spans="1:38" s="4" customFormat="1" ht="18" customHeight="1" x14ac:dyDescent="0.25">
      <c r="A387" s="1" t="s">
        <v>722</v>
      </c>
      <c r="B387" t="s">
        <v>55</v>
      </c>
      <c r="C387" t="s">
        <v>60</v>
      </c>
      <c r="D387" t="s">
        <v>983</v>
      </c>
      <c r="E387" s="4" t="s">
        <v>323</v>
      </c>
      <c r="F387" t="s">
        <v>304</v>
      </c>
      <c r="G387" s="4">
        <v>20</v>
      </c>
      <c r="H387" s="4">
        <v>0.5</v>
      </c>
      <c r="I387" s="8">
        <v>0</v>
      </c>
      <c r="J387" s="7" t="e">
        <f>#REF!</f>
        <v>#REF!</v>
      </c>
      <c r="K387" s="7" t="e">
        <f>#REF!</f>
        <v>#REF!</v>
      </c>
      <c r="L387" s="5" t="e">
        <f>VLOOKUP(X387,#REF!,6,FALSE)</f>
        <v>#REF!</v>
      </c>
      <c r="M387" s="5" t="e">
        <f>VLOOKUP(X387,#REF!,8,FALSE)</f>
        <v>#REF!</v>
      </c>
      <c r="N387" s="5" t="e">
        <f>VLOOKUP(X387,#REF!,7,FALSE)</f>
        <v>#REF!</v>
      </c>
      <c r="O387" s="4">
        <v>0</v>
      </c>
      <c r="P387" s="4">
        <v>0</v>
      </c>
      <c r="Q387" t="e">
        <f t="shared" si="30"/>
        <v>#REF!</v>
      </c>
      <c r="R387" t="e">
        <f t="shared" si="31"/>
        <v>#REF!</v>
      </c>
      <c r="S387" t="e">
        <f>#REF!^2/((J387*#REF!)*(SQRT(1+K387^2)))</f>
        <v>#REF!</v>
      </c>
      <c r="T387" t="e">
        <f t="shared" si="32"/>
        <v>#REF!</v>
      </c>
      <c r="U387">
        <v>0</v>
      </c>
      <c r="V387" s="4">
        <v>0</v>
      </c>
      <c r="W387" t="e">
        <f t="shared" ref="W387:W450" si="34">"PSCAD_"&amp;D387&amp;"_"&amp;F387&amp;"_"&amp;A387&amp;"_SCR"&amp;ROUND(J387,2)&amp;"_XR"&amp;ROUND(K387,2)&amp;"_P"&amp;H387&amp;"_Q"&amp;I387</f>
        <v>#REF!</v>
      </c>
      <c r="X387" t="e">
        <f t="shared" si="33"/>
        <v>#REF!</v>
      </c>
      <c r="Z387">
        <v>0</v>
      </c>
      <c r="AL387"/>
    </row>
    <row r="388" spans="1:38" s="4" customFormat="1" ht="18" customHeight="1" x14ac:dyDescent="0.25">
      <c r="A388" s="1" t="s">
        <v>723</v>
      </c>
      <c r="B388" t="s">
        <v>55</v>
      </c>
      <c r="C388" t="s">
        <v>61</v>
      </c>
      <c r="D388" t="s">
        <v>983</v>
      </c>
      <c r="E388" s="4" t="s">
        <v>323</v>
      </c>
      <c r="F388" t="s">
        <v>304</v>
      </c>
      <c r="G388" s="4">
        <v>20</v>
      </c>
      <c r="H388" s="4">
        <v>0.5</v>
      </c>
      <c r="I388" s="8">
        <v>0</v>
      </c>
      <c r="J388" s="7" t="e">
        <f>#REF!</f>
        <v>#REF!</v>
      </c>
      <c r="K388" s="7" t="e">
        <f>#REF!</f>
        <v>#REF!</v>
      </c>
      <c r="L388" s="5" t="e">
        <f>VLOOKUP(X388,#REF!,6,FALSE)</f>
        <v>#REF!</v>
      </c>
      <c r="M388" s="5" t="e">
        <f>VLOOKUP(X388,#REF!,8,FALSE)</f>
        <v>#REF!</v>
      </c>
      <c r="N388" s="5" t="e">
        <f>VLOOKUP(X388,#REF!,7,FALSE)</f>
        <v>#REF!</v>
      </c>
      <c r="O388" s="4">
        <v>0</v>
      </c>
      <c r="P388" s="4">
        <v>0</v>
      </c>
      <c r="Q388" t="e">
        <f t="shared" si="30"/>
        <v>#REF!</v>
      </c>
      <c r="R388" t="e">
        <f t="shared" si="31"/>
        <v>#REF!</v>
      </c>
      <c r="S388" t="e">
        <f>#REF!^2/((J388*#REF!)*(SQRT(1+K388^2)))</f>
        <v>#REF!</v>
      </c>
      <c r="T388" t="e">
        <f t="shared" si="32"/>
        <v>#REF!</v>
      </c>
      <c r="U388">
        <v>0</v>
      </c>
      <c r="V388" s="4">
        <v>0</v>
      </c>
      <c r="W388" t="e">
        <f t="shared" si="34"/>
        <v>#REF!</v>
      </c>
      <c r="X388" t="e">
        <f t="shared" si="33"/>
        <v>#REF!</v>
      </c>
      <c r="Z388">
        <v>0</v>
      </c>
      <c r="AL388"/>
    </row>
    <row r="389" spans="1:38" s="4" customFormat="1" ht="18" customHeight="1" x14ac:dyDescent="0.25">
      <c r="A389" s="1" t="s">
        <v>724</v>
      </c>
      <c r="B389" t="s">
        <v>55</v>
      </c>
      <c r="C389" t="s">
        <v>43</v>
      </c>
      <c r="D389" t="s">
        <v>983</v>
      </c>
      <c r="E389" s="4" t="s">
        <v>324</v>
      </c>
      <c r="F389" t="s">
        <v>304</v>
      </c>
      <c r="G389" s="4">
        <v>55</v>
      </c>
      <c r="H389" s="4">
        <v>1</v>
      </c>
      <c r="I389" s="8">
        <v>0</v>
      </c>
      <c r="J389" s="7">
        <v>10</v>
      </c>
      <c r="K389" s="7">
        <v>14</v>
      </c>
      <c r="L389" s="5" t="e">
        <f>VLOOKUP(X389,#REF!,6,FALSE)</f>
        <v>#REF!</v>
      </c>
      <c r="M389" s="5" t="e">
        <f>VLOOKUP(X389,#REF!,8,FALSE)</f>
        <v>#REF!</v>
      </c>
      <c r="N389" s="5" t="e">
        <f>VLOOKUP(X389,#REF!,7,FALSE)</f>
        <v>#REF!</v>
      </c>
      <c r="O389" s="4">
        <v>0</v>
      </c>
      <c r="P389" s="4">
        <v>0</v>
      </c>
      <c r="Q389" t="e">
        <f t="shared" si="30"/>
        <v>#REF!</v>
      </c>
      <c r="R389" t="e">
        <f t="shared" si="31"/>
        <v>#REF!</v>
      </c>
      <c r="S389" t="e">
        <f>#REF!^2/((J389*#REF!)*(SQRT(1+K389^2)))</f>
        <v>#REF!</v>
      </c>
      <c r="T389" t="e">
        <f t="shared" si="32"/>
        <v>#REF!</v>
      </c>
      <c r="U389">
        <v>0</v>
      </c>
      <c r="V389" s="4">
        <v>0</v>
      </c>
      <c r="W389" t="str">
        <f t="shared" si="34"/>
        <v>PSCAD_H_DMAT_Grid.PhA.193.1_SCR10_XR14_P1_Q0</v>
      </c>
      <c r="X389" t="str">
        <f t="shared" si="33"/>
        <v>1_0_10_14</v>
      </c>
      <c r="Z389">
        <v>0</v>
      </c>
      <c r="AL389"/>
    </row>
    <row r="390" spans="1:38" s="4" customFormat="1" ht="18" customHeight="1" x14ac:dyDescent="0.25">
      <c r="A390" s="1" t="s">
        <v>725</v>
      </c>
      <c r="B390" t="s">
        <v>55</v>
      </c>
      <c r="C390" t="s">
        <v>43</v>
      </c>
      <c r="D390" t="s">
        <v>983</v>
      </c>
      <c r="E390" s="4" t="s">
        <v>324</v>
      </c>
      <c r="F390" t="s">
        <v>304</v>
      </c>
      <c r="G390" s="4">
        <v>55</v>
      </c>
      <c r="H390" s="4">
        <v>1</v>
      </c>
      <c r="I390" s="8">
        <v>0</v>
      </c>
      <c r="J390" s="7">
        <v>10</v>
      </c>
      <c r="K390" s="7">
        <v>3</v>
      </c>
      <c r="L390" s="5" t="e">
        <f>VLOOKUP(X390,#REF!,6,FALSE)</f>
        <v>#REF!</v>
      </c>
      <c r="M390" s="5" t="e">
        <f>VLOOKUP(X390,#REF!,8,FALSE)</f>
        <v>#REF!</v>
      </c>
      <c r="N390" s="5" t="e">
        <f>VLOOKUP(X390,#REF!,7,FALSE)</f>
        <v>#REF!</v>
      </c>
      <c r="O390" s="4">
        <v>0</v>
      </c>
      <c r="P390" s="4">
        <v>0</v>
      </c>
      <c r="Q390" t="e">
        <f t="shared" si="30"/>
        <v>#REF!</v>
      </c>
      <c r="R390" t="e">
        <f t="shared" si="31"/>
        <v>#REF!</v>
      </c>
      <c r="S390" t="e">
        <f>#REF!^2/((J390*#REF!)*(SQRT(1+K390^2)))</f>
        <v>#REF!</v>
      </c>
      <c r="T390" t="e">
        <f t="shared" si="32"/>
        <v>#REF!</v>
      </c>
      <c r="U390">
        <v>0</v>
      </c>
      <c r="V390" s="4">
        <v>0</v>
      </c>
      <c r="W390" t="str">
        <f t="shared" si="34"/>
        <v>PSCAD_H_DMAT_Grid.PhA.193.2_SCR10_XR3_P1_Q0</v>
      </c>
      <c r="X390" t="str">
        <f t="shared" si="33"/>
        <v>1_0_10_3</v>
      </c>
      <c r="Z390">
        <v>0</v>
      </c>
      <c r="AL390"/>
    </row>
    <row r="391" spans="1:38" s="4" customFormat="1" ht="18" customHeight="1" x14ac:dyDescent="0.25">
      <c r="A391" s="1" t="s">
        <v>726</v>
      </c>
      <c r="B391" t="s">
        <v>55</v>
      </c>
      <c r="C391" t="s">
        <v>43</v>
      </c>
      <c r="D391" t="s">
        <v>983</v>
      </c>
      <c r="E391" s="4" t="s">
        <v>324</v>
      </c>
      <c r="F391" t="s">
        <v>304</v>
      </c>
      <c r="G391" s="4">
        <v>55</v>
      </c>
      <c r="H391" s="4">
        <v>0.05</v>
      </c>
      <c r="I391" s="8">
        <v>0</v>
      </c>
      <c r="J391" s="7">
        <v>10</v>
      </c>
      <c r="K391" s="7">
        <v>14</v>
      </c>
      <c r="L391" s="5" t="e">
        <f>VLOOKUP(X391,#REF!,6,FALSE)</f>
        <v>#REF!</v>
      </c>
      <c r="M391" s="5" t="e">
        <f>VLOOKUP(X391,#REF!,8,FALSE)</f>
        <v>#REF!</v>
      </c>
      <c r="N391" s="5" t="e">
        <f>VLOOKUP(X391,#REF!,7,FALSE)</f>
        <v>#REF!</v>
      </c>
      <c r="O391" s="4">
        <v>0</v>
      </c>
      <c r="P391" s="4">
        <v>0</v>
      </c>
      <c r="Q391" t="e">
        <f t="shared" si="30"/>
        <v>#REF!</v>
      </c>
      <c r="R391" t="e">
        <f t="shared" si="31"/>
        <v>#REF!</v>
      </c>
      <c r="S391" t="e">
        <f>#REF!^2/((J391*#REF!)*(SQRT(1+K391^2)))</f>
        <v>#REF!</v>
      </c>
      <c r="T391" t="e">
        <f t="shared" si="32"/>
        <v>#REF!</v>
      </c>
      <c r="U391">
        <v>0</v>
      </c>
      <c r="V391" s="4">
        <v>0</v>
      </c>
      <c r="W391" t="str">
        <f t="shared" si="34"/>
        <v>PSCAD_H_DMAT_Grid.PhA.194.1_SCR10_XR14_P0.05_Q0</v>
      </c>
      <c r="X391" t="str">
        <f t="shared" si="33"/>
        <v>0.05_0_10_14</v>
      </c>
      <c r="Z391">
        <v>0</v>
      </c>
      <c r="AL391"/>
    </row>
    <row r="392" spans="1:38" s="4" customFormat="1" ht="18" customHeight="1" x14ac:dyDescent="0.25">
      <c r="A392" s="1" t="s">
        <v>727</v>
      </c>
      <c r="B392" t="s">
        <v>55</v>
      </c>
      <c r="C392" t="s">
        <v>43</v>
      </c>
      <c r="D392" t="s">
        <v>983</v>
      </c>
      <c r="E392" s="4" t="s">
        <v>324</v>
      </c>
      <c r="F392" t="s">
        <v>304</v>
      </c>
      <c r="G392" s="4">
        <v>55</v>
      </c>
      <c r="H392" s="4">
        <v>0.05</v>
      </c>
      <c r="I392" s="8">
        <v>0</v>
      </c>
      <c r="J392" s="7">
        <v>10</v>
      </c>
      <c r="K392" s="7">
        <v>3</v>
      </c>
      <c r="L392" s="5" t="e">
        <f>VLOOKUP(X392,#REF!,6,FALSE)</f>
        <v>#REF!</v>
      </c>
      <c r="M392" s="5" t="e">
        <f>VLOOKUP(X392,#REF!,8,FALSE)</f>
        <v>#REF!</v>
      </c>
      <c r="N392" s="5" t="e">
        <f>VLOOKUP(X392,#REF!,7,FALSE)</f>
        <v>#REF!</v>
      </c>
      <c r="O392" s="4">
        <v>0</v>
      </c>
      <c r="P392" s="4">
        <v>0</v>
      </c>
      <c r="Q392" t="e">
        <f t="shared" si="30"/>
        <v>#REF!</v>
      </c>
      <c r="R392" t="e">
        <f t="shared" si="31"/>
        <v>#REF!</v>
      </c>
      <c r="S392" t="e">
        <f>#REF!^2/((J392*#REF!)*(SQRT(1+K392^2)))</f>
        <v>#REF!</v>
      </c>
      <c r="T392" t="e">
        <f t="shared" si="32"/>
        <v>#REF!</v>
      </c>
      <c r="U392">
        <v>0</v>
      </c>
      <c r="V392" s="4">
        <v>0</v>
      </c>
      <c r="W392" t="str">
        <f t="shared" si="34"/>
        <v>PSCAD_H_DMAT_Grid.PhA.194.2_SCR10_XR3_P0.05_Q0</v>
      </c>
      <c r="X392" t="str">
        <f t="shared" si="33"/>
        <v>0.05_0_10_3</v>
      </c>
      <c r="Z392">
        <v>0</v>
      </c>
      <c r="AL392"/>
    </row>
    <row r="393" spans="1:38" s="4" customFormat="1" ht="18" customHeight="1" x14ac:dyDescent="0.25">
      <c r="A393" s="1" t="s">
        <v>728</v>
      </c>
      <c r="B393" t="s">
        <v>55</v>
      </c>
      <c r="C393" t="s">
        <v>43</v>
      </c>
      <c r="D393" t="s">
        <v>983</v>
      </c>
      <c r="E393" s="4" t="s">
        <v>324</v>
      </c>
      <c r="F393" t="s">
        <v>304</v>
      </c>
      <c r="G393" s="4">
        <v>55</v>
      </c>
      <c r="H393" s="4">
        <v>1</v>
      </c>
      <c r="I393" s="8">
        <v>0</v>
      </c>
      <c r="J393" s="7">
        <v>3</v>
      </c>
      <c r="K393" s="7">
        <v>14</v>
      </c>
      <c r="L393" s="5" t="e">
        <f>VLOOKUP(X393,#REF!,6,FALSE)</f>
        <v>#REF!</v>
      </c>
      <c r="M393" s="5" t="e">
        <f>VLOOKUP(X393,#REF!,8,FALSE)</f>
        <v>#REF!</v>
      </c>
      <c r="N393" s="5" t="e">
        <f>VLOOKUP(X393,#REF!,7,FALSE)</f>
        <v>#REF!</v>
      </c>
      <c r="O393" s="4">
        <v>0</v>
      </c>
      <c r="P393" s="4">
        <v>0</v>
      </c>
      <c r="Q393" t="e">
        <f t="shared" si="30"/>
        <v>#REF!</v>
      </c>
      <c r="R393" t="e">
        <f t="shared" si="31"/>
        <v>#REF!</v>
      </c>
      <c r="S393" t="e">
        <f>#REF!^2/((J393*#REF!)*(SQRT(1+K393^2)))</f>
        <v>#REF!</v>
      </c>
      <c r="T393" t="e">
        <f t="shared" si="32"/>
        <v>#REF!</v>
      </c>
      <c r="U393">
        <v>0</v>
      </c>
      <c r="V393" s="4">
        <v>0</v>
      </c>
      <c r="W393" t="str">
        <f t="shared" si="34"/>
        <v>PSCAD_H_DMAT_Grid.PhA.195.1_SCR3_XR14_P1_Q0</v>
      </c>
      <c r="X393" t="str">
        <f t="shared" si="33"/>
        <v>1_0_3_14</v>
      </c>
      <c r="Z393">
        <v>0</v>
      </c>
      <c r="AL393"/>
    </row>
    <row r="394" spans="1:38" s="4" customFormat="1" ht="18" customHeight="1" x14ac:dyDescent="0.25">
      <c r="A394" s="1" t="s">
        <v>729</v>
      </c>
      <c r="B394" t="s">
        <v>55</v>
      </c>
      <c r="C394" t="s">
        <v>43</v>
      </c>
      <c r="D394" t="s">
        <v>983</v>
      </c>
      <c r="E394" s="4" t="s">
        <v>324</v>
      </c>
      <c r="F394" t="s">
        <v>304</v>
      </c>
      <c r="G394" s="4">
        <v>55</v>
      </c>
      <c r="H394" s="4">
        <v>1</v>
      </c>
      <c r="I394" s="8">
        <v>0</v>
      </c>
      <c r="J394" s="7">
        <v>3</v>
      </c>
      <c r="K394" s="7">
        <v>3</v>
      </c>
      <c r="L394" s="5" t="e">
        <f>VLOOKUP(X394,#REF!,6,FALSE)</f>
        <v>#REF!</v>
      </c>
      <c r="M394" s="5" t="e">
        <f>VLOOKUP(X394,#REF!,8,FALSE)</f>
        <v>#REF!</v>
      </c>
      <c r="N394" s="5" t="e">
        <f>VLOOKUP(X394,#REF!,7,FALSE)</f>
        <v>#REF!</v>
      </c>
      <c r="O394" s="4">
        <v>0</v>
      </c>
      <c r="P394" s="4">
        <v>0</v>
      </c>
      <c r="Q394" t="e">
        <f t="shared" si="30"/>
        <v>#REF!</v>
      </c>
      <c r="R394" t="e">
        <f t="shared" si="31"/>
        <v>#REF!</v>
      </c>
      <c r="S394" t="e">
        <f>#REF!^2/((J394*#REF!)*(SQRT(1+K394^2)))</f>
        <v>#REF!</v>
      </c>
      <c r="T394" t="e">
        <f t="shared" si="32"/>
        <v>#REF!</v>
      </c>
      <c r="U394">
        <v>0</v>
      </c>
      <c r="V394" s="4">
        <v>0</v>
      </c>
      <c r="W394" t="str">
        <f t="shared" si="34"/>
        <v>PSCAD_H_DMAT_Grid.PhA.195.2_SCR3_XR3_P1_Q0</v>
      </c>
      <c r="X394" t="str">
        <f t="shared" si="33"/>
        <v>1_0_3_3</v>
      </c>
      <c r="Z394">
        <v>0</v>
      </c>
      <c r="AL394"/>
    </row>
    <row r="395" spans="1:38" s="4" customFormat="1" ht="18" customHeight="1" x14ac:dyDescent="0.25">
      <c r="A395" s="1" t="s">
        <v>730</v>
      </c>
      <c r="B395" t="s">
        <v>55</v>
      </c>
      <c r="C395" t="s">
        <v>43</v>
      </c>
      <c r="D395" t="s">
        <v>983</v>
      </c>
      <c r="E395" s="4" t="s">
        <v>324</v>
      </c>
      <c r="F395" t="s">
        <v>304</v>
      </c>
      <c r="G395" s="4">
        <v>55</v>
      </c>
      <c r="H395" s="4">
        <v>0.05</v>
      </c>
      <c r="I395" s="8">
        <v>0</v>
      </c>
      <c r="J395" s="7">
        <v>3</v>
      </c>
      <c r="K395" s="7">
        <v>14</v>
      </c>
      <c r="L395" s="5" t="e">
        <f>VLOOKUP(X395,#REF!,6,FALSE)</f>
        <v>#REF!</v>
      </c>
      <c r="M395" s="5" t="e">
        <f>VLOOKUP(X395,#REF!,8,FALSE)</f>
        <v>#REF!</v>
      </c>
      <c r="N395" s="5" t="e">
        <f>VLOOKUP(X395,#REF!,7,FALSE)</f>
        <v>#REF!</v>
      </c>
      <c r="O395" s="4">
        <v>0</v>
      </c>
      <c r="P395" s="4">
        <v>0</v>
      </c>
      <c r="Q395" t="e">
        <f t="shared" si="30"/>
        <v>#REF!</v>
      </c>
      <c r="R395" t="e">
        <f t="shared" si="31"/>
        <v>#REF!</v>
      </c>
      <c r="S395" t="e">
        <f>#REF!^2/((J395*#REF!)*(SQRT(1+K395^2)))</f>
        <v>#REF!</v>
      </c>
      <c r="T395" t="e">
        <f t="shared" si="32"/>
        <v>#REF!</v>
      </c>
      <c r="U395">
        <v>0</v>
      </c>
      <c r="V395" s="4">
        <v>0</v>
      </c>
      <c r="W395" t="str">
        <f t="shared" si="34"/>
        <v>PSCAD_H_DMAT_Grid.PhA.196.1_SCR3_XR14_P0.05_Q0</v>
      </c>
      <c r="X395" t="str">
        <f t="shared" si="33"/>
        <v>0.05_0_3_14</v>
      </c>
      <c r="Z395">
        <v>0</v>
      </c>
      <c r="AL395"/>
    </row>
    <row r="396" spans="1:38" s="4" customFormat="1" ht="18" customHeight="1" x14ac:dyDescent="0.25">
      <c r="A396" s="1" t="s">
        <v>731</v>
      </c>
      <c r="B396" t="s">
        <v>55</v>
      </c>
      <c r="C396" t="s">
        <v>43</v>
      </c>
      <c r="D396" t="s">
        <v>983</v>
      </c>
      <c r="E396" s="4" t="s">
        <v>324</v>
      </c>
      <c r="F396" t="s">
        <v>304</v>
      </c>
      <c r="G396" s="4">
        <v>55</v>
      </c>
      <c r="H396" s="4">
        <v>0.05</v>
      </c>
      <c r="I396" s="8">
        <v>0</v>
      </c>
      <c r="J396" s="7">
        <v>3</v>
      </c>
      <c r="K396" s="7">
        <v>3</v>
      </c>
      <c r="L396" s="5" t="e">
        <f>VLOOKUP(X396,#REF!,6,FALSE)</f>
        <v>#REF!</v>
      </c>
      <c r="M396" s="5" t="e">
        <f>VLOOKUP(X396,#REF!,8,FALSE)</f>
        <v>#REF!</v>
      </c>
      <c r="N396" s="5" t="e">
        <f>VLOOKUP(X396,#REF!,7,FALSE)</f>
        <v>#REF!</v>
      </c>
      <c r="O396" s="4">
        <v>0</v>
      </c>
      <c r="P396" s="4">
        <v>0</v>
      </c>
      <c r="Q396" t="e">
        <f t="shared" si="30"/>
        <v>#REF!</v>
      </c>
      <c r="R396" t="e">
        <f t="shared" si="31"/>
        <v>#REF!</v>
      </c>
      <c r="S396" t="e">
        <f>#REF!^2/((J396*#REF!)*(SQRT(1+K396^2)))</f>
        <v>#REF!</v>
      </c>
      <c r="T396" t="e">
        <f t="shared" si="32"/>
        <v>#REF!</v>
      </c>
      <c r="U396">
        <v>0</v>
      </c>
      <c r="V396" s="4">
        <v>0</v>
      </c>
      <c r="W396" t="str">
        <f t="shared" si="34"/>
        <v>PSCAD_H_DMAT_Grid.PhA.196.2_SCR3_XR3_P0.05_Q0</v>
      </c>
      <c r="X396" t="str">
        <f t="shared" si="33"/>
        <v>0.05_0_3_3</v>
      </c>
      <c r="Z396">
        <v>0</v>
      </c>
      <c r="AL396"/>
    </row>
    <row r="397" spans="1:38" s="4" customFormat="1" ht="18" customHeight="1" x14ac:dyDescent="0.25">
      <c r="A397" s="1" t="s">
        <v>732</v>
      </c>
      <c r="B397" t="s">
        <v>55</v>
      </c>
      <c r="C397" t="s">
        <v>43</v>
      </c>
      <c r="D397" t="s">
        <v>983</v>
      </c>
      <c r="E397" s="4" t="s">
        <v>324</v>
      </c>
      <c r="F397" t="s">
        <v>304</v>
      </c>
      <c r="G397" s="4">
        <v>55</v>
      </c>
      <c r="H397" s="4">
        <v>1</v>
      </c>
      <c r="I397" s="8">
        <v>0</v>
      </c>
      <c r="J397" s="7" t="e">
        <f>#REF!</f>
        <v>#REF!</v>
      </c>
      <c r="K397" s="7" t="e">
        <f>#REF!</f>
        <v>#REF!</v>
      </c>
      <c r="L397" s="5" t="e">
        <f>VLOOKUP(X397,#REF!,6,FALSE)</f>
        <v>#REF!</v>
      </c>
      <c r="M397" s="5" t="e">
        <f>VLOOKUP(X397,#REF!,8,FALSE)</f>
        <v>#REF!</v>
      </c>
      <c r="N397" s="5" t="e">
        <f>VLOOKUP(X397,#REF!,7,FALSE)</f>
        <v>#REF!</v>
      </c>
      <c r="O397" s="4">
        <v>0</v>
      </c>
      <c r="P397" s="4">
        <v>0</v>
      </c>
      <c r="Q397" t="e">
        <f t="shared" si="30"/>
        <v>#REF!</v>
      </c>
      <c r="R397" t="e">
        <f t="shared" si="31"/>
        <v>#REF!</v>
      </c>
      <c r="S397" t="e">
        <f>#REF!^2/((J397*#REF!)*(SQRT(1+K397^2)))</f>
        <v>#REF!</v>
      </c>
      <c r="T397" t="e">
        <f t="shared" si="32"/>
        <v>#REF!</v>
      </c>
      <c r="U397">
        <v>0</v>
      </c>
      <c r="V397" s="4">
        <v>0</v>
      </c>
      <c r="W397" t="e">
        <f t="shared" si="34"/>
        <v>#REF!</v>
      </c>
      <c r="X397" t="e">
        <f t="shared" si="33"/>
        <v>#REF!</v>
      </c>
      <c r="Z397">
        <v>0</v>
      </c>
      <c r="AL397"/>
    </row>
    <row r="398" spans="1:38" s="4" customFormat="1" ht="18" customHeight="1" x14ac:dyDescent="0.25">
      <c r="A398" s="1" t="s">
        <v>733</v>
      </c>
      <c r="B398" t="s">
        <v>55</v>
      </c>
      <c r="C398" t="s">
        <v>43</v>
      </c>
      <c r="D398" t="s">
        <v>983</v>
      </c>
      <c r="E398" s="4" t="s">
        <v>324</v>
      </c>
      <c r="F398" t="s">
        <v>304</v>
      </c>
      <c r="G398" s="4">
        <v>55</v>
      </c>
      <c r="H398" s="4">
        <v>1</v>
      </c>
      <c r="I398" s="8">
        <v>0</v>
      </c>
      <c r="J398" s="7" t="e">
        <f>#REF!</f>
        <v>#REF!</v>
      </c>
      <c r="K398" s="7" t="e">
        <f>#REF!</f>
        <v>#REF!</v>
      </c>
      <c r="L398" s="5" t="e">
        <f>VLOOKUP(X398,#REF!,6,FALSE)</f>
        <v>#REF!</v>
      </c>
      <c r="M398" s="5" t="e">
        <f>VLOOKUP(X398,#REF!,8,FALSE)</f>
        <v>#REF!</v>
      </c>
      <c r="N398" s="5" t="e">
        <f>VLOOKUP(X398,#REF!,7,FALSE)</f>
        <v>#REF!</v>
      </c>
      <c r="O398" s="4">
        <v>0</v>
      </c>
      <c r="P398" s="4">
        <v>0</v>
      </c>
      <c r="Q398" t="e">
        <f t="shared" si="30"/>
        <v>#REF!</v>
      </c>
      <c r="R398" t="e">
        <f t="shared" si="31"/>
        <v>#REF!</v>
      </c>
      <c r="S398" t="e">
        <f>#REF!^2/((J398*#REF!)*(SQRT(1+K398^2)))</f>
        <v>#REF!</v>
      </c>
      <c r="T398" t="e">
        <f t="shared" si="32"/>
        <v>#REF!</v>
      </c>
      <c r="U398">
        <v>0</v>
      </c>
      <c r="V398" s="4">
        <v>0</v>
      </c>
      <c r="W398" t="e">
        <f t="shared" si="34"/>
        <v>#REF!</v>
      </c>
      <c r="X398" t="e">
        <f t="shared" si="33"/>
        <v>#REF!</v>
      </c>
      <c r="Z398">
        <v>0</v>
      </c>
      <c r="AL398"/>
    </row>
    <row r="399" spans="1:38" s="4" customFormat="1" ht="18" customHeight="1" x14ac:dyDescent="0.25">
      <c r="A399" s="1" t="s">
        <v>734</v>
      </c>
      <c r="B399" t="s">
        <v>55</v>
      </c>
      <c r="C399" t="s">
        <v>43</v>
      </c>
      <c r="D399" t="s">
        <v>983</v>
      </c>
      <c r="E399" s="4" t="s">
        <v>324</v>
      </c>
      <c r="F399" t="s">
        <v>304</v>
      </c>
      <c r="G399" s="4">
        <v>55</v>
      </c>
      <c r="H399" s="4">
        <v>0.05</v>
      </c>
      <c r="I399" s="8">
        <v>0</v>
      </c>
      <c r="J399" s="7" t="e">
        <f>#REF!</f>
        <v>#REF!</v>
      </c>
      <c r="K399" s="7" t="e">
        <f>#REF!</f>
        <v>#REF!</v>
      </c>
      <c r="L399" s="5" t="e">
        <f>VLOOKUP(X399,#REF!,6,FALSE)</f>
        <v>#REF!</v>
      </c>
      <c r="M399" s="5" t="e">
        <f>VLOOKUP(X399,#REF!,8,FALSE)</f>
        <v>#REF!</v>
      </c>
      <c r="N399" s="5" t="e">
        <f>VLOOKUP(X399,#REF!,7,FALSE)</f>
        <v>#REF!</v>
      </c>
      <c r="O399" s="4">
        <v>0</v>
      </c>
      <c r="P399" s="4">
        <v>0</v>
      </c>
      <c r="Q399" t="e">
        <f t="shared" si="30"/>
        <v>#REF!</v>
      </c>
      <c r="R399" t="e">
        <f t="shared" si="31"/>
        <v>#REF!</v>
      </c>
      <c r="S399" t="e">
        <f>#REF!^2/((J399*#REF!)*(SQRT(1+K399^2)))</f>
        <v>#REF!</v>
      </c>
      <c r="T399" t="e">
        <f t="shared" si="32"/>
        <v>#REF!</v>
      </c>
      <c r="U399">
        <v>0</v>
      </c>
      <c r="V399" s="4">
        <v>0</v>
      </c>
      <c r="W399" t="e">
        <f t="shared" si="34"/>
        <v>#REF!</v>
      </c>
      <c r="X399" t="e">
        <f t="shared" si="33"/>
        <v>#REF!</v>
      </c>
      <c r="Z399">
        <v>0</v>
      </c>
      <c r="AL399"/>
    </row>
    <row r="400" spans="1:38" s="4" customFormat="1" ht="18" customHeight="1" x14ac:dyDescent="0.25">
      <c r="A400" s="1" t="s">
        <v>735</v>
      </c>
      <c r="B400" t="s">
        <v>55</v>
      </c>
      <c r="C400" t="s">
        <v>43</v>
      </c>
      <c r="D400" t="s">
        <v>983</v>
      </c>
      <c r="E400" s="4" t="s">
        <v>324</v>
      </c>
      <c r="F400" t="s">
        <v>304</v>
      </c>
      <c r="G400" s="4">
        <v>55</v>
      </c>
      <c r="H400" s="4">
        <v>0.05</v>
      </c>
      <c r="I400" s="8">
        <v>0</v>
      </c>
      <c r="J400" s="7" t="e">
        <f>#REF!</f>
        <v>#REF!</v>
      </c>
      <c r="K400" s="7" t="e">
        <f>#REF!</f>
        <v>#REF!</v>
      </c>
      <c r="L400" s="5" t="e">
        <f>VLOOKUP(X400,#REF!,6,FALSE)</f>
        <v>#REF!</v>
      </c>
      <c r="M400" s="5" t="e">
        <f>VLOOKUP(X400,#REF!,8,FALSE)</f>
        <v>#REF!</v>
      </c>
      <c r="N400" s="5" t="e">
        <f>VLOOKUP(X400,#REF!,7,FALSE)</f>
        <v>#REF!</v>
      </c>
      <c r="O400" s="4">
        <v>0</v>
      </c>
      <c r="P400" s="4">
        <v>0</v>
      </c>
      <c r="Q400" t="e">
        <f t="shared" si="30"/>
        <v>#REF!</v>
      </c>
      <c r="R400" t="e">
        <f t="shared" si="31"/>
        <v>#REF!</v>
      </c>
      <c r="S400" t="e">
        <f>#REF!^2/((J400*#REF!)*(SQRT(1+K400^2)))</f>
        <v>#REF!</v>
      </c>
      <c r="T400" t="e">
        <f t="shared" si="32"/>
        <v>#REF!</v>
      </c>
      <c r="U400">
        <v>0</v>
      </c>
      <c r="V400" s="4">
        <v>0</v>
      </c>
      <c r="W400" t="e">
        <f t="shared" si="34"/>
        <v>#REF!</v>
      </c>
      <c r="X400" t="e">
        <f t="shared" si="33"/>
        <v>#REF!</v>
      </c>
      <c r="Z400">
        <v>0</v>
      </c>
      <c r="AL400"/>
    </row>
    <row r="401" spans="1:38" s="4" customFormat="1" ht="18" customHeight="1" x14ac:dyDescent="0.25">
      <c r="A401" s="1" t="s">
        <v>736</v>
      </c>
      <c r="B401" t="s">
        <v>55</v>
      </c>
      <c r="C401" t="s">
        <v>44</v>
      </c>
      <c r="D401" t="s">
        <v>983</v>
      </c>
      <c r="E401" s="4" t="s">
        <v>325</v>
      </c>
      <c r="F401" t="s">
        <v>304</v>
      </c>
      <c r="G401" s="4">
        <v>60</v>
      </c>
      <c r="H401" s="4">
        <v>0.05</v>
      </c>
      <c r="I401" s="8">
        <v>0</v>
      </c>
      <c r="J401" s="7">
        <v>1</v>
      </c>
      <c r="K401" s="7">
        <v>14</v>
      </c>
      <c r="L401" s="5" t="e">
        <f>VLOOKUP(X401,#REF!,6,FALSE)</f>
        <v>#REF!</v>
      </c>
      <c r="M401" s="5" t="e">
        <f>VLOOKUP(X401,#REF!,8,FALSE)</f>
        <v>#REF!</v>
      </c>
      <c r="N401" s="5" t="e">
        <f>VLOOKUP(X401,#REF!,7,FALSE)</f>
        <v>#REF!</v>
      </c>
      <c r="O401" s="4">
        <v>0</v>
      </c>
      <c r="P401" s="4">
        <v>0</v>
      </c>
      <c r="Q401" t="e">
        <f t="shared" si="30"/>
        <v>#REF!</v>
      </c>
      <c r="R401" t="e">
        <f t="shared" si="31"/>
        <v>#REF!</v>
      </c>
      <c r="S401" t="e">
        <f>#REF!^2/((J401*#REF!)*(SQRT(1+K401^2)))</f>
        <v>#REF!</v>
      </c>
      <c r="T401" t="e">
        <f t="shared" si="32"/>
        <v>#REF!</v>
      </c>
      <c r="U401">
        <v>0</v>
      </c>
      <c r="V401" s="4">
        <v>0</v>
      </c>
      <c r="W401" t="str">
        <f t="shared" si="34"/>
        <v>PSCAD_H_DMAT_P.SpntSCR1.199.1_SCR1_XR14_P0.05_Q0</v>
      </c>
      <c r="X401" t="str">
        <f t="shared" si="33"/>
        <v>0.05_0_1_14</v>
      </c>
      <c r="Z401">
        <v>0</v>
      </c>
      <c r="AL401"/>
    </row>
    <row r="402" spans="1:38" s="4" customFormat="1" ht="18" customHeight="1" x14ac:dyDescent="0.25">
      <c r="A402" s="1" t="s">
        <v>737</v>
      </c>
      <c r="B402" t="s">
        <v>55</v>
      </c>
      <c r="C402" t="s">
        <v>44</v>
      </c>
      <c r="D402" t="s">
        <v>983</v>
      </c>
      <c r="E402" s="4" t="s">
        <v>325</v>
      </c>
      <c r="F402" t="s">
        <v>304</v>
      </c>
      <c r="G402" s="4">
        <v>60</v>
      </c>
      <c r="H402" s="4">
        <v>0.05</v>
      </c>
      <c r="I402" s="8">
        <v>0</v>
      </c>
      <c r="J402" s="7">
        <v>1</v>
      </c>
      <c r="K402" s="7">
        <v>3</v>
      </c>
      <c r="L402" s="5" t="e">
        <f>VLOOKUP(X402,#REF!,6,FALSE)</f>
        <v>#REF!</v>
      </c>
      <c r="M402" s="5" t="e">
        <f>VLOOKUP(X402,#REF!,8,FALSE)</f>
        <v>#REF!</v>
      </c>
      <c r="N402" s="5" t="e">
        <f>VLOOKUP(X402,#REF!,7,FALSE)</f>
        <v>#REF!</v>
      </c>
      <c r="O402" s="4">
        <v>0</v>
      </c>
      <c r="P402" s="4">
        <v>0</v>
      </c>
      <c r="Q402" t="e">
        <f t="shared" si="30"/>
        <v>#REF!</v>
      </c>
      <c r="R402" t="e">
        <f t="shared" si="31"/>
        <v>#REF!</v>
      </c>
      <c r="S402" t="e">
        <f>#REF!^2/((J402*#REF!)*(SQRT(1+K402^2)))</f>
        <v>#REF!</v>
      </c>
      <c r="T402" t="e">
        <f t="shared" si="32"/>
        <v>#REF!</v>
      </c>
      <c r="U402">
        <v>0</v>
      </c>
      <c r="V402" s="4">
        <v>0</v>
      </c>
      <c r="W402" t="str">
        <f t="shared" si="34"/>
        <v>PSCAD_H_DMAT_P.SpntSCR1.199.2_SCR1_XR3_P0.05_Q0</v>
      </c>
      <c r="X402" t="str">
        <f t="shared" si="33"/>
        <v>0.05_0_1_3</v>
      </c>
      <c r="Z402">
        <v>0</v>
      </c>
      <c r="AL402"/>
    </row>
    <row r="403" spans="1:38" s="4" customFormat="1" ht="18" customHeight="1" x14ac:dyDescent="0.25">
      <c r="A403" s="1" t="s">
        <v>738</v>
      </c>
      <c r="B403" t="s">
        <v>55</v>
      </c>
      <c r="C403" t="s">
        <v>45</v>
      </c>
      <c r="D403" t="s">
        <v>983</v>
      </c>
      <c r="E403" s="4" t="s">
        <v>326</v>
      </c>
      <c r="F403" t="s">
        <v>304</v>
      </c>
      <c r="G403" s="4">
        <v>20</v>
      </c>
      <c r="H403" s="4">
        <v>1</v>
      </c>
      <c r="I403" s="8">
        <v>0</v>
      </c>
      <c r="J403" s="7">
        <v>3</v>
      </c>
      <c r="K403" s="7">
        <v>14</v>
      </c>
      <c r="L403" s="5" t="e">
        <f>VLOOKUP(X403,#REF!,6,FALSE)</f>
        <v>#REF!</v>
      </c>
      <c r="M403" s="5" t="e">
        <f>VLOOKUP(X403,#REF!,8,FALSE)</f>
        <v>#REF!</v>
      </c>
      <c r="N403" s="5" t="e">
        <f>VLOOKUP(X403,#REF!,7,FALSE)</f>
        <v>#REF!</v>
      </c>
      <c r="O403" s="4">
        <v>0</v>
      </c>
      <c r="P403" s="4">
        <v>0.43</v>
      </c>
      <c r="Q403" t="e">
        <f t="shared" si="30"/>
        <v>#REF!</v>
      </c>
      <c r="R403" t="e">
        <f t="shared" si="31"/>
        <v>#REF!</v>
      </c>
      <c r="S403" t="e">
        <f>#REF!^2/((J403*#REF!)*(SQRT(1+K403^2)))</f>
        <v>#REF!</v>
      </c>
      <c r="T403" t="e">
        <f t="shared" si="32"/>
        <v>#REF!</v>
      </c>
      <c r="U403">
        <v>0</v>
      </c>
      <c r="V403" s="4">
        <v>4</v>
      </c>
      <c r="W403" t="str">
        <f t="shared" si="34"/>
        <v>PSCAD_H_DMAT_POC.FRT.200.1_SCR3_XR14_P1_Q0</v>
      </c>
      <c r="X403" t="str">
        <f t="shared" si="33"/>
        <v>1_0_3_14</v>
      </c>
      <c r="Z403">
        <v>0</v>
      </c>
      <c r="AL403"/>
    </row>
    <row r="404" spans="1:38" s="4" customFormat="1" ht="18" customHeight="1" x14ac:dyDescent="0.25">
      <c r="A404" s="1" t="s">
        <v>739</v>
      </c>
      <c r="B404" t="s">
        <v>55</v>
      </c>
      <c r="C404" t="s">
        <v>45</v>
      </c>
      <c r="D404" t="s">
        <v>983</v>
      </c>
      <c r="E404" s="4" t="s">
        <v>326</v>
      </c>
      <c r="F404" t="s">
        <v>304</v>
      </c>
      <c r="G404" s="4">
        <v>20</v>
      </c>
      <c r="H404" s="4">
        <v>1</v>
      </c>
      <c r="I404" s="8">
        <v>0</v>
      </c>
      <c r="J404" s="7">
        <v>3</v>
      </c>
      <c r="K404" s="7">
        <v>3</v>
      </c>
      <c r="L404" s="5" t="e">
        <f>VLOOKUP(X404,#REF!,6,FALSE)</f>
        <v>#REF!</v>
      </c>
      <c r="M404" s="5" t="e">
        <f>VLOOKUP(X404,#REF!,8,FALSE)</f>
        <v>#REF!</v>
      </c>
      <c r="N404" s="5" t="e">
        <f>VLOOKUP(X404,#REF!,7,FALSE)</f>
        <v>#REF!</v>
      </c>
      <c r="O404" s="4">
        <v>0</v>
      </c>
      <c r="P404" s="4">
        <v>0.43</v>
      </c>
      <c r="Q404" t="e">
        <f t="shared" si="30"/>
        <v>#REF!</v>
      </c>
      <c r="R404" t="e">
        <f t="shared" si="31"/>
        <v>#REF!</v>
      </c>
      <c r="S404" t="e">
        <f>#REF!^2/((J404*#REF!)*(SQRT(1+K404^2)))</f>
        <v>#REF!</v>
      </c>
      <c r="T404" t="e">
        <f t="shared" si="32"/>
        <v>#REF!</v>
      </c>
      <c r="U404">
        <v>0</v>
      </c>
      <c r="V404" s="4">
        <v>4</v>
      </c>
      <c r="W404" t="str">
        <f t="shared" si="34"/>
        <v>PSCAD_H_DMAT_POC.FRT.200.2_SCR3_XR3_P1_Q0</v>
      </c>
      <c r="X404" t="str">
        <f t="shared" si="33"/>
        <v>1_0_3_3</v>
      </c>
      <c r="Z404">
        <v>0</v>
      </c>
      <c r="AL404"/>
    </row>
    <row r="405" spans="1:38" s="4" customFormat="1" ht="18" customHeight="1" x14ac:dyDescent="0.25">
      <c r="A405" s="1" t="s">
        <v>740</v>
      </c>
      <c r="B405" t="s">
        <v>55</v>
      </c>
      <c r="C405" t="s">
        <v>45</v>
      </c>
      <c r="D405" t="s">
        <v>983</v>
      </c>
      <c r="E405" s="4" t="s">
        <v>326</v>
      </c>
      <c r="F405" t="s">
        <v>304</v>
      </c>
      <c r="G405" s="4">
        <v>20</v>
      </c>
      <c r="H405" s="4">
        <v>0.5</v>
      </c>
      <c r="I405" s="8">
        <v>0</v>
      </c>
      <c r="J405" s="7">
        <v>3</v>
      </c>
      <c r="K405" s="7">
        <v>14</v>
      </c>
      <c r="L405" s="5" t="e">
        <f>VLOOKUP(X405,#REF!,6,FALSE)</f>
        <v>#REF!</v>
      </c>
      <c r="M405" s="5" t="e">
        <f>VLOOKUP(X405,#REF!,8,FALSE)</f>
        <v>#REF!</v>
      </c>
      <c r="N405" s="5" t="e">
        <f>VLOOKUP(X405,#REF!,7,FALSE)</f>
        <v>#REF!</v>
      </c>
      <c r="O405" s="4">
        <v>0</v>
      </c>
      <c r="P405" s="4">
        <v>0.43</v>
      </c>
      <c r="Q405" t="e">
        <f t="shared" si="30"/>
        <v>#REF!</v>
      </c>
      <c r="R405" t="e">
        <f t="shared" si="31"/>
        <v>#REF!</v>
      </c>
      <c r="S405" t="e">
        <f>#REF!^2/((J405*#REF!)*(SQRT(1+K405^2)))</f>
        <v>#REF!</v>
      </c>
      <c r="T405" t="e">
        <f t="shared" si="32"/>
        <v>#REF!</v>
      </c>
      <c r="U405">
        <v>0</v>
      </c>
      <c r="V405" s="4">
        <v>4</v>
      </c>
      <c r="W405" t="str">
        <f t="shared" si="34"/>
        <v>PSCAD_H_DMAT_POC.FRT.201.1_SCR3_XR14_P0.5_Q0</v>
      </c>
      <c r="X405" t="str">
        <f t="shared" si="33"/>
        <v>0.5_0_3_14</v>
      </c>
      <c r="Z405">
        <v>0</v>
      </c>
      <c r="AL405"/>
    </row>
    <row r="406" spans="1:38" s="4" customFormat="1" ht="18" customHeight="1" x14ac:dyDescent="0.25">
      <c r="A406" s="1" t="s">
        <v>741</v>
      </c>
      <c r="B406" t="s">
        <v>55</v>
      </c>
      <c r="C406" t="s">
        <v>45</v>
      </c>
      <c r="D406" t="s">
        <v>983</v>
      </c>
      <c r="E406" s="4" t="s">
        <v>326</v>
      </c>
      <c r="F406" t="s">
        <v>304</v>
      </c>
      <c r="G406" s="4">
        <v>20</v>
      </c>
      <c r="H406" s="4">
        <v>0.5</v>
      </c>
      <c r="I406" s="8">
        <v>0</v>
      </c>
      <c r="J406" s="7">
        <v>3</v>
      </c>
      <c r="K406" s="7">
        <v>3</v>
      </c>
      <c r="L406" s="5" t="e">
        <f>VLOOKUP(X406,#REF!,6,FALSE)</f>
        <v>#REF!</v>
      </c>
      <c r="M406" s="5" t="e">
        <f>VLOOKUP(X406,#REF!,8,FALSE)</f>
        <v>#REF!</v>
      </c>
      <c r="N406" s="5" t="e">
        <f>VLOOKUP(X406,#REF!,7,FALSE)</f>
        <v>#REF!</v>
      </c>
      <c r="O406" s="4">
        <v>0</v>
      </c>
      <c r="P406" s="4">
        <v>0.43</v>
      </c>
      <c r="Q406" t="e">
        <f t="shared" si="30"/>
        <v>#REF!</v>
      </c>
      <c r="R406" t="e">
        <f t="shared" si="31"/>
        <v>#REF!</v>
      </c>
      <c r="S406" t="e">
        <f>#REF!^2/((J406*#REF!)*(SQRT(1+K406^2)))</f>
        <v>#REF!</v>
      </c>
      <c r="T406" t="e">
        <f t="shared" si="32"/>
        <v>#REF!</v>
      </c>
      <c r="U406">
        <v>0</v>
      </c>
      <c r="V406" s="4">
        <v>4</v>
      </c>
      <c r="W406" t="str">
        <f t="shared" si="34"/>
        <v>PSCAD_H_DMAT_POC.FRT.201.2_SCR3_XR3_P0.5_Q0</v>
      </c>
      <c r="X406" t="str">
        <f t="shared" si="33"/>
        <v>0.5_0_3_3</v>
      </c>
      <c r="Z406">
        <v>0</v>
      </c>
      <c r="AL406"/>
    </row>
    <row r="407" spans="1:38" s="4" customFormat="1" ht="18" customHeight="1" x14ac:dyDescent="0.25">
      <c r="A407" s="1" t="s">
        <v>742</v>
      </c>
      <c r="B407" t="s">
        <v>55</v>
      </c>
      <c r="C407" t="s">
        <v>45</v>
      </c>
      <c r="D407" t="s">
        <v>983</v>
      </c>
      <c r="E407" s="4" t="s">
        <v>326</v>
      </c>
      <c r="F407" t="s">
        <v>304</v>
      </c>
      <c r="G407" s="4">
        <v>20</v>
      </c>
      <c r="H407" s="4">
        <v>0.05</v>
      </c>
      <c r="I407" s="8">
        <v>0</v>
      </c>
      <c r="J407" s="7">
        <v>3</v>
      </c>
      <c r="K407" s="7">
        <v>14</v>
      </c>
      <c r="L407" s="5" t="e">
        <f>VLOOKUP(X407,#REF!,6,FALSE)</f>
        <v>#REF!</v>
      </c>
      <c r="M407" s="5" t="e">
        <f>VLOOKUP(X407,#REF!,8,FALSE)</f>
        <v>#REF!</v>
      </c>
      <c r="N407" s="5" t="e">
        <f>VLOOKUP(X407,#REF!,7,FALSE)</f>
        <v>#REF!</v>
      </c>
      <c r="O407" s="4">
        <v>0</v>
      </c>
      <c r="P407" s="4">
        <v>0.43</v>
      </c>
      <c r="Q407" t="e">
        <f t="shared" si="30"/>
        <v>#REF!</v>
      </c>
      <c r="R407" t="e">
        <f t="shared" si="31"/>
        <v>#REF!</v>
      </c>
      <c r="S407" t="e">
        <f>#REF!^2/((J407*#REF!)*(SQRT(1+K407^2)))</f>
        <v>#REF!</v>
      </c>
      <c r="T407" t="e">
        <f t="shared" si="32"/>
        <v>#REF!</v>
      </c>
      <c r="U407">
        <v>0</v>
      </c>
      <c r="V407" s="4">
        <v>4</v>
      </c>
      <c r="W407" t="str">
        <f t="shared" si="34"/>
        <v>PSCAD_H_DMAT_POC.FRT.202.1_SCR3_XR14_P0.05_Q0</v>
      </c>
      <c r="X407" t="str">
        <f t="shared" si="33"/>
        <v>0.05_0_3_14</v>
      </c>
      <c r="Z407">
        <v>0</v>
      </c>
      <c r="AL407"/>
    </row>
    <row r="408" spans="1:38" s="4" customFormat="1" ht="18" customHeight="1" x14ac:dyDescent="0.25">
      <c r="A408" s="1" t="s">
        <v>743</v>
      </c>
      <c r="B408" t="s">
        <v>55</v>
      </c>
      <c r="C408" t="s">
        <v>45</v>
      </c>
      <c r="D408" t="s">
        <v>983</v>
      </c>
      <c r="E408" s="4" t="s">
        <v>326</v>
      </c>
      <c r="F408" t="s">
        <v>304</v>
      </c>
      <c r="G408" s="4">
        <v>20</v>
      </c>
      <c r="H408" s="4">
        <v>0.05</v>
      </c>
      <c r="I408" s="8">
        <v>0</v>
      </c>
      <c r="J408" s="7">
        <v>3</v>
      </c>
      <c r="K408" s="7">
        <v>3</v>
      </c>
      <c r="L408" s="5" t="e">
        <f>VLOOKUP(X408,#REF!,6,FALSE)</f>
        <v>#REF!</v>
      </c>
      <c r="M408" s="5" t="e">
        <f>VLOOKUP(X408,#REF!,8,FALSE)</f>
        <v>#REF!</v>
      </c>
      <c r="N408" s="5" t="e">
        <f>VLOOKUP(X408,#REF!,7,FALSE)</f>
        <v>#REF!</v>
      </c>
      <c r="O408" s="4">
        <v>0</v>
      </c>
      <c r="P408" s="4">
        <v>0.43</v>
      </c>
      <c r="Q408" t="e">
        <f t="shared" si="30"/>
        <v>#REF!</v>
      </c>
      <c r="R408" t="e">
        <f t="shared" si="31"/>
        <v>#REF!</v>
      </c>
      <c r="S408" t="e">
        <f>#REF!^2/((J408*#REF!)*(SQRT(1+K408^2)))</f>
        <v>#REF!</v>
      </c>
      <c r="T408" t="e">
        <f t="shared" si="32"/>
        <v>#REF!</v>
      </c>
      <c r="U408">
        <v>0</v>
      </c>
      <c r="V408" s="4">
        <v>4</v>
      </c>
      <c r="W408" t="str">
        <f t="shared" si="34"/>
        <v>PSCAD_H_DMAT_POC.FRT.202.2_SCR3_XR3_P0.05_Q0</v>
      </c>
      <c r="X408" t="str">
        <f t="shared" si="33"/>
        <v>0.05_0_3_3</v>
      </c>
      <c r="Z408">
        <v>0</v>
      </c>
      <c r="AL408"/>
    </row>
    <row r="409" spans="1:38" s="4" customFormat="1" ht="18" customHeight="1" x14ac:dyDescent="0.25">
      <c r="A409" s="1" t="s">
        <v>744</v>
      </c>
      <c r="B409" t="s">
        <v>55</v>
      </c>
      <c r="C409" t="s">
        <v>45</v>
      </c>
      <c r="D409" t="s">
        <v>983</v>
      </c>
      <c r="E409" s="4" t="s">
        <v>326</v>
      </c>
      <c r="F409" t="s">
        <v>304</v>
      </c>
      <c r="G409" s="4">
        <v>20</v>
      </c>
      <c r="H409" s="4">
        <v>1</v>
      </c>
      <c r="I409" s="8">
        <v>0</v>
      </c>
      <c r="J409" s="7">
        <v>3</v>
      </c>
      <c r="K409" s="7">
        <v>14</v>
      </c>
      <c r="L409" s="5" t="e">
        <f>VLOOKUP(X409,#REF!,6,FALSE)</f>
        <v>#REF!</v>
      </c>
      <c r="M409" s="5" t="e">
        <f>VLOOKUP(X409,#REF!,8,FALSE)</f>
        <v>#REF!</v>
      </c>
      <c r="N409" s="5" t="e">
        <f>VLOOKUP(X409,#REF!,7,FALSE)</f>
        <v>#REF!</v>
      </c>
      <c r="O409" s="4">
        <v>0</v>
      </c>
      <c r="P409" s="4">
        <v>0.43</v>
      </c>
      <c r="Q409" t="e">
        <f t="shared" si="30"/>
        <v>#REF!</v>
      </c>
      <c r="R409" t="e">
        <f t="shared" si="31"/>
        <v>#REF!</v>
      </c>
      <c r="S409" t="e">
        <f>#REF!^2/((J409*#REF!)*(SQRT(1+K409^2)))</f>
        <v>#REF!</v>
      </c>
      <c r="T409" t="e">
        <f t="shared" si="32"/>
        <v>#REF!</v>
      </c>
      <c r="U409">
        <v>0</v>
      </c>
      <c r="V409" s="4">
        <v>0</v>
      </c>
      <c r="W409" t="str">
        <f t="shared" si="34"/>
        <v>PSCAD_H_DMAT_POC.FRT.203.1_SCR3_XR14_P1_Q0</v>
      </c>
      <c r="X409" t="str">
        <f t="shared" si="33"/>
        <v>1_0_3_14</v>
      </c>
      <c r="Z409">
        <v>0</v>
      </c>
      <c r="AL409"/>
    </row>
    <row r="410" spans="1:38" s="4" customFormat="1" ht="18" customHeight="1" x14ac:dyDescent="0.25">
      <c r="A410" s="1" t="s">
        <v>745</v>
      </c>
      <c r="B410" t="s">
        <v>55</v>
      </c>
      <c r="C410" t="s">
        <v>45</v>
      </c>
      <c r="D410" t="s">
        <v>983</v>
      </c>
      <c r="E410" s="4" t="s">
        <v>326</v>
      </c>
      <c r="F410" t="s">
        <v>304</v>
      </c>
      <c r="G410" s="4">
        <v>20</v>
      </c>
      <c r="H410" s="4">
        <v>1</v>
      </c>
      <c r="I410" s="8">
        <v>0</v>
      </c>
      <c r="J410" s="7">
        <v>3</v>
      </c>
      <c r="K410" s="7">
        <v>3</v>
      </c>
      <c r="L410" s="5" t="e">
        <f>VLOOKUP(X410,#REF!,6,FALSE)</f>
        <v>#REF!</v>
      </c>
      <c r="M410" s="5" t="e">
        <f>VLOOKUP(X410,#REF!,8,FALSE)</f>
        <v>#REF!</v>
      </c>
      <c r="N410" s="5" t="e">
        <f>VLOOKUP(X410,#REF!,7,FALSE)</f>
        <v>#REF!</v>
      </c>
      <c r="O410" s="4">
        <v>0</v>
      </c>
      <c r="P410" s="4">
        <v>0.43</v>
      </c>
      <c r="Q410" t="e">
        <f t="shared" si="30"/>
        <v>#REF!</v>
      </c>
      <c r="R410" t="e">
        <f t="shared" si="31"/>
        <v>#REF!</v>
      </c>
      <c r="S410" t="e">
        <f>#REF!^2/((J410*#REF!)*(SQRT(1+K410^2)))</f>
        <v>#REF!</v>
      </c>
      <c r="T410" t="e">
        <f t="shared" si="32"/>
        <v>#REF!</v>
      </c>
      <c r="U410">
        <v>0</v>
      </c>
      <c r="V410" s="4">
        <v>0</v>
      </c>
      <c r="W410" t="str">
        <f t="shared" si="34"/>
        <v>PSCAD_H_DMAT_POC.FRT.203.2_SCR3_XR3_P1_Q0</v>
      </c>
      <c r="X410" t="str">
        <f t="shared" si="33"/>
        <v>1_0_3_3</v>
      </c>
      <c r="Z410">
        <v>0</v>
      </c>
      <c r="AL410"/>
    </row>
    <row r="411" spans="1:38" s="4" customFormat="1" ht="18" customHeight="1" x14ac:dyDescent="0.25">
      <c r="A411" s="1" t="s">
        <v>746</v>
      </c>
      <c r="B411" t="s">
        <v>55</v>
      </c>
      <c r="C411" t="s">
        <v>45</v>
      </c>
      <c r="D411" t="s">
        <v>983</v>
      </c>
      <c r="E411" s="4" t="s">
        <v>326</v>
      </c>
      <c r="F411" t="s">
        <v>304</v>
      </c>
      <c r="G411" s="4">
        <v>20</v>
      </c>
      <c r="H411" s="4">
        <v>0.5</v>
      </c>
      <c r="I411" s="8">
        <v>0</v>
      </c>
      <c r="J411" s="7">
        <v>3</v>
      </c>
      <c r="K411" s="7">
        <v>14</v>
      </c>
      <c r="L411" s="5" t="e">
        <f>VLOOKUP(X411,#REF!,6,FALSE)</f>
        <v>#REF!</v>
      </c>
      <c r="M411" s="5" t="e">
        <f>VLOOKUP(X411,#REF!,8,FALSE)</f>
        <v>#REF!</v>
      </c>
      <c r="N411" s="5" t="e">
        <f>VLOOKUP(X411,#REF!,7,FALSE)</f>
        <v>#REF!</v>
      </c>
      <c r="O411" s="4">
        <v>0</v>
      </c>
      <c r="P411" s="4">
        <v>0.43</v>
      </c>
      <c r="Q411" t="e">
        <f t="shared" si="30"/>
        <v>#REF!</v>
      </c>
      <c r="R411" t="e">
        <f t="shared" si="31"/>
        <v>#REF!</v>
      </c>
      <c r="S411" t="e">
        <f>#REF!^2/((J411*#REF!)*(SQRT(1+K411^2)))</f>
        <v>#REF!</v>
      </c>
      <c r="T411" t="e">
        <f t="shared" si="32"/>
        <v>#REF!</v>
      </c>
      <c r="U411">
        <v>0</v>
      </c>
      <c r="V411" s="4">
        <v>0</v>
      </c>
      <c r="W411" t="str">
        <f t="shared" si="34"/>
        <v>PSCAD_H_DMAT_POC.FRT.204.1_SCR3_XR14_P0.5_Q0</v>
      </c>
      <c r="X411" t="str">
        <f t="shared" si="33"/>
        <v>0.5_0_3_14</v>
      </c>
      <c r="Z411">
        <v>0</v>
      </c>
      <c r="AL411"/>
    </row>
    <row r="412" spans="1:38" s="4" customFormat="1" ht="18" customHeight="1" x14ac:dyDescent="0.25">
      <c r="A412" s="1" t="s">
        <v>747</v>
      </c>
      <c r="B412" t="s">
        <v>55</v>
      </c>
      <c r="C412" t="s">
        <v>45</v>
      </c>
      <c r="D412" t="s">
        <v>983</v>
      </c>
      <c r="E412" s="4" t="s">
        <v>326</v>
      </c>
      <c r="F412" t="s">
        <v>304</v>
      </c>
      <c r="G412" s="4">
        <v>20</v>
      </c>
      <c r="H412" s="4">
        <v>0.5</v>
      </c>
      <c r="I412" s="8">
        <v>0</v>
      </c>
      <c r="J412" s="7">
        <v>3</v>
      </c>
      <c r="K412" s="7">
        <v>3</v>
      </c>
      <c r="L412" s="5" t="e">
        <f>VLOOKUP(X412,#REF!,6,FALSE)</f>
        <v>#REF!</v>
      </c>
      <c r="M412" s="5" t="e">
        <f>VLOOKUP(X412,#REF!,8,FALSE)</f>
        <v>#REF!</v>
      </c>
      <c r="N412" s="5" t="e">
        <f>VLOOKUP(X412,#REF!,7,FALSE)</f>
        <v>#REF!</v>
      </c>
      <c r="O412" s="4">
        <v>0</v>
      </c>
      <c r="P412" s="4">
        <v>0.43</v>
      </c>
      <c r="Q412" t="e">
        <f t="shared" si="30"/>
        <v>#REF!</v>
      </c>
      <c r="R412" t="e">
        <f t="shared" si="31"/>
        <v>#REF!</v>
      </c>
      <c r="S412" t="e">
        <f>#REF!^2/((J412*#REF!)*(SQRT(1+K412^2)))</f>
        <v>#REF!</v>
      </c>
      <c r="T412" t="e">
        <f t="shared" si="32"/>
        <v>#REF!</v>
      </c>
      <c r="U412">
        <v>0</v>
      </c>
      <c r="V412" s="4">
        <v>0</v>
      </c>
      <c r="W412" t="str">
        <f t="shared" si="34"/>
        <v>PSCAD_H_DMAT_POC.FRT.204.2_SCR3_XR3_P0.5_Q0</v>
      </c>
      <c r="X412" t="str">
        <f t="shared" si="33"/>
        <v>0.5_0_3_3</v>
      </c>
      <c r="Z412">
        <v>0</v>
      </c>
      <c r="AL412"/>
    </row>
    <row r="413" spans="1:38" s="4" customFormat="1" ht="18" customHeight="1" x14ac:dyDescent="0.25">
      <c r="A413" s="1" t="s">
        <v>748</v>
      </c>
      <c r="B413" t="s">
        <v>55</v>
      </c>
      <c r="C413" t="s">
        <v>45</v>
      </c>
      <c r="D413" t="s">
        <v>983</v>
      </c>
      <c r="E413" s="4" t="s">
        <v>326</v>
      </c>
      <c r="F413" t="s">
        <v>304</v>
      </c>
      <c r="G413" s="4">
        <v>20</v>
      </c>
      <c r="H413" s="4">
        <v>0.05</v>
      </c>
      <c r="I413" s="8">
        <v>0</v>
      </c>
      <c r="J413" s="7">
        <v>3</v>
      </c>
      <c r="K413" s="7">
        <v>14</v>
      </c>
      <c r="L413" s="5" t="e">
        <f>VLOOKUP(X413,#REF!,6,FALSE)</f>
        <v>#REF!</v>
      </c>
      <c r="M413" s="5" t="e">
        <f>VLOOKUP(X413,#REF!,8,FALSE)</f>
        <v>#REF!</v>
      </c>
      <c r="N413" s="5" t="e">
        <f>VLOOKUP(X413,#REF!,7,FALSE)</f>
        <v>#REF!</v>
      </c>
      <c r="O413" s="4">
        <v>0</v>
      </c>
      <c r="P413" s="4">
        <v>0.43</v>
      </c>
      <c r="Q413" t="e">
        <f t="shared" si="30"/>
        <v>#REF!</v>
      </c>
      <c r="R413" t="e">
        <f t="shared" si="31"/>
        <v>#REF!</v>
      </c>
      <c r="S413" t="e">
        <f>#REF!^2/((J413*#REF!)*(SQRT(1+K413^2)))</f>
        <v>#REF!</v>
      </c>
      <c r="T413" t="e">
        <f t="shared" si="32"/>
        <v>#REF!</v>
      </c>
      <c r="U413">
        <v>0</v>
      </c>
      <c r="V413" s="4">
        <v>0</v>
      </c>
      <c r="W413" t="str">
        <f t="shared" si="34"/>
        <v>PSCAD_H_DMAT_POC.FRT.205.1_SCR3_XR14_P0.05_Q0</v>
      </c>
      <c r="X413" t="str">
        <f t="shared" si="33"/>
        <v>0.05_0_3_14</v>
      </c>
      <c r="Z413">
        <v>0</v>
      </c>
      <c r="AL413"/>
    </row>
    <row r="414" spans="1:38" s="4" customFormat="1" ht="18" customHeight="1" x14ac:dyDescent="0.25">
      <c r="A414" s="1" t="s">
        <v>749</v>
      </c>
      <c r="B414" t="s">
        <v>55</v>
      </c>
      <c r="C414" t="s">
        <v>45</v>
      </c>
      <c r="D414" t="s">
        <v>983</v>
      </c>
      <c r="E414" s="4" t="s">
        <v>326</v>
      </c>
      <c r="F414" t="s">
        <v>304</v>
      </c>
      <c r="G414" s="4">
        <v>20</v>
      </c>
      <c r="H414" s="4">
        <v>0.05</v>
      </c>
      <c r="I414" s="8">
        <v>0</v>
      </c>
      <c r="J414" s="7">
        <v>3</v>
      </c>
      <c r="K414" s="7">
        <v>3</v>
      </c>
      <c r="L414" s="5" t="e">
        <f>VLOOKUP(X414,#REF!,6,FALSE)</f>
        <v>#REF!</v>
      </c>
      <c r="M414" s="5" t="e">
        <f>VLOOKUP(X414,#REF!,8,FALSE)</f>
        <v>#REF!</v>
      </c>
      <c r="N414" s="5" t="e">
        <f>VLOOKUP(X414,#REF!,7,FALSE)</f>
        <v>#REF!</v>
      </c>
      <c r="O414" s="4">
        <v>0</v>
      </c>
      <c r="P414" s="4">
        <v>0.43</v>
      </c>
      <c r="Q414" t="e">
        <f t="shared" si="30"/>
        <v>#REF!</v>
      </c>
      <c r="R414" t="e">
        <f t="shared" si="31"/>
        <v>#REF!</v>
      </c>
      <c r="S414" t="e">
        <f>#REF!^2/((J414*#REF!)*(SQRT(1+K414^2)))</f>
        <v>#REF!</v>
      </c>
      <c r="T414" t="e">
        <f t="shared" si="32"/>
        <v>#REF!</v>
      </c>
      <c r="U414">
        <v>0</v>
      </c>
      <c r="V414" s="4">
        <v>0</v>
      </c>
      <c r="W414" t="str">
        <f t="shared" si="34"/>
        <v>PSCAD_H_DMAT_POC.FRT.205.2_SCR3_XR3_P0.05_Q0</v>
      </c>
      <c r="X414" t="str">
        <f t="shared" si="33"/>
        <v>0.05_0_3_3</v>
      </c>
      <c r="Z414">
        <v>0</v>
      </c>
      <c r="AL414"/>
    </row>
    <row r="415" spans="1:38" s="4" customFormat="1" ht="18" customHeight="1" x14ac:dyDescent="0.25">
      <c r="A415" s="1" t="s">
        <v>750</v>
      </c>
      <c r="B415" t="s">
        <v>55</v>
      </c>
      <c r="C415" t="s">
        <v>46</v>
      </c>
      <c r="D415" t="s">
        <v>983</v>
      </c>
      <c r="E415" s="4" t="s">
        <v>327</v>
      </c>
      <c r="F415" t="s">
        <v>304</v>
      </c>
      <c r="G415" s="4">
        <v>20</v>
      </c>
      <c r="H415" s="4">
        <v>1</v>
      </c>
      <c r="I415" s="8">
        <v>0</v>
      </c>
      <c r="J415" s="7" t="e">
        <f>#REF!</f>
        <v>#REF!</v>
      </c>
      <c r="K415" s="7" t="e">
        <f>#REF!</f>
        <v>#REF!</v>
      </c>
      <c r="L415" s="5" t="e">
        <f>VLOOKUP(X415,#REF!,6,FALSE)</f>
        <v>#REF!</v>
      </c>
      <c r="M415" s="5" t="e">
        <f>VLOOKUP(X415,#REF!,8,FALSE)</f>
        <v>#REF!</v>
      </c>
      <c r="N415" s="5" t="e">
        <f>VLOOKUP(X415,#REF!,7,FALSE)</f>
        <v>#REF!</v>
      </c>
      <c r="O415" s="4">
        <v>0</v>
      </c>
      <c r="P415" s="4">
        <v>0.43</v>
      </c>
      <c r="Q415" t="e">
        <f t="shared" si="30"/>
        <v>#REF!</v>
      </c>
      <c r="R415" t="e">
        <f t="shared" si="31"/>
        <v>#REF!</v>
      </c>
      <c r="S415" t="e">
        <f>#REF!^2/((J415*#REF!)*(SQRT(1+K415^2)))</f>
        <v>#REF!</v>
      </c>
      <c r="T415" t="e">
        <f t="shared" si="32"/>
        <v>#REF!</v>
      </c>
      <c r="U415">
        <v>0</v>
      </c>
      <c r="V415" s="4">
        <v>0</v>
      </c>
      <c r="W415" t="e">
        <f t="shared" si="34"/>
        <v>#REF!</v>
      </c>
      <c r="X415" t="e">
        <f t="shared" si="33"/>
        <v>#REF!</v>
      </c>
      <c r="Z415">
        <v>0</v>
      </c>
      <c r="AL415"/>
    </row>
    <row r="416" spans="1:38" s="4" customFormat="1" ht="18" customHeight="1" x14ac:dyDescent="0.25">
      <c r="A416" s="1" t="s">
        <v>751</v>
      </c>
      <c r="B416" t="s">
        <v>55</v>
      </c>
      <c r="C416" t="s">
        <v>46</v>
      </c>
      <c r="D416" t="s">
        <v>983</v>
      </c>
      <c r="E416" s="4" t="s">
        <v>327</v>
      </c>
      <c r="F416" t="s">
        <v>304</v>
      </c>
      <c r="G416" s="4">
        <v>20</v>
      </c>
      <c r="H416" s="4">
        <v>1</v>
      </c>
      <c r="I416" s="8">
        <v>0</v>
      </c>
      <c r="J416" s="7" t="e">
        <f>#REF!</f>
        <v>#REF!</v>
      </c>
      <c r="K416" s="7" t="e">
        <f>#REF!</f>
        <v>#REF!</v>
      </c>
      <c r="L416" s="5" t="e">
        <f>VLOOKUP(X416,#REF!,6,FALSE)</f>
        <v>#REF!</v>
      </c>
      <c r="M416" s="5" t="e">
        <f>VLOOKUP(X416,#REF!,8,FALSE)</f>
        <v>#REF!</v>
      </c>
      <c r="N416" s="5" t="e">
        <f>VLOOKUP(X416,#REF!,7,FALSE)</f>
        <v>#REF!</v>
      </c>
      <c r="O416" s="4">
        <v>0</v>
      </c>
      <c r="P416" s="4">
        <v>0.43</v>
      </c>
      <c r="Q416" t="e">
        <f t="shared" si="30"/>
        <v>#REF!</v>
      </c>
      <c r="R416" t="e">
        <f t="shared" si="31"/>
        <v>#REF!</v>
      </c>
      <c r="S416" t="e">
        <f>#REF!^2/((J416*#REF!)*(SQRT(1+K416^2)))</f>
        <v>#REF!</v>
      </c>
      <c r="T416" t="e">
        <f t="shared" si="32"/>
        <v>#REF!</v>
      </c>
      <c r="U416">
        <v>0</v>
      </c>
      <c r="V416" s="4">
        <v>0</v>
      </c>
      <c r="W416" t="e">
        <f t="shared" si="34"/>
        <v>#REF!</v>
      </c>
      <c r="X416" t="e">
        <f t="shared" si="33"/>
        <v>#REF!</v>
      </c>
      <c r="Z416">
        <v>0</v>
      </c>
      <c r="AL416"/>
    </row>
    <row r="417" spans="1:38" s="4" customFormat="1" ht="18" customHeight="1" x14ac:dyDescent="0.25">
      <c r="A417" s="1" t="s">
        <v>752</v>
      </c>
      <c r="B417" t="s">
        <v>55</v>
      </c>
      <c r="C417" t="s">
        <v>46</v>
      </c>
      <c r="D417" t="s">
        <v>983</v>
      </c>
      <c r="E417" s="4" t="s">
        <v>327</v>
      </c>
      <c r="F417" t="s">
        <v>304</v>
      </c>
      <c r="G417" s="4">
        <v>20</v>
      </c>
      <c r="H417" s="4">
        <v>1</v>
      </c>
      <c r="I417" s="8">
        <v>0</v>
      </c>
      <c r="J417" s="7" t="e">
        <f>#REF!</f>
        <v>#REF!</v>
      </c>
      <c r="K417" s="7" t="e">
        <f>#REF!</f>
        <v>#REF!</v>
      </c>
      <c r="L417" s="5" t="e">
        <f>VLOOKUP(X417,#REF!,6,FALSE)</f>
        <v>#REF!</v>
      </c>
      <c r="M417" s="5" t="e">
        <f>VLOOKUP(X417,#REF!,8,FALSE)</f>
        <v>#REF!</v>
      </c>
      <c r="N417" s="5" t="e">
        <f>VLOOKUP(X417,#REF!,7,FALSE)</f>
        <v>#REF!</v>
      </c>
      <c r="O417" s="4">
        <v>0</v>
      </c>
      <c r="P417" s="4">
        <v>0.43</v>
      </c>
      <c r="Q417" t="e">
        <f t="shared" si="30"/>
        <v>#REF!</v>
      </c>
      <c r="R417" t="e">
        <f t="shared" si="31"/>
        <v>#REF!</v>
      </c>
      <c r="S417" t="e">
        <f>#REF!^2/((J417*#REF!)*(SQRT(1+K417^2)))</f>
        <v>#REF!</v>
      </c>
      <c r="T417" t="e">
        <f t="shared" si="32"/>
        <v>#REF!</v>
      </c>
      <c r="U417">
        <v>0</v>
      </c>
      <c r="V417" s="4">
        <v>0.11</v>
      </c>
      <c r="W417" t="e">
        <f t="shared" si="34"/>
        <v>#REF!</v>
      </c>
      <c r="X417" t="e">
        <f t="shared" si="33"/>
        <v>#REF!</v>
      </c>
      <c r="Z417">
        <v>0</v>
      </c>
      <c r="AL417"/>
    </row>
    <row r="418" spans="1:38" s="4" customFormat="1" ht="18" customHeight="1" x14ac:dyDescent="0.25">
      <c r="A418" s="1" t="s">
        <v>753</v>
      </c>
      <c r="B418" t="s">
        <v>55</v>
      </c>
      <c r="C418" t="s">
        <v>46</v>
      </c>
      <c r="D418" t="s">
        <v>983</v>
      </c>
      <c r="E418" s="4" t="s">
        <v>327</v>
      </c>
      <c r="F418" t="s">
        <v>304</v>
      </c>
      <c r="G418" s="4">
        <v>20</v>
      </c>
      <c r="H418" s="4">
        <v>1</v>
      </c>
      <c r="I418" s="8">
        <v>0</v>
      </c>
      <c r="J418" s="7" t="e">
        <f>#REF!</f>
        <v>#REF!</v>
      </c>
      <c r="K418" s="7" t="e">
        <f>#REF!</f>
        <v>#REF!</v>
      </c>
      <c r="L418" s="5" t="e">
        <f>VLOOKUP(X418,#REF!,6,FALSE)</f>
        <v>#REF!</v>
      </c>
      <c r="M418" s="5" t="e">
        <f>VLOOKUP(X418,#REF!,8,FALSE)</f>
        <v>#REF!</v>
      </c>
      <c r="N418" s="5" t="e">
        <f>VLOOKUP(X418,#REF!,7,FALSE)</f>
        <v>#REF!</v>
      </c>
      <c r="O418" s="4">
        <v>0</v>
      </c>
      <c r="P418" s="4">
        <v>0.43</v>
      </c>
      <c r="Q418" t="e">
        <f t="shared" si="30"/>
        <v>#REF!</v>
      </c>
      <c r="R418" t="e">
        <f t="shared" si="31"/>
        <v>#REF!</v>
      </c>
      <c r="S418" t="e">
        <f>#REF!^2/((J418*#REF!)*(SQRT(1+K418^2)))</f>
        <v>#REF!</v>
      </c>
      <c r="T418" t="e">
        <f t="shared" si="32"/>
        <v>#REF!</v>
      </c>
      <c r="U418">
        <v>0</v>
      </c>
      <c r="V418" s="4">
        <v>0.11</v>
      </c>
      <c r="W418" t="e">
        <f t="shared" si="34"/>
        <v>#REF!</v>
      </c>
      <c r="X418" t="e">
        <f t="shared" si="33"/>
        <v>#REF!</v>
      </c>
      <c r="Z418">
        <v>0</v>
      </c>
      <c r="AL418"/>
    </row>
    <row r="419" spans="1:38" s="4" customFormat="1" ht="18" customHeight="1" x14ac:dyDescent="0.25">
      <c r="A419" s="1" t="s">
        <v>754</v>
      </c>
      <c r="B419" t="s">
        <v>55</v>
      </c>
      <c r="C419" t="s">
        <v>46</v>
      </c>
      <c r="D419" t="s">
        <v>983</v>
      </c>
      <c r="E419" s="4" t="s">
        <v>327</v>
      </c>
      <c r="F419" t="s">
        <v>304</v>
      </c>
      <c r="G419" s="4">
        <v>20</v>
      </c>
      <c r="H419" s="4">
        <v>1</v>
      </c>
      <c r="I419" s="8">
        <v>0</v>
      </c>
      <c r="J419" s="7" t="e">
        <f>#REF!</f>
        <v>#REF!</v>
      </c>
      <c r="K419" s="7" t="e">
        <f>#REF!</f>
        <v>#REF!</v>
      </c>
      <c r="L419" s="5" t="e">
        <f>VLOOKUP(X419,#REF!,6,FALSE)</f>
        <v>#REF!</v>
      </c>
      <c r="M419" s="5" t="e">
        <f>VLOOKUP(X419,#REF!,8,FALSE)</f>
        <v>#REF!</v>
      </c>
      <c r="N419" s="5" t="e">
        <f>VLOOKUP(X419,#REF!,7,FALSE)</f>
        <v>#REF!</v>
      </c>
      <c r="O419" s="4">
        <v>0</v>
      </c>
      <c r="P419" s="4">
        <v>0.43</v>
      </c>
      <c r="Q419" t="e">
        <f t="shared" si="30"/>
        <v>#REF!</v>
      </c>
      <c r="R419" t="e">
        <f t="shared" si="31"/>
        <v>#REF!</v>
      </c>
      <c r="S419" t="e">
        <f>#REF!^2/((J419*#REF!)*(SQRT(1+K419^2)))</f>
        <v>#REF!</v>
      </c>
      <c r="T419" t="e">
        <f t="shared" si="32"/>
        <v>#REF!</v>
      </c>
      <c r="U419">
        <v>0</v>
      </c>
      <c r="V419" s="4">
        <v>0.25</v>
      </c>
      <c r="W419" t="e">
        <f t="shared" si="34"/>
        <v>#REF!</v>
      </c>
      <c r="X419" t="e">
        <f t="shared" si="33"/>
        <v>#REF!</v>
      </c>
      <c r="Z419">
        <v>0</v>
      </c>
      <c r="AL419"/>
    </row>
    <row r="420" spans="1:38" s="4" customFormat="1" ht="18" customHeight="1" x14ac:dyDescent="0.25">
      <c r="A420" s="1" t="s">
        <v>755</v>
      </c>
      <c r="B420" t="s">
        <v>55</v>
      </c>
      <c r="C420" t="s">
        <v>46</v>
      </c>
      <c r="D420" t="s">
        <v>983</v>
      </c>
      <c r="E420" s="4" t="s">
        <v>327</v>
      </c>
      <c r="F420" t="s">
        <v>304</v>
      </c>
      <c r="G420" s="4">
        <v>20</v>
      </c>
      <c r="H420" s="4">
        <v>1</v>
      </c>
      <c r="I420" s="8">
        <v>0</v>
      </c>
      <c r="J420" s="7" t="e">
        <f>#REF!</f>
        <v>#REF!</v>
      </c>
      <c r="K420" s="7" t="e">
        <f>#REF!</f>
        <v>#REF!</v>
      </c>
      <c r="L420" s="5" t="e">
        <f>VLOOKUP(X420,#REF!,6,FALSE)</f>
        <v>#REF!</v>
      </c>
      <c r="M420" s="5" t="e">
        <f>VLOOKUP(X420,#REF!,8,FALSE)</f>
        <v>#REF!</v>
      </c>
      <c r="N420" s="5" t="e">
        <f>VLOOKUP(X420,#REF!,7,FALSE)</f>
        <v>#REF!</v>
      </c>
      <c r="O420" s="4">
        <v>0</v>
      </c>
      <c r="P420" s="4">
        <v>0.43</v>
      </c>
      <c r="Q420" t="e">
        <f t="shared" si="30"/>
        <v>#REF!</v>
      </c>
      <c r="R420" t="e">
        <f t="shared" si="31"/>
        <v>#REF!</v>
      </c>
      <c r="S420" t="e">
        <f>#REF!^2/((J420*#REF!)*(SQRT(1+K420^2)))</f>
        <v>#REF!</v>
      </c>
      <c r="T420" t="e">
        <f t="shared" si="32"/>
        <v>#REF!</v>
      </c>
      <c r="U420">
        <v>0</v>
      </c>
      <c r="V420" s="4">
        <v>0.25</v>
      </c>
      <c r="W420" t="e">
        <f t="shared" si="34"/>
        <v>#REF!</v>
      </c>
      <c r="X420" t="e">
        <f t="shared" si="33"/>
        <v>#REF!</v>
      </c>
      <c r="Z420">
        <v>0</v>
      </c>
      <c r="AL420"/>
    </row>
    <row r="421" spans="1:38" s="4" customFormat="1" ht="18" customHeight="1" x14ac:dyDescent="0.25">
      <c r="A421" s="1" t="s">
        <v>756</v>
      </c>
      <c r="B421" t="s">
        <v>55</v>
      </c>
      <c r="C421" t="s">
        <v>46</v>
      </c>
      <c r="D421" t="s">
        <v>983</v>
      </c>
      <c r="E421" s="4" t="s">
        <v>327</v>
      </c>
      <c r="F421" t="s">
        <v>304</v>
      </c>
      <c r="G421" s="4">
        <v>20</v>
      </c>
      <c r="H421" s="4">
        <v>1</v>
      </c>
      <c r="I421" s="8">
        <v>0</v>
      </c>
      <c r="J421" s="7" t="e">
        <f>#REF!</f>
        <v>#REF!</v>
      </c>
      <c r="K421" s="7" t="e">
        <f>#REF!</f>
        <v>#REF!</v>
      </c>
      <c r="L421" s="5" t="e">
        <f>VLOOKUP(X421,#REF!,6,FALSE)</f>
        <v>#REF!</v>
      </c>
      <c r="M421" s="5" t="e">
        <f>VLOOKUP(X421,#REF!,8,FALSE)</f>
        <v>#REF!</v>
      </c>
      <c r="N421" s="5" t="e">
        <f>VLOOKUP(X421,#REF!,7,FALSE)</f>
        <v>#REF!</v>
      </c>
      <c r="O421" s="4">
        <v>0</v>
      </c>
      <c r="P421" s="4">
        <v>0.43</v>
      </c>
      <c r="Q421" t="e">
        <f t="shared" si="30"/>
        <v>#REF!</v>
      </c>
      <c r="R421" t="e">
        <f t="shared" si="31"/>
        <v>#REF!</v>
      </c>
      <c r="S421" t="e">
        <f>#REF!^2/((J421*#REF!)*(SQRT(1+K421^2)))</f>
        <v>#REF!</v>
      </c>
      <c r="T421" t="e">
        <f t="shared" si="32"/>
        <v>#REF!</v>
      </c>
      <c r="U421">
        <v>0</v>
      </c>
      <c r="V421" s="4">
        <v>0.42</v>
      </c>
      <c r="W421" t="e">
        <f t="shared" si="34"/>
        <v>#REF!</v>
      </c>
      <c r="X421" t="e">
        <f t="shared" si="33"/>
        <v>#REF!</v>
      </c>
      <c r="Z421">
        <v>0</v>
      </c>
      <c r="AL421"/>
    </row>
    <row r="422" spans="1:38" s="4" customFormat="1" ht="18" customHeight="1" x14ac:dyDescent="0.25">
      <c r="A422" s="1" t="s">
        <v>757</v>
      </c>
      <c r="B422" t="s">
        <v>55</v>
      </c>
      <c r="C422" t="s">
        <v>46</v>
      </c>
      <c r="D422" t="s">
        <v>983</v>
      </c>
      <c r="E422" s="4" t="s">
        <v>327</v>
      </c>
      <c r="F422" t="s">
        <v>304</v>
      </c>
      <c r="G422" s="4">
        <v>20</v>
      </c>
      <c r="H422" s="4">
        <v>1</v>
      </c>
      <c r="I422" s="8">
        <v>0</v>
      </c>
      <c r="J422" s="7" t="e">
        <f>#REF!</f>
        <v>#REF!</v>
      </c>
      <c r="K422" s="7" t="e">
        <f>#REF!</f>
        <v>#REF!</v>
      </c>
      <c r="L422" s="5" t="e">
        <f>VLOOKUP(X422,#REF!,6,FALSE)</f>
        <v>#REF!</v>
      </c>
      <c r="M422" s="5" t="e">
        <f>VLOOKUP(X422,#REF!,8,FALSE)</f>
        <v>#REF!</v>
      </c>
      <c r="N422" s="5" t="e">
        <f>VLOOKUP(X422,#REF!,7,FALSE)</f>
        <v>#REF!</v>
      </c>
      <c r="O422" s="4">
        <v>0</v>
      </c>
      <c r="P422" s="4">
        <v>0.43</v>
      </c>
      <c r="Q422" t="e">
        <f t="shared" si="30"/>
        <v>#REF!</v>
      </c>
      <c r="R422" t="e">
        <f t="shared" si="31"/>
        <v>#REF!</v>
      </c>
      <c r="S422" t="e">
        <f>#REF!^2/((J422*#REF!)*(SQRT(1+K422^2)))</f>
        <v>#REF!</v>
      </c>
      <c r="T422" t="e">
        <f t="shared" si="32"/>
        <v>#REF!</v>
      </c>
      <c r="U422">
        <v>0</v>
      </c>
      <c r="V422" s="4">
        <v>0.42</v>
      </c>
      <c r="W422" t="e">
        <f t="shared" si="34"/>
        <v>#REF!</v>
      </c>
      <c r="X422" t="e">
        <f t="shared" si="33"/>
        <v>#REF!</v>
      </c>
      <c r="Z422">
        <v>0</v>
      </c>
      <c r="AL422"/>
    </row>
    <row r="423" spans="1:38" s="4" customFormat="1" ht="18" customHeight="1" x14ac:dyDescent="0.25">
      <c r="A423" s="1" t="s">
        <v>758</v>
      </c>
      <c r="B423" t="s">
        <v>55</v>
      </c>
      <c r="C423" t="s">
        <v>46</v>
      </c>
      <c r="D423" t="s">
        <v>983</v>
      </c>
      <c r="E423" s="4" t="s">
        <v>327</v>
      </c>
      <c r="F423" t="s">
        <v>304</v>
      </c>
      <c r="G423" s="4">
        <v>20</v>
      </c>
      <c r="H423" s="4">
        <v>1</v>
      </c>
      <c r="I423" s="8">
        <v>0</v>
      </c>
      <c r="J423" s="7" t="e">
        <f>#REF!</f>
        <v>#REF!</v>
      </c>
      <c r="K423" s="7" t="e">
        <f>#REF!</f>
        <v>#REF!</v>
      </c>
      <c r="L423" s="5" t="e">
        <f>VLOOKUP(X423,#REF!,6,FALSE)</f>
        <v>#REF!</v>
      </c>
      <c r="M423" s="5" t="e">
        <f>VLOOKUP(X423,#REF!,8,FALSE)</f>
        <v>#REF!</v>
      </c>
      <c r="N423" s="5" t="e">
        <f>VLOOKUP(X423,#REF!,7,FALSE)</f>
        <v>#REF!</v>
      </c>
      <c r="O423" s="4">
        <v>0</v>
      </c>
      <c r="P423" s="4">
        <v>0.43</v>
      </c>
      <c r="Q423" t="e">
        <f t="shared" si="30"/>
        <v>#REF!</v>
      </c>
      <c r="R423" t="e">
        <f t="shared" si="31"/>
        <v>#REF!</v>
      </c>
      <c r="S423" t="e">
        <f>#REF!^2/((J423*#REF!)*(SQRT(1+K423^2)))</f>
        <v>#REF!</v>
      </c>
      <c r="T423" t="e">
        <f t="shared" si="32"/>
        <v>#REF!</v>
      </c>
      <c r="U423">
        <v>0</v>
      </c>
      <c r="V423" s="4">
        <v>0.66</v>
      </c>
      <c r="W423" t="e">
        <f t="shared" si="34"/>
        <v>#REF!</v>
      </c>
      <c r="X423" t="e">
        <f t="shared" si="33"/>
        <v>#REF!</v>
      </c>
      <c r="Z423">
        <v>0</v>
      </c>
      <c r="AL423"/>
    </row>
    <row r="424" spans="1:38" s="4" customFormat="1" ht="18" customHeight="1" x14ac:dyDescent="0.25">
      <c r="A424" s="1" t="s">
        <v>759</v>
      </c>
      <c r="B424" t="s">
        <v>55</v>
      </c>
      <c r="C424" t="s">
        <v>46</v>
      </c>
      <c r="D424" t="s">
        <v>983</v>
      </c>
      <c r="E424" s="4" t="s">
        <v>327</v>
      </c>
      <c r="F424" t="s">
        <v>304</v>
      </c>
      <c r="G424" s="4">
        <v>20</v>
      </c>
      <c r="H424" s="4">
        <v>1</v>
      </c>
      <c r="I424" s="8">
        <v>0</v>
      </c>
      <c r="J424" s="7" t="e">
        <f>#REF!</f>
        <v>#REF!</v>
      </c>
      <c r="K424" s="7" t="e">
        <f>#REF!</f>
        <v>#REF!</v>
      </c>
      <c r="L424" s="5" t="e">
        <f>VLOOKUP(X424,#REF!,6,FALSE)</f>
        <v>#REF!</v>
      </c>
      <c r="M424" s="5" t="e">
        <f>VLOOKUP(X424,#REF!,8,FALSE)</f>
        <v>#REF!</v>
      </c>
      <c r="N424" s="5" t="e">
        <f>VLOOKUP(X424,#REF!,7,FALSE)</f>
        <v>#REF!</v>
      </c>
      <c r="O424" s="4">
        <v>0</v>
      </c>
      <c r="P424" s="4">
        <v>0.43</v>
      </c>
      <c r="Q424" t="e">
        <f t="shared" si="30"/>
        <v>#REF!</v>
      </c>
      <c r="R424" t="e">
        <f t="shared" si="31"/>
        <v>#REF!</v>
      </c>
      <c r="S424" t="e">
        <f>#REF!^2/((J424*#REF!)*(SQRT(1+K424^2)))</f>
        <v>#REF!</v>
      </c>
      <c r="T424" t="e">
        <f t="shared" si="32"/>
        <v>#REF!</v>
      </c>
      <c r="U424">
        <v>0</v>
      </c>
      <c r="V424" s="4">
        <v>0.66</v>
      </c>
      <c r="W424" t="e">
        <f t="shared" si="34"/>
        <v>#REF!</v>
      </c>
      <c r="X424" t="e">
        <f t="shared" si="33"/>
        <v>#REF!</v>
      </c>
      <c r="Z424">
        <v>0</v>
      </c>
      <c r="AL424"/>
    </row>
    <row r="425" spans="1:38" s="4" customFormat="1" ht="18" customHeight="1" x14ac:dyDescent="0.25">
      <c r="A425" s="1" t="s">
        <v>760</v>
      </c>
      <c r="B425" t="s">
        <v>55</v>
      </c>
      <c r="C425" t="s">
        <v>46</v>
      </c>
      <c r="D425" t="s">
        <v>983</v>
      </c>
      <c r="E425" s="4" t="s">
        <v>327</v>
      </c>
      <c r="F425" t="s">
        <v>304</v>
      </c>
      <c r="G425" s="4">
        <v>20</v>
      </c>
      <c r="H425" s="4">
        <v>1</v>
      </c>
      <c r="I425" s="8">
        <v>0</v>
      </c>
      <c r="J425" s="7" t="e">
        <f>#REF!</f>
        <v>#REF!</v>
      </c>
      <c r="K425" s="7" t="e">
        <f>#REF!</f>
        <v>#REF!</v>
      </c>
      <c r="L425" s="5" t="e">
        <f>VLOOKUP(X425,#REF!,6,FALSE)</f>
        <v>#REF!</v>
      </c>
      <c r="M425" s="5" t="e">
        <f>VLOOKUP(X425,#REF!,8,FALSE)</f>
        <v>#REF!</v>
      </c>
      <c r="N425" s="5" t="e">
        <f>VLOOKUP(X425,#REF!,7,FALSE)</f>
        <v>#REF!</v>
      </c>
      <c r="O425" s="4">
        <v>0</v>
      </c>
      <c r="P425" s="4">
        <v>0.43</v>
      </c>
      <c r="Q425" t="e">
        <f t="shared" si="30"/>
        <v>#REF!</v>
      </c>
      <c r="R425" t="e">
        <f t="shared" si="31"/>
        <v>#REF!</v>
      </c>
      <c r="S425" t="e">
        <f>#REF!^2/((J425*#REF!)*(SQRT(1+K425^2)))</f>
        <v>#REF!</v>
      </c>
      <c r="T425" t="e">
        <f t="shared" si="32"/>
        <v>#REF!</v>
      </c>
      <c r="U425">
        <v>0</v>
      </c>
      <c r="V425" s="4">
        <v>1</v>
      </c>
      <c r="W425" t="e">
        <f t="shared" si="34"/>
        <v>#REF!</v>
      </c>
      <c r="X425" t="e">
        <f t="shared" si="33"/>
        <v>#REF!</v>
      </c>
      <c r="Z425">
        <v>0</v>
      </c>
      <c r="AL425"/>
    </row>
    <row r="426" spans="1:38" s="4" customFormat="1" ht="18" customHeight="1" x14ac:dyDescent="0.25">
      <c r="A426" s="1" t="s">
        <v>761</v>
      </c>
      <c r="B426" t="s">
        <v>55</v>
      </c>
      <c r="C426" t="s">
        <v>46</v>
      </c>
      <c r="D426" t="s">
        <v>983</v>
      </c>
      <c r="E426" s="4" t="s">
        <v>327</v>
      </c>
      <c r="F426" t="s">
        <v>304</v>
      </c>
      <c r="G426" s="4">
        <v>20</v>
      </c>
      <c r="H426" s="4">
        <v>1</v>
      </c>
      <c r="I426" s="8">
        <v>0</v>
      </c>
      <c r="J426" s="7" t="e">
        <f>#REF!</f>
        <v>#REF!</v>
      </c>
      <c r="K426" s="7" t="e">
        <f>#REF!</f>
        <v>#REF!</v>
      </c>
      <c r="L426" s="5" t="e">
        <f>VLOOKUP(X426,#REF!,6,FALSE)</f>
        <v>#REF!</v>
      </c>
      <c r="M426" s="5" t="e">
        <f>VLOOKUP(X426,#REF!,8,FALSE)</f>
        <v>#REF!</v>
      </c>
      <c r="N426" s="5" t="e">
        <f>VLOOKUP(X426,#REF!,7,FALSE)</f>
        <v>#REF!</v>
      </c>
      <c r="O426" s="4">
        <v>0</v>
      </c>
      <c r="P426" s="4">
        <v>0.43</v>
      </c>
      <c r="Q426" t="e">
        <f t="shared" si="30"/>
        <v>#REF!</v>
      </c>
      <c r="R426" t="e">
        <f t="shared" si="31"/>
        <v>#REF!</v>
      </c>
      <c r="S426" t="e">
        <f>#REF!^2/((J426*#REF!)*(SQRT(1+K426^2)))</f>
        <v>#REF!</v>
      </c>
      <c r="T426" t="e">
        <f t="shared" si="32"/>
        <v>#REF!</v>
      </c>
      <c r="U426">
        <v>0</v>
      </c>
      <c r="V426" s="4">
        <v>1</v>
      </c>
      <c r="W426" t="e">
        <f t="shared" si="34"/>
        <v>#REF!</v>
      </c>
      <c r="X426" t="e">
        <f t="shared" si="33"/>
        <v>#REF!</v>
      </c>
      <c r="Z426">
        <v>0</v>
      </c>
      <c r="AL426"/>
    </row>
    <row r="427" spans="1:38" s="4" customFormat="1" ht="18" customHeight="1" x14ac:dyDescent="0.25">
      <c r="A427" s="1" t="s">
        <v>762</v>
      </c>
      <c r="B427" t="s">
        <v>55</v>
      </c>
      <c r="C427" t="s">
        <v>46</v>
      </c>
      <c r="D427" t="s">
        <v>983</v>
      </c>
      <c r="E427" s="4" t="s">
        <v>327</v>
      </c>
      <c r="F427" t="s">
        <v>304</v>
      </c>
      <c r="G427" s="4">
        <v>20</v>
      </c>
      <c r="H427" s="4">
        <v>1</v>
      </c>
      <c r="I427" s="8">
        <v>0</v>
      </c>
      <c r="J427" s="7" t="e">
        <f>#REF!</f>
        <v>#REF!</v>
      </c>
      <c r="K427" s="7" t="e">
        <f>#REF!</f>
        <v>#REF!</v>
      </c>
      <c r="L427" s="5" t="e">
        <f>VLOOKUP(X427,#REF!,6,FALSE)</f>
        <v>#REF!</v>
      </c>
      <c r="M427" s="5" t="e">
        <f>VLOOKUP(X427,#REF!,8,FALSE)</f>
        <v>#REF!</v>
      </c>
      <c r="N427" s="5" t="e">
        <f>VLOOKUP(X427,#REF!,7,FALSE)</f>
        <v>#REF!</v>
      </c>
      <c r="O427" s="4">
        <v>0</v>
      </c>
      <c r="P427" s="4">
        <v>0.43</v>
      </c>
      <c r="Q427" t="e">
        <f t="shared" si="30"/>
        <v>#REF!</v>
      </c>
      <c r="R427" t="e">
        <f t="shared" si="31"/>
        <v>#REF!</v>
      </c>
      <c r="S427" t="e">
        <f>#REF!^2/((J427*#REF!)*(SQRT(1+K427^2)))</f>
        <v>#REF!</v>
      </c>
      <c r="T427" t="e">
        <f t="shared" si="32"/>
        <v>#REF!</v>
      </c>
      <c r="U427">
        <v>0</v>
      </c>
      <c r="V427" s="4">
        <v>1.5</v>
      </c>
      <c r="W427" t="e">
        <f t="shared" si="34"/>
        <v>#REF!</v>
      </c>
      <c r="X427" t="e">
        <f t="shared" si="33"/>
        <v>#REF!</v>
      </c>
      <c r="Z427">
        <v>0</v>
      </c>
      <c r="AL427"/>
    </row>
    <row r="428" spans="1:38" s="4" customFormat="1" ht="18" customHeight="1" x14ac:dyDescent="0.25">
      <c r="A428" s="1" t="s">
        <v>763</v>
      </c>
      <c r="B428" t="s">
        <v>55</v>
      </c>
      <c r="C428" t="s">
        <v>46</v>
      </c>
      <c r="D428" t="s">
        <v>983</v>
      </c>
      <c r="E428" s="4" t="s">
        <v>327</v>
      </c>
      <c r="F428" t="s">
        <v>304</v>
      </c>
      <c r="G428" s="4">
        <v>20</v>
      </c>
      <c r="H428" s="4">
        <v>1</v>
      </c>
      <c r="I428" s="8">
        <v>0</v>
      </c>
      <c r="J428" s="7" t="e">
        <f>#REF!</f>
        <v>#REF!</v>
      </c>
      <c r="K428" s="7" t="e">
        <f>#REF!</f>
        <v>#REF!</v>
      </c>
      <c r="L428" s="5" t="e">
        <f>VLOOKUP(X428,#REF!,6,FALSE)</f>
        <v>#REF!</v>
      </c>
      <c r="M428" s="5" t="e">
        <f>VLOOKUP(X428,#REF!,8,FALSE)</f>
        <v>#REF!</v>
      </c>
      <c r="N428" s="5" t="e">
        <f>VLOOKUP(X428,#REF!,7,FALSE)</f>
        <v>#REF!</v>
      </c>
      <c r="O428" s="4">
        <v>0</v>
      </c>
      <c r="P428" s="4">
        <v>0.43</v>
      </c>
      <c r="Q428" t="e">
        <f t="shared" si="30"/>
        <v>#REF!</v>
      </c>
      <c r="R428" t="e">
        <f t="shared" si="31"/>
        <v>#REF!</v>
      </c>
      <c r="S428" t="e">
        <f>#REF!^2/((J428*#REF!)*(SQRT(1+K428^2)))</f>
        <v>#REF!</v>
      </c>
      <c r="T428" t="e">
        <f t="shared" si="32"/>
        <v>#REF!</v>
      </c>
      <c r="U428">
        <v>0</v>
      </c>
      <c r="V428" s="4">
        <v>1.5</v>
      </c>
      <c r="W428" t="e">
        <f t="shared" si="34"/>
        <v>#REF!</v>
      </c>
      <c r="X428" t="e">
        <f t="shared" si="33"/>
        <v>#REF!</v>
      </c>
      <c r="Z428">
        <v>0</v>
      </c>
      <c r="AL428"/>
    </row>
    <row r="429" spans="1:38" s="4" customFormat="1" ht="18" customHeight="1" x14ac:dyDescent="0.25">
      <c r="A429" s="1" t="s">
        <v>764</v>
      </c>
      <c r="B429" t="s">
        <v>55</v>
      </c>
      <c r="C429" t="s">
        <v>46</v>
      </c>
      <c r="D429" t="s">
        <v>983</v>
      </c>
      <c r="E429" s="4" t="s">
        <v>327</v>
      </c>
      <c r="F429" t="s">
        <v>304</v>
      </c>
      <c r="G429" s="4">
        <v>20</v>
      </c>
      <c r="H429" s="4">
        <v>1</v>
      </c>
      <c r="I429" s="8">
        <v>0</v>
      </c>
      <c r="J429" s="7" t="e">
        <f>#REF!</f>
        <v>#REF!</v>
      </c>
      <c r="K429" s="7" t="e">
        <f>#REF!</f>
        <v>#REF!</v>
      </c>
      <c r="L429" s="5" t="e">
        <f>VLOOKUP(X429,#REF!,6,FALSE)</f>
        <v>#REF!</v>
      </c>
      <c r="M429" s="5" t="e">
        <f>VLOOKUP(X429,#REF!,8,FALSE)</f>
        <v>#REF!</v>
      </c>
      <c r="N429" s="5" t="e">
        <f>VLOOKUP(X429,#REF!,7,FALSE)</f>
        <v>#REF!</v>
      </c>
      <c r="O429" s="4">
        <v>0</v>
      </c>
      <c r="P429" s="4">
        <v>0.43</v>
      </c>
      <c r="Q429" t="e">
        <f t="shared" si="30"/>
        <v>#REF!</v>
      </c>
      <c r="R429" t="e">
        <f t="shared" si="31"/>
        <v>#REF!</v>
      </c>
      <c r="S429" t="e">
        <f>#REF!^2/((J429*#REF!)*(SQRT(1+K429^2)))</f>
        <v>#REF!</v>
      </c>
      <c r="T429" t="e">
        <f t="shared" si="32"/>
        <v>#REF!</v>
      </c>
      <c r="U429">
        <v>0</v>
      </c>
      <c r="V429" s="4">
        <v>2.2999999999999998</v>
      </c>
      <c r="W429" t="e">
        <f t="shared" si="34"/>
        <v>#REF!</v>
      </c>
      <c r="X429" t="e">
        <f t="shared" si="33"/>
        <v>#REF!</v>
      </c>
      <c r="Z429">
        <v>0</v>
      </c>
      <c r="AL429"/>
    </row>
    <row r="430" spans="1:38" s="4" customFormat="1" ht="18" customHeight="1" x14ac:dyDescent="0.25">
      <c r="A430" s="1" t="s">
        <v>765</v>
      </c>
      <c r="B430" t="s">
        <v>55</v>
      </c>
      <c r="C430" t="s">
        <v>46</v>
      </c>
      <c r="D430" t="s">
        <v>983</v>
      </c>
      <c r="E430" s="4" t="s">
        <v>327</v>
      </c>
      <c r="F430" t="s">
        <v>304</v>
      </c>
      <c r="G430" s="4">
        <v>20</v>
      </c>
      <c r="H430" s="4">
        <v>1</v>
      </c>
      <c r="I430" s="8">
        <v>0</v>
      </c>
      <c r="J430" s="7" t="e">
        <f>#REF!</f>
        <v>#REF!</v>
      </c>
      <c r="K430" s="7" t="e">
        <f>#REF!</f>
        <v>#REF!</v>
      </c>
      <c r="L430" s="5" t="e">
        <f>VLOOKUP(X430,#REF!,6,FALSE)</f>
        <v>#REF!</v>
      </c>
      <c r="M430" s="5" t="e">
        <f>VLOOKUP(X430,#REF!,8,FALSE)</f>
        <v>#REF!</v>
      </c>
      <c r="N430" s="5" t="e">
        <f>VLOOKUP(X430,#REF!,7,FALSE)</f>
        <v>#REF!</v>
      </c>
      <c r="O430" s="4">
        <v>0</v>
      </c>
      <c r="P430" s="4">
        <v>0.43</v>
      </c>
      <c r="Q430" t="e">
        <f t="shared" si="30"/>
        <v>#REF!</v>
      </c>
      <c r="R430" t="e">
        <f t="shared" si="31"/>
        <v>#REF!</v>
      </c>
      <c r="S430" t="e">
        <f>#REF!^2/((J430*#REF!)*(SQRT(1+K430^2)))</f>
        <v>#REF!</v>
      </c>
      <c r="T430" t="e">
        <f t="shared" si="32"/>
        <v>#REF!</v>
      </c>
      <c r="U430">
        <v>0</v>
      </c>
      <c r="V430" s="4">
        <v>2.2999999999999998</v>
      </c>
      <c r="W430" t="e">
        <f t="shared" si="34"/>
        <v>#REF!</v>
      </c>
      <c r="X430" t="e">
        <f t="shared" si="33"/>
        <v>#REF!</v>
      </c>
      <c r="Z430">
        <v>0</v>
      </c>
      <c r="AL430"/>
    </row>
    <row r="431" spans="1:38" s="4" customFormat="1" ht="18" customHeight="1" x14ac:dyDescent="0.25">
      <c r="A431" s="1" t="s">
        <v>766</v>
      </c>
      <c r="B431" t="s">
        <v>55</v>
      </c>
      <c r="C431" t="s">
        <v>46</v>
      </c>
      <c r="D431" t="s">
        <v>983</v>
      </c>
      <c r="E431" s="4" t="s">
        <v>327</v>
      </c>
      <c r="F431" t="s">
        <v>304</v>
      </c>
      <c r="G431" s="4">
        <v>20</v>
      </c>
      <c r="H431" s="4">
        <v>1</v>
      </c>
      <c r="I431" s="8">
        <v>0</v>
      </c>
      <c r="J431" s="7" t="e">
        <f>#REF!</f>
        <v>#REF!</v>
      </c>
      <c r="K431" s="7" t="e">
        <f>#REF!</f>
        <v>#REF!</v>
      </c>
      <c r="L431" s="5" t="e">
        <f>VLOOKUP(X431,#REF!,6,FALSE)</f>
        <v>#REF!</v>
      </c>
      <c r="M431" s="5" t="e">
        <f>VLOOKUP(X431,#REF!,8,FALSE)</f>
        <v>#REF!</v>
      </c>
      <c r="N431" s="5" t="e">
        <f>VLOOKUP(X431,#REF!,7,FALSE)</f>
        <v>#REF!</v>
      </c>
      <c r="O431" s="4">
        <v>0</v>
      </c>
      <c r="P431" s="4">
        <v>0.43</v>
      </c>
      <c r="Q431" t="e">
        <f t="shared" si="30"/>
        <v>#REF!</v>
      </c>
      <c r="R431" t="e">
        <f t="shared" si="31"/>
        <v>#REF!</v>
      </c>
      <c r="S431" t="e">
        <f>#REF!^2/((J431*#REF!)*(SQRT(1+K431^2)))</f>
        <v>#REF!</v>
      </c>
      <c r="T431" t="e">
        <f t="shared" si="32"/>
        <v>#REF!</v>
      </c>
      <c r="U431">
        <v>0</v>
      </c>
      <c r="V431" s="4">
        <v>4</v>
      </c>
      <c r="W431" t="e">
        <f t="shared" si="34"/>
        <v>#REF!</v>
      </c>
      <c r="X431" t="e">
        <f t="shared" si="33"/>
        <v>#REF!</v>
      </c>
      <c r="Z431">
        <v>0</v>
      </c>
      <c r="AL431"/>
    </row>
    <row r="432" spans="1:38" s="4" customFormat="1" ht="18" customHeight="1" x14ac:dyDescent="0.25">
      <c r="A432" s="1" t="s">
        <v>767</v>
      </c>
      <c r="B432" t="s">
        <v>55</v>
      </c>
      <c r="C432" t="s">
        <v>46</v>
      </c>
      <c r="D432" t="s">
        <v>983</v>
      </c>
      <c r="E432" s="4" t="s">
        <v>327</v>
      </c>
      <c r="F432" t="s">
        <v>304</v>
      </c>
      <c r="G432" s="4">
        <v>20</v>
      </c>
      <c r="H432" s="4">
        <v>1</v>
      </c>
      <c r="I432" s="8">
        <v>0</v>
      </c>
      <c r="J432" s="7" t="e">
        <f>#REF!</f>
        <v>#REF!</v>
      </c>
      <c r="K432" s="7" t="e">
        <f>#REF!</f>
        <v>#REF!</v>
      </c>
      <c r="L432" s="5" t="e">
        <f>VLOOKUP(X432,#REF!,6,FALSE)</f>
        <v>#REF!</v>
      </c>
      <c r="M432" s="5" t="e">
        <f>VLOOKUP(X432,#REF!,8,FALSE)</f>
        <v>#REF!</v>
      </c>
      <c r="N432" s="5" t="e">
        <f>VLOOKUP(X432,#REF!,7,FALSE)</f>
        <v>#REF!</v>
      </c>
      <c r="O432" s="4">
        <v>0</v>
      </c>
      <c r="P432" s="4">
        <v>0.43</v>
      </c>
      <c r="Q432" t="e">
        <f t="shared" si="30"/>
        <v>#REF!</v>
      </c>
      <c r="R432" t="e">
        <f t="shared" si="31"/>
        <v>#REF!</v>
      </c>
      <c r="S432" t="e">
        <f>#REF!^2/((J432*#REF!)*(SQRT(1+K432^2)))</f>
        <v>#REF!</v>
      </c>
      <c r="T432" t="e">
        <f t="shared" si="32"/>
        <v>#REF!</v>
      </c>
      <c r="U432">
        <v>0</v>
      </c>
      <c r="V432" s="4">
        <v>4</v>
      </c>
      <c r="W432" t="e">
        <f t="shared" si="34"/>
        <v>#REF!</v>
      </c>
      <c r="X432" t="e">
        <f t="shared" si="33"/>
        <v>#REF!</v>
      </c>
      <c r="Z432">
        <v>0</v>
      </c>
      <c r="AL432"/>
    </row>
    <row r="433" spans="1:38" s="4" customFormat="1" ht="18" customHeight="1" x14ac:dyDescent="0.25">
      <c r="A433" s="1" t="s">
        <v>768</v>
      </c>
      <c r="B433" t="s">
        <v>55</v>
      </c>
      <c r="C433" t="s">
        <v>46</v>
      </c>
      <c r="D433" t="s">
        <v>983</v>
      </c>
      <c r="E433" s="4" t="s">
        <v>327</v>
      </c>
      <c r="F433" t="s">
        <v>304</v>
      </c>
      <c r="G433" s="4">
        <v>20</v>
      </c>
      <c r="H433" s="4">
        <v>1</v>
      </c>
      <c r="I433" s="8">
        <v>0</v>
      </c>
      <c r="J433" s="7" t="e">
        <f>#REF!</f>
        <v>#REF!</v>
      </c>
      <c r="K433" s="7" t="e">
        <f>#REF!</f>
        <v>#REF!</v>
      </c>
      <c r="L433" s="5" t="e">
        <f>VLOOKUP(X433,#REF!,6,FALSE)</f>
        <v>#REF!</v>
      </c>
      <c r="M433" s="5" t="e">
        <f>VLOOKUP(X433,#REF!,8,FALSE)</f>
        <v>#REF!</v>
      </c>
      <c r="N433" s="5" t="e">
        <f>VLOOKUP(X433,#REF!,7,FALSE)</f>
        <v>#REF!</v>
      </c>
      <c r="O433" s="4">
        <v>0</v>
      </c>
      <c r="P433" s="4">
        <v>0.43</v>
      </c>
      <c r="Q433" t="e">
        <f t="shared" si="30"/>
        <v>#REF!</v>
      </c>
      <c r="R433" t="e">
        <f t="shared" si="31"/>
        <v>#REF!</v>
      </c>
      <c r="S433" t="e">
        <f>#REF!^2/((J433*#REF!)*(SQRT(1+K433^2)))</f>
        <v>#REF!</v>
      </c>
      <c r="T433" t="e">
        <f t="shared" si="32"/>
        <v>#REF!</v>
      </c>
      <c r="U433">
        <v>0</v>
      </c>
      <c r="V433" s="4">
        <v>9</v>
      </c>
      <c r="W433" t="e">
        <f t="shared" si="34"/>
        <v>#REF!</v>
      </c>
      <c r="X433" t="e">
        <f t="shared" si="33"/>
        <v>#REF!</v>
      </c>
      <c r="Z433">
        <v>0</v>
      </c>
      <c r="AL433"/>
    </row>
    <row r="434" spans="1:38" s="4" customFormat="1" ht="18" customHeight="1" x14ac:dyDescent="0.25">
      <c r="A434" s="1" t="s">
        <v>769</v>
      </c>
      <c r="B434" t="s">
        <v>55</v>
      </c>
      <c r="C434" t="s">
        <v>46</v>
      </c>
      <c r="D434" t="s">
        <v>983</v>
      </c>
      <c r="E434" s="4" t="s">
        <v>327</v>
      </c>
      <c r="F434" t="s">
        <v>304</v>
      </c>
      <c r="G434" s="4">
        <v>20</v>
      </c>
      <c r="H434" s="4">
        <v>1</v>
      </c>
      <c r="I434" s="8">
        <v>0</v>
      </c>
      <c r="J434" s="7" t="e">
        <f>#REF!</f>
        <v>#REF!</v>
      </c>
      <c r="K434" s="7" t="e">
        <f>#REF!</f>
        <v>#REF!</v>
      </c>
      <c r="L434" s="5" t="e">
        <f>VLOOKUP(X434,#REF!,6,FALSE)</f>
        <v>#REF!</v>
      </c>
      <c r="M434" s="5" t="e">
        <f>VLOOKUP(X434,#REF!,8,FALSE)</f>
        <v>#REF!</v>
      </c>
      <c r="N434" s="5" t="e">
        <f>VLOOKUP(X434,#REF!,7,FALSE)</f>
        <v>#REF!</v>
      </c>
      <c r="O434" s="4">
        <v>0</v>
      </c>
      <c r="P434" s="4">
        <v>0.43</v>
      </c>
      <c r="Q434" t="e">
        <f t="shared" si="30"/>
        <v>#REF!</v>
      </c>
      <c r="R434" t="e">
        <f t="shared" si="31"/>
        <v>#REF!</v>
      </c>
      <c r="S434" t="e">
        <f>#REF!^2/((J434*#REF!)*(SQRT(1+K434^2)))</f>
        <v>#REF!</v>
      </c>
      <c r="T434" t="e">
        <f t="shared" si="32"/>
        <v>#REF!</v>
      </c>
      <c r="U434">
        <v>0</v>
      </c>
      <c r="V434" s="4">
        <v>9</v>
      </c>
      <c r="W434" t="e">
        <f t="shared" si="34"/>
        <v>#REF!</v>
      </c>
      <c r="X434" t="e">
        <f t="shared" si="33"/>
        <v>#REF!</v>
      </c>
      <c r="Z434">
        <v>0</v>
      </c>
      <c r="AL434"/>
    </row>
    <row r="435" spans="1:38" s="4" customFormat="1" ht="18" customHeight="1" x14ac:dyDescent="0.25">
      <c r="A435" s="1" t="s">
        <v>770</v>
      </c>
      <c r="B435" t="s">
        <v>55</v>
      </c>
      <c r="C435" t="s">
        <v>46</v>
      </c>
      <c r="D435" t="s">
        <v>983</v>
      </c>
      <c r="E435" s="4" t="s">
        <v>327</v>
      </c>
      <c r="F435" t="s">
        <v>304</v>
      </c>
      <c r="G435" s="4">
        <v>20</v>
      </c>
      <c r="H435" s="4">
        <v>0.5</v>
      </c>
      <c r="I435" s="8">
        <v>0</v>
      </c>
      <c r="J435" s="7" t="e">
        <f>#REF!</f>
        <v>#REF!</v>
      </c>
      <c r="K435" s="7" t="e">
        <f>#REF!</f>
        <v>#REF!</v>
      </c>
      <c r="L435" s="5" t="e">
        <f>VLOOKUP(X435,#REF!,6,FALSE)</f>
        <v>#REF!</v>
      </c>
      <c r="M435" s="5" t="e">
        <f>VLOOKUP(X435,#REF!,8,FALSE)</f>
        <v>#REF!</v>
      </c>
      <c r="N435" s="5" t="e">
        <f>VLOOKUP(X435,#REF!,7,FALSE)</f>
        <v>#REF!</v>
      </c>
      <c r="O435" s="4">
        <v>0</v>
      </c>
      <c r="P435" s="4">
        <v>0.43</v>
      </c>
      <c r="Q435" t="e">
        <f t="shared" si="30"/>
        <v>#REF!</v>
      </c>
      <c r="R435" t="e">
        <f t="shared" si="31"/>
        <v>#REF!</v>
      </c>
      <c r="S435" t="e">
        <f>#REF!^2/((J435*#REF!)*(SQRT(1+K435^2)))</f>
        <v>#REF!</v>
      </c>
      <c r="T435" t="e">
        <f t="shared" si="32"/>
        <v>#REF!</v>
      </c>
      <c r="U435">
        <v>0</v>
      </c>
      <c r="V435" s="4">
        <v>0</v>
      </c>
      <c r="W435" t="e">
        <f t="shared" si="34"/>
        <v>#REF!</v>
      </c>
      <c r="X435" t="e">
        <f t="shared" si="33"/>
        <v>#REF!</v>
      </c>
      <c r="Z435">
        <v>0</v>
      </c>
      <c r="AL435"/>
    </row>
    <row r="436" spans="1:38" s="4" customFormat="1" ht="18" customHeight="1" x14ac:dyDescent="0.25">
      <c r="A436" s="1" t="s">
        <v>771</v>
      </c>
      <c r="B436" t="s">
        <v>55</v>
      </c>
      <c r="C436" t="s">
        <v>46</v>
      </c>
      <c r="D436" t="s">
        <v>983</v>
      </c>
      <c r="E436" s="4" t="s">
        <v>327</v>
      </c>
      <c r="F436" t="s">
        <v>304</v>
      </c>
      <c r="G436" s="4">
        <v>20</v>
      </c>
      <c r="H436" s="4">
        <v>0.5</v>
      </c>
      <c r="I436" s="8">
        <v>0</v>
      </c>
      <c r="J436" s="7" t="e">
        <f>#REF!</f>
        <v>#REF!</v>
      </c>
      <c r="K436" s="7" t="e">
        <f>#REF!</f>
        <v>#REF!</v>
      </c>
      <c r="L436" s="5" t="e">
        <f>VLOOKUP(X436,#REF!,6,FALSE)</f>
        <v>#REF!</v>
      </c>
      <c r="M436" s="5" t="e">
        <f>VLOOKUP(X436,#REF!,8,FALSE)</f>
        <v>#REF!</v>
      </c>
      <c r="N436" s="5" t="e">
        <f>VLOOKUP(X436,#REF!,7,FALSE)</f>
        <v>#REF!</v>
      </c>
      <c r="O436" s="4">
        <v>0</v>
      </c>
      <c r="P436" s="4">
        <v>0.43</v>
      </c>
      <c r="Q436" t="e">
        <f t="shared" si="30"/>
        <v>#REF!</v>
      </c>
      <c r="R436" t="e">
        <f t="shared" si="31"/>
        <v>#REF!</v>
      </c>
      <c r="S436" t="e">
        <f>#REF!^2/((J436*#REF!)*(SQRT(1+K436^2)))</f>
        <v>#REF!</v>
      </c>
      <c r="T436" t="e">
        <f t="shared" si="32"/>
        <v>#REF!</v>
      </c>
      <c r="U436">
        <v>0</v>
      </c>
      <c r="V436" s="4">
        <v>0</v>
      </c>
      <c r="W436" t="e">
        <f t="shared" si="34"/>
        <v>#REF!</v>
      </c>
      <c r="X436" t="e">
        <f t="shared" si="33"/>
        <v>#REF!</v>
      </c>
      <c r="Z436">
        <v>0</v>
      </c>
      <c r="AL436"/>
    </row>
    <row r="437" spans="1:38" s="4" customFormat="1" ht="18" customHeight="1" x14ac:dyDescent="0.25">
      <c r="A437" s="1" t="s">
        <v>772</v>
      </c>
      <c r="B437" t="s">
        <v>55</v>
      </c>
      <c r="C437" t="s">
        <v>46</v>
      </c>
      <c r="D437" t="s">
        <v>983</v>
      </c>
      <c r="E437" s="4" t="s">
        <v>327</v>
      </c>
      <c r="F437" t="s">
        <v>304</v>
      </c>
      <c r="G437" s="4">
        <v>20</v>
      </c>
      <c r="H437" s="4">
        <v>0.5</v>
      </c>
      <c r="I437" s="8">
        <v>0</v>
      </c>
      <c r="J437" s="7" t="e">
        <f>#REF!</f>
        <v>#REF!</v>
      </c>
      <c r="K437" s="7" t="e">
        <f>#REF!</f>
        <v>#REF!</v>
      </c>
      <c r="L437" s="5" t="e">
        <f>VLOOKUP(X437,#REF!,6,FALSE)</f>
        <v>#REF!</v>
      </c>
      <c r="M437" s="5" t="e">
        <f>VLOOKUP(X437,#REF!,8,FALSE)</f>
        <v>#REF!</v>
      </c>
      <c r="N437" s="5" t="e">
        <f>VLOOKUP(X437,#REF!,7,FALSE)</f>
        <v>#REF!</v>
      </c>
      <c r="O437" s="4">
        <v>0</v>
      </c>
      <c r="P437" s="4">
        <v>0.43</v>
      </c>
      <c r="Q437" t="e">
        <f t="shared" si="30"/>
        <v>#REF!</v>
      </c>
      <c r="R437" t="e">
        <f t="shared" si="31"/>
        <v>#REF!</v>
      </c>
      <c r="S437" t="e">
        <f>#REF!^2/((J437*#REF!)*(SQRT(1+K437^2)))</f>
        <v>#REF!</v>
      </c>
      <c r="T437" t="e">
        <f t="shared" si="32"/>
        <v>#REF!</v>
      </c>
      <c r="U437">
        <v>0</v>
      </c>
      <c r="V437" s="4">
        <v>0.11</v>
      </c>
      <c r="W437" t="e">
        <f t="shared" si="34"/>
        <v>#REF!</v>
      </c>
      <c r="X437" t="e">
        <f t="shared" si="33"/>
        <v>#REF!</v>
      </c>
      <c r="Z437">
        <v>0</v>
      </c>
      <c r="AL437"/>
    </row>
    <row r="438" spans="1:38" s="4" customFormat="1" ht="18" customHeight="1" x14ac:dyDescent="0.25">
      <c r="A438" s="1" t="s">
        <v>773</v>
      </c>
      <c r="B438" t="s">
        <v>55</v>
      </c>
      <c r="C438" t="s">
        <v>46</v>
      </c>
      <c r="D438" t="s">
        <v>983</v>
      </c>
      <c r="E438" s="4" t="s">
        <v>327</v>
      </c>
      <c r="F438" t="s">
        <v>304</v>
      </c>
      <c r="G438" s="4">
        <v>20</v>
      </c>
      <c r="H438" s="4">
        <v>0.5</v>
      </c>
      <c r="I438" s="8">
        <v>0</v>
      </c>
      <c r="J438" s="7" t="e">
        <f>#REF!</f>
        <v>#REF!</v>
      </c>
      <c r="K438" s="7" t="e">
        <f>#REF!</f>
        <v>#REF!</v>
      </c>
      <c r="L438" s="5" t="e">
        <f>VLOOKUP(X438,#REF!,6,FALSE)</f>
        <v>#REF!</v>
      </c>
      <c r="M438" s="5" t="e">
        <f>VLOOKUP(X438,#REF!,8,FALSE)</f>
        <v>#REF!</v>
      </c>
      <c r="N438" s="5" t="e">
        <f>VLOOKUP(X438,#REF!,7,FALSE)</f>
        <v>#REF!</v>
      </c>
      <c r="O438" s="4">
        <v>0</v>
      </c>
      <c r="P438" s="4">
        <v>0.43</v>
      </c>
      <c r="Q438" t="e">
        <f t="shared" si="30"/>
        <v>#REF!</v>
      </c>
      <c r="R438" t="e">
        <f t="shared" si="31"/>
        <v>#REF!</v>
      </c>
      <c r="S438" t="e">
        <f>#REF!^2/((J438*#REF!)*(SQRT(1+K438^2)))</f>
        <v>#REF!</v>
      </c>
      <c r="T438" t="e">
        <f t="shared" si="32"/>
        <v>#REF!</v>
      </c>
      <c r="U438">
        <v>0</v>
      </c>
      <c r="V438" s="4">
        <v>0.11</v>
      </c>
      <c r="W438" t="e">
        <f t="shared" si="34"/>
        <v>#REF!</v>
      </c>
      <c r="X438" t="e">
        <f t="shared" si="33"/>
        <v>#REF!</v>
      </c>
      <c r="Z438">
        <v>0</v>
      </c>
      <c r="AL438"/>
    </row>
    <row r="439" spans="1:38" s="4" customFormat="1" ht="18" customHeight="1" x14ac:dyDescent="0.25">
      <c r="A439" s="1" t="s">
        <v>774</v>
      </c>
      <c r="B439" t="s">
        <v>55</v>
      </c>
      <c r="C439" t="s">
        <v>46</v>
      </c>
      <c r="D439" t="s">
        <v>983</v>
      </c>
      <c r="E439" s="4" t="s">
        <v>327</v>
      </c>
      <c r="F439" t="s">
        <v>304</v>
      </c>
      <c r="G439" s="4">
        <v>20</v>
      </c>
      <c r="H439" s="4">
        <v>0.5</v>
      </c>
      <c r="I439" s="8">
        <v>0</v>
      </c>
      <c r="J439" s="7" t="e">
        <f>#REF!</f>
        <v>#REF!</v>
      </c>
      <c r="K439" s="7" t="e">
        <f>#REF!</f>
        <v>#REF!</v>
      </c>
      <c r="L439" s="5" t="e">
        <f>VLOOKUP(X439,#REF!,6,FALSE)</f>
        <v>#REF!</v>
      </c>
      <c r="M439" s="5" t="e">
        <f>VLOOKUP(X439,#REF!,8,FALSE)</f>
        <v>#REF!</v>
      </c>
      <c r="N439" s="5" t="e">
        <f>VLOOKUP(X439,#REF!,7,FALSE)</f>
        <v>#REF!</v>
      </c>
      <c r="O439" s="4">
        <v>0</v>
      </c>
      <c r="P439" s="4">
        <v>0.43</v>
      </c>
      <c r="Q439" t="e">
        <f t="shared" si="30"/>
        <v>#REF!</v>
      </c>
      <c r="R439" t="e">
        <f t="shared" si="31"/>
        <v>#REF!</v>
      </c>
      <c r="S439" t="e">
        <f>#REF!^2/((J439*#REF!)*(SQRT(1+K439^2)))</f>
        <v>#REF!</v>
      </c>
      <c r="T439" t="e">
        <f t="shared" si="32"/>
        <v>#REF!</v>
      </c>
      <c r="U439">
        <v>0</v>
      </c>
      <c r="V439" s="4">
        <v>0.25</v>
      </c>
      <c r="W439" t="e">
        <f t="shared" si="34"/>
        <v>#REF!</v>
      </c>
      <c r="X439" t="e">
        <f t="shared" si="33"/>
        <v>#REF!</v>
      </c>
      <c r="Z439">
        <v>0</v>
      </c>
      <c r="AL439"/>
    </row>
    <row r="440" spans="1:38" s="4" customFormat="1" ht="18" customHeight="1" x14ac:dyDescent="0.25">
      <c r="A440" s="1" t="s">
        <v>775</v>
      </c>
      <c r="B440" t="s">
        <v>55</v>
      </c>
      <c r="C440" t="s">
        <v>46</v>
      </c>
      <c r="D440" t="s">
        <v>983</v>
      </c>
      <c r="E440" s="4" t="s">
        <v>327</v>
      </c>
      <c r="F440" t="s">
        <v>304</v>
      </c>
      <c r="G440" s="4">
        <v>20</v>
      </c>
      <c r="H440" s="4">
        <v>0.5</v>
      </c>
      <c r="I440" s="8">
        <v>0</v>
      </c>
      <c r="J440" s="7" t="e">
        <f>#REF!</f>
        <v>#REF!</v>
      </c>
      <c r="K440" s="7" t="e">
        <f>#REF!</f>
        <v>#REF!</v>
      </c>
      <c r="L440" s="5" t="e">
        <f>VLOOKUP(X440,#REF!,6,FALSE)</f>
        <v>#REF!</v>
      </c>
      <c r="M440" s="5" t="e">
        <f>VLOOKUP(X440,#REF!,8,FALSE)</f>
        <v>#REF!</v>
      </c>
      <c r="N440" s="5" t="e">
        <f>VLOOKUP(X440,#REF!,7,FALSE)</f>
        <v>#REF!</v>
      </c>
      <c r="O440" s="4">
        <v>0</v>
      </c>
      <c r="P440" s="4">
        <v>0.43</v>
      </c>
      <c r="Q440" t="e">
        <f t="shared" si="30"/>
        <v>#REF!</v>
      </c>
      <c r="R440" t="e">
        <f t="shared" si="31"/>
        <v>#REF!</v>
      </c>
      <c r="S440" t="e">
        <f>#REF!^2/((J440*#REF!)*(SQRT(1+K440^2)))</f>
        <v>#REF!</v>
      </c>
      <c r="T440" t="e">
        <f t="shared" si="32"/>
        <v>#REF!</v>
      </c>
      <c r="U440">
        <v>0</v>
      </c>
      <c r="V440" s="4">
        <v>0.25</v>
      </c>
      <c r="W440" t="e">
        <f t="shared" si="34"/>
        <v>#REF!</v>
      </c>
      <c r="X440" t="e">
        <f t="shared" si="33"/>
        <v>#REF!</v>
      </c>
      <c r="Z440">
        <v>0</v>
      </c>
      <c r="AL440"/>
    </row>
    <row r="441" spans="1:38" s="4" customFormat="1" ht="18" customHeight="1" x14ac:dyDescent="0.25">
      <c r="A441" s="1" t="s">
        <v>776</v>
      </c>
      <c r="B441" t="s">
        <v>55</v>
      </c>
      <c r="C441" t="s">
        <v>46</v>
      </c>
      <c r="D441" t="s">
        <v>983</v>
      </c>
      <c r="E441" s="4" t="s">
        <v>327</v>
      </c>
      <c r="F441" t="s">
        <v>304</v>
      </c>
      <c r="G441" s="4">
        <v>20</v>
      </c>
      <c r="H441" s="4">
        <v>0.5</v>
      </c>
      <c r="I441" s="8">
        <v>0</v>
      </c>
      <c r="J441" s="7" t="e">
        <f>#REF!</f>
        <v>#REF!</v>
      </c>
      <c r="K441" s="7" t="e">
        <f>#REF!</f>
        <v>#REF!</v>
      </c>
      <c r="L441" s="5" t="e">
        <f>VLOOKUP(X441,#REF!,6,FALSE)</f>
        <v>#REF!</v>
      </c>
      <c r="M441" s="5" t="e">
        <f>VLOOKUP(X441,#REF!,8,FALSE)</f>
        <v>#REF!</v>
      </c>
      <c r="N441" s="5" t="e">
        <f>VLOOKUP(X441,#REF!,7,FALSE)</f>
        <v>#REF!</v>
      </c>
      <c r="O441" s="4">
        <v>0</v>
      </c>
      <c r="P441" s="4">
        <v>0.43</v>
      </c>
      <c r="Q441" t="e">
        <f t="shared" si="30"/>
        <v>#REF!</v>
      </c>
      <c r="R441" t="e">
        <f t="shared" si="31"/>
        <v>#REF!</v>
      </c>
      <c r="S441" t="e">
        <f>#REF!^2/((J441*#REF!)*(SQRT(1+K441^2)))</f>
        <v>#REF!</v>
      </c>
      <c r="T441" t="e">
        <f t="shared" si="32"/>
        <v>#REF!</v>
      </c>
      <c r="U441">
        <v>0</v>
      </c>
      <c r="V441" s="4">
        <v>0.42</v>
      </c>
      <c r="W441" t="e">
        <f t="shared" si="34"/>
        <v>#REF!</v>
      </c>
      <c r="X441" t="e">
        <f t="shared" si="33"/>
        <v>#REF!</v>
      </c>
      <c r="Z441">
        <v>0</v>
      </c>
      <c r="AL441"/>
    </row>
    <row r="442" spans="1:38" s="4" customFormat="1" ht="18" customHeight="1" x14ac:dyDescent="0.25">
      <c r="A442" s="1" t="s">
        <v>777</v>
      </c>
      <c r="B442" t="s">
        <v>55</v>
      </c>
      <c r="C442" t="s">
        <v>46</v>
      </c>
      <c r="D442" t="s">
        <v>983</v>
      </c>
      <c r="E442" s="4" t="s">
        <v>327</v>
      </c>
      <c r="F442" t="s">
        <v>304</v>
      </c>
      <c r="G442" s="4">
        <v>20</v>
      </c>
      <c r="H442" s="4">
        <v>0.5</v>
      </c>
      <c r="I442" s="8">
        <v>0</v>
      </c>
      <c r="J442" s="7" t="e">
        <f>#REF!</f>
        <v>#REF!</v>
      </c>
      <c r="K442" s="7" t="e">
        <f>#REF!</f>
        <v>#REF!</v>
      </c>
      <c r="L442" s="5" t="e">
        <f>VLOOKUP(X442,#REF!,6,FALSE)</f>
        <v>#REF!</v>
      </c>
      <c r="M442" s="5" t="e">
        <f>VLOOKUP(X442,#REF!,8,FALSE)</f>
        <v>#REF!</v>
      </c>
      <c r="N442" s="5" t="e">
        <f>VLOOKUP(X442,#REF!,7,FALSE)</f>
        <v>#REF!</v>
      </c>
      <c r="O442" s="4">
        <v>0</v>
      </c>
      <c r="P442" s="4">
        <v>0.43</v>
      </c>
      <c r="Q442" t="e">
        <f t="shared" si="30"/>
        <v>#REF!</v>
      </c>
      <c r="R442" t="e">
        <f t="shared" si="31"/>
        <v>#REF!</v>
      </c>
      <c r="S442" t="e">
        <f>#REF!^2/((J442*#REF!)*(SQRT(1+K442^2)))</f>
        <v>#REF!</v>
      </c>
      <c r="T442" t="e">
        <f t="shared" si="32"/>
        <v>#REF!</v>
      </c>
      <c r="U442">
        <v>0</v>
      </c>
      <c r="V442" s="4">
        <v>0.42</v>
      </c>
      <c r="W442" t="e">
        <f t="shared" si="34"/>
        <v>#REF!</v>
      </c>
      <c r="X442" t="e">
        <f t="shared" si="33"/>
        <v>#REF!</v>
      </c>
      <c r="Z442">
        <v>0</v>
      </c>
      <c r="AL442"/>
    </row>
    <row r="443" spans="1:38" s="4" customFormat="1" ht="18" customHeight="1" x14ac:dyDescent="0.25">
      <c r="A443" s="1" t="s">
        <v>778</v>
      </c>
      <c r="B443" t="s">
        <v>55</v>
      </c>
      <c r="C443" t="s">
        <v>46</v>
      </c>
      <c r="D443" t="s">
        <v>983</v>
      </c>
      <c r="E443" s="4" t="s">
        <v>327</v>
      </c>
      <c r="F443" t="s">
        <v>304</v>
      </c>
      <c r="G443" s="4">
        <v>20</v>
      </c>
      <c r="H443" s="4">
        <v>0.5</v>
      </c>
      <c r="I443" s="8">
        <v>0</v>
      </c>
      <c r="J443" s="7" t="e">
        <f>#REF!</f>
        <v>#REF!</v>
      </c>
      <c r="K443" s="7" t="e">
        <f>#REF!</f>
        <v>#REF!</v>
      </c>
      <c r="L443" s="5" t="e">
        <f>VLOOKUP(X443,#REF!,6,FALSE)</f>
        <v>#REF!</v>
      </c>
      <c r="M443" s="5" t="e">
        <f>VLOOKUP(X443,#REF!,8,FALSE)</f>
        <v>#REF!</v>
      </c>
      <c r="N443" s="5" t="e">
        <f>VLOOKUP(X443,#REF!,7,FALSE)</f>
        <v>#REF!</v>
      </c>
      <c r="O443" s="4">
        <v>0</v>
      </c>
      <c r="P443" s="4">
        <v>0.43</v>
      </c>
      <c r="Q443" t="e">
        <f t="shared" si="30"/>
        <v>#REF!</v>
      </c>
      <c r="R443" t="e">
        <f t="shared" si="31"/>
        <v>#REF!</v>
      </c>
      <c r="S443" t="e">
        <f>#REF!^2/((J443*#REF!)*(SQRT(1+K443^2)))</f>
        <v>#REF!</v>
      </c>
      <c r="T443" t="e">
        <f t="shared" si="32"/>
        <v>#REF!</v>
      </c>
      <c r="U443">
        <v>0</v>
      </c>
      <c r="V443" s="4">
        <v>0.66</v>
      </c>
      <c r="W443" t="e">
        <f t="shared" si="34"/>
        <v>#REF!</v>
      </c>
      <c r="X443" t="e">
        <f t="shared" si="33"/>
        <v>#REF!</v>
      </c>
      <c r="Z443">
        <v>0</v>
      </c>
      <c r="AL443"/>
    </row>
    <row r="444" spans="1:38" s="4" customFormat="1" ht="18" customHeight="1" x14ac:dyDescent="0.25">
      <c r="A444" s="1" t="s">
        <v>779</v>
      </c>
      <c r="B444" t="s">
        <v>55</v>
      </c>
      <c r="C444" t="s">
        <v>46</v>
      </c>
      <c r="D444" t="s">
        <v>983</v>
      </c>
      <c r="E444" s="4" t="s">
        <v>327</v>
      </c>
      <c r="F444" t="s">
        <v>304</v>
      </c>
      <c r="G444" s="4">
        <v>20</v>
      </c>
      <c r="H444" s="4">
        <v>0.5</v>
      </c>
      <c r="I444" s="8">
        <v>0</v>
      </c>
      <c r="J444" s="7" t="e">
        <f>#REF!</f>
        <v>#REF!</v>
      </c>
      <c r="K444" s="7" t="e">
        <f>#REF!</f>
        <v>#REF!</v>
      </c>
      <c r="L444" s="5" t="e">
        <f>VLOOKUP(X444,#REF!,6,FALSE)</f>
        <v>#REF!</v>
      </c>
      <c r="M444" s="5" t="e">
        <f>VLOOKUP(X444,#REF!,8,FALSE)</f>
        <v>#REF!</v>
      </c>
      <c r="N444" s="5" t="e">
        <f>VLOOKUP(X444,#REF!,7,FALSE)</f>
        <v>#REF!</v>
      </c>
      <c r="O444" s="4">
        <v>0</v>
      </c>
      <c r="P444" s="4">
        <v>0.43</v>
      </c>
      <c r="Q444" t="e">
        <f t="shared" si="30"/>
        <v>#REF!</v>
      </c>
      <c r="R444" t="e">
        <f t="shared" si="31"/>
        <v>#REF!</v>
      </c>
      <c r="S444" t="e">
        <f>#REF!^2/((J444*#REF!)*(SQRT(1+K444^2)))</f>
        <v>#REF!</v>
      </c>
      <c r="T444" t="e">
        <f t="shared" si="32"/>
        <v>#REF!</v>
      </c>
      <c r="U444">
        <v>0</v>
      </c>
      <c r="V444" s="4">
        <v>0.66</v>
      </c>
      <c r="W444" t="e">
        <f t="shared" si="34"/>
        <v>#REF!</v>
      </c>
      <c r="X444" t="e">
        <f t="shared" si="33"/>
        <v>#REF!</v>
      </c>
      <c r="Z444">
        <v>0</v>
      </c>
      <c r="AL444"/>
    </row>
    <row r="445" spans="1:38" s="4" customFormat="1" ht="18" customHeight="1" x14ac:dyDescent="0.25">
      <c r="A445" s="1" t="s">
        <v>780</v>
      </c>
      <c r="B445" t="s">
        <v>55</v>
      </c>
      <c r="C445" t="s">
        <v>46</v>
      </c>
      <c r="D445" t="s">
        <v>983</v>
      </c>
      <c r="E445" s="4" t="s">
        <v>327</v>
      </c>
      <c r="F445" t="s">
        <v>304</v>
      </c>
      <c r="G445" s="4">
        <v>20</v>
      </c>
      <c r="H445" s="4">
        <v>0.5</v>
      </c>
      <c r="I445" s="8">
        <v>0</v>
      </c>
      <c r="J445" s="7" t="e">
        <f>#REF!</f>
        <v>#REF!</v>
      </c>
      <c r="K445" s="7" t="e">
        <f>#REF!</f>
        <v>#REF!</v>
      </c>
      <c r="L445" s="5" t="e">
        <f>VLOOKUP(X445,#REF!,6,FALSE)</f>
        <v>#REF!</v>
      </c>
      <c r="M445" s="5" t="e">
        <f>VLOOKUP(X445,#REF!,8,FALSE)</f>
        <v>#REF!</v>
      </c>
      <c r="N445" s="5" t="e">
        <f>VLOOKUP(X445,#REF!,7,FALSE)</f>
        <v>#REF!</v>
      </c>
      <c r="O445" s="4">
        <v>0</v>
      </c>
      <c r="P445" s="4">
        <v>0.43</v>
      </c>
      <c r="Q445" t="e">
        <f t="shared" si="30"/>
        <v>#REF!</v>
      </c>
      <c r="R445" t="e">
        <f t="shared" si="31"/>
        <v>#REF!</v>
      </c>
      <c r="S445" t="e">
        <f>#REF!^2/((J445*#REF!)*(SQRT(1+K445^2)))</f>
        <v>#REF!</v>
      </c>
      <c r="T445" t="e">
        <f t="shared" si="32"/>
        <v>#REF!</v>
      </c>
      <c r="U445">
        <v>0</v>
      </c>
      <c r="V445" s="4">
        <v>1</v>
      </c>
      <c r="W445" t="e">
        <f t="shared" si="34"/>
        <v>#REF!</v>
      </c>
      <c r="X445" t="e">
        <f t="shared" si="33"/>
        <v>#REF!</v>
      </c>
      <c r="Z445">
        <v>0</v>
      </c>
      <c r="AL445"/>
    </row>
    <row r="446" spans="1:38" s="4" customFormat="1" ht="18" customHeight="1" x14ac:dyDescent="0.25">
      <c r="A446" s="1" t="s">
        <v>781</v>
      </c>
      <c r="B446" t="s">
        <v>55</v>
      </c>
      <c r="C446" t="s">
        <v>46</v>
      </c>
      <c r="D446" t="s">
        <v>983</v>
      </c>
      <c r="E446" s="4" t="s">
        <v>327</v>
      </c>
      <c r="F446" t="s">
        <v>304</v>
      </c>
      <c r="G446" s="4">
        <v>20</v>
      </c>
      <c r="H446" s="4">
        <v>0.5</v>
      </c>
      <c r="I446" s="8">
        <v>0</v>
      </c>
      <c r="J446" s="7" t="e">
        <f>#REF!</f>
        <v>#REF!</v>
      </c>
      <c r="K446" s="7" t="e">
        <f>#REF!</f>
        <v>#REF!</v>
      </c>
      <c r="L446" s="5" t="e">
        <f>VLOOKUP(X446,#REF!,6,FALSE)</f>
        <v>#REF!</v>
      </c>
      <c r="M446" s="5" t="e">
        <f>VLOOKUP(X446,#REF!,8,FALSE)</f>
        <v>#REF!</v>
      </c>
      <c r="N446" s="5" t="e">
        <f>VLOOKUP(X446,#REF!,7,FALSE)</f>
        <v>#REF!</v>
      </c>
      <c r="O446" s="4">
        <v>0</v>
      </c>
      <c r="P446" s="4">
        <v>0.43</v>
      </c>
      <c r="Q446" t="e">
        <f t="shared" si="30"/>
        <v>#REF!</v>
      </c>
      <c r="R446" t="e">
        <f t="shared" si="31"/>
        <v>#REF!</v>
      </c>
      <c r="S446" t="e">
        <f>#REF!^2/((J446*#REF!)*(SQRT(1+K446^2)))</f>
        <v>#REF!</v>
      </c>
      <c r="T446" t="e">
        <f t="shared" si="32"/>
        <v>#REF!</v>
      </c>
      <c r="U446">
        <v>0</v>
      </c>
      <c r="V446" s="4">
        <v>1</v>
      </c>
      <c r="W446" t="e">
        <f t="shared" si="34"/>
        <v>#REF!</v>
      </c>
      <c r="X446" t="e">
        <f t="shared" si="33"/>
        <v>#REF!</v>
      </c>
      <c r="Z446">
        <v>0</v>
      </c>
      <c r="AL446"/>
    </row>
    <row r="447" spans="1:38" s="4" customFormat="1" ht="18" customHeight="1" x14ac:dyDescent="0.25">
      <c r="A447" s="1" t="s">
        <v>782</v>
      </c>
      <c r="B447" t="s">
        <v>55</v>
      </c>
      <c r="C447" t="s">
        <v>46</v>
      </c>
      <c r="D447" t="s">
        <v>983</v>
      </c>
      <c r="E447" s="4" t="s">
        <v>327</v>
      </c>
      <c r="F447" t="s">
        <v>304</v>
      </c>
      <c r="G447" s="4">
        <v>20</v>
      </c>
      <c r="H447" s="4">
        <v>0.5</v>
      </c>
      <c r="I447" s="8">
        <v>0</v>
      </c>
      <c r="J447" s="7" t="e">
        <f>#REF!</f>
        <v>#REF!</v>
      </c>
      <c r="K447" s="7" t="e">
        <f>#REF!</f>
        <v>#REF!</v>
      </c>
      <c r="L447" s="5" t="e">
        <f>VLOOKUP(X447,#REF!,6,FALSE)</f>
        <v>#REF!</v>
      </c>
      <c r="M447" s="5" t="e">
        <f>VLOOKUP(X447,#REF!,8,FALSE)</f>
        <v>#REF!</v>
      </c>
      <c r="N447" s="5" t="e">
        <f>VLOOKUP(X447,#REF!,7,FALSE)</f>
        <v>#REF!</v>
      </c>
      <c r="O447" s="4">
        <v>0</v>
      </c>
      <c r="P447" s="4">
        <v>0.43</v>
      </c>
      <c r="Q447" t="e">
        <f t="shared" si="30"/>
        <v>#REF!</v>
      </c>
      <c r="R447" t="e">
        <f t="shared" si="31"/>
        <v>#REF!</v>
      </c>
      <c r="S447" t="e">
        <f>#REF!^2/((J447*#REF!)*(SQRT(1+K447^2)))</f>
        <v>#REF!</v>
      </c>
      <c r="T447" t="e">
        <f t="shared" si="32"/>
        <v>#REF!</v>
      </c>
      <c r="U447">
        <v>0</v>
      </c>
      <c r="V447" s="4">
        <v>1.5</v>
      </c>
      <c r="W447" t="e">
        <f t="shared" si="34"/>
        <v>#REF!</v>
      </c>
      <c r="X447" t="e">
        <f t="shared" si="33"/>
        <v>#REF!</v>
      </c>
      <c r="Z447">
        <v>0</v>
      </c>
      <c r="AL447"/>
    </row>
    <row r="448" spans="1:38" s="4" customFormat="1" ht="18" customHeight="1" x14ac:dyDescent="0.25">
      <c r="A448" s="1" t="s">
        <v>783</v>
      </c>
      <c r="B448" t="s">
        <v>55</v>
      </c>
      <c r="C448" t="s">
        <v>46</v>
      </c>
      <c r="D448" t="s">
        <v>983</v>
      </c>
      <c r="E448" s="4" t="s">
        <v>327</v>
      </c>
      <c r="F448" t="s">
        <v>304</v>
      </c>
      <c r="G448" s="4">
        <v>20</v>
      </c>
      <c r="H448" s="4">
        <v>0.5</v>
      </c>
      <c r="I448" s="8">
        <v>0</v>
      </c>
      <c r="J448" s="7" t="e">
        <f>#REF!</f>
        <v>#REF!</v>
      </c>
      <c r="K448" s="7" t="e">
        <f>#REF!</f>
        <v>#REF!</v>
      </c>
      <c r="L448" s="5" t="e">
        <f>VLOOKUP(X448,#REF!,6,FALSE)</f>
        <v>#REF!</v>
      </c>
      <c r="M448" s="5" t="e">
        <f>VLOOKUP(X448,#REF!,8,FALSE)</f>
        <v>#REF!</v>
      </c>
      <c r="N448" s="5" t="e">
        <f>VLOOKUP(X448,#REF!,7,FALSE)</f>
        <v>#REF!</v>
      </c>
      <c r="O448" s="4">
        <v>0</v>
      </c>
      <c r="P448" s="4">
        <v>0.43</v>
      </c>
      <c r="Q448" t="e">
        <f t="shared" ref="Q448:Q504" si="35">IF(S448*V448=0,0.001,S448*V448)</f>
        <v>#REF!</v>
      </c>
      <c r="R448" t="e">
        <f t="shared" ref="R448:R504" si="36">T448*V448</f>
        <v>#REF!</v>
      </c>
      <c r="S448" t="e">
        <f>#REF!^2/((J448*#REF!)*(SQRT(1+K448^2)))</f>
        <v>#REF!</v>
      </c>
      <c r="T448" t="e">
        <f t="shared" ref="T448:T504" si="37">S448*K448/(2*PI()*50)</f>
        <v>#REF!</v>
      </c>
      <c r="U448">
        <v>0</v>
      </c>
      <c r="V448" s="4">
        <v>1.5</v>
      </c>
      <c r="W448" t="e">
        <f t="shared" si="34"/>
        <v>#REF!</v>
      </c>
      <c r="X448" t="e">
        <f t="shared" ref="X448:X504" si="38">H448&amp;"_"&amp;I448&amp;"_"&amp;ROUND(J448,2)&amp;"_"&amp;ROUND(K448,2)</f>
        <v>#REF!</v>
      </c>
      <c r="Z448">
        <v>0</v>
      </c>
      <c r="AL448"/>
    </row>
    <row r="449" spans="1:38" s="4" customFormat="1" ht="18" customHeight="1" x14ac:dyDescent="0.25">
      <c r="A449" s="1" t="s">
        <v>784</v>
      </c>
      <c r="B449" t="s">
        <v>55</v>
      </c>
      <c r="C449" t="s">
        <v>46</v>
      </c>
      <c r="D449" t="s">
        <v>983</v>
      </c>
      <c r="E449" s="4" t="s">
        <v>327</v>
      </c>
      <c r="F449" t="s">
        <v>304</v>
      </c>
      <c r="G449" s="4">
        <v>20</v>
      </c>
      <c r="H449" s="4">
        <v>0.5</v>
      </c>
      <c r="I449" s="8">
        <v>0</v>
      </c>
      <c r="J449" s="7" t="e">
        <f>#REF!</f>
        <v>#REF!</v>
      </c>
      <c r="K449" s="7" t="e">
        <f>#REF!</f>
        <v>#REF!</v>
      </c>
      <c r="L449" s="5" t="e">
        <f>VLOOKUP(X449,#REF!,6,FALSE)</f>
        <v>#REF!</v>
      </c>
      <c r="M449" s="5" t="e">
        <f>VLOOKUP(X449,#REF!,8,FALSE)</f>
        <v>#REF!</v>
      </c>
      <c r="N449" s="5" t="e">
        <f>VLOOKUP(X449,#REF!,7,FALSE)</f>
        <v>#REF!</v>
      </c>
      <c r="O449" s="4">
        <v>0</v>
      </c>
      <c r="P449" s="4">
        <v>0.43</v>
      </c>
      <c r="Q449" t="e">
        <f t="shared" si="35"/>
        <v>#REF!</v>
      </c>
      <c r="R449" t="e">
        <f t="shared" si="36"/>
        <v>#REF!</v>
      </c>
      <c r="S449" t="e">
        <f>#REF!^2/((J449*#REF!)*(SQRT(1+K449^2)))</f>
        <v>#REF!</v>
      </c>
      <c r="T449" t="e">
        <f t="shared" si="37"/>
        <v>#REF!</v>
      </c>
      <c r="U449">
        <v>0</v>
      </c>
      <c r="V449" s="4">
        <v>2.2999999999999998</v>
      </c>
      <c r="W449" t="e">
        <f t="shared" si="34"/>
        <v>#REF!</v>
      </c>
      <c r="X449" t="e">
        <f t="shared" si="38"/>
        <v>#REF!</v>
      </c>
      <c r="Z449">
        <v>0</v>
      </c>
      <c r="AL449"/>
    </row>
    <row r="450" spans="1:38" s="4" customFormat="1" ht="18" customHeight="1" x14ac:dyDescent="0.25">
      <c r="A450" s="1" t="s">
        <v>785</v>
      </c>
      <c r="B450" t="s">
        <v>55</v>
      </c>
      <c r="C450" t="s">
        <v>46</v>
      </c>
      <c r="D450" t="s">
        <v>983</v>
      </c>
      <c r="E450" s="4" t="s">
        <v>327</v>
      </c>
      <c r="F450" t="s">
        <v>304</v>
      </c>
      <c r="G450" s="4">
        <v>20</v>
      </c>
      <c r="H450" s="4">
        <v>0.5</v>
      </c>
      <c r="I450" s="8">
        <v>0</v>
      </c>
      <c r="J450" s="7" t="e">
        <f>#REF!</f>
        <v>#REF!</v>
      </c>
      <c r="K450" s="7" t="e">
        <f>#REF!</f>
        <v>#REF!</v>
      </c>
      <c r="L450" s="5" t="e">
        <f>VLOOKUP(X450,#REF!,6,FALSE)</f>
        <v>#REF!</v>
      </c>
      <c r="M450" s="5" t="e">
        <f>VLOOKUP(X450,#REF!,8,FALSE)</f>
        <v>#REF!</v>
      </c>
      <c r="N450" s="5" t="e">
        <f>VLOOKUP(X450,#REF!,7,FALSE)</f>
        <v>#REF!</v>
      </c>
      <c r="O450" s="4">
        <v>0</v>
      </c>
      <c r="P450" s="4">
        <v>0.43</v>
      </c>
      <c r="Q450" t="e">
        <f t="shared" si="35"/>
        <v>#REF!</v>
      </c>
      <c r="R450" t="e">
        <f t="shared" si="36"/>
        <v>#REF!</v>
      </c>
      <c r="S450" t="e">
        <f>#REF!^2/((J450*#REF!)*(SQRT(1+K450^2)))</f>
        <v>#REF!</v>
      </c>
      <c r="T450" t="e">
        <f t="shared" si="37"/>
        <v>#REF!</v>
      </c>
      <c r="U450">
        <v>0</v>
      </c>
      <c r="V450" s="4">
        <v>2.2999999999999998</v>
      </c>
      <c r="W450" t="e">
        <f t="shared" si="34"/>
        <v>#REF!</v>
      </c>
      <c r="X450" t="e">
        <f t="shared" si="38"/>
        <v>#REF!</v>
      </c>
      <c r="Z450">
        <v>0</v>
      </c>
      <c r="AL450"/>
    </row>
    <row r="451" spans="1:38" s="4" customFormat="1" ht="18" customHeight="1" x14ac:dyDescent="0.25">
      <c r="A451" s="1" t="s">
        <v>786</v>
      </c>
      <c r="B451" t="s">
        <v>55</v>
      </c>
      <c r="C451" t="s">
        <v>46</v>
      </c>
      <c r="D451" t="s">
        <v>983</v>
      </c>
      <c r="E451" s="4" t="s">
        <v>327</v>
      </c>
      <c r="F451" t="s">
        <v>304</v>
      </c>
      <c r="G451" s="4">
        <v>20</v>
      </c>
      <c r="H451" s="4">
        <v>0.5</v>
      </c>
      <c r="I451" s="8">
        <v>0</v>
      </c>
      <c r="J451" s="7" t="e">
        <f>#REF!</f>
        <v>#REF!</v>
      </c>
      <c r="K451" s="7" t="e">
        <f>#REF!</f>
        <v>#REF!</v>
      </c>
      <c r="L451" s="5" t="e">
        <f>VLOOKUP(X451,#REF!,6,FALSE)</f>
        <v>#REF!</v>
      </c>
      <c r="M451" s="5" t="e">
        <f>VLOOKUP(X451,#REF!,8,FALSE)</f>
        <v>#REF!</v>
      </c>
      <c r="N451" s="5" t="e">
        <f>VLOOKUP(X451,#REF!,7,FALSE)</f>
        <v>#REF!</v>
      </c>
      <c r="O451" s="4">
        <v>0</v>
      </c>
      <c r="P451" s="4">
        <v>0.43</v>
      </c>
      <c r="Q451" t="e">
        <f t="shared" si="35"/>
        <v>#REF!</v>
      </c>
      <c r="R451" t="e">
        <f t="shared" si="36"/>
        <v>#REF!</v>
      </c>
      <c r="S451" t="e">
        <f>#REF!^2/((J451*#REF!)*(SQRT(1+K451^2)))</f>
        <v>#REF!</v>
      </c>
      <c r="T451" t="e">
        <f t="shared" si="37"/>
        <v>#REF!</v>
      </c>
      <c r="U451">
        <v>0</v>
      </c>
      <c r="V451" s="4">
        <v>4</v>
      </c>
      <c r="W451" t="e">
        <f t="shared" ref="W451:W473" si="39">"PSCAD_"&amp;D451&amp;"_"&amp;F451&amp;"_"&amp;A451&amp;"_SCR"&amp;ROUND(J451,2)&amp;"_XR"&amp;ROUND(K451,2)&amp;"_P"&amp;H451&amp;"_Q"&amp;I451</f>
        <v>#REF!</v>
      </c>
      <c r="X451" t="e">
        <f t="shared" si="38"/>
        <v>#REF!</v>
      </c>
      <c r="Z451">
        <v>0</v>
      </c>
      <c r="AL451"/>
    </row>
    <row r="452" spans="1:38" s="4" customFormat="1" ht="18" customHeight="1" x14ac:dyDescent="0.25">
      <c r="A452" s="1" t="s">
        <v>787</v>
      </c>
      <c r="B452" t="s">
        <v>55</v>
      </c>
      <c r="C452" t="s">
        <v>46</v>
      </c>
      <c r="D452" t="s">
        <v>983</v>
      </c>
      <c r="E452" s="4" t="s">
        <v>327</v>
      </c>
      <c r="F452" t="s">
        <v>304</v>
      </c>
      <c r="G452" s="4">
        <v>20</v>
      </c>
      <c r="H452" s="4">
        <v>0.5</v>
      </c>
      <c r="I452" s="8">
        <v>0</v>
      </c>
      <c r="J452" s="7" t="e">
        <f>#REF!</f>
        <v>#REF!</v>
      </c>
      <c r="K452" s="7" t="e">
        <f>#REF!</f>
        <v>#REF!</v>
      </c>
      <c r="L452" s="5" t="e">
        <f>VLOOKUP(X452,#REF!,6,FALSE)</f>
        <v>#REF!</v>
      </c>
      <c r="M452" s="5" t="e">
        <f>VLOOKUP(X452,#REF!,8,FALSE)</f>
        <v>#REF!</v>
      </c>
      <c r="N452" s="5" t="e">
        <f>VLOOKUP(X452,#REF!,7,FALSE)</f>
        <v>#REF!</v>
      </c>
      <c r="O452" s="4">
        <v>0</v>
      </c>
      <c r="P452" s="4">
        <v>0.43</v>
      </c>
      <c r="Q452" t="e">
        <f t="shared" si="35"/>
        <v>#REF!</v>
      </c>
      <c r="R452" t="e">
        <f t="shared" si="36"/>
        <v>#REF!</v>
      </c>
      <c r="S452" t="e">
        <f>#REF!^2/((J452*#REF!)*(SQRT(1+K452^2)))</f>
        <v>#REF!</v>
      </c>
      <c r="T452" t="e">
        <f t="shared" si="37"/>
        <v>#REF!</v>
      </c>
      <c r="U452">
        <v>0</v>
      </c>
      <c r="V452" s="4">
        <v>4</v>
      </c>
      <c r="W452" t="e">
        <f t="shared" si="39"/>
        <v>#REF!</v>
      </c>
      <c r="X452" t="e">
        <f t="shared" si="38"/>
        <v>#REF!</v>
      </c>
      <c r="Z452">
        <v>0</v>
      </c>
      <c r="AL452"/>
    </row>
    <row r="453" spans="1:38" s="4" customFormat="1" ht="18" customHeight="1" x14ac:dyDescent="0.25">
      <c r="A453" s="1" t="s">
        <v>788</v>
      </c>
      <c r="B453" t="s">
        <v>55</v>
      </c>
      <c r="C453" t="s">
        <v>46</v>
      </c>
      <c r="D453" t="s">
        <v>983</v>
      </c>
      <c r="E453" s="4" t="s">
        <v>327</v>
      </c>
      <c r="F453" t="s">
        <v>304</v>
      </c>
      <c r="G453" s="4">
        <v>20</v>
      </c>
      <c r="H453" s="4">
        <v>0.5</v>
      </c>
      <c r="I453" s="8">
        <v>0</v>
      </c>
      <c r="J453" s="7" t="e">
        <f>#REF!</f>
        <v>#REF!</v>
      </c>
      <c r="K453" s="7" t="e">
        <f>#REF!</f>
        <v>#REF!</v>
      </c>
      <c r="L453" s="5" t="e">
        <f>VLOOKUP(X453,#REF!,6,FALSE)</f>
        <v>#REF!</v>
      </c>
      <c r="M453" s="5" t="e">
        <f>VLOOKUP(X453,#REF!,8,FALSE)</f>
        <v>#REF!</v>
      </c>
      <c r="N453" s="5" t="e">
        <f>VLOOKUP(X453,#REF!,7,FALSE)</f>
        <v>#REF!</v>
      </c>
      <c r="O453" s="4">
        <v>0</v>
      </c>
      <c r="P453" s="4">
        <v>0.43</v>
      </c>
      <c r="Q453" t="e">
        <f t="shared" si="35"/>
        <v>#REF!</v>
      </c>
      <c r="R453" t="e">
        <f t="shared" si="36"/>
        <v>#REF!</v>
      </c>
      <c r="S453" t="e">
        <f>#REF!^2/((J453*#REF!)*(SQRT(1+K453^2)))</f>
        <v>#REF!</v>
      </c>
      <c r="T453" t="e">
        <f t="shared" si="37"/>
        <v>#REF!</v>
      </c>
      <c r="U453">
        <v>0</v>
      </c>
      <c r="V453" s="4">
        <v>9</v>
      </c>
      <c r="W453" t="e">
        <f t="shared" si="39"/>
        <v>#REF!</v>
      </c>
      <c r="X453" t="e">
        <f t="shared" si="38"/>
        <v>#REF!</v>
      </c>
      <c r="Z453">
        <v>0</v>
      </c>
      <c r="AL453"/>
    </row>
    <row r="454" spans="1:38" s="4" customFormat="1" ht="18" customHeight="1" x14ac:dyDescent="0.25">
      <c r="A454" s="1" t="s">
        <v>789</v>
      </c>
      <c r="B454" t="s">
        <v>55</v>
      </c>
      <c r="C454" t="s">
        <v>46</v>
      </c>
      <c r="D454" t="s">
        <v>983</v>
      </c>
      <c r="E454" s="4" t="s">
        <v>327</v>
      </c>
      <c r="F454" t="s">
        <v>304</v>
      </c>
      <c r="G454" s="4">
        <v>20</v>
      </c>
      <c r="H454" s="4">
        <v>0.5</v>
      </c>
      <c r="I454" s="8">
        <v>0</v>
      </c>
      <c r="J454" s="7" t="e">
        <f>#REF!</f>
        <v>#REF!</v>
      </c>
      <c r="K454" s="7" t="e">
        <f>#REF!</f>
        <v>#REF!</v>
      </c>
      <c r="L454" s="5" t="e">
        <f>VLOOKUP(X454,#REF!,6,FALSE)</f>
        <v>#REF!</v>
      </c>
      <c r="M454" s="5" t="e">
        <f>VLOOKUP(X454,#REF!,8,FALSE)</f>
        <v>#REF!</v>
      </c>
      <c r="N454" s="5" t="e">
        <f>VLOOKUP(X454,#REF!,7,FALSE)</f>
        <v>#REF!</v>
      </c>
      <c r="O454" s="4">
        <v>0</v>
      </c>
      <c r="P454" s="4">
        <v>0.43</v>
      </c>
      <c r="Q454" t="e">
        <f t="shared" si="35"/>
        <v>#REF!</v>
      </c>
      <c r="R454" t="e">
        <f t="shared" si="36"/>
        <v>#REF!</v>
      </c>
      <c r="S454" t="e">
        <f>#REF!^2/((J454*#REF!)*(SQRT(1+K454^2)))</f>
        <v>#REF!</v>
      </c>
      <c r="T454" t="e">
        <f t="shared" si="37"/>
        <v>#REF!</v>
      </c>
      <c r="U454">
        <v>0</v>
      </c>
      <c r="V454" s="4">
        <v>9</v>
      </c>
      <c r="W454" t="e">
        <f t="shared" si="39"/>
        <v>#REF!</v>
      </c>
      <c r="X454" t="e">
        <f t="shared" si="38"/>
        <v>#REF!</v>
      </c>
      <c r="Z454">
        <v>0</v>
      </c>
      <c r="AL454"/>
    </row>
    <row r="455" spans="1:38" s="4" customFormat="1" ht="18" customHeight="1" x14ac:dyDescent="0.25">
      <c r="A455" s="1" t="s">
        <v>790</v>
      </c>
      <c r="B455" t="s">
        <v>55</v>
      </c>
      <c r="C455" t="s">
        <v>47</v>
      </c>
      <c r="D455" t="s">
        <v>983</v>
      </c>
      <c r="E455" s="4" t="s">
        <v>328</v>
      </c>
      <c r="F455" t="s">
        <v>304</v>
      </c>
      <c r="G455" s="4">
        <v>20</v>
      </c>
      <c r="H455" s="4">
        <v>1</v>
      </c>
      <c r="I455" s="8">
        <v>0</v>
      </c>
      <c r="J455" s="7" t="e">
        <f>#REF!</f>
        <v>#REF!</v>
      </c>
      <c r="K455" s="7" t="e">
        <f>#REF!</f>
        <v>#REF!</v>
      </c>
      <c r="L455" s="5" t="e">
        <f>VLOOKUP(X455,#REF!,6,FALSE)</f>
        <v>#REF!</v>
      </c>
      <c r="M455" s="5" t="e">
        <f>VLOOKUP(X455,#REF!,8,FALSE)</f>
        <v>#REF!</v>
      </c>
      <c r="N455" s="5" t="e">
        <f>VLOOKUP(X455,#REF!,7,FALSE)</f>
        <v>#REF!</v>
      </c>
      <c r="O455" s="4">
        <v>0</v>
      </c>
      <c r="P455" s="4">
        <v>0</v>
      </c>
      <c r="Q455" t="e">
        <f t="shared" si="35"/>
        <v>#REF!</v>
      </c>
      <c r="R455" t="e">
        <f t="shared" si="36"/>
        <v>#REF!</v>
      </c>
      <c r="S455" t="e">
        <f>#REF!^2/((J455*#REF!)*(SQRT(1+K455^2)))</f>
        <v>#REF!</v>
      </c>
      <c r="T455" t="e">
        <f t="shared" si="37"/>
        <v>#REF!</v>
      </c>
      <c r="U455">
        <v>0</v>
      </c>
      <c r="V455" s="4">
        <v>0</v>
      </c>
      <c r="W455" t="e">
        <f t="shared" si="39"/>
        <v>#REF!</v>
      </c>
      <c r="X455" t="e">
        <f t="shared" si="38"/>
        <v>#REF!</v>
      </c>
      <c r="Z455">
        <v>0</v>
      </c>
      <c r="AL455"/>
    </row>
    <row r="456" spans="1:38" s="4" customFormat="1" ht="18" customHeight="1" x14ac:dyDescent="0.25">
      <c r="A456" s="1" t="s">
        <v>791</v>
      </c>
      <c r="B456" t="s">
        <v>55</v>
      </c>
      <c r="C456" t="s">
        <v>47</v>
      </c>
      <c r="D456" t="s">
        <v>983</v>
      </c>
      <c r="E456" s="4" t="s">
        <v>328</v>
      </c>
      <c r="F456" t="s">
        <v>304</v>
      </c>
      <c r="G456" s="4">
        <v>20</v>
      </c>
      <c r="H456" s="4">
        <v>1</v>
      </c>
      <c r="I456" s="8">
        <v>0</v>
      </c>
      <c r="J456" s="7" t="e">
        <f>#REF!</f>
        <v>#REF!</v>
      </c>
      <c r="K456" s="7" t="e">
        <f>#REF!</f>
        <v>#REF!</v>
      </c>
      <c r="L456" s="5" t="e">
        <f>VLOOKUP(X456,#REF!,6,FALSE)</f>
        <v>#REF!</v>
      </c>
      <c r="M456" s="5" t="e">
        <f>VLOOKUP(X456,#REF!,8,FALSE)</f>
        <v>#REF!</v>
      </c>
      <c r="N456" s="5" t="e">
        <f>VLOOKUP(X456,#REF!,7,FALSE)</f>
        <v>#REF!</v>
      </c>
      <c r="O456" s="4">
        <v>0</v>
      </c>
      <c r="P456" s="4">
        <v>0</v>
      </c>
      <c r="Q456" t="e">
        <f t="shared" si="35"/>
        <v>#REF!</v>
      </c>
      <c r="R456" t="e">
        <f t="shared" si="36"/>
        <v>#REF!</v>
      </c>
      <c r="S456" t="e">
        <f>#REF!^2/((J456*#REF!)*(SQRT(1+K456^2)))</f>
        <v>#REF!</v>
      </c>
      <c r="T456" t="e">
        <f t="shared" si="37"/>
        <v>#REF!</v>
      </c>
      <c r="U456">
        <v>0</v>
      </c>
      <c r="V456" s="4">
        <v>0</v>
      </c>
      <c r="W456" t="e">
        <f t="shared" si="39"/>
        <v>#REF!</v>
      </c>
      <c r="X456" t="e">
        <f t="shared" si="38"/>
        <v>#REF!</v>
      </c>
      <c r="Z456">
        <v>0</v>
      </c>
      <c r="AL456"/>
    </row>
    <row r="457" spans="1:38" s="4" customFormat="1" ht="18" customHeight="1" x14ac:dyDescent="0.25">
      <c r="A457" s="1" t="s">
        <v>792</v>
      </c>
      <c r="B457" t="s">
        <v>55</v>
      </c>
      <c r="C457" t="s">
        <v>48</v>
      </c>
      <c r="D457" t="s">
        <v>983</v>
      </c>
      <c r="E457" s="4" t="s">
        <v>328</v>
      </c>
      <c r="F457" t="s">
        <v>304</v>
      </c>
      <c r="G457" s="4">
        <v>20</v>
      </c>
      <c r="H457" s="4">
        <v>1</v>
      </c>
      <c r="I457" s="8">
        <v>0</v>
      </c>
      <c r="J457" s="7" t="e">
        <f>#REF!</f>
        <v>#REF!</v>
      </c>
      <c r="K457" s="7" t="e">
        <f>#REF!</f>
        <v>#REF!</v>
      </c>
      <c r="L457" s="5" t="e">
        <f>VLOOKUP(X457,#REF!,6,FALSE)</f>
        <v>#REF!</v>
      </c>
      <c r="M457" s="5" t="e">
        <f>VLOOKUP(X457,#REF!,8,FALSE)</f>
        <v>#REF!</v>
      </c>
      <c r="N457" s="5" t="e">
        <f>VLOOKUP(X457,#REF!,7,FALSE)</f>
        <v>#REF!</v>
      </c>
      <c r="O457" s="4">
        <v>0</v>
      </c>
      <c r="P457" s="4">
        <v>0</v>
      </c>
      <c r="Q457" t="e">
        <f t="shared" si="35"/>
        <v>#REF!</v>
      </c>
      <c r="R457" t="e">
        <f t="shared" si="36"/>
        <v>#REF!</v>
      </c>
      <c r="S457" t="e">
        <f>#REF!^2/((J457*#REF!)*(SQRT(1+K457^2)))</f>
        <v>#REF!</v>
      </c>
      <c r="T457" t="e">
        <f t="shared" si="37"/>
        <v>#REF!</v>
      </c>
      <c r="U457">
        <v>0</v>
      </c>
      <c r="V457" s="4">
        <v>0</v>
      </c>
      <c r="W457" t="e">
        <f t="shared" si="39"/>
        <v>#REF!</v>
      </c>
      <c r="X457" t="e">
        <f t="shared" si="38"/>
        <v>#REF!</v>
      </c>
      <c r="Z457">
        <v>0</v>
      </c>
      <c r="AL457"/>
    </row>
    <row r="458" spans="1:38" s="4" customFormat="1" ht="18" customHeight="1" x14ac:dyDescent="0.25">
      <c r="A458" s="1" t="s">
        <v>793</v>
      </c>
      <c r="B458" t="s">
        <v>55</v>
      </c>
      <c r="C458" t="s">
        <v>48</v>
      </c>
      <c r="D458" t="s">
        <v>983</v>
      </c>
      <c r="E458" s="4" t="s">
        <v>328</v>
      </c>
      <c r="F458" t="s">
        <v>304</v>
      </c>
      <c r="G458" s="4">
        <v>20</v>
      </c>
      <c r="H458" s="4">
        <v>1</v>
      </c>
      <c r="I458" s="8">
        <v>0</v>
      </c>
      <c r="J458" s="7" t="e">
        <f>#REF!</f>
        <v>#REF!</v>
      </c>
      <c r="K458" s="7" t="e">
        <f>#REF!</f>
        <v>#REF!</v>
      </c>
      <c r="L458" s="5" t="e">
        <f>VLOOKUP(X458,#REF!,6,FALSE)</f>
        <v>#REF!</v>
      </c>
      <c r="M458" s="5" t="e">
        <f>VLOOKUP(X458,#REF!,8,FALSE)</f>
        <v>#REF!</v>
      </c>
      <c r="N458" s="5" t="e">
        <f>VLOOKUP(X458,#REF!,7,FALSE)</f>
        <v>#REF!</v>
      </c>
      <c r="O458" s="4">
        <v>0</v>
      </c>
      <c r="P458" s="4">
        <v>0</v>
      </c>
      <c r="Q458" t="e">
        <f t="shared" si="35"/>
        <v>#REF!</v>
      </c>
      <c r="R458" t="e">
        <f t="shared" si="36"/>
        <v>#REF!</v>
      </c>
      <c r="S458" t="e">
        <f>#REF!^2/((J458*#REF!)*(SQRT(1+K458^2)))</f>
        <v>#REF!</v>
      </c>
      <c r="T458" t="e">
        <f t="shared" si="37"/>
        <v>#REF!</v>
      </c>
      <c r="U458">
        <v>0</v>
      </c>
      <c r="V458" s="4">
        <v>0</v>
      </c>
      <c r="W458" t="e">
        <f t="shared" si="39"/>
        <v>#REF!</v>
      </c>
      <c r="X458" t="e">
        <f t="shared" si="38"/>
        <v>#REF!</v>
      </c>
      <c r="Z458">
        <v>0</v>
      </c>
      <c r="AL458"/>
    </row>
    <row r="459" spans="1:38" s="4" customFormat="1" ht="18" customHeight="1" x14ac:dyDescent="0.25">
      <c r="A459" s="1" t="s">
        <v>794</v>
      </c>
      <c r="B459" t="s">
        <v>55</v>
      </c>
      <c r="C459" t="s">
        <v>48</v>
      </c>
      <c r="D459" t="s">
        <v>983</v>
      </c>
      <c r="E459" s="4" t="s">
        <v>328</v>
      </c>
      <c r="F459" t="s">
        <v>304</v>
      </c>
      <c r="G459" s="4">
        <v>20</v>
      </c>
      <c r="H459" s="4">
        <v>0.5</v>
      </c>
      <c r="I459" s="8">
        <v>0</v>
      </c>
      <c r="J459" s="7" t="e">
        <f>#REF!</f>
        <v>#REF!</v>
      </c>
      <c r="K459" s="7" t="e">
        <f>#REF!</f>
        <v>#REF!</v>
      </c>
      <c r="L459" s="5" t="e">
        <f>VLOOKUP(X459,#REF!,6,FALSE)</f>
        <v>#REF!</v>
      </c>
      <c r="M459" s="5" t="e">
        <f>VLOOKUP(X459,#REF!,8,FALSE)</f>
        <v>#REF!</v>
      </c>
      <c r="N459" s="5" t="e">
        <f>VLOOKUP(X459,#REF!,7,FALSE)</f>
        <v>#REF!</v>
      </c>
      <c r="O459" s="4">
        <v>0</v>
      </c>
      <c r="P459" s="4">
        <v>0</v>
      </c>
      <c r="Q459" t="e">
        <f t="shared" si="35"/>
        <v>#REF!</v>
      </c>
      <c r="R459" t="e">
        <f t="shared" si="36"/>
        <v>#REF!</v>
      </c>
      <c r="S459" t="e">
        <f>#REF!^2/((J459*#REF!)*(SQRT(1+K459^2)))</f>
        <v>#REF!</v>
      </c>
      <c r="T459" t="e">
        <f t="shared" si="37"/>
        <v>#REF!</v>
      </c>
      <c r="U459">
        <v>0</v>
      </c>
      <c r="V459" s="4">
        <v>0</v>
      </c>
      <c r="W459" t="e">
        <f t="shared" si="39"/>
        <v>#REF!</v>
      </c>
      <c r="X459" t="e">
        <f t="shared" si="38"/>
        <v>#REF!</v>
      </c>
      <c r="Z459">
        <v>0</v>
      </c>
      <c r="AL459"/>
    </row>
    <row r="460" spans="1:38" s="4" customFormat="1" ht="18" customHeight="1" x14ac:dyDescent="0.25">
      <c r="A460" s="1" t="s">
        <v>795</v>
      </c>
      <c r="B460" t="s">
        <v>55</v>
      </c>
      <c r="C460" t="s">
        <v>48</v>
      </c>
      <c r="D460" t="s">
        <v>983</v>
      </c>
      <c r="E460" s="4" t="s">
        <v>328</v>
      </c>
      <c r="F460" t="s">
        <v>304</v>
      </c>
      <c r="G460" s="4">
        <v>20</v>
      </c>
      <c r="H460" s="4">
        <v>0.5</v>
      </c>
      <c r="I460" s="8">
        <v>0</v>
      </c>
      <c r="J460" s="7" t="e">
        <f>#REF!</f>
        <v>#REF!</v>
      </c>
      <c r="K460" s="7" t="e">
        <f>#REF!</f>
        <v>#REF!</v>
      </c>
      <c r="L460" s="5" t="e">
        <f>VLOOKUP(X460,#REF!,6,FALSE)</f>
        <v>#REF!</v>
      </c>
      <c r="M460" s="5" t="e">
        <f>VLOOKUP(X460,#REF!,8,FALSE)</f>
        <v>#REF!</v>
      </c>
      <c r="N460" s="5" t="e">
        <f>VLOOKUP(X460,#REF!,7,FALSE)</f>
        <v>#REF!</v>
      </c>
      <c r="O460" s="4">
        <v>0</v>
      </c>
      <c r="P460" s="4">
        <v>0</v>
      </c>
      <c r="Q460" t="e">
        <f t="shared" si="35"/>
        <v>#REF!</v>
      </c>
      <c r="R460" t="e">
        <f t="shared" si="36"/>
        <v>#REF!</v>
      </c>
      <c r="S460" t="e">
        <f>#REF!^2/((J460*#REF!)*(SQRT(1+K460^2)))</f>
        <v>#REF!</v>
      </c>
      <c r="T460" t="e">
        <f t="shared" si="37"/>
        <v>#REF!</v>
      </c>
      <c r="U460">
        <v>0</v>
      </c>
      <c r="V460" s="4">
        <v>0</v>
      </c>
      <c r="W460" t="e">
        <f t="shared" si="39"/>
        <v>#REF!</v>
      </c>
      <c r="X460" t="e">
        <f t="shared" si="38"/>
        <v>#REF!</v>
      </c>
      <c r="Z460">
        <v>0</v>
      </c>
      <c r="AL460"/>
    </row>
    <row r="461" spans="1:38" s="4" customFormat="1" ht="18" customHeight="1" x14ac:dyDescent="0.25">
      <c r="A461" s="1" t="s">
        <v>796</v>
      </c>
      <c r="B461" t="s">
        <v>55</v>
      </c>
      <c r="C461" t="s">
        <v>47</v>
      </c>
      <c r="D461" t="s">
        <v>983</v>
      </c>
      <c r="E461" s="4" t="s">
        <v>328</v>
      </c>
      <c r="F461" t="s">
        <v>304</v>
      </c>
      <c r="G461" s="4">
        <v>20</v>
      </c>
      <c r="H461" s="4">
        <v>0.5</v>
      </c>
      <c r="I461" s="8">
        <v>0</v>
      </c>
      <c r="J461" s="7" t="e">
        <f>#REF!</f>
        <v>#REF!</v>
      </c>
      <c r="K461" s="7" t="e">
        <f>#REF!</f>
        <v>#REF!</v>
      </c>
      <c r="L461" s="5" t="e">
        <f>VLOOKUP(X461,#REF!,6,FALSE)</f>
        <v>#REF!</v>
      </c>
      <c r="M461" s="5" t="e">
        <f>VLOOKUP(X461,#REF!,8,FALSE)</f>
        <v>#REF!</v>
      </c>
      <c r="N461" s="5" t="e">
        <f>VLOOKUP(X461,#REF!,7,FALSE)</f>
        <v>#REF!</v>
      </c>
      <c r="O461" s="4">
        <v>0</v>
      </c>
      <c r="P461" s="4">
        <v>0</v>
      </c>
      <c r="Q461" t="e">
        <f t="shared" si="35"/>
        <v>#REF!</v>
      </c>
      <c r="R461" t="e">
        <f t="shared" si="36"/>
        <v>#REF!</v>
      </c>
      <c r="S461" t="e">
        <f>#REF!^2/((J461*#REF!)*(SQRT(1+K461^2)))</f>
        <v>#REF!</v>
      </c>
      <c r="T461" t="e">
        <f t="shared" si="37"/>
        <v>#REF!</v>
      </c>
      <c r="U461">
        <v>0</v>
      </c>
      <c r="V461" s="4">
        <v>0</v>
      </c>
      <c r="W461" t="e">
        <f t="shared" si="39"/>
        <v>#REF!</v>
      </c>
      <c r="X461" t="e">
        <f t="shared" si="38"/>
        <v>#REF!</v>
      </c>
      <c r="Z461">
        <v>0</v>
      </c>
      <c r="AL461"/>
    </row>
    <row r="462" spans="1:38" s="4" customFormat="1" ht="18" customHeight="1" x14ac:dyDescent="0.25">
      <c r="A462" s="1" t="s">
        <v>797</v>
      </c>
      <c r="B462" t="s">
        <v>55</v>
      </c>
      <c r="C462" t="s">
        <v>47</v>
      </c>
      <c r="D462" t="s">
        <v>983</v>
      </c>
      <c r="E462" s="4" t="s">
        <v>328</v>
      </c>
      <c r="F462" t="s">
        <v>304</v>
      </c>
      <c r="G462" s="4">
        <v>20</v>
      </c>
      <c r="H462" s="4">
        <v>0.5</v>
      </c>
      <c r="I462" s="8">
        <v>0</v>
      </c>
      <c r="J462" s="7" t="e">
        <f>#REF!</f>
        <v>#REF!</v>
      </c>
      <c r="K462" s="7" t="e">
        <f>#REF!</f>
        <v>#REF!</v>
      </c>
      <c r="L462" s="5" t="e">
        <f>VLOOKUP(X462,#REF!,6,FALSE)</f>
        <v>#REF!</v>
      </c>
      <c r="M462" s="5" t="e">
        <f>VLOOKUP(X462,#REF!,8,FALSE)</f>
        <v>#REF!</v>
      </c>
      <c r="N462" s="5" t="e">
        <f>VLOOKUP(X462,#REF!,7,FALSE)</f>
        <v>#REF!</v>
      </c>
      <c r="O462" s="4">
        <v>0</v>
      </c>
      <c r="P462" s="4">
        <v>0</v>
      </c>
      <c r="Q462" t="e">
        <f t="shared" si="35"/>
        <v>#REF!</v>
      </c>
      <c r="R462" t="e">
        <f t="shared" si="36"/>
        <v>#REF!</v>
      </c>
      <c r="S462" t="e">
        <f>#REF!^2/((J462*#REF!)*(SQRT(1+K462^2)))</f>
        <v>#REF!</v>
      </c>
      <c r="T462" t="e">
        <f t="shared" si="37"/>
        <v>#REF!</v>
      </c>
      <c r="U462">
        <v>0</v>
      </c>
      <c r="V462" s="4">
        <v>0</v>
      </c>
      <c r="W462" t="e">
        <f t="shared" si="39"/>
        <v>#REF!</v>
      </c>
      <c r="X462" t="e">
        <f t="shared" si="38"/>
        <v>#REF!</v>
      </c>
      <c r="Z462">
        <v>0</v>
      </c>
      <c r="AL462"/>
    </row>
    <row r="463" spans="1:38" s="4" customFormat="1" ht="18" customHeight="1" x14ac:dyDescent="0.25">
      <c r="A463" s="1" t="s">
        <v>1134</v>
      </c>
      <c r="B463" t="s">
        <v>55</v>
      </c>
      <c r="C463" t="s">
        <v>50</v>
      </c>
      <c r="D463" t="s">
        <v>983</v>
      </c>
      <c r="E463" s="4" t="s">
        <v>330</v>
      </c>
      <c r="F463" t="s">
        <v>304</v>
      </c>
      <c r="G463" s="4">
        <v>20</v>
      </c>
      <c r="H463" s="4">
        <v>1</v>
      </c>
      <c r="I463" s="8">
        <v>-0.39500000000000002</v>
      </c>
      <c r="J463" s="7" t="e">
        <f>#REF!</f>
        <v>#REF!</v>
      </c>
      <c r="K463" s="7" t="e">
        <f>#REF!</f>
        <v>#REF!</v>
      </c>
      <c r="L463" s="5" t="e">
        <f>VLOOKUP(X463,#REF!,6,FALSE)</f>
        <v>#REF!</v>
      </c>
      <c r="M463" s="5" t="e">
        <f>VLOOKUP(X463,#REF!,8,FALSE)</f>
        <v>#REF!</v>
      </c>
      <c r="N463" s="5" t="e">
        <f>VLOOKUP(X463,#REF!,7,FALSE)</f>
        <v>#REF!</v>
      </c>
      <c r="O463" s="4">
        <v>0</v>
      </c>
      <c r="P463" s="4">
        <v>2.5</v>
      </c>
      <c r="Q463" t="e">
        <f t="shared" ref="Q463:Q464" si="40">IF(S463*V463=0,0.001,S463*V463)</f>
        <v>#REF!</v>
      </c>
      <c r="R463" t="e">
        <f t="shared" ref="R463:R464" si="41">T463*V463</f>
        <v>#REF!</v>
      </c>
      <c r="S463" t="e">
        <f>#REF!^2/((J463*#REF!)*(SQRT(1+K463^2)))</f>
        <v>#REF!</v>
      </c>
      <c r="T463" t="e">
        <f t="shared" ref="T463:T464" si="42">S463*K463/(2*PI()*50)</f>
        <v>#REF!</v>
      </c>
      <c r="U463">
        <v>-0.28000000000000003</v>
      </c>
      <c r="V463" s="4">
        <v>0</v>
      </c>
      <c r="W463" t="e">
        <f t="shared" ref="W463:W466" si="43">"PSCAD_"&amp;D463&amp;"_"&amp;F463&amp;"_"&amp;A463&amp;"_SCR"&amp;ROUND(J463,2)&amp;"_XR"&amp;ROUND(K463,2)&amp;"_P"&amp;H463&amp;"_Q"&amp;I463</f>
        <v>#REF!</v>
      </c>
      <c r="X463" t="e">
        <f t="shared" ref="X463:X466" si="44">H463&amp;"_"&amp;I463&amp;"_"&amp;ROUND(J463,2)&amp;"_"&amp;ROUND(K463,2)</f>
        <v>#REF!</v>
      </c>
      <c r="Z463">
        <v>0</v>
      </c>
      <c r="AL463"/>
    </row>
    <row r="464" spans="1:38" s="4" customFormat="1" ht="18" customHeight="1" x14ac:dyDescent="0.25">
      <c r="A464" s="1" t="s">
        <v>1133</v>
      </c>
      <c r="B464" t="s">
        <v>55</v>
      </c>
      <c r="C464" t="s">
        <v>50</v>
      </c>
      <c r="D464" t="s">
        <v>983</v>
      </c>
      <c r="E464" s="4" t="s">
        <v>330</v>
      </c>
      <c r="F464" t="s">
        <v>304</v>
      </c>
      <c r="G464" s="4">
        <v>20</v>
      </c>
      <c r="H464" s="4">
        <v>1</v>
      </c>
      <c r="I464" s="8">
        <v>-0.39500000000000002</v>
      </c>
      <c r="J464" s="7" t="e">
        <f>#REF!</f>
        <v>#REF!</v>
      </c>
      <c r="K464" s="7" t="e">
        <f>#REF!</f>
        <v>#REF!</v>
      </c>
      <c r="L464" s="5" t="e">
        <f>VLOOKUP(X464,#REF!,6,FALSE)</f>
        <v>#REF!</v>
      </c>
      <c r="M464" s="5" t="e">
        <f>VLOOKUP(X464,#REF!,8,FALSE)</f>
        <v>#REF!</v>
      </c>
      <c r="N464" s="5" t="e">
        <f>VLOOKUP(X464,#REF!,7,FALSE)</f>
        <v>#REF!</v>
      </c>
      <c r="O464" s="4">
        <v>0</v>
      </c>
      <c r="P464" s="4">
        <v>2.5</v>
      </c>
      <c r="Q464" t="e">
        <f t="shared" si="40"/>
        <v>#REF!</v>
      </c>
      <c r="R464" t="e">
        <f t="shared" si="41"/>
        <v>#REF!</v>
      </c>
      <c r="S464" t="e">
        <f>#REF!^2/((J464*#REF!)*(SQRT(1+K464^2)))</f>
        <v>#REF!</v>
      </c>
      <c r="T464" t="e">
        <f t="shared" si="42"/>
        <v>#REF!</v>
      </c>
      <c r="U464">
        <v>-0.35504803419113501</v>
      </c>
      <c r="V464" s="4">
        <v>0</v>
      </c>
      <c r="W464" t="e">
        <f t="shared" si="43"/>
        <v>#REF!</v>
      </c>
      <c r="X464" t="e">
        <f t="shared" si="44"/>
        <v>#REF!</v>
      </c>
      <c r="Z464">
        <v>0</v>
      </c>
      <c r="AL464"/>
    </row>
    <row r="465" spans="1:38" s="4" customFormat="1" ht="18" customHeight="1" x14ac:dyDescent="0.25">
      <c r="A465" s="1" t="s">
        <v>1135</v>
      </c>
      <c r="B465" t="s">
        <v>55</v>
      </c>
      <c r="C465" t="s">
        <v>50</v>
      </c>
      <c r="D465" t="s">
        <v>983</v>
      </c>
      <c r="E465" s="4" t="s">
        <v>330</v>
      </c>
      <c r="F465" t="s">
        <v>304</v>
      </c>
      <c r="G465" s="4">
        <v>20</v>
      </c>
      <c r="H465" s="4">
        <v>1</v>
      </c>
      <c r="I465" s="8">
        <v>0.39500000000000002</v>
      </c>
      <c r="J465" s="7" t="e">
        <f>#REF!</f>
        <v>#REF!</v>
      </c>
      <c r="K465" s="7" t="e">
        <f>#REF!</f>
        <v>#REF!</v>
      </c>
      <c r="L465" s="5" t="e">
        <f>VLOOKUP(X465,#REF!,6,FALSE)</f>
        <v>#REF!</v>
      </c>
      <c r="M465" s="5" t="e">
        <f>VLOOKUP(X465,#REF!,8,FALSE)</f>
        <v>#REF!</v>
      </c>
      <c r="N465" s="5" t="e">
        <f>VLOOKUP(X465,#REF!,7,FALSE)</f>
        <v>#REF!</v>
      </c>
      <c r="O465" s="4">
        <v>0</v>
      </c>
      <c r="P465" s="4">
        <v>2.5</v>
      </c>
      <c r="Q465" t="e">
        <f t="shared" si="35"/>
        <v>#REF!</v>
      </c>
      <c r="R465" t="e">
        <f t="shared" si="36"/>
        <v>#REF!</v>
      </c>
      <c r="S465" t="e">
        <f>#REF!^2/((J465*#REF!)*(SQRT(1+K465^2)))</f>
        <v>#REF!</v>
      </c>
      <c r="T465" t="e">
        <f t="shared" si="37"/>
        <v>#REF!</v>
      </c>
      <c r="U465">
        <v>-0.39</v>
      </c>
      <c r="V465" s="4">
        <v>0</v>
      </c>
      <c r="W465" t="e">
        <f t="shared" si="43"/>
        <v>#REF!</v>
      </c>
      <c r="X465" t="e">
        <f t="shared" si="44"/>
        <v>#REF!</v>
      </c>
      <c r="Z465">
        <v>0</v>
      </c>
      <c r="AL465"/>
    </row>
    <row r="466" spans="1:38" s="4" customFormat="1" ht="18" customHeight="1" x14ac:dyDescent="0.25">
      <c r="A466" s="1" t="s">
        <v>803</v>
      </c>
      <c r="B466" t="s">
        <v>55</v>
      </c>
      <c r="C466" t="s">
        <v>50</v>
      </c>
      <c r="D466" t="s">
        <v>983</v>
      </c>
      <c r="E466" s="4" t="s">
        <v>330</v>
      </c>
      <c r="F466" t="s">
        <v>304</v>
      </c>
      <c r="G466" s="4">
        <v>20</v>
      </c>
      <c r="H466" s="4">
        <v>1</v>
      </c>
      <c r="I466" s="8">
        <v>0.39500000000000002</v>
      </c>
      <c r="J466" s="7" t="e">
        <f>#REF!</f>
        <v>#REF!</v>
      </c>
      <c r="K466" s="7" t="e">
        <f>#REF!</f>
        <v>#REF!</v>
      </c>
      <c r="L466" s="5" t="e">
        <f>VLOOKUP(X466,#REF!,6,FALSE)</f>
        <v>#REF!</v>
      </c>
      <c r="M466" s="5" t="e">
        <f>VLOOKUP(X466,#REF!,8,FALSE)</f>
        <v>#REF!</v>
      </c>
      <c r="N466" s="5" t="e">
        <f>VLOOKUP(X466,#REF!,7,FALSE)</f>
        <v>#REF!</v>
      </c>
      <c r="O466" s="4">
        <v>0</v>
      </c>
      <c r="P466" s="4">
        <v>2.5</v>
      </c>
      <c r="Q466" t="e">
        <f t="shared" si="35"/>
        <v>#REF!</v>
      </c>
      <c r="R466" t="e">
        <f t="shared" si="36"/>
        <v>#REF!</v>
      </c>
      <c r="S466" t="e">
        <f>#REF!^2/((J466*#REF!)*(SQRT(1+K466^2)))</f>
        <v>#REF!</v>
      </c>
      <c r="T466" t="e">
        <f t="shared" si="37"/>
        <v>#REF!</v>
      </c>
      <c r="U466">
        <v>-0.3</v>
      </c>
      <c r="V466" s="4">
        <v>0</v>
      </c>
      <c r="W466" t="e">
        <f t="shared" si="43"/>
        <v>#REF!</v>
      </c>
      <c r="X466" t="e">
        <f t="shared" si="44"/>
        <v>#REF!</v>
      </c>
      <c r="Z466">
        <v>0</v>
      </c>
      <c r="AL466"/>
    </row>
    <row r="467" spans="1:38" s="4" customFormat="1" ht="18" customHeight="1" x14ac:dyDescent="0.25">
      <c r="A467" s="1" t="s">
        <v>800</v>
      </c>
      <c r="B467" t="s">
        <v>55</v>
      </c>
      <c r="C467" t="s">
        <v>50</v>
      </c>
      <c r="D467" t="s">
        <v>983</v>
      </c>
      <c r="E467" s="4" t="s">
        <v>329</v>
      </c>
      <c r="F467" t="s">
        <v>304</v>
      </c>
      <c r="G467" s="4">
        <v>25</v>
      </c>
      <c r="H467" s="4">
        <v>1</v>
      </c>
      <c r="I467" s="8">
        <v>0.39500000000000002</v>
      </c>
      <c r="J467" s="7" t="e">
        <f>#REF!</f>
        <v>#REF!</v>
      </c>
      <c r="K467" s="7" t="e">
        <f>#REF!</f>
        <v>#REF!</v>
      </c>
      <c r="L467" s="5" t="e">
        <f>VLOOKUP(X467,#REF!,6,FALSE)</f>
        <v>#REF!</v>
      </c>
      <c r="M467" s="5" t="e">
        <f>VLOOKUP(X467,#REF!,8,FALSE)</f>
        <v>#REF!</v>
      </c>
      <c r="N467" s="5" t="e">
        <f>VLOOKUP(X467,#REF!,7,FALSE)</f>
        <v>#REF!</v>
      </c>
      <c r="O467" s="4">
        <v>0</v>
      </c>
      <c r="P467" s="4">
        <v>2.5</v>
      </c>
      <c r="Q467" t="e">
        <f t="shared" si="35"/>
        <v>#REF!</v>
      </c>
      <c r="R467" t="e">
        <f t="shared" si="36"/>
        <v>#REF!</v>
      </c>
      <c r="S467" t="e">
        <f>#REF!^2/((J467*#REF!)*(SQRT(1+K467^2)))</f>
        <v>#REF!</v>
      </c>
      <c r="T467" t="e">
        <f t="shared" si="37"/>
        <v>#REF!</v>
      </c>
      <c r="U467">
        <v>-0.15</v>
      </c>
      <c r="V467" s="4">
        <v>0</v>
      </c>
      <c r="W467" t="e">
        <f t="shared" si="39"/>
        <v>#REF!</v>
      </c>
      <c r="X467" t="e">
        <f t="shared" si="38"/>
        <v>#REF!</v>
      </c>
      <c r="Z467">
        <v>0</v>
      </c>
      <c r="AL467"/>
    </row>
    <row r="468" spans="1:38" s="4" customFormat="1" ht="18" customHeight="1" x14ac:dyDescent="0.25">
      <c r="A468" s="1" t="s">
        <v>801</v>
      </c>
      <c r="B468" t="s">
        <v>55</v>
      </c>
      <c r="C468" t="s">
        <v>50</v>
      </c>
      <c r="D468" t="s">
        <v>983</v>
      </c>
      <c r="E468" s="4" t="s">
        <v>329</v>
      </c>
      <c r="F468" t="s">
        <v>304</v>
      </c>
      <c r="G468" s="4">
        <v>25</v>
      </c>
      <c r="H468" s="4">
        <v>1</v>
      </c>
      <c r="I468" s="8">
        <v>0.39500000000000002</v>
      </c>
      <c r="J468" s="7" t="e">
        <f>#REF!</f>
        <v>#REF!</v>
      </c>
      <c r="K468" s="7" t="e">
        <f>#REF!</f>
        <v>#REF!</v>
      </c>
      <c r="L468" s="5" t="e">
        <f>VLOOKUP(X468,#REF!,6,FALSE)</f>
        <v>#REF!</v>
      </c>
      <c r="M468" s="5" t="e">
        <f>VLOOKUP(X468,#REF!,8,FALSE)</f>
        <v>#REF!</v>
      </c>
      <c r="N468" s="5" t="e">
        <f>VLOOKUP(X468,#REF!,7,FALSE)</f>
        <v>#REF!</v>
      </c>
      <c r="O468" s="4">
        <v>0</v>
      </c>
      <c r="P468" s="4">
        <v>2.5</v>
      </c>
      <c r="Q468" t="e">
        <f t="shared" si="35"/>
        <v>#REF!</v>
      </c>
      <c r="R468" t="e">
        <f t="shared" si="36"/>
        <v>#REF!</v>
      </c>
      <c r="S468" t="e">
        <f>#REF!^2/((J468*#REF!)*(SQRT(1+K468^2)))</f>
        <v>#REF!</v>
      </c>
      <c r="T468" t="e">
        <f t="shared" si="37"/>
        <v>#REF!</v>
      </c>
      <c r="U468">
        <v>-0.29733198165892899</v>
      </c>
      <c r="V468" s="4">
        <v>0</v>
      </c>
      <c r="W468" t="e">
        <f t="shared" si="39"/>
        <v>#REF!</v>
      </c>
      <c r="X468" t="e">
        <f t="shared" si="38"/>
        <v>#REF!</v>
      </c>
      <c r="Z468">
        <v>0</v>
      </c>
      <c r="AL468"/>
    </row>
    <row r="469" spans="1:38" s="4" customFormat="1" ht="18" customHeight="1" x14ac:dyDescent="0.25">
      <c r="A469" s="1" t="s">
        <v>1132</v>
      </c>
      <c r="B469" t="s">
        <v>55</v>
      </c>
      <c r="C469" s="4" t="s">
        <v>49</v>
      </c>
      <c r="D469" t="s">
        <v>983</v>
      </c>
      <c r="E469" s="4" t="s">
        <v>329</v>
      </c>
      <c r="F469" t="s">
        <v>304</v>
      </c>
      <c r="G469" s="4">
        <v>20</v>
      </c>
      <c r="H469" s="4">
        <v>1</v>
      </c>
      <c r="I469" s="8">
        <v>-0.39500000000000002</v>
      </c>
      <c r="J469" s="7" t="e">
        <f>#REF!</f>
        <v>#REF!</v>
      </c>
      <c r="K469" s="7" t="e">
        <f>#REF!</f>
        <v>#REF!</v>
      </c>
      <c r="L469" s="5" t="e">
        <f>VLOOKUP(X469,#REF!,6,FALSE)</f>
        <v>#REF!</v>
      </c>
      <c r="M469" s="5" t="e">
        <f>VLOOKUP(X469,#REF!,8,FALSE)</f>
        <v>#REF!</v>
      </c>
      <c r="N469" s="5" t="e">
        <f>VLOOKUP(X469,#REF!,7,FALSE)</f>
        <v>#REF!</v>
      </c>
      <c r="O469" s="4">
        <v>0</v>
      </c>
      <c r="P469" s="4">
        <v>2.5</v>
      </c>
      <c r="Q469" t="e">
        <f t="shared" ref="Q469:Q470" si="45">IF(S469*V469=0,0.001,S469*V469)</f>
        <v>#REF!</v>
      </c>
      <c r="R469" t="e">
        <f t="shared" ref="R469:R470" si="46">T469*V469</f>
        <v>#REF!</v>
      </c>
      <c r="S469" t="e">
        <f>#REF!^2/((J469*#REF!)*(SQRT(1+K469^2)))</f>
        <v>#REF!</v>
      </c>
      <c r="T469" t="e">
        <f t="shared" ref="T469:T470" si="47">S469*K469/(2*PI()*50)</f>
        <v>#REF!</v>
      </c>
      <c r="U469">
        <v>0.15</v>
      </c>
      <c r="V469" s="4">
        <v>0</v>
      </c>
      <c r="W469" t="e">
        <f t="shared" ref="W469:W470" si="48">"PSCAD_"&amp;D469&amp;"_"&amp;F469&amp;"_"&amp;A469&amp;"_SCR"&amp;ROUND(J469,2)&amp;"_XR"&amp;ROUND(K469,2)&amp;"_P"&amp;H469&amp;"_Q"&amp;I469</f>
        <v>#REF!</v>
      </c>
      <c r="X469" t="e">
        <f t="shared" ref="X469:X470" si="49">H469&amp;"_"&amp;I469&amp;"_"&amp;ROUND(J469,2)&amp;"_"&amp;ROUND(K469,2)</f>
        <v>#REF!</v>
      </c>
      <c r="Z469">
        <v>0</v>
      </c>
      <c r="AL469"/>
    </row>
    <row r="470" spans="1:38" s="4" customFormat="1" ht="18" customHeight="1" x14ac:dyDescent="0.25">
      <c r="A470" s="1" t="s">
        <v>1131</v>
      </c>
      <c r="B470" t="s">
        <v>55</v>
      </c>
      <c r="C470" s="4" t="s">
        <v>49</v>
      </c>
      <c r="D470" t="s">
        <v>983</v>
      </c>
      <c r="E470" s="4" t="s">
        <v>329</v>
      </c>
      <c r="F470" t="s">
        <v>304</v>
      </c>
      <c r="G470" s="4">
        <v>20</v>
      </c>
      <c r="H470" s="4">
        <v>1</v>
      </c>
      <c r="I470" s="8">
        <v>-0.39500000000000002</v>
      </c>
      <c r="J470" s="7" t="e">
        <f>#REF!</f>
        <v>#REF!</v>
      </c>
      <c r="K470" s="7" t="e">
        <f>#REF!</f>
        <v>#REF!</v>
      </c>
      <c r="L470" s="5" t="e">
        <f>VLOOKUP(X470,#REF!,6,FALSE)</f>
        <v>#REF!</v>
      </c>
      <c r="M470" s="5" t="e">
        <f>VLOOKUP(X470,#REF!,8,FALSE)</f>
        <v>#REF!</v>
      </c>
      <c r="N470" s="5" t="e">
        <f>VLOOKUP(X470,#REF!,7,FALSE)</f>
        <v>#REF!</v>
      </c>
      <c r="O470" s="4">
        <v>0</v>
      </c>
      <c r="P470" s="4">
        <v>2.5</v>
      </c>
      <c r="Q470" t="e">
        <f t="shared" si="45"/>
        <v>#REF!</v>
      </c>
      <c r="R470" t="e">
        <f t="shared" si="46"/>
        <v>#REF!</v>
      </c>
      <c r="S470" t="e">
        <f>#REF!^2/((J470*#REF!)*(SQRT(1+K470^2)))</f>
        <v>#REF!</v>
      </c>
      <c r="T470" t="e">
        <f t="shared" si="47"/>
        <v>#REF!</v>
      </c>
      <c r="U470">
        <v>0.25</v>
      </c>
      <c r="V470" s="4">
        <v>0</v>
      </c>
      <c r="W470" t="e">
        <f t="shared" si="48"/>
        <v>#REF!</v>
      </c>
      <c r="X470" t="e">
        <f t="shared" si="49"/>
        <v>#REF!</v>
      </c>
      <c r="Z470">
        <v>0</v>
      </c>
      <c r="AL470"/>
    </row>
    <row r="471" spans="1:38" s="4" customFormat="1" ht="18" customHeight="1" x14ac:dyDescent="0.25">
      <c r="A471" s="1" t="s">
        <v>1132</v>
      </c>
      <c r="B471" t="s">
        <v>55</v>
      </c>
      <c r="C471" s="4" t="s">
        <v>49</v>
      </c>
      <c r="D471" t="s">
        <v>983</v>
      </c>
      <c r="E471" s="4" t="s">
        <v>329</v>
      </c>
      <c r="F471" t="s">
        <v>304</v>
      </c>
      <c r="G471" s="4">
        <v>20</v>
      </c>
      <c r="H471" s="4">
        <v>1</v>
      </c>
      <c r="I471" s="8">
        <v>0.39500000000000002</v>
      </c>
      <c r="J471" s="7" t="e">
        <f>#REF!</f>
        <v>#REF!</v>
      </c>
      <c r="K471" s="7" t="e">
        <f>#REF!</f>
        <v>#REF!</v>
      </c>
      <c r="L471" s="5" t="e">
        <f>VLOOKUP(X471,#REF!,6,FALSE)</f>
        <v>#REF!</v>
      </c>
      <c r="M471" s="5" t="e">
        <f>VLOOKUP(X471,#REF!,8,FALSE)</f>
        <v>#REF!</v>
      </c>
      <c r="N471" s="5" t="e">
        <f>VLOOKUP(X471,#REF!,7,FALSE)</f>
        <v>#REF!</v>
      </c>
      <c r="O471" s="4">
        <v>0</v>
      </c>
      <c r="P471" s="4">
        <v>2.5</v>
      </c>
      <c r="Q471" t="e">
        <f t="shared" si="35"/>
        <v>#REF!</v>
      </c>
      <c r="R471" t="e">
        <f t="shared" si="36"/>
        <v>#REF!</v>
      </c>
      <c r="S471" t="e">
        <f>#REF!^2/((J471*#REF!)*(SQRT(1+K471^2)))</f>
        <v>#REF!</v>
      </c>
      <c r="T471" t="e">
        <f t="shared" si="37"/>
        <v>#REF!</v>
      </c>
      <c r="U471">
        <v>0.15</v>
      </c>
      <c r="V471" s="4">
        <v>0</v>
      </c>
      <c r="W471" t="e">
        <f t="shared" si="39"/>
        <v>#REF!</v>
      </c>
      <c r="X471" t="e">
        <f t="shared" si="38"/>
        <v>#REF!</v>
      </c>
      <c r="Z471">
        <v>0</v>
      </c>
      <c r="AL471"/>
    </row>
    <row r="472" spans="1:38" s="4" customFormat="1" ht="18" customHeight="1" x14ac:dyDescent="0.25">
      <c r="A472" s="1" t="s">
        <v>1131</v>
      </c>
      <c r="B472" t="s">
        <v>55</v>
      </c>
      <c r="C472" s="4" t="s">
        <v>49</v>
      </c>
      <c r="D472" t="s">
        <v>983</v>
      </c>
      <c r="E472" s="4" t="s">
        <v>329</v>
      </c>
      <c r="F472" t="s">
        <v>304</v>
      </c>
      <c r="G472" s="4">
        <v>20</v>
      </c>
      <c r="H472" s="4">
        <v>1</v>
      </c>
      <c r="I472" s="8">
        <v>0.39500000000000002</v>
      </c>
      <c r="J472" s="7" t="e">
        <f>#REF!</f>
        <v>#REF!</v>
      </c>
      <c r="K472" s="7" t="e">
        <f>#REF!</f>
        <v>#REF!</v>
      </c>
      <c r="L472" s="5" t="e">
        <f>VLOOKUP(X472,#REF!,6,FALSE)</f>
        <v>#REF!</v>
      </c>
      <c r="M472" s="5" t="e">
        <f>VLOOKUP(X472,#REF!,8,FALSE)</f>
        <v>#REF!</v>
      </c>
      <c r="N472" s="5" t="e">
        <f>VLOOKUP(X472,#REF!,7,FALSE)</f>
        <v>#REF!</v>
      </c>
      <c r="O472" s="4">
        <v>0</v>
      </c>
      <c r="P472" s="4">
        <v>2.5</v>
      </c>
      <c r="Q472" t="e">
        <f t="shared" si="35"/>
        <v>#REF!</v>
      </c>
      <c r="R472" t="e">
        <f t="shared" si="36"/>
        <v>#REF!</v>
      </c>
      <c r="S472" t="e">
        <f>#REF!^2/((J472*#REF!)*(SQRT(1+K472^2)))</f>
        <v>#REF!</v>
      </c>
      <c r="T472" t="e">
        <f t="shared" si="37"/>
        <v>#REF!</v>
      </c>
      <c r="U472">
        <v>0.29733198165892932</v>
      </c>
      <c r="V472" s="4">
        <v>0</v>
      </c>
      <c r="W472" t="e">
        <f t="shared" si="39"/>
        <v>#REF!</v>
      </c>
      <c r="X472" t="e">
        <f t="shared" si="38"/>
        <v>#REF!</v>
      </c>
      <c r="Z472">
        <v>0</v>
      </c>
      <c r="AL472"/>
    </row>
    <row r="473" spans="1:38" s="4" customFormat="1" x14ac:dyDescent="0.25">
      <c r="A473" s="1" t="s">
        <v>804</v>
      </c>
      <c r="B473" t="s">
        <v>55</v>
      </c>
      <c r="C473" t="s">
        <v>49</v>
      </c>
      <c r="D473" t="s">
        <v>983</v>
      </c>
      <c r="E473" s="4" t="s">
        <v>330</v>
      </c>
      <c r="F473" t="s">
        <v>304</v>
      </c>
      <c r="G473" s="4">
        <v>25</v>
      </c>
      <c r="H473" s="4">
        <v>1</v>
      </c>
      <c r="I473" s="8">
        <v>0.39500000000000002</v>
      </c>
      <c r="J473" s="7" t="e">
        <f>#REF!</f>
        <v>#REF!</v>
      </c>
      <c r="K473" s="7" t="e">
        <f>#REF!</f>
        <v>#REF!</v>
      </c>
      <c r="L473" s="5" t="e">
        <f>VLOOKUP(X473,#REF!,6,FALSE)</f>
        <v>#REF!</v>
      </c>
      <c r="M473" s="5" t="e">
        <f>VLOOKUP(X473,#REF!,8,FALSE)</f>
        <v>#REF!</v>
      </c>
      <c r="N473" s="5" t="e">
        <f>VLOOKUP(X473,#REF!,7,FALSE)</f>
        <v>#REF!</v>
      </c>
      <c r="O473" s="4">
        <v>0</v>
      </c>
      <c r="P473" s="4">
        <v>2.5</v>
      </c>
      <c r="Q473" t="e">
        <f t="shared" si="35"/>
        <v>#REF!</v>
      </c>
      <c r="R473" t="e">
        <f t="shared" si="36"/>
        <v>#REF!</v>
      </c>
      <c r="S473" t="e">
        <f>#REF!^2/((J473*#REF!)*(SQRT(1+K473^2)))</f>
        <v>#REF!</v>
      </c>
      <c r="T473" t="e">
        <f t="shared" si="37"/>
        <v>#REF!</v>
      </c>
      <c r="U473">
        <v>0.39</v>
      </c>
      <c r="V473" s="4">
        <v>0</v>
      </c>
      <c r="W473" t="e">
        <f t="shared" si="39"/>
        <v>#REF!</v>
      </c>
      <c r="X473" t="e">
        <f t="shared" si="38"/>
        <v>#REF!</v>
      </c>
      <c r="Z473">
        <v>0</v>
      </c>
      <c r="AL473"/>
    </row>
    <row r="474" spans="1:38" s="4" customFormat="1" x14ac:dyDescent="0.25">
      <c r="A474" s="1" t="s">
        <v>805</v>
      </c>
      <c r="B474" t="s">
        <v>55</v>
      </c>
      <c r="C474" t="s">
        <v>49</v>
      </c>
      <c r="D474" t="s">
        <v>983</v>
      </c>
      <c r="E474" s="4" t="s">
        <v>330</v>
      </c>
      <c r="F474" t="s">
        <v>304</v>
      </c>
      <c r="G474" s="4">
        <v>25</v>
      </c>
      <c r="H474" s="4">
        <v>1</v>
      </c>
      <c r="I474" s="8">
        <v>0.39500000000000002</v>
      </c>
      <c r="J474" s="7" t="e">
        <f>#REF!</f>
        <v>#REF!</v>
      </c>
      <c r="K474" s="7" t="e">
        <f>#REF!</f>
        <v>#REF!</v>
      </c>
      <c r="L474" s="5" t="e">
        <f>VLOOKUP(X474,#REF!,6,FALSE)</f>
        <v>#REF!</v>
      </c>
      <c r="M474" s="5" t="e">
        <f>VLOOKUP(X474,#REF!,8,FALSE)</f>
        <v>#REF!</v>
      </c>
      <c r="N474" s="5" t="e">
        <f>VLOOKUP(X474,#REF!,7,FALSE)</f>
        <v>#REF!</v>
      </c>
      <c r="O474" s="4">
        <v>0</v>
      </c>
      <c r="P474" s="4">
        <v>2.5</v>
      </c>
      <c r="Q474" t="e">
        <f t="shared" si="35"/>
        <v>#REF!</v>
      </c>
      <c r="R474" t="e">
        <f t="shared" si="36"/>
        <v>#REF!</v>
      </c>
      <c r="S474" t="e">
        <f>#REF!^2/((J474*#REF!)*(SQRT(1+K474^2)))</f>
        <v>#REF!</v>
      </c>
      <c r="T474" t="e">
        <f t="shared" si="37"/>
        <v>#REF!</v>
      </c>
      <c r="U474">
        <v>0.3</v>
      </c>
      <c r="V474" s="4">
        <v>0</v>
      </c>
      <c r="W474" t="e">
        <f>"PSCAD_"&amp;D474&amp;"_"&amp;F474&amp;"_"&amp;A474&amp;"_SCR"&amp;ROUND(J474,2)&amp;"_XR"&amp;ROUND(K474,2)&amp;"_P"&amp;H474&amp;"_Q"&amp;I474</f>
        <v>#REF!</v>
      </c>
      <c r="X474" t="e">
        <f t="shared" si="38"/>
        <v>#REF!</v>
      </c>
      <c r="Z474">
        <v>0</v>
      </c>
      <c r="AL474"/>
    </row>
    <row r="475" spans="1:38" ht="11.45" customHeight="1" x14ac:dyDescent="0.25">
      <c r="A475" s="1" t="s">
        <v>1040</v>
      </c>
      <c r="B475" t="s">
        <v>55</v>
      </c>
      <c r="C475" t="s">
        <v>66</v>
      </c>
      <c r="D475" t="s">
        <v>983</v>
      </c>
      <c r="E475" s="4" t="s">
        <v>331</v>
      </c>
      <c r="F475" t="s">
        <v>305</v>
      </c>
      <c r="G475">
        <v>0.1</v>
      </c>
      <c r="H475">
        <v>1</v>
      </c>
      <c r="I475" s="7">
        <v>0.39500000000000002</v>
      </c>
      <c r="J475" s="7">
        <v>1001</v>
      </c>
      <c r="K475" s="7">
        <v>10</v>
      </c>
      <c r="L475" s="5" t="e">
        <f>VLOOKUP(X475,#REF!,6,FALSE)</f>
        <v>#REF!</v>
      </c>
      <c r="M475" s="5" t="e">
        <f>VLOOKUP(X475,#REF!,8,FALSE)</f>
        <v>#REF!</v>
      </c>
      <c r="N475" s="5" t="e">
        <f>VLOOKUP(X475,#REF!,7,FALSE)</f>
        <v>#REF!</v>
      </c>
      <c r="O475">
        <v>0</v>
      </c>
      <c r="P475">
        <v>0</v>
      </c>
      <c r="Q475" t="e">
        <f t="shared" ref="Q475" si="50">IF(S475*V475=0,0.001,S475*V475)</f>
        <v>#REF!</v>
      </c>
      <c r="R475" t="e">
        <f t="shared" ref="R475" si="51">T475*V475</f>
        <v>#REF!</v>
      </c>
      <c r="S475" t="e">
        <f>#REF!^2/((J475*#REF!)*(SQRT(1+K475^2)))</f>
        <v>#REF!</v>
      </c>
      <c r="T475" t="e">
        <f t="shared" ref="T475" si="52">S475*K475/(2*PI()*50)</f>
        <v>#REF!</v>
      </c>
      <c r="U475">
        <v>0</v>
      </c>
      <c r="V475">
        <v>9</v>
      </c>
      <c r="W475" t="str">
        <f t="shared" ref="W475:W578" si="53">"PSCAD_"&amp;D475&amp;"_"&amp;F475&amp;"_"&amp;A475&amp;"_SCR"&amp;ROUND(J475,2)&amp;"_XR"&amp;ROUND(K475,2)&amp;"_P"&amp;H475&amp;"_Q"&amp;I475</f>
        <v>PSCAD_H_SMIB_garbage_SCR1001_XR10_P1_Q0.395</v>
      </c>
      <c r="X475" t="str">
        <f t="shared" ref="X475" si="54">H475&amp;"_"&amp;I475&amp;"_"&amp;ROUND(J475,2)&amp;"_"&amp;ROUND(K475,2)</f>
        <v>1_0.395_1001_10</v>
      </c>
      <c r="Z475">
        <v>0</v>
      </c>
      <c r="AB475" s="4"/>
    </row>
    <row r="476" spans="1:38" ht="12.6" customHeight="1" x14ac:dyDescent="0.25">
      <c r="A476" s="1" t="s">
        <v>1000</v>
      </c>
      <c r="B476" t="s">
        <v>55</v>
      </c>
      <c r="C476" t="s">
        <v>66</v>
      </c>
      <c r="D476" t="s">
        <v>983</v>
      </c>
      <c r="E476" s="4" t="s">
        <v>331</v>
      </c>
      <c r="F476" t="s">
        <v>305</v>
      </c>
      <c r="G476">
        <v>70</v>
      </c>
      <c r="H476">
        <v>1</v>
      </c>
      <c r="I476" s="7">
        <v>0.39500000000000002</v>
      </c>
      <c r="J476" s="7">
        <v>1001</v>
      </c>
      <c r="K476" s="7">
        <v>10</v>
      </c>
      <c r="L476" s="5" t="e">
        <f>VLOOKUP(X476,#REF!,6,FALSE)</f>
        <v>#REF!</v>
      </c>
      <c r="M476" s="5" t="e">
        <f>VLOOKUP(X476,#REF!,8,FALSE)</f>
        <v>#REF!</v>
      </c>
      <c r="N476" s="5" t="e">
        <f>VLOOKUP(X476,#REF!,7,FALSE)</f>
        <v>#REF!</v>
      </c>
      <c r="O476">
        <v>0</v>
      </c>
      <c r="P476">
        <v>0</v>
      </c>
      <c r="Q476" t="e">
        <f t="shared" si="35"/>
        <v>#REF!</v>
      </c>
      <c r="R476" t="e">
        <f t="shared" si="36"/>
        <v>#REF!</v>
      </c>
      <c r="S476" t="e">
        <f>#REF!^2/((J476*#REF!)*(SQRT(1+K476^2)))</f>
        <v>#REF!</v>
      </c>
      <c r="T476" t="e">
        <f t="shared" si="37"/>
        <v>#REF!</v>
      </c>
      <c r="U476">
        <v>0</v>
      </c>
      <c r="V476">
        <v>9</v>
      </c>
      <c r="W476" t="str">
        <f t="shared" si="53"/>
        <v>PSCAD_H_SMIB_H_CUO_1_SCR1001_XR10_P1_Q0.395</v>
      </c>
      <c r="X476" t="str">
        <f t="shared" si="38"/>
        <v>1_0.395_1001_10</v>
      </c>
      <c r="Z476">
        <v>0</v>
      </c>
      <c r="AB476" s="13" t="s">
        <v>259</v>
      </c>
    </row>
    <row r="477" spans="1:38" x14ac:dyDescent="0.25">
      <c r="A477" s="1" t="s">
        <v>1001</v>
      </c>
      <c r="B477" t="s">
        <v>55</v>
      </c>
      <c r="C477" t="s">
        <v>66</v>
      </c>
      <c r="D477" t="s">
        <v>983</v>
      </c>
      <c r="E477" s="4" t="s">
        <v>331</v>
      </c>
      <c r="F477" t="s">
        <v>305</v>
      </c>
      <c r="G477">
        <v>70</v>
      </c>
      <c r="H477">
        <v>1</v>
      </c>
      <c r="I477" s="7">
        <v>-0.39500000000000002</v>
      </c>
      <c r="J477" s="7">
        <v>1001</v>
      </c>
      <c r="K477" s="7">
        <v>10</v>
      </c>
      <c r="L477" s="5" t="e">
        <f>VLOOKUP(X477,#REF!,6,FALSE)</f>
        <v>#REF!</v>
      </c>
      <c r="M477" s="5" t="e">
        <f>VLOOKUP(X477,#REF!,8,FALSE)</f>
        <v>#REF!</v>
      </c>
      <c r="N477" s="5" t="e">
        <f>VLOOKUP(X477,#REF!,7,FALSE)</f>
        <v>#REF!</v>
      </c>
      <c r="O477">
        <v>0</v>
      </c>
      <c r="P477">
        <v>0</v>
      </c>
      <c r="Q477" t="e">
        <f t="shared" si="35"/>
        <v>#REF!</v>
      </c>
      <c r="R477" t="e">
        <f t="shared" si="36"/>
        <v>#REF!</v>
      </c>
      <c r="S477" t="e">
        <f>#REF!^2/((J477*#REF!)*(SQRT(1+K477^2)))</f>
        <v>#REF!</v>
      </c>
      <c r="T477" t="e">
        <f t="shared" si="37"/>
        <v>#REF!</v>
      </c>
      <c r="U477">
        <v>0</v>
      </c>
      <c r="V477">
        <v>9</v>
      </c>
      <c r="W477" t="str">
        <f t="shared" si="53"/>
        <v>PSCAD_H_SMIB_H_CUO_2_SCR1001_XR10_P1_Q-0.395</v>
      </c>
      <c r="X477" t="str">
        <f t="shared" si="38"/>
        <v>1_-0.395_1001_10</v>
      </c>
      <c r="Z477">
        <v>0</v>
      </c>
      <c r="AB477" s="14"/>
    </row>
    <row r="478" spans="1:38" ht="16.149999999999999" customHeight="1" x14ac:dyDescent="0.25">
      <c r="A478" s="1" t="s">
        <v>1002</v>
      </c>
      <c r="B478" t="s">
        <v>55</v>
      </c>
      <c r="C478" t="s">
        <v>66</v>
      </c>
      <c r="D478" t="s">
        <v>983</v>
      </c>
      <c r="E478" s="4" t="s">
        <v>331</v>
      </c>
      <c r="F478" t="s">
        <v>305</v>
      </c>
      <c r="G478">
        <v>70</v>
      </c>
      <c r="H478">
        <v>0.01</v>
      </c>
      <c r="I478" s="7">
        <v>0.39500000000000002</v>
      </c>
      <c r="J478" s="7">
        <v>1001</v>
      </c>
      <c r="K478" s="7">
        <v>10</v>
      </c>
      <c r="L478" s="5" t="e">
        <f>VLOOKUP(X478,#REF!,6,FALSE)</f>
        <v>#REF!</v>
      </c>
      <c r="M478" s="5" t="e">
        <f>VLOOKUP(X478,#REF!,8,FALSE)</f>
        <v>#REF!</v>
      </c>
      <c r="N478" s="5" t="e">
        <f>VLOOKUP(X478,#REF!,7,FALSE)</f>
        <v>#REF!</v>
      </c>
      <c r="O478">
        <v>0</v>
      </c>
      <c r="P478">
        <v>0</v>
      </c>
      <c r="Q478" t="e">
        <f t="shared" si="35"/>
        <v>#REF!</v>
      </c>
      <c r="R478" t="e">
        <f t="shared" si="36"/>
        <v>#REF!</v>
      </c>
      <c r="S478" t="e">
        <f>#REF!^2/((J478*#REF!)*(SQRT(1+K478^2)))</f>
        <v>#REF!</v>
      </c>
      <c r="T478" t="e">
        <f t="shared" si="37"/>
        <v>#REF!</v>
      </c>
      <c r="U478">
        <v>0</v>
      </c>
      <c r="V478">
        <v>9</v>
      </c>
      <c r="W478" t="str">
        <f t="shared" si="53"/>
        <v>PSCAD_H_SMIB_H_CUO_3_SCR1001_XR10_P0.01_Q0.395</v>
      </c>
      <c r="X478" t="str">
        <f t="shared" si="38"/>
        <v>0.01_0.395_1001_10</v>
      </c>
      <c r="Z478">
        <v>0</v>
      </c>
      <c r="AB478" s="14"/>
    </row>
    <row r="479" spans="1:38" ht="16.149999999999999" customHeight="1" x14ac:dyDescent="0.25">
      <c r="A479" s="1" t="s">
        <v>1003</v>
      </c>
      <c r="B479" t="s">
        <v>55</v>
      </c>
      <c r="C479" t="s">
        <v>66</v>
      </c>
      <c r="D479" t="s">
        <v>983</v>
      </c>
      <c r="E479" s="4" t="s">
        <v>331</v>
      </c>
      <c r="F479" t="s">
        <v>305</v>
      </c>
      <c r="G479">
        <v>70</v>
      </c>
      <c r="H479">
        <v>0.01</v>
      </c>
      <c r="I479" s="7">
        <v>-0.39500000000000002</v>
      </c>
      <c r="J479" s="7">
        <v>1001</v>
      </c>
      <c r="K479" s="7">
        <v>10</v>
      </c>
      <c r="L479" s="5" t="e">
        <f>VLOOKUP(X479,#REF!,6,FALSE)</f>
        <v>#REF!</v>
      </c>
      <c r="M479" s="5" t="e">
        <f>VLOOKUP(X479,#REF!,8,FALSE)</f>
        <v>#REF!</v>
      </c>
      <c r="N479" s="5" t="e">
        <f>VLOOKUP(X479,#REF!,7,FALSE)</f>
        <v>#REF!</v>
      </c>
      <c r="O479">
        <v>0</v>
      </c>
      <c r="P479">
        <v>0</v>
      </c>
      <c r="Q479" t="e">
        <f t="shared" si="35"/>
        <v>#REF!</v>
      </c>
      <c r="R479" t="e">
        <f t="shared" si="36"/>
        <v>#REF!</v>
      </c>
      <c r="S479" t="e">
        <f>#REF!^2/((J479*#REF!)*(SQRT(1+K479^2)))</f>
        <v>#REF!</v>
      </c>
      <c r="T479" t="e">
        <f t="shared" si="37"/>
        <v>#REF!</v>
      </c>
      <c r="U479">
        <v>0</v>
      </c>
      <c r="V479">
        <v>9</v>
      </c>
      <c r="W479" t="str">
        <f t="shared" si="53"/>
        <v>PSCAD_H_SMIB_H_CUO_4a_SCR1001_XR10_P0.01_Q-0.395</v>
      </c>
      <c r="X479" t="str">
        <f t="shared" si="38"/>
        <v>0.01_-0.395_1001_10</v>
      </c>
      <c r="Z479">
        <v>0</v>
      </c>
      <c r="AB479" s="14"/>
    </row>
    <row r="480" spans="1:38" ht="13.9" customHeight="1" x14ac:dyDescent="0.25">
      <c r="A480" s="1" t="s">
        <v>1004</v>
      </c>
      <c r="B480" t="s">
        <v>55</v>
      </c>
      <c r="C480" t="s">
        <v>67</v>
      </c>
      <c r="D480" t="s">
        <v>983</v>
      </c>
      <c r="E480" s="4" t="s">
        <v>331</v>
      </c>
      <c r="F480" t="s">
        <v>305</v>
      </c>
      <c r="G480">
        <v>50</v>
      </c>
      <c r="H480">
        <v>1</v>
      </c>
      <c r="I480" s="7">
        <v>0.39500000000000002</v>
      </c>
      <c r="J480" s="7">
        <v>1000</v>
      </c>
      <c r="K480" s="7">
        <v>10</v>
      </c>
      <c r="L480" s="5" t="e">
        <f>VLOOKUP(X480,#REF!,6,FALSE)</f>
        <v>#REF!</v>
      </c>
      <c r="M480" s="5" t="e">
        <f>VLOOKUP(X480,#REF!,8,FALSE)</f>
        <v>#REF!</v>
      </c>
      <c r="N480" s="5" t="e">
        <f>VLOOKUP(X480,#REF!,7,FALSE)</f>
        <v>#REF!</v>
      </c>
      <c r="O480">
        <v>0</v>
      </c>
      <c r="P480">
        <v>0</v>
      </c>
      <c r="Q480" t="e">
        <f t="shared" si="35"/>
        <v>#REF!</v>
      </c>
      <c r="R480" t="e">
        <f t="shared" si="36"/>
        <v>#REF!</v>
      </c>
      <c r="S480" t="e">
        <f>#REF!^2/((J480*#REF!)*(SQRT(1+K480^2)))</f>
        <v>#REF!</v>
      </c>
      <c r="T480" t="e">
        <f t="shared" si="37"/>
        <v>#REF!</v>
      </c>
      <c r="U480">
        <v>0</v>
      </c>
      <c r="V480">
        <v>9</v>
      </c>
      <c r="W480" t="str">
        <f t="shared" si="53"/>
        <v>PSCAD_H_SMIB_H_CUO_5_SCR1000_XR10_P1_Q0.395</v>
      </c>
      <c r="X480" t="str">
        <f t="shared" si="38"/>
        <v>1_0.395_1000_10</v>
      </c>
      <c r="Z480">
        <v>0</v>
      </c>
      <c r="AB480" s="14"/>
    </row>
    <row r="481" spans="1:28" ht="16.149999999999999" customHeight="1" x14ac:dyDescent="0.25">
      <c r="A481" s="1" t="s">
        <v>1005</v>
      </c>
      <c r="B481" t="s">
        <v>55</v>
      </c>
      <c r="C481" t="s">
        <v>67</v>
      </c>
      <c r="D481" t="s">
        <v>983</v>
      </c>
      <c r="E481" s="4" t="s">
        <v>331</v>
      </c>
      <c r="F481" t="s">
        <v>305</v>
      </c>
      <c r="G481">
        <v>50</v>
      </c>
      <c r="H481">
        <v>1</v>
      </c>
      <c r="I481" s="7">
        <v>-0.39500000000000002</v>
      </c>
      <c r="J481" s="7">
        <v>1000</v>
      </c>
      <c r="K481" s="7">
        <v>10</v>
      </c>
      <c r="L481" s="5" t="e">
        <f>VLOOKUP(X481,#REF!,6,FALSE)</f>
        <v>#REF!</v>
      </c>
      <c r="M481" s="5" t="e">
        <f>VLOOKUP(X481,#REF!,8,FALSE)</f>
        <v>#REF!</v>
      </c>
      <c r="N481" s="5" t="e">
        <f>VLOOKUP(X481,#REF!,7,FALSE)</f>
        <v>#REF!</v>
      </c>
      <c r="O481">
        <v>0</v>
      </c>
      <c r="P481">
        <v>0</v>
      </c>
      <c r="Q481" t="e">
        <f t="shared" si="35"/>
        <v>#REF!</v>
      </c>
      <c r="R481" t="e">
        <f t="shared" si="36"/>
        <v>#REF!</v>
      </c>
      <c r="S481" t="e">
        <f>#REF!^2/((J481*#REF!)*(SQRT(1+K481^2)))</f>
        <v>#REF!</v>
      </c>
      <c r="T481" t="e">
        <f t="shared" si="37"/>
        <v>#REF!</v>
      </c>
      <c r="U481">
        <v>0</v>
      </c>
      <c r="V481">
        <v>9</v>
      </c>
      <c r="W481" t="str">
        <f t="shared" si="53"/>
        <v>PSCAD_H_SMIB_H_CUO_6_SCR1000_XR10_P1_Q-0.395</v>
      </c>
      <c r="X481" t="str">
        <f t="shared" si="38"/>
        <v>1_-0.395_1000_10</v>
      </c>
      <c r="Z481">
        <v>0</v>
      </c>
      <c r="AB481" s="14"/>
    </row>
    <row r="482" spans="1:28" ht="14.45" customHeight="1" x14ac:dyDescent="0.25">
      <c r="A482" s="1" t="s">
        <v>1006</v>
      </c>
      <c r="B482" t="s">
        <v>55</v>
      </c>
      <c r="C482" t="s">
        <v>68</v>
      </c>
      <c r="D482" t="s">
        <v>983</v>
      </c>
      <c r="E482" s="4" t="s">
        <v>331</v>
      </c>
      <c r="F482" t="s">
        <v>305</v>
      </c>
      <c r="G482">
        <v>50</v>
      </c>
      <c r="H482">
        <v>1</v>
      </c>
      <c r="I482" s="7">
        <v>0.39500000000000002</v>
      </c>
      <c r="J482" s="7">
        <v>1000</v>
      </c>
      <c r="K482" s="7">
        <v>10</v>
      </c>
      <c r="L482" s="5" t="e">
        <f>VLOOKUP(X482,#REF!,6,FALSE)</f>
        <v>#REF!</v>
      </c>
      <c r="M482" s="5" t="e">
        <f>VLOOKUP(X482,#REF!,8,FALSE)</f>
        <v>#REF!</v>
      </c>
      <c r="N482" s="5" t="e">
        <f>VLOOKUP(X482,#REF!,7,FALSE)</f>
        <v>#REF!</v>
      </c>
      <c r="O482">
        <v>0</v>
      </c>
      <c r="P482">
        <v>0</v>
      </c>
      <c r="Q482" t="e">
        <f t="shared" si="35"/>
        <v>#REF!</v>
      </c>
      <c r="R482" t="e">
        <f t="shared" si="36"/>
        <v>#REF!</v>
      </c>
      <c r="S482" t="e">
        <f>#REF!^2/((J482*#REF!)*(SQRT(1+K482^2)))</f>
        <v>#REF!</v>
      </c>
      <c r="T482" t="e">
        <f t="shared" si="37"/>
        <v>#REF!</v>
      </c>
      <c r="U482">
        <v>0</v>
      </c>
      <c r="V482">
        <v>9</v>
      </c>
      <c r="W482" t="str">
        <f t="shared" si="53"/>
        <v>PSCAD_H_SMIB_H_CUO_7_SCR1000_XR10_P1_Q0.395</v>
      </c>
      <c r="X482" t="str">
        <f t="shared" si="38"/>
        <v>1_0.395_1000_10</v>
      </c>
      <c r="Z482">
        <v>0</v>
      </c>
      <c r="AB482" s="14"/>
    </row>
    <row r="483" spans="1:28" x14ac:dyDescent="0.25">
      <c r="A483" s="1" t="s">
        <v>1007</v>
      </c>
      <c r="B483" t="s">
        <v>55</v>
      </c>
      <c r="C483" t="s">
        <v>68</v>
      </c>
      <c r="D483" t="s">
        <v>983</v>
      </c>
      <c r="E483" s="4" t="s">
        <v>331</v>
      </c>
      <c r="F483" t="s">
        <v>305</v>
      </c>
      <c r="G483">
        <v>50</v>
      </c>
      <c r="H483">
        <v>1</v>
      </c>
      <c r="I483" s="7">
        <v>-0.39500000000000002</v>
      </c>
      <c r="J483" s="7">
        <v>1000</v>
      </c>
      <c r="K483" s="7">
        <v>10</v>
      </c>
      <c r="L483" s="5" t="e">
        <f>VLOOKUP(X483,#REF!,6,FALSE)</f>
        <v>#REF!</v>
      </c>
      <c r="M483" s="5" t="e">
        <f>VLOOKUP(X483,#REF!,8,FALSE)</f>
        <v>#REF!</v>
      </c>
      <c r="N483" s="5" t="e">
        <f>VLOOKUP(X483,#REF!,7,FALSE)</f>
        <v>#REF!</v>
      </c>
      <c r="O483">
        <v>0</v>
      </c>
      <c r="P483">
        <v>0</v>
      </c>
      <c r="Q483" t="e">
        <f t="shared" si="35"/>
        <v>#REF!</v>
      </c>
      <c r="R483" t="e">
        <f t="shared" si="36"/>
        <v>#REF!</v>
      </c>
      <c r="S483" t="e">
        <f>#REF!^2/((J483*#REF!)*(SQRT(1+K483^2)))</f>
        <v>#REF!</v>
      </c>
      <c r="T483" t="e">
        <f t="shared" si="37"/>
        <v>#REF!</v>
      </c>
      <c r="U483">
        <v>0</v>
      </c>
      <c r="V483">
        <v>9</v>
      </c>
      <c r="W483" t="str">
        <f t="shared" si="53"/>
        <v>PSCAD_H_SMIB_H_CUO_8_SCR1000_XR10_P1_Q-0.395</v>
      </c>
      <c r="X483" t="str">
        <f t="shared" si="38"/>
        <v>1_-0.395_1000_10</v>
      </c>
      <c r="Z483">
        <v>0</v>
      </c>
      <c r="AB483" s="14"/>
    </row>
    <row r="484" spans="1:28" x14ac:dyDescent="0.25">
      <c r="A484" s="1" t="s">
        <v>1008</v>
      </c>
      <c r="B484" t="s">
        <v>55</v>
      </c>
      <c r="C484" t="s">
        <v>69</v>
      </c>
      <c r="D484" t="s">
        <v>983</v>
      </c>
      <c r="E484" s="4" t="s">
        <v>331</v>
      </c>
      <c r="F484" t="s">
        <v>305</v>
      </c>
      <c r="G484">
        <v>50</v>
      </c>
      <c r="H484">
        <v>1</v>
      </c>
      <c r="I484" s="7">
        <v>0.39500000000000002</v>
      </c>
      <c r="J484" s="7">
        <v>1000</v>
      </c>
      <c r="K484" s="7">
        <v>10</v>
      </c>
      <c r="L484" s="5" t="e">
        <f>VLOOKUP(X484,#REF!,6,FALSE)</f>
        <v>#REF!</v>
      </c>
      <c r="M484" s="5" t="e">
        <f>VLOOKUP(X484,#REF!,8,FALSE)</f>
        <v>#REF!</v>
      </c>
      <c r="N484" s="5" t="e">
        <f>VLOOKUP(X484,#REF!,7,FALSE)</f>
        <v>#REF!</v>
      </c>
      <c r="O484">
        <v>0</v>
      </c>
      <c r="P484">
        <v>0</v>
      </c>
      <c r="Q484" t="e">
        <f t="shared" si="35"/>
        <v>#REF!</v>
      </c>
      <c r="R484" t="e">
        <f t="shared" si="36"/>
        <v>#REF!</v>
      </c>
      <c r="S484" t="e">
        <f>#REF!^2/((J484*#REF!)*(SQRT(1+K484^2)))</f>
        <v>#REF!</v>
      </c>
      <c r="T484" t="e">
        <f t="shared" si="37"/>
        <v>#REF!</v>
      </c>
      <c r="U484">
        <v>0</v>
      </c>
      <c r="V484">
        <v>9</v>
      </c>
      <c r="W484" t="str">
        <f t="shared" si="53"/>
        <v>PSCAD_H_SMIB_H_CUO_9_SCR1000_XR10_P1_Q0.395</v>
      </c>
      <c r="X484" t="str">
        <f t="shared" si="38"/>
        <v>1_0.395_1000_10</v>
      </c>
      <c r="Z484">
        <v>0</v>
      </c>
      <c r="AB484" s="14"/>
    </row>
    <row r="485" spans="1:28" x14ac:dyDescent="0.25">
      <c r="A485" s="1" t="s">
        <v>1009</v>
      </c>
      <c r="B485" t="s">
        <v>55</v>
      </c>
      <c r="C485" t="s">
        <v>69</v>
      </c>
      <c r="D485" t="s">
        <v>983</v>
      </c>
      <c r="E485" s="4" t="s">
        <v>331</v>
      </c>
      <c r="F485" t="s">
        <v>305</v>
      </c>
      <c r="G485">
        <v>50</v>
      </c>
      <c r="H485">
        <v>1</v>
      </c>
      <c r="I485" s="7">
        <v>-0.39500000000000002</v>
      </c>
      <c r="J485" s="7">
        <v>1000</v>
      </c>
      <c r="K485" s="7">
        <v>10</v>
      </c>
      <c r="L485" s="5" t="e">
        <f>VLOOKUP(X485,#REF!,6,FALSE)</f>
        <v>#REF!</v>
      </c>
      <c r="M485" s="5" t="e">
        <f>VLOOKUP(X485,#REF!,8,FALSE)</f>
        <v>#REF!</v>
      </c>
      <c r="N485" s="5" t="e">
        <f>VLOOKUP(X485,#REF!,7,FALSE)</f>
        <v>#REF!</v>
      </c>
      <c r="O485">
        <v>0</v>
      </c>
      <c r="P485">
        <v>0</v>
      </c>
      <c r="Q485" t="e">
        <f t="shared" si="35"/>
        <v>#REF!</v>
      </c>
      <c r="R485" t="e">
        <f t="shared" si="36"/>
        <v>#REF!</v>
      </c>
      <c r="S485" t="e">
        <f>#REF!^2/((J485*#REF!)*(SQRT(1+K485^2)))</f>
        <v>#REF!</v>
      </c>
      <c r="T485" t="e">
        <f t="shared" si="37"/>
        <v>#REF!</v>
      </c>
      <c r="U485">
        <v>0</v>
      </c>
      <c r="V485">
        <v>9</v>
      </c>
      <c r="W485" t="str">
        <f t="shared" si="53"/>
        <v>PSCAD_H_SMIB_H_CUO_10_SCR1000_XR10_P1_Q-0.395</v>
      </c>
      <c r="X485" t="str">
        <f t="shared" si="38"/>
        <v>1_-0.395_1000_10</v>
      </c>
      <c r="Z485">
        <v>0</v>
      </c>
      <c r="AB485" s="14"/>
    </row>
    <row r="486" spans="1:28" x14ac:dyDescent="0.25">
      <c r="A486" s="1" t="s">
        <v>1010</v>
      </c>
      <c r="B486" t="s">
        <v>55</v>
      </c>
      <c r="C486" t="s">
        <v>69</v>
      </c>
      <c r="D486" t="s">
        <v>983</v>
      </c>
      <c r="E486" s="4" t="s">
        <v>331</v>
      </c>
      <c r="F486" t="s">
        <v>305</v>
      </c>
      <c r="G486">
        <v>50</v>
      </c>
      <c r="H486">
        <v>0</v>
      </c>
      <c r="I486" s="7">
        <v>0.39500000000000002</v>
      </c>
      <c r="J486" s="7">
        <v>1000</v>
      </c>
      <c r="K486" s="7">
        <v>10</v>
      </c>
      <c r="L486" s="5" t="e">
        <f>VLOOKUP(X486,#REF!,6,FALSE)</f>
        <v>#REF!</v>
      </c>
      <c r="M486" s="5" t="e">
        <f>VLOOKUP(X486,#REF!,8,FALSE)</f>
        <v>#REF!</v>
      </c>
      <c r="N486" s="5" t="e">
        <f>VLOOKUP(X486,#REF!,7,FALSE)</f>
        <v>#REF!</v>
      </c>
      <c r="O486">
        <v>0</v>
      </c>
      <c r="P486">
        <v>0</v>
      </c>
      <c r="Q486" t="e">
        <f t="shared" si="35"/>
        <v>#REF!</v>
      </c>
      <c r="R486" t="e">
        <f t="shared" si="36"/>
        <v>#REF!</v>
      </c>
      <c r="S486" t="e">
        <f>#REF!^2/((J486*#REF!)*(SQRT(1+K486^2)))</f>
        <v>#REF!</v>
      </c>
      <c r="T486" t="e">
        <f t="shared" si="37"/>
        <v>#REF!</v>
      </c>
      <c r="U486">
        <v>0</v>
      </c>
      <c r="V486">
        <v>9</v>
      </c>
      <c r="W486" t="str">
        <f t="shared" si="53"/>
        <v>PSCAD_H_SMIB_H_CUO_11_SCR1000_XR10_P0_Q0.395</v>
      </c>
      <c r="X486" t="str">
        <f t="shared" si="38"/>
        <v>0_0.395_1000_10</v>
      </c>
      <c r="Z486">
        <v>0</v>
      </c>
      <c r="AB486" s="14"/>
    </row>
    <row r="487" spans="1:28" x14ac:dyDescent="0.25">
      <c r="A487" s="1" t="s">
        <v>1011</v>
      </c>
      <c r="B487" t="s">
        <v>55</v>
      </c>
      <c r="C487" t="s">
        <v>69</v>
      </c>
      <c r="D487" t="s">
        <v>983</v>
      </c>
      <c r="E487" s="4" t="s">
        <v>331</v>
      </c>
      <c r="F487" t="s">
        <v>305</v>
      </c>
      <c r="G487">
        <v>50</v>
      </c>
      <c r="H487">
        <v>0</v>
      </c>
      <c r="I487" s="7">
        <v>-0.39500000000000002</v>
      </c>
      <c r="J487" s="7">
        <v>1000</v>
      </c>
      <c r="K487" s="7">
        <v>10</v>
      </c>
      <c r="L487" s="5" t="e">
        <f>VLOOKUP(X487,#REF!,6,FALSE)</f>
        <v>#REF!</v>
      </c>
      <c r="M487" s="5" t="e">
        <f>VLOOKUP(X487,#REF!,8,FALSE)</f>
        <v>#REF!</v>
      </c>
      <c r="N487" s="5" t="e">
        <f>VLOOKUP(X487,#REF!,7,FALSE)</f>
        <v>#REF!</v>
      </c>
      <c r="O487">
        <v>0</v>
      </c>
      <c r="P487">
        <v>0</v>
      </c>
      <c r="Q487" t="e">
        <f t="shared" si="35"/>
        <v>#REF!</v>
      </c>
      <c r="R487" t="e">
        <f t="shared" si="36"/>
        <v>#REF!</v>
      </c>
      <c r="S487" t="e">
        <f>#REF!^2/((J487*#REF!)*(SQRT(1+K487^2)))</f>
        <v>#REF!</v>
      </c>
      <c r="T487" t="e">
        <f t="shared" si="37"/>
        <v>#REF!</v>
      </c>
      <c r="U487">
        <v>0</v>
      </c>
      <c r="V487">
        <v>9</v>
      </c>
      <c r="W487" t="str">
        <f t="shared" si="53"/>
        <v>PSCAD_H_SMIB_H_CUO_12a_SCR1000_XR10_P0_Q-0.395</v>
      </c>
      <c r="X487" t="str">
        <f t="shared" si="38"/>
        <v>0_-0.395_1000_10</v>
      </c>
      <c r="Z487">
        <v>0</v>
      </c>
      <c r="AB487" s="14"/>
    </row>
    <row r="488" spans="1:28" ht="15.6" customHeight="1" x14ac:dyDescent="0.25">
      <c r="A488" s="1" t="s">
        <v>1012</v>
      </c>
      <c r="B488" t="s">
        <v>55</v>
      </c>
      <c r="C488" t="s">
        <v>70</v>
      </c>
      <c r="D488" t="s">
        <v>983</v>
      </c>
      <c r="E488" s="4" t="s">
        <v>332</v>
      </c>
      <c r="F488" t="s">
        <v>305</v>
      </c>
      <c r="G488">
        <v>50</v>
      </c>
      <c r="H488">
        <v>1</v>
      </c>
      <c r="I488" s="7">
        <v>0.39500000000000002</v>
      </c>
      <c r="J488" s="7">
        <v>1000</v>
      </c>
      <c r="K488" s="7">
        <v>10</v>
      </c>
      <c r="L488" s="5" t="e">
        <f>VLOOKUP(X488,#REF!,6,FALSE)</f>
        <v>#REF!</v>
      </c>
      <c r="M488" s="5" t="e">
        <f>VLOOKUP(X488,#REF!,8,FALSE)</f>
        <v>#REF!</v>
      </c>
      <c r="N488" s="5" t="e">
        <f>VLOOKUP(X488,#REF!,7,FALSE)</f>
        <v>#REF!</v>
      </c>
      <c r="O488">
        <v>0</v>
      </c>
      <c r="P488">
        <v>0</v>
      </c>
      <c r="Q488" t="e">
        <f t="shared" si="35"/>
        <v>#REF!</v>
      </c>
      <c r="R488" t="e">
        <f t="shared" si="36"/>
        <v>#REF!</v>
      </c>
      <c r="S488" t="e">
        <f>#REF!^2/((J488*#REF!)*(SQRT(1+K488^2)))</f>
        <v>#REF!</v>
      </c>
      <c r="T488" t="e">
        <f t="shared" si="37"/>
        <v>#REF!</v>
      </c>
      <c r="U488">
        <v>0</v>
      </c>
      <c r="V488">
        <v>9</v>
      </c>
      <c r="W488" t="str">
        <f t="shared" si="53"/>
        <v>PSCAD_H_SMIB_H_CUO_13_0.7_SCR1000_XR10_P1_Q0.395</v>
      </c>
      <c r="X488" t="str">
        <f t="shared" si="38"/>
        <v>1_0.395_1000_10</v>
      </c>
      <c r="Z488">
        <v>0</v>
      </c>
      <c r="AB488" s="14"/>
    </row>
    <row r="489" spans="1:28" x14ac:dyDescent="0.25">
      <c r="A489" s="1" t="s">
        <v>1013</v>
      </c>
      <c r="B489" t="s">
        <v>55</v>
      </c>
      <c r="C489" t="s">
        <v>70</v>
      </c>
      <c r="D489" t="s">
        <v>983</v>
      </c>
      <c r="E489" s="4" t="s">
        <v>332</v>
      </c>
      <c r="F489" t="s">
        <v>305</v>
      </c>
      <c r="G489">
        <v>50</v>
      </c>
      <c r="H489">
        <v>1</v>
      </c>
      <c r="I489" s="7">
        <v>-0.39500000000000002</v>
      </c>
      <c r="J489" s="7">
        <v>1000</v>
      </c>
      <c r="K489" s="7">
        <v>10</v>
      </c>
      <c r="L489" s="5" t="e">
        <f>VLOOKUP(X489,#REF!,6,FALSE)</f>
        <v>#REF!</v>
      </c>
      <c r="M489" s="5" t="e">
        <f>VLOOKUP(X489,#REF!,8,FALSE)</f>
        <v>#REF!</v>
      </c>
      <c r="N489" s="5" t="e">
        <f>VLOOKUP(X489,#REF!,7,FALSE)</f>
        <v>#REF!</v>
      </c>
      <c r="O489">
        <v>0</v>
      </c>
      <c r="P489">
        <v>0</v>
      </c>
      <c r="Q489" t="e">
        <f t="shared" si="35"/>
        <v>#REF!</v>
      </c>
      <c r="R489" t="e">
        <f t="shared" si="36"/>
        <v>#REF!</v>
      </c>
      <c r="S489" t="e">
        <f>#REF!^2/((J489*#REF!)*(SQRT(1+K489^2)))</f>
        <v>#REF!</v>
      </c>
      <c r="T489" t="e">
        <f t="shared" si="37"/>
        <v>#REF!</v>
      </c>
      <c r="U489">
        <v>0</v>
      </c>
      <c r="V489">
        <v>9</v>
      </c>
      <c r="W489" t="str">
        <f t="shared" si="53"/>
        <v>PSCAD_H_SMIB_H_CUO_14_0.7_SCR1000_XR10_P1_Q-0.395</v>
      </c>
      <c r="X489" t="str">
        <f t="shared" si="38"/>
        <v>1_-0.395_1000_10</v>
      </c>
      <c r="Z489">
        <v>0</v>
      </c>
      <c r="AB489" s="14"/>
    </row>
    <row r="490" spans="1:28" ht="15.6" customHeight="1" x14ac:dyDescent="0.25">
      <c r="A490" s="1" t="s">
        <v>1014</v>
      </c>
      <c r="B490" t="s">
        <v>55</v>
      </c>
      <c r="C490" t="s">
        <v>70</v>
      </c>
      <c r="D490" t="s">
        <v>983</v>
      </c>
      <c r="E490" s="4" t="s">
        <v>332</v>
      </c>
      <c r="F490" t="s">
        <v>305</v>
      </c>
      <c r="G490">
        <v>50</v>
      </c>
      <c r="H490">
        <v>0</v>
      </c>
      <c r="I490" s="7">
        <v>0.39500000000000002</v>
      </c>
      <c r="J490" s="7">
        <v>1000</v>
      </c>
      <c r="K490" s="7">
        <v>10</v>
      </c>
      <c r="L490" s="5" t="e">
        <f>VLOOKUP(X490,#REF!,6,FALSE)</f>
        <v>#REF!</v>
      </c>
      <c r="M490" s="5" t="e">
        <f>VLOOKUP(X490,#REF!,8,FALSE)</f>
        <v>#REF!</v>
      </c>
      <c r="N490" s="5" t="e">
        <f>VLOOKUP(X490,#REF!,7,FALSE)</f>
        <v>#REF!</v>
      </c>
      <c r="O490">
        <v>0</v>
      </c>
      <c r="P490">
        <v>0</v>
      </c>
      <c r="Q490" t="e">
        <f t="shared" si="35"/>
        <v>#REF!</v>
      </c>
      <c r="R490" t="e">
        <f t="shared" si="36"/>
        <v>#REF!</v>
      </c>
      <c r="S490" t="e">
        <f>#REF!^2/((J490*#REF!)*(SQRT(1+K490^2)))</f>
        <v>#REF!</v>
      </c>
      <c r="T490" t="e">
        <f t="shared" si="37"/>
        <v>#REF!</v>
      </c>
      <c r="U490">
        <v>0</v>
      </c>
      <c r="V490">
        <v>9</v>
      </c>
      <c r="W490" t="str">
        <f t="shared" si="53"/>
        <v>PSCAD_H_SMIB_H_CUO_15a_0.7_SCR1000_XR10_P0_Q0.395</v>
      </c>
      <c r="X490" t="str">
        <f t="shared" si="38"/>
        <v>0_0.395_1000_10</v>
      </c>
      <c r="Z490">
        <v>0</v>
      </c>
      <c r="AB490" s="14"/>
    </row>
    <row r="491" spans="1:28" x14ac:dyDescent="0.25">
      <c r="A491" s="1" t="s">
        <v>1015</v>
      </c>
      <c r="B491" t="s">
        <v>55</v>
      </c>
      <c r="C491" t="s">
        <v>70</v>
      </c>
      <c r="D491" t="s">
        <v>983</v>
      </c>
      <c r="E491" s="4" t="s">
        <v>332</v>
      </c>
      <c r="F491" t="s">
        <v>305</v>
      </c>
      <c r="G491">
        <v>50</v>
      </c>
      <c r="H491">
        <v>0</v>
      </c>
      <c r="I491" s="7">
        <v>-0.39500000000000002</v>
      </c>
      <c r="J491" s="7">
        <v>1000</v>
      </c>
      <c r="K491" s="7">
        <v>10</v>
      </c>
      <c r="L491" s="5" t="e">
        <f>VLOOKUP(X491,#REF!,6,FALSE)</f>
        <v>#REF!</v>
      </c>
      <c r="M491" s="5" t="e">
        <f>VLOOKUP(X491,#REF!,8,FALSE)</f>
        <v>#REF!</v>
      </c>
      <c r="N491" s="5" t="e">
        <f>VLOOKUP(X491,#REF!,7,FALSE)</f>
        <v>#REF!</v>
      </c>
      <c r="O491">
        <v>0</v>
      </c>
      <c r="P491">
        <v>0</v>
      </c>
      <c r="Q491" t="e">
        <f t="shared" si="35"/>
        <v>#REF!</v>
      </c>
      <c r="R491" t="e">
        <f t="shared" si="36"/>
        <v>#REF!</v>
      </c>
      <c r="S491" t="e">
        <f>#REF!^2/((J491*#REF!)*(SQRT(1+K491^2)))</f>
        <v>#REF!</v>
      </c>
      <c r="T491" t="e">
        <f t="shared" si="37"/>
        <v>#REF!</v>
      </c>
      <c r="U491">
        <v>0</v>
      </c>
      <c r="V491">
        <v>9</v>
      </c>
      <c r="W491" t="str">
        <f t="shared" si="53"/>
        <v>PSCAD_H_SMIB_H_CUO_16a_0.7_SCR1000_XR10_P0_Q-0.395</v>
      </c>
      <c r="X491" t="str">
        <f t="shared" si="38"/>
        <v>0_-0.395_1000_10</v>
      </c>
      <c r="Z491">
        <v>0</v>
      </c>
      <c r="AB491" s="14"/>
    </row>
    <row r="492" spans="1:28" ht="13.9" customHeight="1" x14ac:dyDescent="0.25">
      <c r="A492" s="1" t="s">
        <v>1016</v>
      </c>
      <c r="B492" t="s">
        <v>55</v>
      </c>
      <c r="C492" t="s">
        <v>71</v>
      </c>
      <c r="D492" t="s">
        <v>983</v>
      </c>
      <c r="E492" s="4" t="s">
        <v>332</v>
      </c>
      <c r="F492" t="s">
        <v>305</v>
      </c>
      <c r="G492">
        <v>50</v>
      </c>
      <c r="H492">
        <v>1</v>
      </c>
      <c r="I492" s="7">
        <v>0.39500000000000002</v>
      </c>
      <c r="J492" s="7">
        <v>1000</v>
      </c>
      <c r="K492" s="7">
        <v>10</v>
      </c>
      <c r="L492" s="5" t="e">
        <f>VLOOKUP(X492,#REF!,6,FALSE)</f>
        <v>#REF!</v>
      </c>
      <c r="M492" s="5" t="e">
        <f>VLOOKUP(X492,#REF!,8,FALSE)</f>
        <v>#REF!</v>
      </c>
      <c r="N492" s="5" t="e">
        <f>VLOOKUP(X492,#REF!,7,FALSE)</f>
        <v>#REF!</v>
      </c>
      <c r="O492">
        <v>0</v>
      </c>
      <c r="P492">
        <v>0</v>
      </c>
      <c r="Q492" t="e">
        <f t="shared" si="35"/>
        <v>#REF!</v>
      </c>
      <c r="R492" t="e">
        <f t="shared" si="36"/>
        <v>#REF!</v>
      </c>
      <c r="S492" t="e">
        <f>#REF!^2/((J492*#REF!)*(SQRT(1+K492^2)))</f>
        <v>#REF!</v>
      </c>
      <c r="T492" t="e">
        <f t="shared" si="37"/>
        <v>#REF!</v>
      </c>
      <c r="U492">
        <v>0</v>
      </c>
      <c r="V492">
        <v>9</v>
      </c>
      <c r="W492" t="str">
        <f t="shared" si="53"/>
        <v>PSCAD_H_SMIB_H_CUO_13_0.8_SCR1000_XR10_P1_Q0.395</v>
      </c>
      <c r="X492" t="str">
        <f t="shared" si="38"/>
        <v>1_0.395_1000_10</v>
      </c>
      <c r="Z492">
        <v>0</v>
      </c>
      <c r="AB492" s="14"/>
    </row>
    <row r="493" spans="1:28" x14ac:dyDescent="0.25">
      <c r="A493" s="1" t="s">
        <v>1017</v>
      </c>
      <c r="B493" t="s">
        <v>55</v>
      </c>
      <c r="C493" t="s">
        <v>71</v>
      </c>
      <c r="D493" t="s">
        <v>983</v>
      </c>
      <c r="E493" s="4" t="s">
        <v>332</v>
      </c>
      <c r="F493" t="s">
        <v>305</v>
      </c>
      <c r="G493">
        <v>50</v>
      </c>
      <c r="H493">
        <v>1</v>
      </c>
      <c r="I493" s="7">
        <v>-0.39500000000000002</v>
      </c>
      <c r="J493" s="7">
        <v>1000</v>
      </c>
      <c r="K493" s="7">
        <v>10</v>
      </c>
      <c r="L493" s="5" t="e">
        <f>VLOOKUP(X493,#REF!,6,FALSE)</f>
        <v>#REF!</v>
      </c>
      <c r="M493" s="5" t="e">
        <f>VLOOKUP(X493,#REF!,8,FALSE)</f>
        <v>#REF!</v>
      </c>
      <c r="N493" s="5" t="e">
        <f>VLOOKUP(X493,#REF!,7,FALSE)</f>
        <v>#REF!</v>
      </c>
      <c r="O493">
        <v>0</v>
      </c>
      <c r="P493">
        <v>0</v>
      </c>
      <c r="Q493" t="e">
        <f t="shared" si="35"/>
        <v>#REF!</v>
      </c>
      <c r="R493" t="e">
        <f t="shared" si="36"/>
        <v>#REF!</v>
      </c>
      <c r="S493" t="e">
        <f>#REF!^2/((J493*#REF!)*(SQRT(1+K493^2)))</f>
        <v>#REF!</v>
      </c>
      <c r="T493" t="e">
        <f t="shared" si="37"/>
        <v>#REF!</v>
      </c>
      <c r="U493">
        <v>0</v>
      </c>
      <c r="V493">
        <v>9</v>
      </c>
      <c r="W493" t="str">
        <f t="shared" si="53"/>
        <v>PSCAD_H_SMIB_H_CUO_14_0.8_SCR1000_XR10_P1_Q-0.395</v>
      </c>
      <c r="X493" t="str">
        <f t="shared" si="38"/>
        <v>1_-0.395_1000_10</v>
      </c>
      <c r="Z493">
        <v>0</v>
      </c>
      <c r="AB493" s="14"/>
    </row>
    <row r="494" spans="1:28" ht="14.45" customHeight="1" x14ac:dyDescent="0.25">
      <c r="A494" s="1" t="s">
        <v>1018</v>
      </c>
      <c r="B494" t="s">
        <v>55</v>
      </c>
      <c r="C494" t="s">
        <v>71</v>
      </c>
      <c r="D494" t="s">
        <v>983</v>
      </c>
      <c r="E494" s="4" t="s">
        <v>332</v>
      </c>
      <c r="F494" t="s">
        <v>305</v>
      </c>
      <c r="G494">
        <v>50</v>
      </c>
      <c r="H494">
        <v>0</v>
      </c>
      <c r="I494" s="7">
        <v>0.39500000000000002</v>
      </c>
      <c r="J494" s="7">
        <v>1000</v>
      </c>
      <c r="K494" s="7">
        <v>10</v>
      </c>
      <c r="L494" s="5" t="e">
        <f>VLOOKUP(X494,#REF!,6,FALSE)</f>
        <v>#REF!</v>
      </c>
      <c r="M494" s="5" t="e">
        <f>VLOOKUP(X494,#REF!,8,FALSE)</f>
        <v>#REF!</v>
      </c>
      <c r="N494" s="5" t="e">
        <f>VLOOKUP(X494,#REF!,7,FALSE)</f>
        <v>#REF!</v>
      </c>
      <c r="O494">
        <v>0</v>
      </c>
      <c r="P494">
        <v>0</v>
      </c>
      <c r="Q494" t="e">
        <f t="shared" si="35"/>
        <v>#REF!</v>
      </c>
      <c r="R494" t="e">
        <f t="shared" si="36"/>
        <v>#REF!</v>
      </c>
      <c r="S494" t="e">
        <f>#REF!^2/((J494*#REF!)*(SQRT(1+K494^2)))</f>
        <v>#REF!</v>
      </c>
      <c r="T494" t="e">
        <f t="shared" si="37"/>
        <v>#REF!</v>
      </c>
      <c r="U494">
        <v>0</v>
      </c>
      <c r="V494">
        <v>9</v>
      </c>
      <c r="W494" t="str">
        <f t="shared" si="53"/>
        <v>PSCAD_H_SMIB_H_CUO_15a_0.8_SCR1000_XR10_P0_Q0.395</v>
      </c>
      <c r="X494" t="str">
        <f t="shared" si="38"/>
        <v>0_0.395_1000_10</v>
      </c>
      <c r="Z494">
        <v>0</v>
      </c>
      <c r="AB494" s="14"/>
    </row>
    <row r="495" spans="1:28" x14ac:dyDescent="0.25">
      <c r="A495" s="1" t="s">
        <v>1019</v>
      </c>
      <c r="B495" t="s">
        <v>55</v>
      </c>
      <c r="C495" t="s">
        <v>71</v>
      </c>
      <c r="D495" t="s">
        <v>983</v>
      </c>
      <c r="E495" s="4" t="s">
        <v>332</v>
      </c>
      <c r="F495" t="s">
        <v>305</v>
      </c>
      <c r="G495">
        <v>50</v>
      </c>
      <c r="H495">
        <v>0</v>
      </c>
      <c r="I495" s="7">
        <v>-0.39500000000000002</v>
      </c>
      <c r="J495" s="7">
        <v>1000</v>
      </c>
      <c r="K495" s="7">
        <v>10</v>
      </c>
      <c r="L495" s="5" t="e">
        <f>VLOOKUP(X495,#REF!,6,FALSE)</f>
        <v>#REF!</v>
      </c>
      <c r="M495" s="5" t="e">
        <f>VLOOKUP(X495,#REF!,8,FALSE)</f>
        <v>#REF!</v>
      </c>
      <c r="N495" s="5" t="e">
        <f>VLOOKUP(X495,#REF!,7,FALSE)</f>
        <v>#REF!</v>
      </c>
      <c r="O495">
        <v>0</v>
      </c>
      <c r="P495">
        <v>0</v>
      </c>
      <c r="Q495" t="e">
        <f t="shared" si="35"/>
        <v>#REF!</v>
      </c>
      <c r="R495" t="e">
        <f t="shared" si="36"/>
        <v>#REF!</v>
      </c>
      <c r="S495" t="e">
        <f>#REF!^2/((J495*#REF!)*(SQRT(1+K495^2)))</f>
        <v>#REF!</v>
      </c>
      <c r="T495" t="e">
        <f t="shared" si="37"/>
        <v>#REF!</v>
      </c>
      <c r="U495">
        <v>0</v>
      </c>
      <c r="V495">
        <v>9</v>
      </c>
      <c r="W495" t="str">
        <f t="shared" si="53"/>
        <v>PSCAD_H_SMIB_H_CUO_16a_0.8_SCR1000_XR10_P0_Q-0.395</v>
      </c>
      <c r="X495" t="str">
        <f t="shared" si="38"/>
        <v>0_-0.395_1000_10</v>
      </c>
      <c r="Z495">
        <v>0</v>
      </c>
      <c r="AB495" s="14"/>
    </row>
    <row r="496" spans="1:28" ht="14.45" customHeight="1" x14ac:dyDescent="0.25">
      <c r="A496" s="1" t="s">
        <v>1020</v>
      </c>
      <c r="B496" t="s">
        <v>55</v>
      </c>
      <c r="C496" t="s">
        <v>72</v>
      </c>
      <c r="D496" t="s">
        <v>983</v>
      </c>
      <c r="E496" s="4" t="s">
        <v>333</v>
      </c>
      <c r="F496" t="s">
        <v>305</v>
      </c>
      <c r="G496">
        <v>50</v>
      </c>
      <c r="H496">
        <v>1</v>
      </c>
      <c r="I496" s="7">
        <v>0.39500000000000002</v>
      </c>
      <c r="J496" s="7">
        <v>1000</v>
      </c>
      <c r="K496" s="7">
        <v>10</v>
      </c>
      <c r="L496" s="5" t="e">
        <f>VLOOKUP(X496,#REF!,6,FALSE)</f>
        <v>#REF!</v>
      </c>
      <c r="M496" s="5" t="e">
        <f>VLOOKUP(X496,#REF!,8,FALSE)</f>
        <v>#REF!</v>
      </c>
      <c r="N496" s="5" t="e">
        <f>VLOOKUP(X496,#REF!,7,FALSE)</f>
        <v>#REF!</v>
      </c>
      <c r="O496">
        <v>0</v>
      </c>
      <c r="P496">
        <v>0</v>
      </c>
      <c r="Q496" t="e">
        <f t="shared" si="35"/>
        <v>#REF!</v>
      </c>
      <c r="R496" t="e">
        <f t="shared" si="36"/>
        <v>#REF!</v>
      </c>
      <c r="S496" t="e">
        <f>#REF!^2/((J496*#REF!)*(SQRT(1+K496^2)))</f>
        <v>#REF!</v>
      </c>
      <c r="T496" t="e">
        <f t="shared" si="37"/>
        <v>#REF!</v>
      </c>
      <c r="U496">
        <v>0</v>
      </c>
      <c r="V496">
        <v>9</v>
      </c>
      <c r="W496" t="str">
        <f t="shared" si="53"/>
        <v>PSCAD_H_SMIB_H_CUO_13_1.15_SCR1000_XR10_P1_Q0.395</v>
      </c>
      <c r="X496" t="str">
        <f t="shared" si="38"/>
        <v>1_0.395_1000_10</v>
      </c>
      <c r="Z496">
        <v>0</v>
      </c>
      <c r="AB496" s="14"/>
    </row>
    <row r="497" spans="1:28" x14ac:dyDescent="0.25">
      <c r="A497" s="1" t="s">
        <v>1021</v>
      </c>
      <c r="B497" t="s">
        <v>55</v>
      </c>
      <c r="C497" t="s">
        <v>72</v>
      </c>
      <c r="D497" t="s">
        <v>983</v>
      </c>
      <c r="E497" s="4" t="s">
        <v>333</v>
      </c>
      <c r="F497" t="s">
        <v>305</v>
      </c>
      <c r="G497">
        <v>50</v>
      </c>
      <c r="H497">
        <v>1</v>
      </c>
      <c r="I497" s="7">
        <v>-0.39500000000000002</v>
      </c>
      <c r="J497" s="7">
        <v>1000</v>
      </c>
      <c r="K497" s="7">
        <v>10</v>
      </c>
      <c r="L497" s="5" t="e">
        <f>VLOOKUP(X497,#REF!,6,FALSE)</f>
        <v>#REF!</v>
      </c>
      <c r="M497" s="5" t="e">
        <f>VLOOKUP(X497,#REF!,8,FALSE)</f>
        <v>#REF!</v>
      </c>
      <c r="N497" s="5" t="e">
        <f>VLOOKUP(X497,#REF!,7,FALSE)</f>
        <v>#REF!</v>
      </c>
      <c r="O497">
        <v>0</v>
      </c>
      <c r="P497">
        <v>0</v>
      </c>
      <c r="Q497" t="e">
        <f t="shared" si="35"/>
        <v>#REF!</v>
      </c>
      <c r="R497" t="e">
        <f t="shared" si="36"/>
        <v>#REF!</v>
      </c>
      <c r="S497" t="e">
        <f>#REF!^2/((J497*#REF!)*(SQRT(1+K497^2)))</f>
        <v>#REF!</v>
      </c>
      <c r="T497" t="e">
        <f t="shared" si="37"/>
        <v>#REF!</v>
      </c>
      <c r="U497">
        <v>0</v>
      </c>
      <c r="V497">
        <v>9</v>
      </c>
      <c r="W497" t="str">
        <f t="shared" si="53"/>
        <v>PSCAD_H_SMIB_H_CUO_14_1.15_SCR1000_XR10_P1_Q-0.395</v>
      </c>
      <c r="X497" t="str">
        <f t="shared" si="38"/>
        <v>1_-0.395_1000_10</v>
      </c>
      <c r="Z497">
        <v>0</v>
      </c>
      <c r="AB497" s="14"/>
    </row>
    <row r="498" spans="1:28" ht="13.9" customHeight="1" x14ac:dyDescent="0.25">
      <c r="A498" s="1" t="s">
        <v>1022</v>
      </c>
      <c r="B498" t="s">
        <v>55</v>
      </c>
      <c r="C498" t="s">
        <v>72</v>
      </c>
      <c r="D498" t="s">
        <v>983</v>
      </c>
      <c r="E498" s="4" t="s">
        <v>333</v>
      </c>
      <c r="F498" t="s">
        <v>305</v>
      </c>
      <c r="G498">
        <v>50</v>
      </c>
      <c r="H498">
        <v>0</v>
      </c>
      <c r="I498" s="7">
        <v>0.39500000000000002</v>
      </c>
      <c r="J498" s="7">
        <v>1000</v>
      </c>
      <c r="K498" s="7">
        <v>10</v>
      </c>
      <c r="L498" s="5" t="e">
        <f>VLOOKUP(X498,#REF!,6,FALSE)</f>
        <v>#REF!</v>
      </c>
      <c r="M498" s="5" t="e">
        <f>VLOOKUP(X498,#REF!,8,FALSE)</f>
        <v>#REF!</v>
      </c>
      <c r="N498" s="5" t="e">
        <f>VLOOKUP(X498,#REF!,7,FALSE)</f>
        <v>#REF!</v>
      </c>
      <c r="O498">
        <v>0</v>
      </c>
      <c r="P498">
        <v>0</v>
      </c>
      <c r="Q498" t="e">
        <f t="shared" si="35"/>
        <v>#REF!</v>
      </c>
      <c r="R498" t="e">
        <f t="shared" si="36"/>
        <v>#REF!</v>
      </c>
      <c r="S498" t="e">
        <f>#REF!^2/((J498*#REF!)*(SQRT(1+K498^2)))</f>
        <v>#REF!</v>
      </c>
      <c r="T498" t="e">
        <f t="shared" si="37"/>
        <v>#REF!</v>
      </c>
      <c r="U498">
        <v>0</v>
      </c>
      <c r="V498">
        <v>9</v>
      </c>
      <c r="W498" t="str">
        <f t="shared" si="53"/>
        <v>PSCAD_H_SMIB_H_CUO_15a_1.15_SCR1000_XR10_P0_Q0.395</v>
      </c>
      <c r="X498" t="str">
        <f t="shared" si="38"/>
        <v>0_0.395_1000_10</v>
      </c>
      <c r="Z498">
        <v>0</v>
      </c>
      <c r="AB498" s="14"/>
    </row>
    <row r="499" spans="1:28" x14ac:dyDescent="0.25">
      <c r="A499" s="1" t="s">
        <v>1023</v>
      </c>
      <c r="B499" t="s">
        <v>55</v>
      </c>
      <c r="C499" t="s">
        <v>72</v>
      </c>
      <c r="D499" t="s">
        <v>983</v>
      </c>
      <c r="E499" s="4" t="s">
        <v>333</v>
      </c>
      <c r="F499" t="s">
        <v>305</v>
      </c>
      <c r="G499">
        <v>50</v>
      </c>
      <c r="H499">
        <v>0</v>
      </c>
      <c r="I499" s="7">
        <v>-0.39500000000000002</v>
      </c>
      <c r="J499" s="7">
        <v>1000</v>
      </c>
      <c r="K499" s="7">
        <v>10</v>
      </c>
      <c r="L499" s="5" t="e">
        <f>VLOOKUP(X499,#REF!,6,FALSE)</f>
        <v>#REF!</v>
      </c>
      <c r="M499" s="5" t="e">
        <f>VLOOKUP(X499,#REF!,8,FALSE)</f>
        <v>#REF!</v>
      </c>
      <c r="N499" s="5" t="e">
        <f>VLOOKUP(X499,#REF!,7,FALSE)</f>
        <v>#REF!</v>
      </c>
      <c r="O499">
        <v>0</v>
      </c>
      <c r="P499">
        <v>0</v>
      </c>
      <c r="Q499" t="e">
        <f t="shared" si="35"/>
        <v>#REF!</v>
      </c>
      <c r="R499" t="e">
        <f t="shared" si="36"/>
        <v>#REF!</v>
      </c>
      <c r="S499" t="e">
        <f>#REF!^2/((J499*#REF!)*(SQRT(1+K499^2)))</f>
        <v>#REF!</v>
      </c>
      <c r="T499" t="e">
        <f t="shared" si="37"/>
        <v>#REF!</v>
      </c>
      <c r="U499">
        <v>0</v>
      </c>
      <c r="V499">
        <v>9</v>
      </c>
      <c r="W499" t="str">
        <f t="shared" si="53"/>
        <v>PSCAD_H_SMIB_H_CUO_16a_1.15_SCR1000_XR10_P0_Q-0.395</v>
      </c>
      <c r="X499" t="str">
        <f t="shared" si="38"/>
        <v>0_-0.395_1000_10</v>
      </c>
      <c r="Z499">
        <v>0</v>
      </c>
      <c r="AB499" s="14"/>
    </row>
    <row r="500" spans="1:28" ht="13.9" customHeight="1" x14ac:dyDescent="0.25">
      <c r="A500" s="1" t="s">
        <v>1024</v>
      </c>
      <c r="B500" t="s">
        <v>55</v>
      </c>
      <c r="C500" t="s">
        <v>73</v>
      </c>
      <c r="D500" t="s">
        <v>983</v>
      </c>
      <c r="E500" s="4" t="s">
        <v>333</v>
      </c>
      <c r="F500" t="s">
        <v>305</v>
      </c>
      <c r="G500">
        <v>50</v>
      </c>
      <c r="H500">
        <v>1</v>
      </c>
      <c r="I500" s="7">
        <v>0.39500000000000002</v>
      </c>
      <c r="J500" s="7">
        <v>1000</v>
      </c>
      <c r="K500" s="7">
        <v>10</v>
      </c>
      <c r="L500" s="5" t="e">
        <f>VLOOKUP(X500,#REF!,6,FALSE)</f>
        <v>#REF!</v>
      </c>
      <c r="M500" s="5" t="e">
        <f>VLOOKUP(X500,#REF!,8,FALSE)</f>
        <v>#REF!</v>
      </c>
      <c r="N500" s="5" t="e">
        <f>VLOOKUP(X500,#REF!,7,FALSE)</f>
        <v>#REF!</v>
      </c>
      <c r="O500">
        <v>0</v>
      </c>
      <c r="P500">
        <v>0</v>
      </c>
      <c r="Q500" t="e">
        <f t="shared" si="35"/>
        <v>#REF!</v>
      </c>
      <c r="R500" t="e">
        <f t="shared" si="36"/>
        <v>#REF!</v>
      </c>
      <c r="S500" t="e">
        <f>#REF!^2/((J500*#REF!)*(SQRT(1+K500^2)))</f>
        <v>#REF!</v>
      </c>
      <c r="T500" t="e">
        <f t="shared" si="37"/>
        <v>#REF!</v>
      </c>
      <c r="U500">
        <v>0</v>
      </c>
      <c r="V500">
        <v>9</v>
      </c>
      <c r="W500" t="str">
        <f t="shared" si="53"/>
        <v>PSCAD_H_SMIB_H_CUO_13_1.2_SCR1000_XR10_P1_Q0.395</v>
      </c>
      <c r="X500" t="str">
        <f t="shared" si="38"/>
        <v>1_0.395_1000_10</v>
      </c>
      <c r="Z500">
        <v>0</v>
      </c>
      <c r="AB500" s="14"/>
    </row>
    <row r="501" spans="1:28" x14ac:dyDescent="0.25">
      <c r="A501" s="1" t="s">
        <v>1025</v>
      </c>
      <c r="B501" t="s">
        <v>55</v>
      </c>
      <c r="C501" t="s">
        <v>73</v>
      </c>
      <c r="D501" t="s">
        <v>983</v>
      </c>
      <c r="E501" s="4" t="s">
        <v>333</v>
      </c>
      <c r="F501" t="s">
        <v>305</v>
      </c>
      <c r="G501">
        <v>50</v>
      </c>
      <c r="H501">
        <v>1</v>
      </c>
      <c r="I501" s="7">
        <v>-0.39500000000000002</v>
      </c>
      <c r="J501" s="7">
        <v>1000</v>
      </c>
      <c r="K501" s="7">
        <v>10</v>
      </c>
      <c r="L501" s="5" t="e">
        <f>VLOOKUP(X501,#REF!,6,FALSE)</f>
        <v>#REF!</v>
      </c>
      <c r="M501" s="5" t="e">
        <f>VLOOKUP(X501,#REF!,8,FALSE)</f>
        <v>#REF!</v>
      </c>
      <c r="N501" s="5" t="e">
        <f>VLOOKUP(X501,#REF!,7,FALSE)</f>
        <v>#REF!</v>
      </c>
      <c r="O501">
        <v>0</v>
      </c>
      <c r="P501">
        <v>0</v>
      </c>
      <c r="Q501" t="e">
        <f t="shared" si="35"/>
        <v>#REF!</v>
      </c>
      <c r="R501" t="e">
        <f t="shared" si="36"/>
        <v>#REF!</v>
      </c>
      <c r="S501" t="e">
        <f>#REF!^2/((J501*#REF!)*(SQRT(1+K501^2)))</f>
        <v>#REF!</v>
      </c>
      <c r="T501" t="e">
        <f t="shared" si="37"/>
        <v>#REF!</v>
      </c>
      <c r="U501">
        <v>0</v>
      </c>
      <c r="V501">
        <v>9</v>
      </c>
      <c r="W501" t="str">
        <f t="shared" si="53"/>
        <v>PSCAD_H_SMIB_H_CUO_14_1.2_SCR1000_XR10_P1_Q-0.395</v>
      </c>
      <c r="X501" t="str">
        <f t="shared" si="38"/>
        <v>1_-0.395_1000_10</v>
      </c>
      <c r="Z501">
        <v>0</v>
      </c>
      <c r="AB501" s="14"/>
    </row>
    <row r="502" spans="1:28" ht="15.6" customHeight="1" x14ac:dyDescent="0.25">
      <c r="A502" s="1" t="s">
        <v>1026</v>
      </c>
      <c r="B502" t="s">
        <v>55</v>
      </c>
      <c r="C502" t="s">
        <v>73</v>
      </c>
      <c r="D502" t="s">
        <v>983</v>
      </c>
      <c r="E502" s="4" t="s">
        <v>333</v>
      </c>
      <c r="F502" t="s">
        <v>305</v>
      </c>
      <c r="G502">
        <v>50</v>
      </c>
      <c r="H502">
        <v>0</v>
      </c>
      <c r="I502" s="7">
        <v>0.39500000000000002</v>
      </c>
      <c r="J502" s="7">
        <v>1000</v>
      </c>
      <c r="K502" s="7">
        <v>10</v>
      </c>
      <c r="L502" s="5" t="e">
        <f>VLOOKUP(X502,#REF!,6,FALSE)</f>
        <v>#REF!</v>
      </c>
      <c r="M502" s="5" t="e">
        <f>VLOOKUP(X502,#REF!,8,FALSE)</f>
        <v>#REF!</v>
      </c>
      <c r="N502" s="5" t="e">
        <f>VLOOKUP(X502,#REF!,7,FALSE)</f>
        <v>#REF!</v>
      </c>
      <c r="O502">
        <v>0</v>
      </c>
      <c r="P502">
        <v>0</v>
      </c>
      <c r="Q502" t="e">
        <f t="shared" si="35"/>
        <v>#REF!</v>
      </c>
      <c r="R502" t="e">
        <f t="shared" si="36"/>
        <v>#REF!</v>
      </c>
      <c r="S502" t="e">
        <f>#REF!^2/((J502*#REF!)*(SQRT(1+K502^2)))</f>
        <v>#REF!</v>
      </c>
      <c r="T502" t="e">
        <f t="shared" si="37"/>
        <v>#REF!</v>
      </c>
      <c r="U502">
        <v>0</v>
      </c>
      <c r="V502">
        <v>9</v>
      </c>
      <c r="W502" t="str">
        <f t="shared" si="53"/>
        <v>PSCAD_H_SMIB_H_CUO_15a_1.2_SCR1000_XR10_P0_Q0.395</v>
      </c>
      <c r="X502" t="str">
        <f t="shared" si="38"/>
        <v>0_0.395_1000_10</v>
      </c>
      <c r="Z502">
        <v>0</v>
      </c>
      <c r="AB502" s="14"/>
    </row>
    <row r="503" spans="1:28" x14ac:dyDescent="0.25">
      <c r="A503" s="1" t="s">
        <v>1027</v>
      </c>
      <c r="B503" t="s">
        <v>55</v>
      </c>
      <c r="C503" t="s">
        <v>73</v>
      </c>
      <c r="D503" t="s">
        <v>983</v>
      </c>
      <c r="E503" s="4" t="s">
        <v>333</v>
      </c>
      <c r="F503" t="s">
        <v>305</v>
      </c>
      <c r="G503">
        <v>50</v>
      </c>
      <c r="H503">
        <v>0</v>
      </c>
      <c r="I503" s="7">
        <v>-0.39500000000000002</v>
      </c>
      <c r="J503" s="7">
        <v>1000</v>
      </c>
      <c r="K503" s="7">
        <v>10</v>
      </c>
      <c r="L503" s="5" t="e">
        <f>VLOOKUP(X503,#REF!,6,FALSE)</f>
        <v>#REF!</v>
      </c>
      <c r="M503" s="5" t="e">
        <f>VLOOKUP(X503,#REF!,8,FALSE)</f>
        <v>#REF!</v>
      </c>
      <c r="N503" s="5" t="e">
        <f>VLOOKUP(X503,#REF!,7,FALSE)</f>
        <v>#REF!</v>
      </c>
      <c r="O503">
        <v>0</v>
      </c>
      <c r="P503">
        <v>0</v>
      </c>
      <c r="Q503" t="e">
        <f t="shared" si="35"/>
        <v>#REF!</v>
      </c>
      <c r="R503" t="e">
        <f t="shared" si="36"/>
        <v>#REF!</v>
      </c>
      <c r="S503" t="e">
        <f>#REF!^2/((J503*#REF!)*(SQRT(1+K503^2)))</f>
        <v>#REF!</v>
      </c>
      <c r="T503" t="e">
        <f t="shared" si="37"/>
        <v>#REF!</v>
      </c>
      <c r="U503">
        <v>0</v>
      </c>
      <c r="V503">
        <v>9</v>
      </c>
      <c r="W503" t="str">
        <f t="shared" si="53"/>
        <v>PSCAD_H_SMIB_H_CUO_16a_1.2_SCR1000_XR10_P0_Q-0.395</v>
      </c>
      <c r="X503" t="str">
        <f t="shared" si="38"/>
        <v>0_-0.395_1000_10</v>
      </c>
      <c r="Z503">
        <v>0</v>
      </c>
      <c r="AB503" s="14"/>
    </row>
    <row r="504" spans="1:28" ht="13.9" customHeight="1" x14ac:dyDescent="0.25">
      <c r="A504" s="1" t="s">
        <v>1028</v>
      </c>
      <c r="B504" t="s">
        <v>55</v>
      </c>
      <c r="C504" t="s">
        <v>74</v>
      </c>
      <c r="D504" t="s">
        <v>983</v>
      </c>
      <c r="E504" s="4" t="s">
        <v>333</v>
      </c>
      <c r="F504" t="s">
        <v>305</v>
      </c>
      <c r="G504">
        <v>30</v>
      </c>
      <c r="H504">
        <v>1</v>
      </c>
      <c r="I504" s="7">
        <v>0.39500000000000002</v>
      </c>
      <c r="J504" s="7">
        <v>1000</v>
      </c>
      <c r="K504" s="7">
        <v>10</v>
      </c>
      <c r="L504" s="5" t="e">
        <f>VLOOKUP(X504,#REF!,6,FALSE)</f>
        <v>#REF!</v>
      </c>
      <c r="M504" s="5" t="e">
        <f>VLOOKUP(X504,#REF!,8,FALSE)</f>
        <v>#REF!</v>
      </c>
      <c r="N504" s="5" t="e">
        <f>VLOOKUP(X504,#REF!,7,FALSE)</f>
        <v>#REF!</v>
      </c>
      <c r="O504">
        <v>0</v>
      </c>
      <c r="P504">
        <v>0</v>
      </c>
      <c r="Q504" t="e">
        <f t="shared" si="35"/>
        <v>#REF!</v>
      </c>
      <c r="R504" t="e">
        <f t="shared" si="36"/>
        <v>#REF!</v>
      </c>
      <c r="S504" t="e">
        <f>#REF!^2/((J504*#REF!)*(SQRT(1+K504^2)))</f>
        <v>#REF!</v>
      </c>
      <c r="T504" t="e">
        <f t="shared" si="37"/>
        <v>#REF!</v>
      </c>
      <c r="U504">
        <v>0</v>
      </c>
      <c r="V504">
        <v>9</v>
      </c>
      <c r="W504" t="str">
        <f t="shared" si="53"/>
        <v>PSCAD_H_SMIB_H_CUO_13_1.25_SCR1000_XR10_P1_Q0.395</v>
      </c>
      <c r="X504" t="str">
        <f t="shared" si="38"/>
        <v>1_0.395_1000_10</v>
      </c>
      <c r="Z504">
        <v>0</v>
      </c>
      <c r="AB504" s="14"/>
    </row>
    <row r="505" spans="1:28" x14ac:dyDescent="0.25">
      <c r="A505" s="1" t="s">
        <v>1029</v>
      </c>
      <c r="B505" t="s">
        <v>55</v>
      </c>
      <c r="C505" t="s">
        <v>74</v>
      </c>
      <c r="D505" t="s">
        <v>983</v>
      </c>
      <c r="E505" s="4" t="s">
        <v>333</v>
      </c>
      <c r="F505" t="s">
        <v>305</v>
      </c>
      <c r="G505">
        <v>30</v>
      </c>
      <c r="H505">
        <v>1</v>
      </c>
      <c r="I505" s="7">
        <v>-0.39500000000000002</v>
      </c>
      <c r="J505" s="7">
        <v>1000</v>
      </c>
      <c r="K505" s="7">
        <v>10</v>
      </c>
      <c r="L505" s="5" t="e">
        <f>VLOOKUP(X505,#REF!,6,FALSE)</f>
        <v>#REF!</v>
      </c>
      <c r="M505" s="5" t="e">
        <f>VLOOKUP(X505,#REF!,8,FALSE)</f>
        <v>#REF!</v>
      </c>
      <c r="N505" s="5" t="e">
        <f>VLOOKUP(X505,#REF!,7,FALSE)</f>
        <v>#REF!</v>
      </c>
      <c r="O505">
        <v>0</v>
      </c>
      <c r="P505">
        <v>0</v>
      </c>
      <c r="Q505" t="e">
        <f t="shared" ref="Q505:Q602" si="55">IF(S505*V505=0,0.001,S505*V505)</f>
        <v>#REF!</v>
      </c>
      <c r="R505" t="e">
        <f t="shared" ref="R505:R602" si="56">T505*V505</f>
        <v>#REF!</v>
      </c>
      <c r="S505" t="e">
        <f>#REF!^2/((J505*#REF!)*(SQRT(1+K505^2)))</f>
        <v>#REF!</v>
      </c>
      <c r="T505" t="e">
        <f t="shared" ref="T505:T602" si="57">S505*K505/(2*PI()*50)</f>
        <v>#REF!</v>
      </c>
      <c r="U505">
        <v>0</v>
      </c>
      <c r="V505">
        <v>9</v>
      </c>
      <c r="W505" t="str">
        <f t="shared" si="53"/>
        <v>PSCAD_H_SMIB_H_CUO_14_1.25_SCR1000_XR10_P1_Q-0.395</v>
      </c>
      <c r="X505" t="str">
        <f t="shared" ref="X505:X602" si="58">H505&amp;"_"&amp;I505&amp;"_"&amp;ROUND(J505,2)&amp;"_"&amp;ROUND(K505,2)</f>
        <v>1_-0.395_1000_10</v>
      </c>
      <c r="Z505">
        <v>0</v>
      </c>
      <c r="AB505" s="14"/>
    </row>
    <row r="506" spans="1:28" ht="13.9" customHeight="1" x14ac:dyDescent="0.25">
      <c r="A506" s="1" t="s">
        <v>1030</v>
      </c>
      <c r="B506" t="s">
        <v>55</v>
      </c>
      <c r="C506" t="s">
        <v>74</v>
      </c>
      <c r="D506" t="s">
        <v>983</v>
      </c>
      <c r="E506" s="4" t="s">
        <v>333</v>
      </c>
      <c r="F506" t="s">
        <v>305</v>
      </c>
      <c r="G506">
        <v>30</v>
      </c>
      <c r="H506">
        <v>0</v>
      </c>
      <c r="I506" s="7">
        <v>0.39500000000000002</v>
      </c>
      <c r="J506" s="7">
        <v>1000</v>
      </c>
      <c r="K506" s="7">
        <v>10</v>
      </c>
      <c r="L506" s="5" t="e">
        <f>VLOOKUP(X506,#REF!,6,FALSE)</f>
        <v>#REF!</v>
      </c>
      <c r="M506" s="5" t="e">
        <f>VLOOKUP(X506,#REF!,8,FALSE)</f>
        <v>#REF!</v>
      </c>
      <c r="N506" s="5" t="e">
        <f>VLOOKUP(X506,#REF!,7,FALSE)</f>
        <v>#REF!</v>
      </c>
      <c r="O506">
        <v>0</v>
      </c>
      <c r="P506">
        <v>0</v>
      </c>
      <c r="Q506" t="e">
        <f t="shared" si="55"/>
        <v>#REF!</v>
      </c>
      <c r="R506" t="e">
        <f t="shared" si="56"/>
        <v>#REF!</v>
      </c>
      <c r="S506" t="e">
        <f>#REF!^2/((J506*#REF!)*(SQRT(1+K506^2)))</f>
        <v>#REF!</v>
      </c>
      <c r="T506" t="e">
        <f t="shared" si="57"/>
        <v>#REF!</v>
      </c>
      <c r="U506">
        <v>0</v>
      </c>
      <c r="V506">
        <v>9</v>
      </c>
      <c r="W506" t="str">
        <f t="shared" si="53"/>
        <v>PSCAD_H_SMIB_H_CUO_15a_1.25_SCR1000_XR10_P0_Q0.395</v>
      </c>
      <c r="X506" t="str">
        <f t="shared" si="58"/>
        <v>0_0.395_1000_10</v>
      </c>
      <c r="Z506">
        <v>0</v>
      </c>
      <c r="AB506" s="14"/>
    </row>
    <row r="507" spans="1:28" ht="12.6" customHeight="1" x14ac:dyDescent="0.25">
      <c r="A507" s="1" t="s">
        <v>1031</v>
      </c>
      <c r="B507" t="s">
        <v>55</v>
      </c>
      <c r="C507" t="s">
        <v>74</v>
      </c>
      <c r="D507" t="s">
        <v>983</v>
      </c>
      <c r="E507" s="4" t="s">
        <v>333</v>
      </c>
      <c r="F507" t="s">
        <v>305</v>
      </c>
      <c r="G507">
        <v>15</v>
      </c>
      <c r="H507">
        <v>0</v>
      </c>
      <c r="I507" s="7">
        <v>-0.39500000000000002</v>
      </c>
      <c r="J507" s="7">
        <v>1000</v>
      </c>
      <c r="K507" s="7">
        <v>10</v>
      </c>
      <c r="L507" s="5" t="e">
        <f>VLOOKUP(X507,#REF!,6,FALSE)</f>
        <v>#REF!</v>
      </c>
      <c r="M507" s="5" t="e">
        <f>VLOOKUP(X507,#REF!,8,FALSE)</f>
        <v>#REF!</v>
      </c>
      <c r="N507" s="5" t="e">
        <f>VLOOKUP(X507,#REF!,7,FALSE)</f>
        <v>#REF!</v>
      </c>
      <c r="O507">
        <v>0</v>
      </c>
      <c r="P507">
        <v>0</v>
      </c>
      <c r="Q507" t="e">
        <f t="shared" si="55"/>
        <v>#REF!</v>
      </c>
      <c r="R507" t="e">
        <f t="shared" si="56"/>
        <v>#REF!</v>
      </c>
      <c r="S507" t="e">
        <f>#REF!^2/((J507*#REF!)*(SQRT(1+K507^2)))</f>
        <v>#REF!</v>
      </c>
      <c r="T507" t="e">
        <f t="shared" si="57"/>
        <v>#REF!</v>
      </c>
      <c r="U507">
        <v>0</v>
      </c>
      <c r="V507">
        <v>9</v>
      </c>
      <c r="W507" t="str">
        <f t="shared" si="53"/>
        <v>PSCAD_H_SMIB_H_CUO_16a_1.25_SCR1000_XR10_P0_Q-0.395</v>
      </c>
      <c r="X507" t="str">
        <f t="shared" si="58"/>
        <v>0_-0.395_1000_10</v>
      </c>
      <c r="Z507">
        <v>0</v>
      </c>
      <c r="AB507" s="14"/>
    </row>
    <row r="508" spans="1:28" ht="13.9" customHeight="1" x14ac:dyDescent="0.25">
      <c r="A508" s="1" t="s">
        <v>1032</v>
      </c>
      <c r="B508" t="s">
        <v>55</v>
      </c>
      <c r="C508" t="s">
        <v>75</v>
      </c>
      <c r="D508" t="s">
        <v>983</v>
      </c>
      <c r="E508" s="4" t="s">
        <v>333</v>
      </c>
      <c r="F508" t="s">
        <v>305</v>
      </c>
      <c r="G508">
        <v>15</v>
      </c>
      <c r="H508">
        <v>1</v>
      </c>
      <c r="I508" s="7">
        <v>0.39500000000000002</v>
      </c>
      <c r="J508" s="7">
        <v>1000</v>
      </c>
      <c r="K508" s="7">
        <v>10</v>
      </c>
      <c r="L508" s="5" t="e">
        <f>VLOOKUP(X508,#REF!,6,FALSE)</f>
        <v>#REF!</v>
      </c>
      <c r="M508" s="5" t="e">
        <f>VLOOKUP(X508,#REF!,8,FALSE)</f>
        <v>#REF!</v>
      </c>
      <c r="N508" s="5" t="e">
        <f>VLOOKUP(X508,#REF!,7,FALSE)</f>
        <v>#REF!</v>
      </c>
      <c r="O508">
        <v>0</v>
      </c>
      <c r="P508">
        <v>0</v>
      </c>
      <c r="Q508" t="e">
        <f t="shared" si="55"/>
        <v>#REF!</v>
      </c>
      <c r="R508" t="e">
        <f t="shared" si="56"/>
        <v>#REF!</v>
      </c>
      <c r="S508" t="e">
        <f>#REF!^2/((J508*#REF!)*(SQRT(1+K508^2)))</f>
        <v>#REF!</v>
      </c>
      <c r="T508" t="e">
        <f t="shared" si="57"/>
        <v>#REF!</v>
      </c>
      <c r="U508">
        <v>0</v>
      </c>
      <c r="V508">
        <v>9</v>
      </c>
      <c r="W508" t="str">
        <f t="shared" si="53"/>
        <v>PSCAD_H_SMIB_H_CUO_13_1.3_SCR1000_XR10_P1_Q0.395</v>
      </c>
      <c r="X508" t="str">
        <f t="shared" si="58"/>
        <v>1_0.395_1000_10</v>
      </c>
      <c r="Z508">
        <v>0</v>
      </c>
      <c r="AB508" s="14"/>
    </row>
    <row r="509" spans="1:28" x14ac:dyDescent="0.25">
      <c r="A509" s="1" t="s">
        <v>1033</v>
      </c>
      <c r="B509" t="s">
        <v>55</v>
      </c>
      <c r="C509" t="s">
        <v>75</v>
      </c>
      <c r="D509" t="s">
        <v>983</v>
      </c>
      <c r="E509" s="4" t="s">
        <v>333</v>
      </c>
      <c r="F509" t="s">
        <v>305</v>
      </c>
      <c r="G509">
        <v>15</v>
      </c>
      <c r="H509">
        <v>1</v>
      </c>
      <c r="I509" s="7">
        <v>-0.39500000000000002</v>
      </c>
      <c r="J509" s="7">
        <v>1000</v>
      </c>
      <c r="K509" s="7">
        <v>10</v>
      </c>
      <c r="L509" s="5" t="e">
        <f>VLOOKUP(X509,#REF!,6,FALSE)</f>
        <v>#REF!</v>
      </c>
      <c r="M509" s="5" t="e">
        <f>VLOOKUP(X509,#REF!,8,FALSE)</f>
        <v>#REF!</v>
      </c>
      <c r="N509" s="5" t="e">
        <f>VLOOKUP(X509,#REF!,7,FALSE)</f>
        <v>#REF!</v>
      </c>
      <c r="O509">
        <v>0</v>
      </c>
      <c r="P509">
        <v>0</v>
      </c>
      <c r="Q509" t="e">
        <f t="shared" si="55"/>
        <v>#REF!</v>
      </c>
      <c r="R509" t="e">
        <f t="shared" si="56"/>
        <v>#REF!</v>
      </c>
      <c r="S509" t="e">
        <f>#REF!^2/((J509*#REF!)*(SQRT(1+K509^2)))</f>
        <v>#REF!</v>
      </c>
      <c r="T509" t="e">
        <f t="shared" si="57"/>
        <v>#REF!</v>
      </c>
      <c r="U509">
        <v>0</v>
      </c>
      <c r="V509">
        <v>9</v>
      </c>
      <c r="W509" t="str">
        <f t="shared" si="53"/>
        <v>PSCAD_H_SMIB_H_CUO_14_1.3_SCR1000_XR10_P1_Q-0.395</v>
      </c>
      <c r="X509" t="str">
        <f t="shared" si="58"/>
        <v>1_-0.395_1000_10</v>
      </c>
      <c r="Z509">
        <v>0</v>
      </c>
      <c r="AB509" s="14"/>
    </row>
    <row r="510" spans="1:28" ht="13.9" customHeight="1" x14ac:dyDescent="0.25">
      <c r="A510" s="1" t="s">
        <v>1034</v>
      </c>
      <c r="B510" t="s">
        <v>55</v>
      </c>
      <c r="C510" t="s">
        <v>75</v>
      </c>
      <c r="D510" t="s">
        <v>983</v>
      </c>
      <c r="E510" s="4" t="s">
        <v>333</v>
      </c>
      <c r="F510" t="s">
        <v>305</v>
      </c>
      <c r="G510">
        <v>15</v>
      </c>
      <c r="H510">
        <v>0</v>
      </c>
      <c r="I510" s="7">
        <v>0.39500000000000002</v>
      </c>
      <c r="J510" s="7">
        <v>1000</v>
      </c>
      <c r="K510" s="7">
        <v>10</v>
      </c>
      <c r="L510" s="5" t="e">
        <f>VLOOKUP(X510,#REF!,6,FALSE)</f>
        <v>#REF!</v>
      </c>
      <c r="M510" s="5" t="e">
        <f>VLOOKUP(X510,#REF!,8,FALSE)</f>
        <v>#REF!</v>
      </c>
      <c r="N510" s="5" t="e">
        <f>VLOOKUP(X510,#REF!,7,FALSE)</f>
        <v>#REF!</v>
      </c>
      <c r="O510">
        <v>0</v>
      </c>
      <c r="P510">
        <v>0</v>
      </c>
      <c r="Q510" t="e">
        <f t="shared" si="55"/>
        <v>#REF!</v>
      </c>
      <c r="R510" t="e">
        <f t="shared" si="56"/>
        <v>#REF!</v>
      </c>
      <c r="S510" t="e">
        <f>#REF!^2/((J510*#REF!)*(SQRT(1+K510^2)))</f>
        <v>#REF!</v>
      </c>
      <c r="T510" t="e">
        <f t="shared" si="57"/>
        <v>#REF!</v>
      </c>
      <c r="U510">
        <v>0</v>
      </c>
      <c r="V510">
        <v>9</v>
      </c>
      <c r="W510" t="str">
        <f t="shared" si="53"/>
        <v>PSCAD_H_SMIB_H_CUO_15a_1.3_SCR1000_XR10_P0_Q0.395</v>
      </c>
      <c r="X510" t="str">
        <f t="shared" si="58"/>
        <v>0_0.395_1000_10</v>
      </c>
      <c r="Z510">
        <v>0</v>
      </c>
      <c r="AB510" s="14"/>
    </row>
    <row r="511" spans="1:28" x14ac:dyDescent="0.25">
      <c r="A511" s="1" t="s">
        <v>1035</v>
      </c>
      <c r="B511" t="s">
        <v>55</v>
      </c>
      <c r="C511" t="s">
        <v>75</v>
      </c>
      <c r="D511" t="s">
        <v>983</v>
      </c>
      <c r="E511" s="4" t="s">
        <v>333</v>
      </c>
      <c r="F511" t="s">
        <v>305</v>
      </c>
      <c r="G511">
        <v>15</v>
      </c>
      <c r="H511">
        <v>0</v>
      </c>
      <c r="I511" s="7">
        <v>-0.39500000000000002</v>
      </c>
      <c r="J511" s="7">
        <v>1000</v>
      </c>
      <c r="K511" s="7">
        <v>10</v>
      </c>
      <c r="L511" s="5" t="e">
        <f>VLOOKUP(X511,#REF!,6,FALSE)</f>
        <v>#REF!</v>
      </c>
      <c r="M511" s="5" t="e">
        <f>VLOOKUP(X511,#REF!,8,FALSE)</f>
        <v>#REF!</v>
      </c>
      <c r="N511" s="5" t="e">
        <f>VLOOKUP(X511,#REF!,7,FALSE)</f>
        <v>#REF!</v>
      </c>
      <c r="O511">
        <v>0</v>
      </c>
      <c r="P511">
        <v>0</v>
      </c>
      <c r="Q511" t="e">
        <f t="shared" si="55"/>
        <v>#REF!</v>
      </c>
      <c r="R511" t="e">
        <f t="shared" si="56"/>
        <v>#REF!</v>
      </c>
      <c r="S511" t="e">
        <f>#REF!^2/((J511*#REF!)*(SQRT(1+K511^2)))</f>
        <v>#REF!</v>
      </c>
      <c r="T511" t="e">
        <f t="shared" si="57"/>
        <v>#REF!</v>
      </c>
      <c r="U511">
        <v>0</v>
      </c>
      <c r="V511">
        <v>9</v>
      </c>
      <c r="W511" t="str">
        <f t="shared" si="53"/>
        <v>PSCAD_H_SMIB_H_CUO_16a_1.3_SCR1000_XR10_P0_Q-0.395</v>
      </c>
      <c r="X511" t="str">
        <f t="shared" si="58"/>
        <v>0_-0.395_1000_10</v>
      </c>
      <c r="Z511">
        <v>0</v>
      </c>
      <c r="AB511" s="14"/>
    </row>
    <row r="512" spans="1:28" x14ac:dyDescent="0.25">
      <c r="A512" s="1" t="s">
        <v>1036</v>
      </c>
      <c r="B512" t="s">
        <v>55</v>
      </c>
      <c r="C512" t="s">
        <v>76</v>
      </c>
      <c r="D512" t="s">
        <v>983</v>
      </c>
      <c r="E512" s="4" t="s">
        <v>333</v>
      </c>
      <c r="F512" t="s">
        <v>305</v>
      </c>
      <c r="G512">
        <v>15</v>
      </c>
      <c r="H512">
        <v>1</v>
      </c>
      <c r="I512" s="7">
        <v>0.39500000000000002</v>
      </c>
      <c r="J512" s="7">
        <v>1000</v>
      </c>
      <c r="K512" s="7">
        <v>10</v>
      </c>
      <c r="L512" s="5" t="e">
        <f>VLOOKUP(X512,#REF!,6,FALSE)</f>
        <v>#REF!</v>
      </c>
      <c r="M512" s="5" t="e">
        <f>VLOOKUP(X512,#REF!,8,FALSE)</f>
        <v>#REF!</v>
      </c>
      <c r="N512" s="5" t="e">
        <f>VLOOKUP(X512,#REF!,7,FALSE)</f>
        <v>#REF!</v>
      </c>
      <c r="O512">
        <v>0</v>
      </c>
      <c r="P512">
        <v>0</v>
      </c>
      <c r="Q512" t="e">
        <f t="shared" si="55"/>
        <v>#REF!</v>
      </c>
      <c r="R512" t="e">
        <f t="shared" si="56"/>
        <v>#REF!</v>
      </c>
      <c r="S512" t="e">
        <f>#REF!^2/((J512*#REF!)*(SQRT(1+K512^2)))</f>
        <v>#REF!</v>
      </c>
      <c r="T512" t="e">
        <f t="shared" si="57"/>
        <v>#REF!</v>
      </c>
      <c r="U512">
        <v>0</v>
      </c>
      <c r="V512">
        <v>9</v>
      </c>
      <c r="W512" t="str">
        <f t="shared" si="53"/>
        <v>PSCAD_H_SMIB_H_CUO_13_1.35_SCR1000_XR10_P1_Q0.395</v>
      </c>
      <c r="X512" t="str">
        <f t="shared" si="58"/>
        <v>1_0.395_1000_10</v>
      </c>
      <c r="Z512">
        <v>0</v>
      </c>
      <c r="AB512" s="14"/>
    </row>
    <row r="513" spans="1:28" x14ac:dyDescent="0.25">
      <c r="A513" s="1" t="s">
        <v>1037</v>
      </c>
      <c r="B513" t="s">
        <v>55</v>
      </c>
      <c r="C513" t="s">
        <v>76</v>
      </c>
      <c r="D513" t="s">
        <v>983</v>
      </c>
      <c r="E513" s="4" t="s">
        <v>333</v>
      </c>
      <c r="F513" t="s">
        <v>305</v>
      </c>
      <c r="G513">
        <v>15</v>
      </c>
      <c r="H513">
        <v>1</v>
      </c>
      <c r="I513" s="7">
        <v>-0.39500000000000002</v>
      </c>
      <c r="J513" s="7">
        <v>1000</v>
      </c>
      <c r="K513" s="7">
        <v>10</v>
      </c>
      <c r="L513" s="5" t="e">
        <f>VLOOKUP(X513,#REF!,6,FALSE)</f>
        <v>#REF!</v>
      </c>
      <c r="M513" s="5" t="e">
        <f>VLOOKUP(X513,#REF!,8,FALSE)</f>
        <v>#REF!</v>
      </c>
      <c r="N513" s="5" t="e">
        <f>VLOOKUP(X513,#REF!,7,FALSE)</f>
        <v>#REF!</v>
      </c>
      <c r="O513">
        <v>0</v>
      </c>
      <c r="P513">
        <v>0</v>
      </c>
      <c r="Q513" t="e">
        <f t="shared" si="55"/>
        <v>#REF!</v>
      </c>
      <c r="R513" t="e">
        <f t="shared" si="56"/>
        <v>#REF!</v>
      </c>
      <c r="S513" t="e">
        <f>#REF!^2/((J513*#REF!)*(SQRT(1+K513^2)))</f>
        <v>#REF!</v>
      </c>
      <c r="T513" t="e">
        <f t="shared" si="57"/>
        <v>#REF!</v>
      </c>
      <c r="U513">
        <v>0</v>
      </c>
      <c r="V513">
        <v>9</v>
      </c>
      <c r="W513" t="str">
        <f t="shared" si="53"/>
        <v>PSCAD_H_SMIB_H_CUO_14_1.35_SCR1000_XR10_P1_Q-0.395</v>
      </c>
      <c r="X513" t="str">
        <f t="shared" si="58"/>
        <v>1_-0.395_1000_10</v>
      </c>
      <c r="Z513">
        <v>0</v>
      </c>
      <c r="AB513" s="14"/>
    </row>
    <row r="514" spans="1:28" x14ac:dyDescent="0.25">
      <c r="A514" s="1" t="s">
        <v>1038</v>
      </c>
      <c r="B514" t="s">
        <v>55</v>
      </c>
      <c r="C514" t="s">
        <v>76</v>
      </c>
      <c r="D514" t="s">
        <v>983</v>
      </c>
      <c r="E514" s="4" t="s">
        <v>333</v>
      </c>
      <c r="F514" t="s">
        <v>305</v>
      </c>
      <c r="G514">
        <v>15</v>
      </c>
      <c r="H514">
        <v>0</v>
      </c>
      <c r="I514" s="7">
        <v>0.39500000000000002</v>
      </c>
      <c r="J514" s="7">
        <v>1000</v>
      </c>
      <c r="K514" s="7">
        <v>10</v>
      </c>
      <c r="L514" s="5" t="e">
        <f>VLOOKUP(X514,#REF!,6,FALSE)</f>
        <v>#REF!</v>
      </c>
      <c r="M514" s="5" t="e">
        <f>VLOOKUP(X514,#REF!,8,FALSE)</f>
        <v>#REF!</v>
      </c>
      <c r="N514" s="5" t="e">
        <f>VLOOKUP(X514,#REF!,7,FALSE)</f>
        <v>#REF!</v>
      </c>
      <c r="O514">
        <v>0</v>
      </c>
      <c r="P514">
        <v>0</v>
      </c>
      <c r="Q514" t="e">
        <f t="shared" si="55"/>
        <v>#REF!</v>
      </c>
      <c r="R514" t="e">
        <f t="shared" si="56"/>
        <v>#REF!</v>
      </c>
      <c r="S514" t="e">
        <f>#REF!^2/((J514*#REF!)*(SQRT(1+K514^2)))</f>
        <v>#REF!</v>
      </c>
      <c r="T514" t="e">
        <f t="shared" si="57"/>
        <v>#REF!</v>
      </c>
      <c r="U514">
        <v>0</v>
      </c>
      <c r="V514">
        <v>9</v>
      </c>
      <c r="W514" t="str">
        <f t="shared" si="53"/>
        <v>PSCAD_H_SMIB_H_CUO_15a_1.35_SCR1000_XR10_P0_Q0.395</v>
      </c>
      <c r="X514" t="str">
        <f t="shared" si="58"/>
        <v>0_0.395_1000_10</v>
      </c>
      <c r="Z514">
        <v>0</v>
      </c>
      <c r="AB514" s="14"/>
    </row>
    <row r="515" spans="1:28" ht="14.25" customHeight="1" x14ac:dyDescent="0.25">
      <c r="A515" s="1" t="s">
        <v>1039</v>
      </c>
      <c r="B515" t="s">
        <v>55</v>
      </c>
      <c r="C515" t="s">
        <v>76</v>
      </c>
      <c r="D515" t="s">
        <v>983</v>
      </c>
      <c r="E515" s="4" t="s">
        <v>333</v>
      </c>
      <c r="F515" t="s">
        <v>305</v>
      </c>
      <c r="G515">
        <v>15</v>
      </c>
      <c r="H515">
        <v>0</v>
      </c>
      <c r="I515" s="7">
        <v>-0.39500000000000002</v>
      </c>
      <c r="J515" s="7">
        <v>1000</v>
      </c>
      <c r="K515" s="7">
        <v>10</v>
      </c>
      <c r="L515" s="5" t="e">
        <f>VLOOKUP(X515,#REF!,6,FALSE)</f>
        <v>#REF!</v>
      </c>
      <c r="M515" s="5" t="e">
        <f>VLOOKUP(X515,#REF!,8,FALSE)</f>
        <v>#REF!</v>
      </c>
      <c r="N515" s="5" t="e">
        <f>VLOOKUP(X515,#REF!,7,FALSE)</f>
        <v>#REF!</v>
      </c>
      <c r="O515">
        <v>0</v>
      </c>
      <c r="P515">
        <v>0</v>
      </c>
      <c r="Q515" t="e">
        <f t="shared" si="55"/>
        <v>#REF!</v>
      </c>
      <c r="R515" t="e">
        <f t="shared" si="56"/>
        <v>#REF!</v>
      </c>
      <c r="S515" t="e">
        <f>#REF!^2/((J515*#REF!)*(SQRT(1+K515^2)))</f>
        <v>#REF!</v>
      </c>
      <c r="T515" t="e">
        <f t="shared" si="57"/>
        <v>#REF!</v>
      </c>
      <c r="U515">
        <v>0</v>
      </c>
      <c r="V515">
        <v>9</v>
      </c>
      <c r="W515" t="str">
        <f t="shared" si="53"/>
        <v>PSCAD_H_SMIB_H_CUO_16a_1.35_SCR1000_XR10_P0_Q-0.395</v>
      </c>
      <c r="X515" t="str">
        <f t="shared" si="58"/>
        <v>0_-0.395_1000_10</v>
      </c>
      <c r="Z515">
        <v>0</v>
      </c>
      <c r="AB515" s="14"/>
    </row>
    <row r="516" spans="1:28" x14ac:dyDescent="0.25">
      <c r="A516" s="1" t="s">
        <v>1120</v>
      </c>
      <c r="B516" t="s">
        <v>55</v>
      </c>
      <c r="C516" t="s">
        <v>66</v>
      </c>
      <c r="D516" t="s">
        <v>983</v>
      </c>
      <c r="E516" s="4" t="s">
        <v>331</v>
      </c>
      <c r="F516" t="s">
        <v>305</v>
      </c>
      <c r="G516">
        <v>70</v>
      </c>
      <c r="H516">
        <v>1</v>
      </c>
      <c r="I516" s="7">
        <v>0.39500000000000002</v>
      </c>
      <c r="J516" s="7">
        <v>1001</v>
      </c>
      <c r="K516" s="7">
        <v>10</v>
      </c>
      <c r="L516" s="5" t="e">
        <f>VLOOKUP(X516,#REF!,6,FALSE)</f>
        <v>#REF!</v>
      </c>
      <c r="M516" s="5" t="e">
        <f>VLOOKUP(X516,#REF!,8,FALSE)</f>
        <v>#REF!</v>
      </c>
      <c r="N516" s="5" t="e">
        <f>VLOOKUP(X516,#REF!,7,FALSE)</f>
        <v>#REF!</v>
      </c>
      <c r="O516">
        <v>0</v>
      </c>
      <c r="P516">
        <v>0</v>
      </c>
      <c r="Q516" t="e">
        <f t="shared" si="55"/>
        <v>#REF!</v>
      </c>
      <c r="R516" t="e">
        <f t="shared" si="56"/>
        <v>#REF!</v>
      </c>
      <c r="S516" t="e">
        <f>#REF!^2/((J516*#REF!)*(SQRT(1+K516^2)))</f>
        <v>#REF!</v>
      </c>
      <c r="T516" t="e">
        <f t="shared" si="57"/>
        <v>#REF!</v>
      </c>
      <c r="U516">
        <v>0</v>
      </c>
      <c r="V516">
        <v>9</v>
      </c>
      <c r="W516" t="str">
        <f t="shared" ref="W516:W555" si="59">"PSCAD_"&amp;D516&amp;"_"&amp;F516&amp;"_"&amp;A516&amp;"_SCR"&amp;ROUND(J516,2)&amp;"_XR"&amp;ROUND(K516,2)&amp;"_P"&amp;H516&amp;"_Q"&amp;I516</f>
        <v>PSCAD_H_SMIB_H_CUO_1_Iq_SCR1001_XR10_P1_Q0.395</v>
      </c>
      <c r="X516" t="str">
        <f t="shared" si="58"/>
        <v>1_0.395_1001_10</v>
      </c>
      <c r="Z516">
        <v>0</v>
      </c>
      <c r="AB516" s="13" t="s">
        <v>259</v>
      </c>
    </row>
    <row r="517" spans="1:28" x14ac:dyDescent="0.25">
      <c r="A517" s="1" t="s">
        <v>1077</v>
      </c>
      <c r="B517" t="s">
        <v>55</v>
      </c>
      <c r="C517" t="s">
        <v>66</v>
      </c>
      <c r="D517" t="s">
        <v>983</v>
      </c>
      <c r="E517" s="4" t="s">
        <v>331</v>
      </c>
      <c r="F517" t="s">
        <v>305</v>
      </c>
      <c r="G517">
        <v>70</v>
      </c>
      <c r="H517">
        <v>1</v>
      </c>
      <c r="I517" s="7">
        <v>-0.39500000000000002</v>
      </c>
      <c r="J517" s="7">
        <v>1001</v>
      </c>
      <c r="K517" s="7">
        <v>10</v>
      </c>
      <c r="L517" s="5" t="e">
        <f>VLOOKUP(X517,#REF!,6,FALSE)</f>
        <v>#REF!</v>
      </c>
      <c r="M517" s="5" t="e">
        <f>VLOOKUP(X517,#REF!,8,FALSE)</f>
        <v>#REF!</v>
      </c>
      <c r="N517" s="5" t="e">
        <f>VLOOKUP(X517,#REF!,7,FALSE)</f>
        <v>#REF!</v>
      </c>
      <c r="O517">
        <v>0</v>
      </c>
      <c r="P517">
        <v>0</v>
      </c>
      <c r="Q517" t="e">
        <f t="shared" si="55"/>
        <v>#REF!</v>
      </c>
      <c r="R517" t="e">
        <f t="shared" si="56"/>
        <v>#REF!</v>
      </c>
      <c r="S517" t="e">
        <f>#REF!^2/((J517*#REF!)*(SQRT(1+K517^2)))</f>
        <v>#REF!</v>
      </c>
      <c r="T517" t="e">
        <f t="shared" si="57"/>
        <v>#REF!</v>
      </c>
      <c r="U517">
        <v>0</v>
      </c>
      <c r="V517">
        <v>9</v>
      </c>
      <c r="W517" t="str">
        <f t="shared" si="59"/>
        <v>PSCAD_H_SMIB_H_CUO_2_Iq_SCR1001_XR10_P1_Q-0.395</v>
      </c>
      <c r="X517" t="str">
        <f t="shared" si="58"/>
        <v>1_-0.395_1001_10</v>
      </c>
      <c r="Z517">
        <v>0</v>
      </c>
      <c r="AB517" s="14"/>
    </row>
    <row r="518" spans="1:28" x14ac:dyDescent="0.25">
      <c r="A518" s="1" t="s">
        <v>1078</v>
      </c>
      <c r="B518" t="s">
        <v>55</v>
      </c>
      <c r="C518" t="s">
        <v>66</v>
      </c>
      <c r="D518" t="s">
        <v>983</v>
      </c>
      <c r="E518" s="4" t="s">
        <v>331</v>
      </c>
      <c r="F518" t="s">
        <v>305</v>
      </c>
      <c r="G518">
        <v>70</v>
      </c>
      <c r="H518">
        <v>0.01</v>
      </c>
      <c r="I518" s="7">
        <v>0.39500000000000002</v>
      </c>
      <c r="J518" s="7">
        <v>1001</v>
      </c>
      <c r="K518" s="7">
        <v>10</v>
      </c>
      <c r="L518" s="5" t="e">
        <f>VLOOKUP(X518,#REF!,6,FALSE)</f>
        <v>#REF!</v>
      </c>
      <c r="M518" s="5" t="e">
        <f>VLOOKUP(X518,#REF!,8,FALSE)</f>
        <v>#REF!</v>
      </c>
      <c r="N518" s="5" t="e">
        <f>VLOOKUP(X518,#REF!,7,FALSE)</f>
        <v>#REF!</v>
      </c>
      <c r="O518">
        <v>0</v>
      </c>
      <c r="P518">
        <v>0</v>
      </c>
      <c r="Q518" t="e">
        <f t="shared" si="55"/>
        <v>#REF!</v>
      </c>
      <c r="R518" t="e">
        <f t="shared" si="56"/>
        <v>#REF!</v>
      </c>
      <c r="S518" t="e">
        <f>#REF!^2/((J518*#REF!)*(SQRT(1+K518^2)))</f>
        <v>#REF!</v>
      </c>
      <c r="T518" t="e">
        <f t="shared" si="57"/>
        <v>#REF!</v>
      </c>
      <c r="U518">
        <v>0</v>
      </c>
      <c r="V518">
        <v>9</v>
      </c>
      <c r="W518" t="str">
        <f t="shared" si="59"/>
        <v>PSCAD_H_SMIB_H_CUO_3_Iq_SCR1001_XR10_P0.01_Q0.395</v>
      </c>
      <c r="X518" t="str">
        <f t="shared" si="58"/>
        <v>0.01_0.395_1001_10</v>
      </c>
      <c r="Z518">
        <v>0</v>
      </c>
      <c r="AB518" s="14"/>
    </row>
    <row r="519" spans="1:28" x14ac:dyDescent="0.25">
      <c r="A519" s="1" t="s">
        <v>1079</v>
      </c>
      <c r="B519" t="s">
        <v>55</v>
      </c>
      <c r="C519" t="s">
        <v>66</v>
      </c>
      <c r="D519" t="s">
        <v>983</v>
      </c>
      <c r="E519" s="4" t="s">
        <v>331</v>
      </c>
      <c r="F519" t="s">
        <v>305</v>
      </c>
      <c r="G519">
        <v>70</v>
      </c>
      <c r="H519">
        <v>0.01</v>
      </c>
      <c r="I519" s="7">
        <v>-0.39500000000000002</v>
      </c>
      <c r="J519" s="7">
        <v>1001</v>
      </c>
      <c r="K519" s="7">
        <v>10</v>
      </c>
      <c r="L519" s="5" t="e">
        <f>VLOOKUP(X519,#REF!,6,FALSE)</f>
        <v>#REF!</v>
      </c>
      <c r="M519" s="5" t="e">
        <f>VLOOKUP(X519,#REF!,8,FALSE)</f>
        <v>#REF!</v>
      </c>
      <c r="N519" s="5" t="e">
        <f>VLOOKUP(X519,#REF!,7,FALSE)</f>
        <v>#REF!</v>
      </c>
      <c r="O519">
        <v>0</v>
      </c>
      <c r="P519">
        <v>0</v>
      </c>
      <c r="Q519" t="e">
        <f t="shared" si="55"/>
        <v>#REF!</v>
      </c>
      <c r="R519" t="e">
        <f t="shared" si="56"/>
        <v>#REF!</v>
      </c>
      <c r="S519" t="e">
        <f>#REF!^2/((J519*#REF!)*(SQRT(1+K519^2)))</f>
        <v>#REF!</v>
      </c>
      <c r="T519" t="e">
        <f t="shared" si="57"/>
        <v>#REF!</v>
      </c>
      <c r="U519">
        <v>0</v>
      </c>
      <c r="V519">
        <v>9</v>
      </c>
      <c r="W519" t="str">
        <f t="shared" si="59"/>
        <v>PSCAD_H_SMIB_H_CUO_4a_Iq_SCR1001_XR10_P0.01_Q-0.395</v>
      </c>
      <c r="X519" t="str">
        <f t="shared" si="58"/>
        <v>0.01_-0.395_1001_10</v>
      </c>
      <c r="Z519">
        <v>0</v>
      </c>
      <c r="AB519" s="14"/>
    </row>
    <row r="520" spans="1:28" x14ac:dyDescent="0.25">
      <c r="A520" s="1" t="s">
        <v>1080</v>
      </c>
      <c r="B520" t="s">
        <v>55</v>
      </c>
      <c r="C520" t="s">
        <v>67</v>
      </c>
      <c r="D520" t="s">
        <v>983</v>
      </c>
      <c r="E520" s="4" t="s">
        <v>331</v>
      </c>
      <c r="F520" t="s">
        <v>305</v>
      </c>
      <c r="G520">
        <v>50</v>
      </c>
      <c r="H520">
        <v>1</v>
      </c>
      <c r="I520" s="7">
        <v>0.39500000000000002</v>
      </c>
      <c r="J520" s="7">
        <v>1000</v>
      </c>
      <c r="K520" s="7">
        <v>10</v>
      </c>
      <c r="L520" s="5" t="e">
        <f>VLOOKUP(X520,#REF!,6,FALSE)</f>
        <v>#REF!</v>
      </c>
      <c r="M520" s="5" t="e">
        <f>VLOOKUP(X520,#REF!,8,FALSE)</f>
        <v>#REF!</v>
      </c>
      <c r="N520" s="5" t="e">
        <f>VLOOKUP(X520,#REF!,7,FALSE)</f>
        <v>#REF!</v>
      </c>
      <c r="O520">
        <v>0</v>
      </c>
      <c r="P520">
        <v>0</v>
      </c>
      <c r="Q520" t="e">
        <f t="shared" si="55"/>
        <v>#REF!</v>
      </c>
      <c r="R520" t="e">
        <f t="shared" si="56"/>
        <v>#REF!</v>
      </c>
      <c r="S520" t="e">
        <f>#REF!^2/((J520*#REF!)*(SQRT(1+K520^2)))</f>
        <v>#REF!</v>
      </c>
      <c r="T520" t="e">
        <f t="shared" si="57"/>
        <v>#REF!</v>
      </c>
      <c r="U520">
        <v>0</v>
      </c>
      <c r="V520">
        <v>9</v>
      </c>
      <c r="W520" t="str">
        <f t="shared" si="59"/>
        <v>PSCAD_H_SMIB_H_CUO_5_Iq_SCR1000_XR10_P1_Q0.395</v>
      </c>
      <c r="X520" t="str">
        <f t="shared" si="58"/>
        <v>1_0.395_1000_10</v>
      </c>
      <c r="Z520">
        <v>0</v>
      </c>
      <c r="AB520" s="14"/>
    </row>
    <row r="521" spans="1:28" x14ac:dyDescent="0.25">
      <c r="A521" s="1" t="s">
        <v>1081</v>
      </c>
      <c r="B521" t="s">
        <v>55</v>
      </c>
      <c r="C521" t="s">
        <v>67</v>
      </c>
      <c r="D521" t="s">
        <v>983</v>
      </c>
      <c r="E521" s="4" t="s">
        <v>331</v>
      </c>
      <c r="F521" t="s">
        <v>305</v>
      </c>
      <c r="G521">
        <v>50</v>
      </c>
      <c r="H521">
        <v>1</v>
      </c>
      <c r="I521" s="7">
        <v>-0.39500000000000002</v>
      </c>
      <c r="J521" s="7">
        <v>1000</v>
      </c>
      <c r="K521" s="7">
        <v>10</v>
      </c>
      <c r="L521" s="5" t="e">
        <f>VLOOKUP(X521,#REF!,6,FALSE)</f>
        <v>#REF!</v>
      </c>
      <c r="M521" s="5" t="e">
        <f>VLOOKUP(X521,#REF!,8,FALSE)</f>
        <v>#REF!</v>
      </c>
      <c r="N521" s="5" t="e">
        <f>VLOOKUP(X521,#REF!,7,FALSE)</f>
        <v>#REF!</v>
      </c>
      <c r="O521">
        <v>0</v>
      </c>
      <c r="P521">
        <v>0</v>
      </c>
      <c r="Q521" t="e">
        <f t="shared" si="55"/>
        <v>#REF!</v>
      </c>
      <c r="R521" t="e">
        <f t="shared" si="56"/>
        <v>#REF!</v>
      </c>
      <c r="S521" t="e">
        <f>#REF!^2/((J521*#REF!)*(SQRT(1+K521^2)))</f>
        <v>#REF!</v>
      </c>
      <c r="T521" t="e">
        <f t="shared" si="57"/>
        <v>#REF!</v>
      </c>
      <c r="U521">
        <v>0</v>
      </c>
      <c r="V521">
        <v>9</v>
      </c>
      <c r="W521" t="str">
        <f t="shared" si="59"/>
        <v>PSCAD_H_SMIB_H_CUO_6_Iq_SCR1000_XR10_P1_Q-0.395</v>
      </c>
      <c r="X521" t="str">
        <f t="shared" si="58"/>
        <v>1_-0.395_1000_10</v>
      </c>
      <c r="Z521">
        <v>0</v>
      </c>
      <c r="AB521" s="14"/>
    </row>
    <row r="522" spans="1:28" x14ac:dyDescent="0.25">
      <c r="A522" s="1" t="s">
        <v>1082</v>
      </c>
      <c r="B522" t="s">
        <v>55</v>
      </c>
      <c r="C522" t="s">
        <v>68</v>
      </c>
      <c r="D522" t="s">
        <v>983</v>
      </c>
      <c r="E522" s="4" t="s">
        <v>331</v>
      </c>
      <c r="F522" t="s">
        <v>305</v>
      </c>
      <c r="G522">
        <v>50</v>
      </c>
      <c r="H522">
        <v>1</v>
      </c>
      <c r="I522" s="7">
        <v>0.39500000000000002</v>
      </c>
      <c r="J522" s="7">
        <v>1000</v>
      </c>
      <c r="K522" s="7">
        <v>10</v>
      </c>
      <c r="L522" s="5" t="e">
        <f>VLOOKUP(X522,#REF!,6,FALSE)</f>
        <v>#REF!</v>
      </c>
      <c r="M522" s="5" t="e">
        <f>VLOOKUP(X522,#REF!,8,FALSE)</f>
        <v>#REF!</v>
      </c>
      <c r="N522" s="5" t="e">
        <f>VLOOKUP(X522,#REF!,7,FALSE)</f>
        <v>#REF!</v>
      </c>
      <c r="O522">
        <v>0</v>
      </c>
      <c r="P522">
        <v>0</v>
      </c>
      <c r="Q522" t="e">
        <f t="shared" si="55"/>
        <v>#REF!</v>
      </c>
      <c r="R522" t="e">
        <f t="shared" si="56"/>
        <v>#REF!</v>
      </c>
      <c r="S522" t="e">
        <f>#REF!^2/((J522*#REF!)*(SQRT(1+K522^2)))</f>
        <v>#REF!</v>
      </c>
      <c r="T522" t="e">
        <f t="shared" si="57"/>
        <v>#REF!</v>
      </c>
      <c r="U522">
        <v>0</v>
      </c>
      <c r="V522">
        <v>9</v>
      </c>
      <c r="W522" t="str">
        <f t="shared" si="59"/>
        <v>PSCAD_H_SMIB_H_CUO_7_Iq_SCR1000_XR10_P1_Q0.395</v>
      </c>
      <c r="X522" t="str">
        <f t="shared" si="58"/>
        <v>1_0.395_1000_10</v>
      </c>
      <c r="Z522">
        <v>0</v>
      </c>
      <c r="AB522" s="14"/>
    </row>
    <row r="523" spans="1:28" x14ac:dyDescent="0.25">
      <c r="A523" s="1" t="s">
        <v>1083</v>
      </c>
      <c r="B523" t="s">
        <v>55</v>
      </c>
      <c r="C523" t="s">
        <v>68</v>
      </c>
      <c r="D523" t="s">
        <v>983</v>
      </c>
      <c r="E523" s="4" t="s">
        <v>331</v>
      </c>
      <c r="F523" t="s">
        <v>305</v>
      </c>
      <c r="G523">
        <v>50</v>
      </c>
      <c r="H523">
        <v>1</v>
      </c>
      <c r="I523" s="7">
        <v>-0.39500000000000002</v>
      </c>
      <c r="J523" s="7">
        <v>1000</v>
      </c>
      <c r="K523" s="7">
        <v>10</v>
      </c>
      <c r="L523" s="5" t="e">
        <f>VLOOKUP(X523,#REF!,6,FALSE)</f>
        <v>#REF!</v>
      </c>
      <c r="M523" s="5" t="e">
        <f>VLOOKUP(X523,#REF!,8,FALSE)</f>
        <v>#REF!</v>
      </c>
      <c r="N523" s="5" t="e">
        <f>VLOOKUP(X523,#REF!,7,FALSE)</f>
        <v>#REF!</v>
      </c>
      <c r="O523">
        <v>0</v>
      </c>
      <c r="P523">
        <v>0</v>
      </c>
      <c r="Q523" t="e">
        <f t="shared" si="55"/>
        <v>#REF!</v>
      </c>
      <c r="R523" t="e">
        <f t="shared" si="56"/>
        <v>#REF!</v>
      </c>
      <c r="S523" t="e">
        <f>#REF!^2/((J523*#REF!)*(SQRT(1+K523^2)))</f>
        <v>#REF!</v>
      </c>
      <c r="T523" t="e">
        <f t="shared" si="57"/>
        <v>#REF!</v>
      </c>
      <c r="U523">
        <v>0</v>
      </c>
      <c r="V523">
        <v>9</v>
      </c>
      <c r="W523" t="str">
        <f t="shared" si="59"/>
        <v>PSCAD_H_SMIB_H_CUO_8_Iq_SCR1000_XR10_P1_Q-0.395</v>
      </c>
      <c r="X523" t="str">
        <f t="shared" si="58"/>
        <v>1_-0.395_1000_10</v>
      </c>
      <c r="Z523">
        <v>0</v>
      </c>
      <c r="AB523" s="14"/>
    </row>
    <row r="524" spans="1:28" x14ac:dyDescent="0.25">
      <c r="A524" s="1" t="s">
        <v>1084</v>
      </c>
      <c r="B524" t="s">
        <v>55</v>
      </c>
      <c r="C524" t="s">
        <v>69</v>
      </c>
      <c r="D524" t="s">
        <v>983</v>
      </c>
      <c r="E524" s="4" t="s">
        <v>331</v>
      </c>
      <c r="F524" t="s">
        <v>305</v>
      </c>
      <c r="G524">
        <v>50</v>
      </c>
      <c r="H524">
        <v>1</v>
      </c>
      <c r="I524" s="7">
        <v>0.39500000000000002</v>
      </c>
      <c r="J524" s="7">
        <v>1000</v>
      </c>
      <c r="K524" s="7">
        <v>10</v>
      </c>
      <c r="L524" s="5" t="e">
        <f>VLOOKUP(X524,#REF!,6,FALSE)</f>
        <v>#REF!</v>
      </c>
      <c r="M524" s="5" t="e">
        <f>VLOOKUP(X524,#REF!,8,FALSE)</f>
        <v>#REF!</v>
      </c>
      <c r="N524" s="5" t="e">
        <f>VLOOKUP(X524,#REF!,7,FALSE)</f>
        <v>#REF!</v>
      </c>
      <c r="O524">
        <v>0</v>
      </c>
      <c r="P524">
        <v>0</v>
      </c>
      <c r="Q524" t="e">
        <f t="shared" si="55"/>
        <v>#REF!</v>
      </c>
      <c r="R524" t="e">
        <f t="shared" si="56"/>
        <v>#REF!</v>
      </c>
      <c r="S524" t="e">
        <f>#REF!^2/((J524*#REF!)*(SQRT(1+K524^2)))</f>
        <v>#REF!</v>
      </c>
      <c r="T524" t="e">
        <f t="shared" si="57"/>
        <v>#REF!</v>
      </c>
      <c r="U524">
        <v>0</v>
      </c>
      <c r="V524">
        <v>9</v>
      </c>
      <c r="W524" t="str">
        <f t="shared" si="59"/>
        <v>PSCAD_H_SMIB_H_CUO_9_Iq_SCR1000_XR10_P1_Q0.395</v>
      </c>
      <c r="X524" t="str">
        <f t="shared" si="58"/>
        <v>1_0.395_1000_10</v>
      </c>
      <c r="Z524">
        <v>0</v>
      </c>
      <c r="AB524" s="14"/>
    </row>
    <row r="525" spans="1:28" x14ac:dyDescent="0.25">
      <c r="A525" s="1" t="s">
        <v>1085</v>
      </c>
      <c r="B525" t="s">
        <v>55</v>
      </c>
      <c r="C525" t="s">
        <v>69</v>
      </c>
      <c r="D525" t="s">
        <v>983</v>
      </c>
      <c r="E525" s="4" t="s">
        <v>331</v>
      </c>
      <c r="F525" t="s">
        <v>305</v>
      </c>
      <c r="G525">
        <v>50</v>
      </c>
      <c r="H525">
        <v>1</v>
      </c>
      <c r="I525" s="7">
        <v>-0.39500000000000002</v>
      </c>
      <c r="J525" s="7">
        <v>1000</v>
      </c>
      <c r="K525" s="7">
        <v>10</v>
      </c>
      <c r="L525" s="5" t="e">
        <f>VLOOKUP(X525,#REF!,6,FALSE)</f>
        <v>#REF!</v>
      </c>
      <c r="M525" s="5" t="e">
        <f>VLOOKUP(X525,#REF!,8,FALSE)</f>
        <v>#REF!</v>
      </c>
      <c r="N525" s="5" t="e">
        <f>VLOOKUP(X525,#REF!,7,FALSE)</f>
        <v>#REF!</v>
      </c>
      <c r="O525">
        <v>0</v>
      </c>
      <c r="P525">
        <v>0</v>
      </c>
      <c r="Q525" t="e">
        <f t="shared" si="55"/>
        <v>#REF!</v>
      </c>
      <c r="R525" t="e">
        <f t="shared" si="56"/>
        <v>#REF!</v>
      </c>
      <c r="S525" t="e">
        <f>#REF!^2/((J525*#REF!)*(SQRT(1+K525^2)))</f>
        <v>#REF!</v>
      </c>
      <c r="T525" t="e">
        <f t="shared" si="57"/>
        <v>#REF!</v>
      </c>
      <c r="U525">
        <v>0</v>
      </c>
      <c r="V525">
        <v>9</v>
      </c>
      <c r="W525" t="str">
        <f t="shared" si="59"/>
        <v>PSCAD_H_SMIB_H_CUO_10_Iq_SCR1000_XR10_P1_Q-0.395</v>
      </c>
      <c r="X525" t="str">
        <f t="shared" si="58"/>
        <v>1_-0.395_1000_10</v>
      </c>
      <c r="Z525">
        <v>0</v>
      </c>
      <c r="AB525" s="14"/>
    </row>
    <row r="526" spans="1:28" x14ac:dyDescent="0.25">
      <c r="A526" s="1" t="s">
        <v>1086</v>
      </c>
      <c r="B526" t="s">
        <v>55</v>
      </c>
      <c r="C526" t="s">
        <v>69</v>
      </c>
      <c r="D526" t="s">
        <v>983</v>
      </c>
      <c r="E526" s="4" t="s">
        <v>331</v>
      </c>
      <c r="F526" t="s">
        <v>305</v>
      </c>
      <c r="G526">
        <v>50</v>
      </c>
      <c r="H526">
        <v>0</v>
      </c>
      <c r="I526" s="7">
        <v>0.39500000000000002</v>
      </c>
      <c r="J526" s="7">
        <v>1000</v>
      </c>
      <c r="K526" s="7">
        <v>10</v>
      </c>
      <c r="L526" s="5" t="e">
        <f>VLOOKUP(X526,#REF!,6,FALSE)</f>
        <v>#REF!</v>
      </c>
      <c r="M526" s="5" t="e">
        <f>VLOOKUP(X526,#REF!,8,FALSE)</f>
        <v>#REF!</v>
      </c>
      <c r="N526" s="5" t="e">
        <f>VLOOKUP(X526,#REF!,7,FALSE)</f>
        <v>#REF!</v>
      </c>
      <c r="O526">
        <v>0</v>
      </c>
      <c r="P526">
        <v>0</v>
      </c>
      <c r="Q526" t="e">
        <f t="shared" si="55"/>
        <v>#REF!</v>
      </c>
      <c r="R526" t="e">
        <f t="shared" si="56"/>
        <v>#REF!</v>
      </c>
      <c r="S526" t="e">
        <f>#REF!^2/((J526*#REF!)*(SQRT(1+K526^2)))</f>
        <v>#REF!</v>
      </c>
      <c r="T526" t="e">
        <f t="shared" si="57"/>
        <v>#REF!</v>
      </c>
      <c r="U526">
        <v>0</v>
      </c>
      <c r="V526">
        <v>9</v>
      </c>
      <c r="W526" t="str">
        <f t="shared" si="59"/>
        <v>PSCAD_H_SMIB_H_CUO_11_Iq_SCR1000_XR10_P0_Q0.395</v>
      </c>
      <c r="X526" t="str">
        <f t="shared" si="58"/>
        <v>0_0.395_1000_10</v>
      </c>
      <c r="Z526">
        <v>0</v>
      </c>
      <c r="AB526" s="14"/>
    </row>
    <row r="527" spans="1:28" x14ac:dyDescent="0.25">
      <c r="A527" s="1" t="s">
        <v>1087</v>
      </c>
      <c r="B527" t="s">
        <v>55</v>
      </c>
      <c r="C527" t="s">
        <v>69</v>
      </c>
      <c r="D527" t="s">
        <v>983</v>
      </c>
      <c r="E527" s="4" t="s">
        <v>331</v>
      </c>
      <c r="F527" t="s">
        <v>305</v>
      </c>
      <c r="G527">
        <v>50</v>
      </c>
      <c r="H527">
        <v>0</v>
      </c>
      <c r="I527" s="7">
        <v>-0.39500000000000002</v>
      </c>
      <c r="J527" s="7">
        <v>1000</v>
      </c>
      <c r="K527" s="7">
        <v>10</v>
      </c>
      <c r="L527" s="5" t="e">
        <f>VLOOKUP(X527,#REF!,6,FALSE)</f>
        <v>#REF!</v>
      </c>
      <c r="M527" s="5" t="e">
        <f>VLOOKUP(X527,#REF!,8,FALSE)</f>
        <v>#REF!</v>
      </c>
      <c r="N527" s="5" t="e">
        <f>VLOOKUP(X527,#REF!,7,FALSE)</f>
        <v>#REF!</v>
      </c>
      <c r="O527">
        <v>0</v>
      </c>
      <c r="P527">
        <v>0</v>
      </c>
      <c r="Q527" t="e">
        <f t="shared" si="55"/>
        <v>#REF!</v>
      </c>
      <c r="R527" t="e">
        <f t="shared" si="56"/>
        <v>#REF!</v>
      </c>
      <c r="S527" t="e">
        <f>#REF!^2/((J527*#REF!)*(SQRT(1+K527^2)))</f>
        <v>#REF!</v>
      </c>
      <c r="T527" t="e">
        <f t="shared" si="57"/>
        <v>#REF!</v>
      </c>
      <c r="U527">
        <v>0</v>
      </c>
      <c r="V527">
        <v>9</v>
      </c>
      <c r="W527" t="str">
        <f t="shared" si="59"/>
        <v>PSCAD_H_SMIB_H_CUO_12a_Iq_SCR1000_XR10_P0_Q-0.395</v>
      </c>
      <c r="X527" t="str">
        <f t="shared" si="58"/>
        <v>0_-0.395_1000_10</v>
      </c>
      <c r="Z527">
        <v>0</v>
      </c>
      <c r="AB527" s="14"/>
    </row>
    <row r="528" spans="1:28" x14ac:dyDescent="0.25">
      <c r="A528" s="1" t="s">
        <v>1088</v>
      </c>
      <c r="B528" t="s">
        <v>55</v>
      </c>
      <c r="C528" t="s">
        <v>70</v>
      </c>
      <c r="D528" t="s">
        <v>983</v>
      </c>
      <c r="E528" s="4" t="s">
        <v>332</v>
      </c>
      <c r="F528" t="s">
        <v>305</v>
      </c>
      <c r="G528">
        <v>50</v>
      </c>
      <c r="H528">
        <v>1</v>
      </c>
      <c r="I528" s="7">
        <v>0.39500000000000002</v>
      </c>
      <c r="J528" s="7">
        <v>1000</v>
      </c>
      <c r="K528" s="7">
        <v>10</v>
      </c>
      <c r="L528" s="5" t="e">
        <f>VLOOKUP(X528,#REF!,6,FALSE)</f>
        <v>#REF!</v>
      </c>
      <c r="M528" s="5" t="e">
        <f>VLOOKUP(X528,#REF!,8,FALSE)</f>
        <v>#REF!</v>
      </c>
      <c r="N528" s="5" t="e">
        <f>VLOOKUP(X528,#REF!,7,FALSE)</f>
        <v>#REF!</v>
      </c>
      <c r="O528">
        <v>0</v>
      </c>
      <c r="P528">
        <v>0</v>
      </c>
      <c r="Q528" t="e">
        <f t="shared" si="55"/>
        <v>#REF!</v>
      </c>
      <c r="R528" t="e">
        <f t="shared" si="56"/>
        <v>#REF!</v>
      </c>
      <c r="S528" t="e">
        <f>#REF!^2/((J528*#REF!)*(SQRT(1+K528^2)))</f>
        <v>#REF!</v>
      </c>
      <c r="T528" t="e">
        <f t="shared" si="57"/>
        <v>#REF!</v>
      </c>
      <c r="U528">
        <v>0</v>
      </c>
      <c r="V528">
        <v>9</v>
      </c>
      <c r="W528" t="str">
        <f t="shared" si="59"/>
        <v>PSCAD_H_SMIB_H_CUO_13_0.7_Iq_SCR1000_XR10_P1_Q0.395</v>
      </c>
      <c r="X528" t="str">
        <f t="shared" si="58"/>
        <v>1_0.395_1000_10</v>
      </c>
      <c r="Z528">
        <v>0</v>
      </c>
      <c r="AB528" s="14"/>
    </row>
    <row r="529" spans="1:28" x14ac:dyDescent="0.25">
      <c r="A529" s="1" t="s">
        <v>1089</v>
      </c>
      <c r="B529" t="s">
        <v>55</v>
      </c>
      <c r="C529" t="s">
        <v>70</v>
      </c>
      <c r="D529" t="s">
        <v>983</v>
      </c>
      <c r="E529" s="4" t="s">
        <v>332</v>
      </c>
      <c r="F529" t="s">
        <v>305</v>
      </c>
      <c r="G529">
        <v>50</v>
      </c>
      <c r="H529">
        <v>1</v>
      </c>
      <c r="I529" s="7">
        <v>-0.39500000000000002</v>
      </c>
      <c r="J529" s="7">
        <v>1000</v>
      </c>
      <c r="K529" s="7">
        <v>10</v>
      </c>
      <c r="L529" s="5" t="e">
        <f>VLOOKUP(X529,#REF!,6,FALSE)</f>
        <v>#REF!</v>
      </c>
      <c r="M529" s="5" t="e">
        <f>VLOOKUP(X529,#REF!,8,FALSE)</f>
        <v>#REF!</v>
      </c>
      <c r="N529" s="5" t="e">
        <f>VLOOKUP(X529,#REF!,7,FALSE)</f>
        <v>#REF!</v>
      </c>
      <c r="O529">
        <v>0</v>
      </c>
      <c r="P529">
        <v>0</v>
      </c>
      <c r="Q529" t="e">
        <f t="shared" si="55"/>
        <v>#REF!</v>
      </c>
      <c r="R529" t="e">
        <f t="shared" si="56"/>
        <v>#REF!</v>
      </c>
      <c r="S529" t="e">
        <f>#REF!^2/((J529*#REF!)*(SQRT(1+K529^2)))</f>
        <v>#REF!</v>
      </c>
      <c r="T529" t="e">
        <f t="shared" si="57"/>
        <v>#REF!</v>
      </c>
      <c r="U529">
        <v>0</v>
      </c>
      <c r="V529">
        <v>9</v>
      </c>
      <c r="W529" t="str">
        <f t="shared" si="59"/>
        <v>PSCAD_H_SMIB_H_CUO_14_0.7_Iq_SCR1000_XR10_P1_Q-0.395</v>
      </c>
      <c r="X529" t="str">
        <f t="shared" si="58"/>
        <v>1_-0.395_1000_10</v>
      </c>
      <c r="Z529">
        <v>0</v>
      </c>
      <c r="AB529" s="14"/>
    </row>
    <row r="530" spans="1:28" x14ac:dyDescent="0.25">
      <c r="A530" s="1" t="s">
        <v>1090</v>
      </c>
      <c r="B530" t="s">
        <v>55</v>
      </c>
      <c r="C530" t="s">
        <v>70</v>
      </c>
      <c r="D530" t="s">
        <v>983</v>
      </c>
      <c r="E530" s="4" t="s">
        <v>332</v>
      </c>
      <c r="F530" t="s">
        <v>305</v>
      </c>
      <c r="G530">
        <v>50</v>
      </c>
      <c r="H530">
        <v>0</v>
      </c>
      <c r="I530" s="7">
        <v>0.39500000000000002</v>
      </c>
      <c r="J530" s="7">
        <v>1000</v>
      </c>
      <c r="K530" s="7">
        <v>10</v>
      </c>
      <c r="L530" s="5" t="e">
        <f>VLOOKUP(X530,#REF!,6,FALSE)</f>
        <v>#REF!</v>
      </c>
      <c r="M530" s="5" t="e">
        <f>VLOOKUP(X530,#REF!,8,FALSE)</f>
        <v>#REF!</v>
      </c>
      <c r="N530" s="5" t="e">
        <f>VLOOKUP(X530,#REF!,7,FALSE)</f>
        <v>#REF!</v>
      </c>
      <c r="O530">
        <v>0</v>
      </c>
      <c r="P530">
        <v>0</v>
      </c>
      <c r="Q530" t="e">
        <f t="shared" si="55"/>
        <v>#REF!</v>
      </c>
      <c r="R530" t="e">
        <f t="shared" si="56"/>
        <v>#REF!</v>
      </c>
      <c r="S530" t="e">
        <f>#REF!^2/((J530*#REF!)*(SQRT(1+K530^2)))</f>
        <v>#REF!</v>
      </c>
      <c r="T530" t="e">
        <f t="shared" si="57"/>
        <v>#REF!</v>
      </c>
      <c r="U530">
        <v>0</v>
      </c>
      <c r="V530">
        <v>9</v>
      </c>
      <c r="W530" t="str">
        <f t="shared" si="59"/>
        <v>PSCAD_H_SMIB_H_CUO_15a_0.7_Iq_SCR1000_XR10_P0_Q0.395</v>
      </c>
      <c r="X530" t="str">
        <f t="shared" si="58"/>
        <v>0_0.395_1000_10</v>
      </c>
      <c r="Z530">
        <v>0</v>
      </c>
      <c r="AB530" s="14"/>
    </row>
    <row r="531" spans="1:28" x14ac:dyDescent="0.25">
      <c r="A531" s="1" t="s">
        <v>1091</v>
      </c>
      <c r="B531" t="s">
        <v>55</v>
      </c>
      <c r="C531" t="s">
        <v>70</v>
      </c>
      <c r="D531" t="s">
        <v>983</v>
      </c>
      <c r="E531" s="4" t="s">
        <v>332</v>
      </c>
      <c r="F531" t="s">
        <v>305</v>
      </c>
      <c r="G531">
        <v>50</v>
      </c>
      <c r="H531">
        <v>0</v>
      </c>
      <c r="I531" s="7">
        <v>-0.39500000000000002</v>
      </c>
      <c r="J531" s="7">
        <v>1000</v>
      </c>
      <c r="K531" s="7">
        <v>10</v>
      </c>
      <c r="L531" s="5" t="e">
        <f>VLOOKUP(X531,#REF!,6,FALSE)</f>
        <v>#REF!</v>
      </c>
      <c r="M531" s="5" t="e">
        <f>VLOOKUP(X531,#REF!,8,FALSE)</f>
        <v>#REF!</v>
      </c>
      <c r="N531" s="5" t="e">
        <f>VLOOKUP(X531,#REF!,7,FALSE)</f>
        <v>#REF!</v>
      </c>
      <c r="O531">
        <v>0</v>
      </c>
      <c r="P531">
        <v>0</v>
      </c>
      <c r="Q531" t="e">
        <f t="shared" si="55"/>
        <v>#REF!</v>
      </c>
      <c r="R531" t="e">
        <f t="shared" si="56"/>
        <v>#REF!</v>
      </c>
      <c r="S531" t="e">
        <f>#REF!^2/((J531*#REF!)*(SQRT(1+K531^2)))</f>
        <v>#REF!</v>
      </c>
      <c r="T531" t="e">
        <f t="shared" si="57"/>
        <v>#REF!</v>
      </c>
      <c r="U531">
        <v>0</v>
      </c>
      <c r="V531">
        <v>9</v>
      </c>
      <c r="W531" t="str">
        <f t="shared" si="59"/>
        <v>PSCAD_H_SMIB_H_CUO_16a_0.7_Iq_SCR1000_XR10_P0_Q-0.395</v>
      </c>
      <c r="X531" t="str">
        <f t="shared" si="58"/>
        <v>0_-0.395_1000_10</v>
      </c>
      <c r="Z531">
        <v>0</v>
      </c>
      <c r="AB531" s="14"/>
    </row>
    <row r="532" spans="1:28" x14ac:dyDescent="0.25">
      <c r="A532" s="1" t="s">
        <v>1092</v>
      </c>
      <c r="B532" t="s">
        <v>55</v>
      </c>
      <c r="C532" t="s">
        <v>71</v>
      </c>
      <c r="D532" t="s">
        <v>983</v>
      </c>
      <c r="E532" s="4" t="s">
        <v>332</v>
      </c>
      <c r="F532" t="s">
        <v>305</v>
      </c>
      <c r="G532">
        <v>50</v>
      </c>
      <c r="H532">
        <v>1</v>
      </c>
      <c r="I532" s="7">
        <v>0.39500000000000002</v>
      </c>
      <c r="J532" s="7">
        <v>1000</v>
      </c>
      <c r="K532" s="7">
        <v>10</v>
      </c>
      <c r="L532" s="5" t="e">
        <f>VLOOKUP(X532,#REF!,6,FALSE)</f>
        <v>#REF!</v>
      </c>
      <c r="M532" s="5" t="e">
        <f>VLOOKUP(X532,#REF!,8,FALSE)</f>
        <v>#REF!</v>
      </c>
      <c r="N532" s="5" t="e">
        <f>VLOOKUP(X532,#REF!,7,FALSE)</f>
        <v>#REF!</v>
      </c>
      <c r="O532">
        <v>0</v>
      </c>
      <c r="P532">
        <v>0</v>
      </c>
      <c r="Q532" t="e">
        <f t="shared" si="55"/>
        <v>#REF!</v>
      </c>
      <c r="R532" t="e">
        <f t="shared" si="56"/>
        <v>#REF!</v>
      </c>
      <c r="S532" t="e">
        <f>#REF!^2/((J532*#REF!)*(SQRT(1+K532^2)))</f>
        <v>#REF!</v>
      </c>
      <c r="T532" t="e">
        <f t="shared" si="57"/>
        <v>#REF!</v>
      </c>
      <c r="U532">
        <v>0</v>
      </c>
      <c r="V532">
        <v>9</v>
      </c>
      <c r="W532" t="str">
        <f t="shared" si="59"/>
        <v>PSCAD_H_SMIB_H_CUO_13_0.8_Iq_SCR1000_XR10_P1_Q0.395</v>
      </c>
      <c r="X532" t="str">
        <f t="shared" si="58"/>
        <v>1_0.395_1000_10</v>
      </c>
      <c r="Z532">
        <v>0</v>
      </c>
      <c r="AB532" s="14"/>
    </row>
    <row r="533" spans="1:28" x14ac:dyDescent="0.25">
      <c r="A533" s="1" t="s">
        <v>1093</v>
      </c>
      <c r="B533" t="s">
        <v>55</v>
      </c>
      <c r="C533" t="s">
        <v>71</v>
      </c>
      <c r="D533" t="s">
        <v>983</v>
      </c>
      <c r="E533" s="4" t="s">
        <v>332</v>
      </c>
      <c r="F533" t="s">
        <v>305</v>
      </c>
      <c r="G533">
        <v>50</v>
      </c>
      <c r="H533">
        <v>1</v>
      </c>
      <c r="I533" s="7">
        <v>-0.39500000000000002</v>
      </c>
      <c r="J533" s="7">
        <v>1000</v>
      </c>
      <c r="K533" s="7">
        <v>10</v>
      </c>
      <c r="L533" s="5" t="e">
        <f>VLOOKUP(X533,#REF!,6,FALSE)</f>
        <v>#REF!</v>
      </c>
      <c r="M533" s="5" t="e">
        <f>VLOOKUP(X533,#REF!,8,FALSE)</f>
        <v>#REF!</v>
      </c>
      <c r="N533" s="5" t="e">
        <f>VLOOKUP(X533,#REF!,7,FALSE)</f>
        <v>#REF!</v>
      </c>
      <c r="O533">
        <v>0</v>
      </c>
      <c r="P533">
        <v>0</v>
      </c>
      <c r="Q533" t="e">
        <f t="shared" si="55"/>
        <v>#REF!</v>
      </c>
      <c r="R533" t="e">
        <f t="shared" si="56"/>
        <v>#REF!</v>
      </c>
      <c r="S533" t="e">
        <f>#REF!^2/((J533*#REF!)*(SQRT(1+K533^2)))</f>
        <v>#REF!</v>
      </c>
      <c r="T533" t="e">
        <f t="shared" si="57"/>
        <v>#REF!</v>
      </c>
      <c r="U533">
        <v>0</v>
      </c>
      <c r="V533">
        <v>9</v>
      </c>
      <c r="W533" t="str">
        <f t="shared" si="59"/>
        <v>PSCAD_H_SMIB_H_CUO_14_0.8_Iq_SCR1000_XR10_P1_Q-0.395</v>
      </c>
      <c r="X533" t="str">
        <f t="shared" si="58"/>
        <v>1_-0.395_1000_10</v>
      </c>
      <c r="Z533">
        <v>0</v>
      </c>
      <c r="AB533" s="14"/>
    </row>
    <row r="534" spans="1:28" x14ac:dyDescent="0.25">
      <c r="A534" s="1" t="s">
        <v>1094</v>
      </c>
      <c r="B534" t="s">
        <v>55</v>
      </c>
      <c r="C534" t="s">
        <v>71</v>
      </c>
      <c r="D534" t="s">
        <v>983</v>
      </c>
      <c r="E534" s="4" t="s">
        <v>332</v>
      </c>
      <c r="F534" t="s">
        <v>305</v>
      </c>
      <c r="G534">
        <v>50</v>
      </c>
      <c r="H534">
        <v>0</v>
      </c>
      <c r="I534" s="7">
        <v>0.39500000000000002</v>
      </c>
      <c r="J534" s="7">
        <v>1000</v>
      </c>
      <c r="K534" s="7">
        <v>10</v>
      </c>
      <c r="L534" s="5" t="e">
        <f>VLOOKUP(X534,#REF!,6,FALSE)</f>
        <v>#REF!</v>
      </c>
      <c r="M534" s="5" t="e">
        <f>VLOOKUP(X534,#REF!,8,FALSE)</f>
        <v>#REF!</v>
      </c>
      <c r="N534" s="5" t="e">
        <f>VLOOKUP(X534,#REF!,7,FALSE)</f>
        <v>#REF!</v>
      </c>
      <c r="O534">
        <v>0</v>
      </c>
      <c r="P534">
        <v>0</v>
      </c>
      <c r="Q534" t="e">
        <f t="shared" si="55"/>
        <v>#REF!</v>
      </c>
      <c r="R534" t="e">
        <f t="shared" si="56"/>
        <v>#REF!</v>
      </c>
      <c r="S534" t="e">
        <f>#REF!^2/((J534*#REF!)*(SQRT(1+K534^2)))</f>
        <v>#REF!</v>
      </c>
      <c r="T534" t="e">
        <f t="shared" si="57"/>
        <v>#REF!</v>
      </c>
      <c r="U534">
        <v>0</v>
      </c>
      <c r="V534">
        <v>9</v>
      </c>
      <c r="W534" t="str">
        <f t="shared" si="59"/>
        <v>PSCAD_H_SMIB_H_CUO_15a_0.8_Iq_SCR1000_XR10_P0_Q0.395</v>
      </c>
      <c r="X534" t="str">
        <f t="shared" si="58"/>
        <v>0_0.395_1000_10</v>
      </c>
      <c r="Z534">
        <v>0</v>
      </c>
      <c r="AB534" s="14"/>
    </row>
    <row r="535" spans="1:28" x14ac:dyDescent="0.25">
      <c r="A535" s="1" t="s">
        <v>1095</v>
      </c>
      <c r="B535" t="s">
        <v>55</v>
      </c>
      <c r="C535" t="s">
        <v>71</v>
      </c>
      <c r="D535" t="s">
        <v>983</v>
      </c>
      <c r="E535" s="4" t="s">
        <v>332</v>
      </c>
      <c r="F535" t="s">
        <v>305</v>
      </c>
      <c r="G535">
        <v>50</v>
      </c>
      <c r="H535">
        <v>0</v>
      </c>
      <c r="I535" s="7">
        <v>-0.39500000000000002</v>
      </c>
      <c r="J535" s="7">
        <v>1000</v>
      </c>
      <c r="K535" s="7">
        <v>10</v>
      </c>
      <c r="L535" s="5" t="e">
        <f>VLOOKUP(X535,#REF!,6,FALSE)</f>
        <v>#REF!</v>
      </c>
      <c r="M535" s="5" t="e">
        <f>VLOOKUP(X535,#REF!,8,FALSE)</f>
        <v>#REF!</v>
      </c>
      <c r="N535" s="5" t="e">
        <f>VLOOKUP(X535,#REF!,7,FALSE)</f>
        <v>#REF!</v>
      </c>
      <c r="O535">
        <v>0</v>
      </c>
      <c r="P535">
        <v>0</v>
      </c>
      <c r="Q535" t="e">
        <f t="shared" si="55"/>
        <v>#REF!</v>
      </c>
      <c r="R535" t="e">
        <f t="shared" si="56"/>
        <v>#REF!</v>
      </c>
      <c r="S535" t="e">
        <f>#REF!^2/((J535*#REF!)*(SQRT(1+K535^2)))</f>
        <v>#REF!</v>
      </c>
      <c r="T535" t="e">
        <f t="shared" si="57"/>
        <v>#REF!</v>
      </c>
      <c r="U535">
        <v>0</v>
      </c>
      <c r="V535">
        <v>9</v>
      </c>
      <c r="W535" t="str">
        <f t="shared" si="59"/>
        <v>PSCAD_H_SMIB_H_CUO_16a_0.8_Iq_SCR1000_XR10_P0_Q-0.395</v>
      </c>
      <c r="X535" t="str">
        <f t="shared" si="58"/>
        <v>0_-0.395_1000_10</v>
      </c>
      <c r="Z535">
        <v>0</v>
      </c>
      <c r="AB535" s="14"/>
    </row>
    <row r="536" spans="1:28" x14ac:dyDescent="0.25">
      <c r="A536" s="1" t="s">
        <v>1096</v>
      </c>
      <c r="B536" t="s">
        <v>55</v>
      </c>
      <c r="C536" t="s">
        <v>72</v>
      </c>
      <c r="D536" t="s">
        <v>983</v>
      </c>
      <c r="E536" s="4" t="s">
        <v>333</v>
      </c>
      <c r="F536" t="s">
        <v>305</v>
      </c>
      <c r="G536">
        <v>50</v>
      </c>
      <c r="H536">
        <v>1</v>
      </c>
      <c r="I536" s="7">
        <v>0.39500000000000002</v>
      </c>
      <c r="J536" s="7">
        <v>1000</v>
      </c>
      <c r="K536" s="7">
        <v>10</v>
      </c>
      <c r="L536" s="5" t="e">
        <f>VLOOKUP(X536,#REF!,6,FALSE)</f>
        <v>#REF!</v>
      </c>
      <c r="M536" s="5" t="e">
        <f>VLOOKUP(X536,#REF!,8,FALSE)</f>
        <v>#REF!</v>
      </c>
      <c r="N536" s="5" t="e">
        <f>VLOOKUP(X536,#REF!,7,FALSE)</f>
        <v>#REF!</v>
      </c>
      <c r="O536">
        <v>0</v>
      </c>
      <c r="P536">
        <v>0</v>
      </c>
      <c r="Q536" t="e">
        <f t="shared" si="55"/>
        <v>#REF!</v>
      </c>
      <c r="R536" t="e">
        <f t="shared" si="56"/>
        <v>#REF!</v>
      </c>
      <c r="S536" t="e">
        <f>#REF!^2/((J536*#REF!)*(SQRT(1+K536^2)))</f>
        <v>#REF!</v>
      </c>
      <c r="T536" t="e">
        <f t="shared" si="57"/>
        <v>#REF!</v>
      </c>
      <c r="U536">
        <v>0</v>
      </c>
      <c r="V536">
        <v>9</v>
      </c>
      <c r="W536" t="str">
        <f t="shared" si="59"/>
        <v>PSCAD_H_SMIB_H_CUO_13_1.15_Iq_SCR1000_XR10_P1_Q0.395</v>
      </c>
      <c r="X536" t="str">
        <f t="shared" si="58"/>
        <v>1_0.395_1000_10</v>
      </c>
      <c r="Z536">
        <v>0</v>
      </c>
      <c r="AB536" s="14"/>
    </row>
    <row r="537" spans="1:28" x14ac:dyDescent="0.25">
      <c r="A537" s="1" t="s">
        <v>1097</v>
      </c>
      <c r="B537" t="s">
        <v>55</v>
      </c>
      <c r="C537" t="s">
        <v>72</v>
      </c>
      <c r="D537" t="s">
        <v>983</v>
      </c>
      <c r="E537" s="4" t="s">
        <v>333</v>
      </c>
      <c r="F537" t="s">
        <v>305</v>
      </c>
      <c r="G537">
        <v>50</v>
      </c>
      <c r="H537">
        <v>1</v>
      </c>
      <c r="I537" s="7">
        <v>-0.39500000000000002</v>
      </c>
      <c r="J537" s="7">
        <v>1000</v>
      </c>
      <c r="K537" s="7">
        <v>10</v>
      </c>
      <c r="L537" s="5" t="e">
        <f>VLOOKUP(X537,#REF!,6,FALSE)</f>
        <v>#REF!</v>
      </c>
      <c r="M537" s="5" t="e">
        <f>VLOOKUP(X537,#REF!,8,FALSE)</f>
        <v>#REF!</v>
      </c>
      <c r="N537" s="5" t="e">
        <f>VLOOKUP(X537,#REF!,7,FALSE)</f>
        <v>#REF!</v>
      </c>
      <c r="O537">
        <v>0</v>
      </c>
      <c r="P537">
        <v>0</v>
      </c>
      <c r="Q537" t="e">
        <f t="shared" si="55"/>
        <v>#REF!</v>
      </c>
      <c r="R537" t="e">
        <f t="shared" si="56"/>
        <v>#REF!</v>
      </c>
      <c r="S537" t="e">
        <f>#REF!^2/((J537*#REF!)*(SQRT(1+K537^2)))</f>
        <v>#REF!</v>
      </c>
      <c r="T537" t="e">
        <f t="shared" si="57"/>
        <v>#REF!</v>
      </c>
      <c r="U537">
        <v>0</v>
      </c>
      <c r="V537">
        <v>9</v>
      </c>
      <c r="W537" t="str">
        <f t="shared" si="59"/>
        <v>PSCAD_H_SMIB_H_CUO_14_1.15_Iq_SCR1000_XR10_P1_Q-0.395</v>
      </c>
      <c r="X537" t="str">
        <f t="shared" si="58"/>
        <v>1_-0.395_1000_10</v>
      </c>
      <c r="Z537">
        <v>0</v>
      </c>
      <c r="AB537" s="14"/>
    </row>
    <row r="538" spans="1:28" x14ac:dyDescent="0.25">
      <c r="A538" s="1" t="s">
        <v>1098</v>
      </c>
      <c r="B538" t="s">
        <v>55</v>
      </c>
      <c r="C538" t="s">
        <v>72</v>
      </c>
      <c r="D538" t="s">
        <v>983</v>
      </c>
      <c r="E538" s="4" t="s">
        <v>333</v>
      </c>
      <c r="F538" t="s">
        <v>305</v>
      </c>
      <c r="G538">
        <v>50</v>
      </c>
      <c r="H538">
        <v>0</v>
      </c>
      <c r="I538" s="7">
        <v>0.39500000000000002</v>
      </c>
      <c r="J538" s="7">
        <v>1000</v>
      </c>
      <c r="K538" s="7">
        <v>10</v>
      </c>
      <c r="L538" s="5" t="e">
        <f>VLOOKUP(X538,#REF!,6,FALSE)</f>
        <v>#REF!</v>
      </c>
      <c r="M538" s="5" t="e">
        <f>VLOOKUP(X538,#REF!,8,FALSE)</f>
        <v>#REF!</v>
      </c>
      <c r="N538" s="5" t="e">
        <f>VLOOKUP(X538,#REF!,7,FALSE)</f>
        <v>#REF!</v>
      </c>
      <c r="O538">
        <v>0</v>
      </c>
      <c r="P538">
        <v>0</v>
      </c>
      <c r="Q538" t="e">
        <f t="shared" si="55"/>
        <v>#REF!</v>
      </c>
      <c r="R538" t="e">
        <f t="shared" si="56"/>
        <v>#REF!</v>
      </c>
      <c r="S538" t="e">
        <f>#REF!^2/((J538*#REF!)*(SQRT(1+K538^2)))</f>
        <v>#REF!</v>
      </c>
      <c r="T538" t="e">
        <f t="shared" si="57"/>
        <v>#REF!</v>
      </c>
      <c r="U538">
        <v>0</v>
      </c>
      <c r="V538">
        <v>9</v>
      </c>
      <c r="W538" t="str">
        <f t="shared" si="59"/>
        <v>PSCAD_H_SMIB_H_CUO_15a_1.15_Iq_SCR1000_XR10_P0_Q0.395</v>
      </c>
      <c r="X538" t="str">
        <f t="shared" si="58"/>
        <v>0_0.395_1000_10</v>
      </c>
      <c r="Z538">
        <v>0</v>
      </c>
      <c r="AB538" s="14"/>
    </row>
    <row r="539" spans="1:28" x14ac:dyDescent="0.25">
      <c r="A539" s="1" t="s">
        <v>1099</v>
      </c>
      <c r="B539" t="s">
        <v>55</v>
      </c>
      <c r="C539" t="s">
        <v>72</v>
      </c>
      <c r="D539" t="s">
        <v>983</v>
      </c>
      <c r="E539" s="4" t="s">
        <v>333</v>
      </c>
      <c r="F539" t="s">
        <v>305</v>
      </c>
      <c r="G539">
        <v>50</v>
      </c>
      <c r="H539">
        <v>0</v>
      </c>
      <c r="I539" s="7">
        <v>-0.39500000000000002</v>
      </c>
      <c r="J539" s="7">
        <v>1000</v>
      </c>
      <c r="K539" s="7">
        <v>10</v>
      </c>
      <c r="L539" s="5" t="e">
        <f>VLOOKUP(X539,#REF!,6,FALSE)</f>
        <v>#REF!</v>
      </c>
      <c r="M539" s="5" t="e">
        <f>VLOOKUP(X539,#REF!,8,FALSE)</f>
        <v>#REF!</v>
      </c>
      <c r="N539" s="5" t="e">
        <f>VLOOKUP(X539,#REF!,7,FALSE)</f>
        <v>#REF!</v>
      </c>
      <c r="O539">
        <v>0</v>
      </c>
      <c r="P539">
        <v>0</v>
      </c>
      <c r="Q539" t="e">
        <f t="shared" si="55"/>
        <v>#REF!</v>
      </c>
      <c r="R539" t="e">
        <f t="shared" si="56"/>
        <v>#REF!</v>
      </c>
      <c r="S539" t="e">
        <f>#REF!^2/((J539*#REF!)*(SQRT(1+K539^2)))</f>
        <v>#REF!</v>
      </c>
      <c r="T539" t="e">
        <f t="shared" si="57"/>
        <v>#REF!</v>
      </c>
      <c r="U539">
        <v>0</v>
      </c>
      <c r="V539">
        <v>9</v>
      </c>
      <c r="W539" t="str">
        <f t="shared" si="59"/>
        <v>PSCAD_H_SMIB_H_CUO_16a_1.15_Iq_SCR1000_XR10_P0_Q-0.395</v>
      </c>
      <c r="X539" t="str">
        <f t="shared" si="58"/>
        <v>0_-0.395_1000_10</v>
      </c>
      <c r="Z539">
        <v>0</v>
      </c>
      <c r="AB539" s="14"/>
    </row>
    <row r="540" spans="1:28" x14ac:dyDescent="0.25">
      <c r="A540" s="1" t="s">
        <v>1100</v>
      </c>
      <c r="B540" t="s">
        <v>55</v>
      </c>
      <c r="C540" t="s">
        <v>73</v>
      </c>
      <c r="D540" t="s">
        <v>983</v>
      </c>
      <c r="E540" s="4" t="s">
        <v>333</v>
      </c>
      <c r="F540" t="s">
        <v>305</v>
      </c>
      <c r="G540">
        <v>50</v>
      </c>
      <c r="H540">
        <v>1</v>
      </c>
      <c r="I540" s="7">
        <v>0.39500000000000002</v>
      </c>
      <c r="J540" s="7">
        <v>1000</v>
      </c>
      <c r="K540" s="7">
        <v>10</v>
      </c>
      <c r="L540" s="5" t="e">
        <f>VLOOKUP(X540,#REF!,6,FALSE)</f>
        <v>#REF!</v>
      </c>
      <c r="M540" s="5" t="e">
        <f>VLOOKUP(X540,#REF!,8,FALSE)</f>
        <v>#REF!</v>
      </c>
      <c r="N540" s="5" t="e">
        <f>VLOOKUP(X540,#REF!,7,FALSE)</f>
        <v>#REF!</v>
      </c>
      <c r="O540">
        <v>0</v>
      </c>
      <c r="P540">
        <v>0</v>
      </c>
      <c r="Q540" t="e">
        <f t="shared" si="55"/>
        <v>#REF!</v>
      </c>
      <c r="R540" t="e">
        <f t="shared" si="56"/>
        <v>#REF!</v>
      </c>
      <c r="S540" t="e">
        <f>#REF!^2/((J540*#REF!)*(SQRT(1+K540^2)))</f>
        <v>#REF!</v>
      </c>
      <c r="T540" t="e">
        <f t="shared" si="57"/>
        <v>#REF!</v>
      </c>
      <c r="U540">
        <v>0</v>
      </c>
      <c r="V540">
        <v>9</v>
      </c>
      <c r="W540" t="str">
        <f t="shared" si="59"/>
        <v>PSCAD_H_SMIB_H_CUO_13_1.2_Iq_SCR1000_XR10_P1_Q0.395</v>
      </c>
      <c r="X540" t="str">
        <f t="shared" si="58"/>
        <v>1_0.395_1000_10</v>
      </c>
      <c r="Z540">
        <v>0</v>
      </c>
      <c r="AB540" s="14"/>
    </row>
    <row r="541" spans="1:28" x14ac:dyDescent="0.25">
      <c r="A541" s="1" t="s">
        <v>1101</v>
      </c>
      <c r="B541" t="s">
        <v>55</v>
      </c>
      <c r="C541" t="s">
        <v>73</v>
      </c>
      <c r="D541" t="s">
        <v>983</v>
      </c>
      <c r="E541" s="4" t="s">
        <v>333</v>
      </c>
      <c r="F541" t="s">
        <v>305</v>
      </c>
      <c r="G541">
        <v>50</v>
      </c>
      <c r="H541">
        <v>1</v>
      </c>
      <c r="I541" s="7">
        <v>-0.39500000000000002</v>
      </c>
      <c r="J541" s="7">
        <v>1000</v>
      </c>
      <c r="K541" s="7">
        <v>10</v>
      </c>
      <c r="L541" s="5" t="e">
        <f>VLOOKUP(X541,#REF!,6,FALSE)</f>
        <v>#REF!</v>
      </c>
      <c r="M541" s="5" t="e">
        <f>VLOOKUP(X541,#REF!,8,FALSE)</f>
        <v>#REF!</v>
      </c>
      <c r="N541" s="5" t="e">
        <f>VLOOKUP(X541,#REF!,7,FALSE)</f>
        <v>#REF!</v>
      </c>
      <c r="O541">
        <v>0</v>
      </c>
      <c r="P541">
        <v>0</v>
      </c>
      <c r="Q541" t="e">
        <f t="shared" si="55"/>
        <v>#REF!</v>
      </c>
      <c r="R541" t="e">
        <f t="shared" si="56"/>
        <v>#REF!</v>
      </c>
      <c r="S541" t="e">
        <f>#REF!^2/((J541*#REF!)*(SQRT(1+K541^2)))</f>
        <v>#REF!</v>
      </c>
      <c r="T541" t="e">
        <f t="shared" si="57"/>
        <v>#REF!</v>
      </c>
      <c r="U541">
        <v>0</v>
      </c>
      <c r="V541">
        <v>9</v>
      </c>
      <c r="W541" t="str">
        <f t="shared" si="59"/>
        <v>PSCAD_H_SMIB_H_CUO_14_1.2_Iq_SCR1000_XR10_P1_Q-0.395</v>
      </c>
      <c r="X541" t="str">
        <f t="shared" si="58"/>
        <v>1_-0.395_1000_10</v>
      </c>
      <c r="Z541">
        <v>0</v>
      </c>
      <c r="AB541" s="14"/>
    </row>
    <row r="542" spans="1:28" x14ac:dyDescent="0.25">
      <c r="A542" s="1" t="s">
        <v>1102</v>
      </c>
      <c r="B542" t="s">
        <v>55</v>
      </c>
      <c r="C542" t="s">
        <v>73</v>
      </c>
      <c r="D542" t="s">
        <v>983</v>
      </c>
      <c r="E542" s="4" t="s">
        <v>333</v>
      </c>
      <c r="F542" t="s">
        <v>305</v>
      </c>
      <c r="G542">
        <v>50</v>
      </c>
      <c r="H542">
        <v>0</v>
      </c>
      <c r="I542" s="7">
        <v>0.39500000000000002</v>
      </c>
      <c r="J542" s="7">
        <v>1000</v>
      </c>
      <c r="K542" s="7">
        <v>10</v>
      </c>
      <c r="L542" s="5" t="e">
        <f>VLOOKUP(X542,#REF!,6,FALSE)</f>
        <v>#REF!</v>
      </c>
      <c r="M542" s="5" t="e">
        <f>VLOOKUP(X542,#REF!,8,FALSE)</f>
        <v>#REF!</v>
      </c>
      <c r="N542" s="5" t="e">
        <f>VLOOKUP(X542,#REF!,7,FALSE)</f>
        <v>#REF!</v>
      </c>
      <c r="O542">
        <v>0</v>
      </c>
      <c r="P542">
        <v>0</v>
      </c>
      <c r="Q542" t="e">
        <f t="shared" si="55"/>
        <v>#REF!</v>
      </c>
      <c r="R542" t="e">
        <f t="shared" si="56"/>
        <v>#REF!</v>
      </c>
      <c r="S542" t="e">
        <f>#REF!^2/((J542*#REF!)*(SQRT(1+K542^2)))</f>
        <v>#REF!</v>
      </c>
      <c r="T542" t="e">
        <f t="shared" si="57"/>
        <v>#REF!</v>
      </c>
      <c r="U542">
        <v>0</v>
      </c>
      <c r="V542">
        <v>9</v>
      </c>
      <c r="W542" t="str">
        <f t="shared" si="59"/>
        <v>PSCAD_H_SMIB_H_CUO_15a_1.2_Iq_SCR1000_XR10_P0_Q0.395</v>
      </c>
      <c r="X542" t="str">
        <f t="shared" si="58"/>
        <v>0_0.395_1000_10</v>
      </c>
      <c r="Z542">
        <v>0</v>
      </c>
      <c r="AB542" s="14"/>
    </row>
    <row r="543" spans="1:28" x14ac:dyDescent="0.25">
      <c r="A543" s="1" t="s">
        <v>1103</v>
      </c>
      <c r="B543" t="s">
        <v>55</v>
      </c>
      <c r="C543" t="s">
        <v>73</v>
      </c>
      <c r="D543" t="s">
        <v>983</v>
      </c>
      <c r="E543" s="4" t="s">
        <v>333</v>
      </c>
      <c r="F543" t="s">
        <v>305</v>
      </c>
      <c r="G543">
        <v>50</v>
      </c>
      <c r="H543">
        <v>0</v>
      </c>
      <c r="I543" s="7">
        <v>-0.39500000000000002</v>
      </c>
      <c r="J543" s="7">
        <v>1000</v>
      </c>
      <c r="K543" s="7">
        <v>10</v>
      </c>
      <c r="L543" s="5" t="e">
        <f>VLOOKUP(X543,#REF!,6,FALSE)</f>
        <v>#REF!</v>
      </c>
      <c r="M543" s="5" t="e">
        <f>VLOOKUP(X543,#REF!,8,FALSE)</f>
        <v>#REF!</v>
      </c>
      <c r="N543" s="5" t="e">
        <f>VLOOKUP(X543,#REF!,7,FALSE)</f>
        <v>#REF!</v>
      </c>
      <c r="O543">
        <v>0</v>
      </c>
      <c r="P543">
        <v>0</v>
      </c>
      <c r="Q543" t="e">
        <f t="shared" si="55"/>
        <v>#REF!</v>
      </c>
      <c r="R543" t="e">
        <f t="shared" si="56"/>
        <v>#REF!</v>
      </c>
      <c r="S543" t="e">
        <f>#REF!^2/((J543*#REF!)*(SQRT(1+K543^2)))</f>
        <v>#REF!</v>
      </c>
      <c r="T543" t="e">
        <f t="shared" si="57"/>
        <v>#REF!</v>
      </c>
      <c r="U543">
        <v>0</v>
      </c>
      <c r="V543">
        <v>9</v>
      </c>
      <c r="W543" t="str">
        <f t="shared" si="59"/>
        <v>PSCAD_H_SMIB_H_CUO_16a_1.2_Iq_SCR1000_XR10_P0_Q-0.395</v>
      </c>
      <c r="X543" t="str">
        <f t="shared" si="58"/>
        <v>0_-0.395_1000_10</v>
      </c>
      <c r="Z543">
        <v>0</v>
      </c>
      <c r="AB543" s="14"/>
    </row>
    <row r="544" spans="1:28" x14ac:dyDescent="0.25">
      <c r="A544" s="1" t="s">
        <v>1104</v>
      </c>
      <c r="B544" t="s">
        <v>55</v>
      </c>
      <c r="C544" t="s">
        <v>74</v>
      </c>
      <c r="D544" t="s">
        <v>983</v>
      </c>
      <c r="E544" s="4" t="s">
        <v>333</v>
      </c>
      <c r="F544" t="s">
        <v>305</v>
      </c>
      <c r="G544">
        <v>30</v>
      </c>
      <c r="H544">
        <v>1</v>
      </c>
      <c r="I544" s="7">
        <v>0.39500000000000002</v>
      </c>
      <c r="J544" s="7">
        <v>1000</v>
      </c>
      <c r="K544" s="7">
        <v>10</v>
      </c>
      <c r="L544" s="5" t="e">
        <f>VLOOKUP(X544,#REF!,6,FALSE)</f>
        <v>#REF!</v>
      </c>
      <c r="M544" s="5" t="e">
        <f>VLOOKUP(X544,#REF!,8,FALSE)</f>
        <v>#REF!</v>
      </c>
      <c r="N544" s="5" t="e">
        <f>VLOOKUP(X544,#REF!,7,FALSE)</f>
        <v>#REF!</v>
      </c>
      <c r="O544">
        <v>0</v>
      </c>
      <c r="P544">
        <v>0</v>
      </c>
      <c r="Q544" t="e">
        <f t="shared" si="55"/>
        <v>#REF!</v>
      </c>
      <c r="R544" t="e">
        <f t="shared" si="56"/>
        <v>#REF!</v>
      </c>
      <c r="S544" t="e">
        <f>#REF!^2/((J544*#REF!)*(SQRT(1+K544^2)))</f>
        <v>#REF!</v>
      </c>
      <c r="T544" t="e">
        <f t="shared" si="57"/>
        <v>#REF!</v>
      </c>
      <c r="U544">
        <v>0</v>
      </c>
      <c r="V544">
        <v>9</v>
      </c>
      <c r="W544" t="str">
        <f t="shared" si="59"/>
        <v>PSCAD_H_SMIB_H_CUO_13_1.25_Iq_SCR1000_XR10_P1_Q0.395</v>
      </c>
      <c r="X544" t="str">
        <f t="shared" si="58"/>
        <v>1_0.395_1000_10</v>
      </c>
      <c r="Z544">
        <v>0</v>
      </c>
      <c r="AB544" s="14"/>
    </row>
    <row r="545" spans="1:30" x14ac:dyDescent="0.25">
      <c r="A545" s="1" t="s">
        <v>1105</v>
      </c>
      <c r="B545" t="s">
        <v>55</v>
      </c>
      <c r="C545" t="s">
        <v>74</v>
      </c>
      <c r="D545" t="s">
        <v>983</v>
      </c>
      <c r="E545" s="4" t="s">
        <v>333</v>
      </c>
      <c r="F545" t="s">
        <v>305</v>
      </c>
      <c r="G545">
        <v>30</v>
      </c>
      <c r="H545">
        <v>1</v>
      </c>
      <c r="I545" s="7">
        <v>-0.39500000000000002</v>
      </c>
      <c r="J545" s="7">
        <v>1000</v>
      </c>
      <c r="K545" s="7">
        <v>10</v>
      </c>
      <c r="L545" s="5" t="e">
        <f>VLOOKUP(X545,#REF!,6,FALSE)</f>
        <v>#REF!</v>
      </c>
      <c r="M545" s="5" t="e">
        <f>VLOOKUP(X545,#REF!,8,FALSE)</f>
        <v>#REF!</v>
      </c>
      <c r="N545" s="5" t="e">
        <f>VLOOKUP(X545,#REF!,7,FALSE)</f>
        <v>#REF!</v>
      </c>
      <c r="O545">
        <v>0</v>
      </c>
      <c r="P545">
        <v>0</v>
      </c>
      <c r="Q545" t="e">
        <f t="shared" ref="Q545:Q555" si="60">IF(S545*V545=0,0.001,S545*V545)</f>
        <v>#REF!</v>
      </c>
      <c r="R545" t="e">
        <f t="shared" ref="R545:R555" si="61">T545*V545</f>
        <v>#REF!</v>
      </c>
      <c r="S545" t="e">
        <f>#REF!^2/((J545*#REF!)*(SQRT(1+K545^2)))</f>
        <v>#REF!</v>
      </c>
      <c r="T545" t="e">
        <f t="shared" ref="T545:T555" si="62">S545*K545/(2*PI()*50)</f>
        <v>#REF!</v>
      </c>
      <c r="U545">
        <v>0</v>
      </c>
      <c r="V545">
        <v>9</v>
      </c>
      <c r="W545" t="str">
        <f t="shared" si="59"/>
        <v>PSCAD_H_SMIB_H_CUO_14_1.25_Iq_SCR1000_XR10_P1_Q-0.395</v>
      </c>
      <c r="X545" t="str">
        <f t="shared" ref="X545:X555" si="63">H545&amp;"_"&amp;I545&amp;"_"&amp;ROUND(J545,2)&amp;"_"&amp;ROUND(K545,2)</f>
        <v>1_-0.395_1000_10</v>
      </c>
      <c r="Z545">
        <v>0</v>
      </c>
      <c r="AB545" s="14"/>
    </row>
    <row r="546" spans="1:30" x14ac:dyDescent="0.25">
      <c r="A546" s="1" t="s">
        <v>1106</v>
      </c>
      <c r="B546" t="s">
        <v>55</v>
      </c>
      <c r="C546" t="s">
        <v>74</v>
      </c>
      <c r="D546" t="s">
        <v>983</v>
      </c>
      <c r="E546" s="4" t="s">
        <v>333</v>
      </c>
      <c r="F546" t="s">
        <v>305</v>
      </c>
      <c r="G546">
        <v>30</v>
      </c>
      <c r="H546">
        <v>0</v>
      </c>
      <c r="I546" s="7">
        <v>0.39500000000000002</v>
      </c>
      <c r="J546" s="7">
        <v>1000</v>
      </c>
      <c r="K546" s="7">
        <v>10</v>
      </c>
      <c r="L546" s="5" t="e">
        <f>VLOOKUP(X546,#REF!,6,FALSE)</f>
        <v>#REF!</v>
      </c>
      <c r="M546" s="5" t="e">
        <f>VLOOKUP(X546,#REF!,8,FALSE)</f>
        <v>#REF!</v>
      </c>
      <c r="N546" s="5" t="e">
        <f>VLOOKUP(X546,#REF!,7,FALSE)</f>
        <v>#REF!</v>
      </c>
      <c r="O546">
        <v>0</v>
      </c>
      <c r="P546">
        <v>0</v>
      </c>
      <c r="Q546" t="e">
        <f t="shared" si="60"/>
        <v>#REF!</v>
      </c>
      <c r="R546" t="e">
        <f t="shared" si="61"/>
        <v>#REF!</v>
      </c>
      <c r="S546" t="e">
        <f>#REF!^2/((J546*#REF!)*(SQRT(1+K546^2)))</f>
        <v>#REF!</v>
      </c>
      <c r="T546" t="e">
        <f t="shared" si="62"/>
        <v>#REF!</v>
      </c>
      <c r="U546">
        <v>0</v>
      </c>
      <c r="V546">
        <v>9</v>
      </c>
      <c r="W546" t="str">
        <f t="shared" si="59"/>
        <v>PSCAD_H_SMIB_H_CUO_15a_1.25_Iq_SCR1000_XR10_P0_Q0.395</v>
      </c>
      <c r="X546" t="str">
        <f t="shared" si="63"/>
        <v>0_0.395_1000_10</v>
      </c>
      <c r="Z546">
        <v>0</v>
      </c>
      <c r="AB546" s="14"/>
    </row>
    <row r="547" spans="1:30" x14ac:dyDescent="0.25">
      <c r="A547" s="1" t="s">
        <v>1107</v>
      </c>
      <c r="B547" t="s">
        <v>55</v>
      </c>
      <c r="C547" t="s">
        <v>74</v>
      </c>
      <c r="D547" t="s">
        <v>983</v>
      </c>
      <c r="E547" s="4" t="s">
        <v>333</v>
      </c>
      <c r="F547" t="s">
        <v>305</v>
      </c>
      <c r="G547">
        <v>15</v>
      </c>
      <c r="H547">
        <v>0</v>
      </c>
      <c r="I547" s="7">
        <v>-0.39500000000000002</v>
      </c>
      <c r="J547" s="7">
        <v>1000</v>
      </c>
      <c r="K547" s="7">
        <v>10</v>
      </c>
      <c r="L547" s="5" t="e">
        <f>VLOOKUP(X547,#REF!,6,FALSE)</f>
        <v>#REF!</v>
      </c>
      <c r="M547" s="5" t="e">
        <f>VLOOKUP(X547,#REF!,8,FALSE)</f>
        <v>#REF!</v>
      </c>
      <c r="N547" s="5" t="e">
        <f>VLOOKUP(X547,#REF!,7,FALSE)</f>
        <v>#REF!</v>
      </c>
      <c r="O547">
        <v>0</v>
      </c>
      <c r="P547">
        <v>0</v>
      </c>
      <c r="Q547" t="e">
        <f t="shared" si="60"/>
        <v>#REF!</v>
      </c>
      <c r="R547" t="e">
        <f t="shared" si="61"/>
        <v>#REF!</v>
      </c>
      <c r="S547" t="e">
        <f>#REF!^2/((J547*#REF!)*(SQRT(1+K547^2)))</f>
        <v>#REF!</v>
      </c>
      <c r="T547" t="e">
        <f t="shared" si="62"/>
        <v>#REF!</v>
      </c>
      <c r="U547">
        <v>0</v>
      </c>
      <c r="V547">
        <v>9</v>
      </c>
      <c r="W547" t="str">
        <f t="shared" si="59"/>
        <v>PSCAD_H_SMIB_H_CUO_16a_1.25_Iq_SCR1000_XR10_P0_Q-0.395</v>
      </c>
      <c r="X547" t="str">
        <f t="shared" si="63"/>
        <v>0_-0.395_1000_10</v>
      </c>
      <c r="Z547">
        <v>0</v>
      </c>
      <c r="AB547" s="14"/>
    </row>
    <row r="548" spans="1:30" x14ac:dyDescent="0.25">
      <c r="A548" s="1" t="s">
        <v>1108</v>
      </c>
      <c r="B548" t="s">
        <v>55</v>
      </c>
      <c r="C548" t="s">
        <v>75</v>
      </c>
      <c r="D548" t="s">
        <v>983</v>
      </c>
      <c r="E548" s="4" t="s">
        <v>333</v>
      </c>
      <c r="F548" t="s">
        <v>305</v>
      </c>
      <c r="G548">
        <v>15</v>
      </c>
      <c r="H548">
        <v>1</v>
      </c>
      <c r="I548" s="7">
        <v>0.39500000000000002</v>
      </c>
      <c r="J548" s="7">
        <v>1000</v>
      </c>
      <c r="K548" s="7">
        <v>10</v>
      </c>
      <c r="L548" s="5" t="e">
        <f>VLOOKUP(X548,#REF!,6,FALSE)</f>
        <v>#REF!</v>
      </c>
      <c r="M548" s="5" t="e">
        <f>VLOOKUP(X548,#REF!,8,FALSE)</f>
        <v>#REF!</v>
      </c>
      <c r="N548" s="5" t="e">
        <f>VLOOKUP(X548,#REF!,7,FALSE)</f>
        <v>#REF!</v>
      </c>
      <c r="O548">
        <v>0</v>
      </c>
      <c r="P548">
        <v>0</v>
      </c>
      <c r="Q548" t="e">
        <f t="shared" si="60"/>
        <v>#REF!</v>
      </c>
      <c r="R548" t="e">
        <f t="shared" si="61"/>
        <v>#REF!</v>
      </c>
      <c r="S548" t="e">
        <f>#REF!^2/((J548*#REF!)*(SQRT(1+K548^2)))</f>
        <v>#REF!</v>
      </c>
      <c r="T548" t="e">
        <f t="shared" si="62"/>
        <v>#REF!</v>
      </c>
      <c r="U548">
        <v>0</v>
      </c>
      <c r="V548">
        <v>9</v>
      </c>
      <c r="W548" t="str">
        <f t="shared" si="59"/>
        <v>PSCAD_H_SMIB_H_CUO_13_1.3_Iq_SCR1000_XR10_P1_Q0.395</v>
      </c>
      <c r="X548" t="str">
        <f t="shared" si="63"/>
        <v>1_0.395_1000_10</v>
      </c>
      <c r="Z548">
        <v>0</v>
      </c>
      <c r="AB548" s="14"/>
    </row>
    <row r="549" spans="1:30" x14ac:dyDescent="0.25">
      <c r="A549" s="1" t="s">
        <v>1109</v>
      </c>
      <c r="B549" t="s">
        <v>55</v>
      </c>
      <c r="C549" t="s">
        <v>75</v>
      </c>
      <c r="D549" t="s">
        <v>983</v>
      </c>
      <c r="E549" s="4" t="s">
        <v>333</v>
      </c>
      <c r="F549" t="s">
        <v>305</v>
      </c>
      <c r="G549">
        <v>15</v>
      </c>
      <c r="H549">
        <v>1</v>
      </c>
      <c r="I549" s="7">
        <v>-0.39500000000000002</v>
      </c>
      <c r="J549" s="7">
        <v>1000</v>
      </c>
      <c r="K549" s="7">
        <v>10</v>
      </c>
      <c r="L549" s="5" t="e">
        <f>VLOOKUP(X549,#REF!,6,FALSE)</f>
        <v>#REF!</v>
      </c>
      <c r="M549" s="5" t="e">
        <f>VLOOKUP(X549,#REF!,8,FALSE)</f>
        <v>#REF!</v>
      </c>
      <c r="N549" s="5" t="e">
        <f>VLOOKUP(X549,#REF!,7,FALSE)</f>
        <v>#REF!</v>
      </c>
      <c r="O549">
        <v>0</v>
      </c>
      <c r="P549">
        <v>0</v>
      </c>
      <c r="Q549" t="e">
        <f t="shared" si="60"/>
        <v>#REF!</v>
      </c>
      <c r="R549" t="e">
        <f t="shared" si="61"/>
        <v>#REF!</v>
      </c>
      <c r="S549" t="e">
        <f>#REF!^2/((J549*#REF!)*(SQRT(1+K549^2)))</f>
        <v>#REF!</v>
      </c>
      <c r="T549" t="e">
        <f t="shared" si="62"/>
        <v>#REF!</v>
      </c>
      <c r="U549">
        <v>0</v>
      </c>
      <c r="V549">
        <v>9</v>
      </c>
      <c r="W549" t="str">
        <f t="shared" si="59"/>
        <v>PSCAD_H_SMIB_H_CUO_14_1.3_Iq_SCR1000_XR10_P1_Q-0.395</v>
      </c>
      <c r="X549" t="str">
        <f t="shared" si="63"/>
        <v>1_-0.395_1000_10</v>
      </c>
      <c r="Z549">
        <v>0</v>
      </c>
      <c r="AB549" s="14"/>
    </row>
    <row r="550" spans="1:30" x14ac:dyDescent="0.25">
      <c r="A550" s="1" t="s">
        <v>1110</v>
      </c>
      <c r="B550" t="s">
        <v>55</v>
      </c>
      <c r="C550" t="s">
        <v>75</v>
      </c>
      <c r="D550" t="s">
        <v>983</v>
      </c>
      <c r="E550" s="4" t="s">
        <v>333</v>
      </c>
      <c r="F550" t="s">
        <v>305</v>
      </c>
      <c r="G550">
        <v>15</v>
      </c>
      <c r="H550">
        <v>0</v>
      </c>
      <c r="I550" s="7">
        <v>0.39500000000000002</v>
      </c>
      <c r="J550" s="7">
        <v>1000</v>
      </c>
      <c r="K550" s="7">
        <v>10</v>
      </c>
      <c r="L550" s="5" t="e">
        <f>VLOOKUP(X550,#REF!,6,FALSE)</f>
        <v>#REF!</v>
      </c>
      <c r="M550" s="5" t="e">
        <f>VLOOKUP(X550,#REF!,8,FALSE)</f>
        <v>#REF!</v>
      </c>
      <c r="N550" s="5" t="e">
        <f>VLOOKUP(X550,#REF!,7,FALSE)</f>
        <v>#REF!</v>
      </c>
      <c r="O550">
        <v>0</v>
      </c>
      <c r="P550">
        <v>0</v>
      </c>
      <c r="Q550" t="e">
        <f t="shared" si="60"/>
        <v>#REF!</v>
      </c>
      <c r="R550" t="e">
        <f t="shared" si="61"/>
        <v>#REF!</v>
      </c>
      <c r="S550" t="e">
        <f>#REF!^2/((J550*#REF!)*(SQRT(1+K550^2)))</f>
        <v>#REF!</v>
      </c>
      <c r="T550" t="e">
        <f t="shared" si="62"/>
        <v>#REF!</v>
      </c>
      <c r="U550">
        <v>0</v>
      </c>
      <c r="V550">
        <v>9</v>
      </c>
      <c r="W550" t="str">
        <f t="shared" si="59"/>
        <v>PSCAD_H_SMIB_H_CUO_15a_1.3_Iq_SCR1000_XR10_P0_Q0.395</v>
      </c>
      <c r="X550" t="str">
        <f t="shared" si="63"/>
        <v>0_0.395_1000_10</v>
      </c>
      <c r="Z550">
        <v>0</v>
      </c>
      <c r="AB550" s="14"/>
    </row>
    <row r="551" spans="1:30" x14ac:dyDescent="0.25">
      <c r="A551" s="1" t="s">
        <v>1111</v>
      </c>
      <c r="B551" t="s">
        <v>55</v>
      </c>
      <c r="C551" t="s">
        <v>75</v>
      </c>
      <c r="D551" t="s">
        <v>983</v>
      </c>
      <c r="E551" s="4" t="s">
        <v>333</v>
      </c>
      <c r="F551" t="s">
        <v>305</v>
      </c>
      <c r="G551">
        <v>15</v>
      </c>
      <c r="H551">
        <v>0</v>
      </c>
      <c r="I551" s="7">
        <v>-0.39500000000000002</v>
      </c>
      <c r="J551" s="7">
        <v>1000</v>
      </c>
      <c r="K551" s="7">
        <v>10</v>
      </c>
      <c r="L551" s="5" t="e">
        <f>VLOOKUP(X551,#REF!,6,FALSE)</f>
        <v>#REF!</v>
      </c>
      <c r="M551" s="5" t="e">
        <f>VLOOKUP(X551,#REF!,8,FALSE)</f>
        <v>#REF!</v>
      </c>
      <c r="N551" s="5" t="e">
        <f>VLOOKUP(X551,#REF!,7,FALSE)</f>
        <v>#REF!</v>
      </c>
      <c r="O551">
        <v>0</v>
      </c>
      <c r="P551">
        <v>0</v>
      </c>
      <c r="Q551" t="e">
        <f t="shared" si="60"/>
        <v>#REF!</v>
      </c>
      <c r="R551" t="e">
        <f t="shared" si="61"/>
        <v>#REF!</v>
      </c>
      <c r="S551" t="e">
        <f>#REF!^2/((J551*#REF!)*(SQRT(1+K551^2)))</f>
        <v>#REF!</v>
      </c>
      <c r="T551" t="e">
        <f t="shared" si="62"/>
        <v>#REF!</v>
      </c>
      <c r="U551">
        <v>0</v>
      </c>
      <c r="V551">
        <v>9</v>
      </c>
      <c r="W551" t="str">
        <f t="shared" si="59"/>
        <v>PSCAD_H_SMIB_H_CUO_16a_1.3_Iq_SCR1000_XR10_P0_Q-0.395</v>
      </c>
      <c r="X551" t="str">
        <f t="shared" si="63"/>
        <v>0_-0.395_1000_10</v>
      </c>
      <c r="Z551">
        <v>0</v>
      </c>
      <c r="AB551" s="14"/>
    </row>
    <row r="552" spans="1:30" x14ac:dyDescent="0.25">
      <c r="A552" s="1" t="s">
        <v>1112</v>
      </c>
      <c r="B552" t="s">
        <v>55</v>
      </c>
      <c r="C552" t="s">
        <v>76</v>
      </c>
      <c r="D552" t="s">
        <v>983</v>
      </c>
      <c r="E552" s="4" t="s">
        <v>333</v>
      </c>
      <c r="F552" t="s">
        <v>305</v>
      </c>
      <c r="G552">
        <v>15</v>
      </c>
      <c r="H552">
        <v>1</v>
      </c>
      <c r="I552" s="7">
        <v>0.39500000000000002</v>
      </c>
      <c r="J552" s="7">
        <v>1000</v>
      </c>
      <c r="K552" s="7">
        <v>10</v>
      </c>
      <c r="L552" s="5" t="e">
        <f>VLOOKUP(X552,#REF!,6,FALSE)</f>
        <v>#REF!</v>
      </c>
      <c r="M552" s="5" t="e">
        <f>VLOOKUP(X552,#REF!,8,FALSE)</f>
        <v>#REF!</v>
      </c>
      <c r="N552" s="5" t="e">
        <f>VLOOKUP(X552,#REF!,7,FALSE)</f>
        <v>#REF!</v>
      </c>
      <c r="O552">
        <v>0</v>
      </c>
      <c r="P552">
        <v>0</v>
      </c>
      <c r="Q552" t="e">
        <f t="shared" si="60"/>
        <v>#REF!</v>
      </c>
      <c r="R552" t="e">
        <f t="shared" si="61"/>
        <v>#REF!</v>
      </c>
      <c r="S552" t="e">
        <f>#REF!^2/((J552*#REF!)*(SQRT(1+K552^2)))</f>
        <v>#REF!</v>
      </c>
      <c r="T552" t="e">
        <f t="shared" si="62"/>
        <v>#REF!</v>
      </c>
      <c r="U552">
        <v>0</v>
      </c>
      <c r="V552">
        <v>9</v>
      </c>
      <c r="W552" t="str">
        <f t="shared" si="59"/>
        <v>PSCAD_H_SMIB_H_CUO_13_1.35_Iq_SCR1000_XR10_P1_Q0.395</v>
      </c>
      <c r="X552" t="str">
        <f t="shared" si="63"/>
        <v>1_0.395_1000_10</v>
      </c>
      <c r="Z552">
        <v>0</v>
      </c>
      <c r="AB552" s="14"/>
    </row>
    <row r="553" spans="1:30" x14ac:dyDescent="0.25">
      <c r="A553" s="1" t="s">
        <v>1113</v>
      </c>
      <c r="B553" t="s">
        <v>55</v>
      </c>
      <c r="C553" t="s">
        <v>76</v>
      </c>
      <c r="D553" t="s">
        <v>983</v>
      </c>
      <c r="E553" s="4" t="s">
        <v>333</v>
      </c>
      <c r="F553" t="s">
        <v>305</v>
      </c>
      <c r="G553">
        <v>15</v>
      </c>
      <c r="H553">
        <v>1</v>
      </c>
      <c r="I553" s="7">
        <v>-0.39500000000000002</v>
      </c>
      <c r="J553" s="7">
        <v>1000</v>
      </c>
      <c r="K553" s="7">
        <v>10</v>
      </c>
      <c r="L553" s="5" t="e">
        <f>VLOOKUP(X553,#REF!,6,FALSE)</f>
        <v>#REF!</v>
      </c>
      <c r="M553" s="5" t="e">
        <f>VLOOKUP(X553,#REF!,8,FALSE)</f>
        <v>#REF!</v>
      </c>
      <c r="N553" s="5" t="e">
        <f>VLOOKUP(X553,#REF!,7,FALSE)</f>
        <v>#REF!</v>
      </c>
      <c r="O553">
        <v>0</v>
      </c>
      <c r="P553">
        <v>0</v>
      </c>
      <c r="Q553" t="e">
        <f t="shared" si="60"/>
        <v>#REF!</v>
      </c>
      <c r="R553" t="e">
        <f t="shared" si="61"/>
        <v>#REF!</v>
      </c>
      <c r="S553" t="e">
        <f>#REF!^2/((J553*#REF!)*(SQRT(1+K553^2)))</f>
        <v>#REF!</v>
      </c>
      <c r="T553" t="e">
        <f t="shared" si="62"/>
        <v>#REF!</v>
      </c>
      <c r="U553">
        <v>0</v>
      </c>
      <c r="V553">
        <v>9</v>
      </c>
      <c r="W553" t="str">
        <f t="shared" si="59"/>
        <v>PSCAD_H_SMIB_H_CUO_14_1.35_Iq_SCR1000_XR10_P1_Q-0.395</v>
      </c>
      <c r="X553" t="str">
        <f t="shared" si="63"/>
        <v>1_-0.395_1000_10</v>
      </c>
      <c r="Z553">
        <v>0</v>
      </c>
      <c r="AB553" s="14"/>
    </row>
    <row r="554" spans="1:30" x14ac:dyDescent="0.25">
      <c r="A554" s="1" t="s">
        <v>1114</v>
      </c>
      <c r="B554" t="s">
        <v>55</v>
      </c>
      <c r="C554" t="s">
        <v>76</v>
      </c>
      <c r="D554" t="s">
        <v>983</v>
      </c>
      <c r="E554" s="4" t="s">
        <v>333</v>
      </c>
      <c r="F554" t="s">
        <v>305</v>
      </c>
      <c r="G554">
        <v>15</v>
      </c>
      <c r="H554">
        <v>0</v>
      </c>
      <c r="I554" s="7">
        <v>0.39500000000000002</v>
      </c>
      <c r="J554" s="7">
        <v>1000</v>
      </c>
      <c r="K554" s="7">
        <v>10</v>
      </c>
      <c r="L554" s="5" t="e">
        <f>VLOOKUP(X554,#REF!,6,FALSE)</f>
        <v>#REF!</v>
      </c>
      <c r="M554" s="5" t="e">
        <f>VLOOKUP(X554,#REF!,8,FALSE)</f>
        <v>#REF!</v>
      </c>
      <c r="N554" s="5" t="e">
        <f>VLOOKUP(X554,#REF!,7,FALSE)</f>
        <v>#REF!</v>
      </c>
      <c r="O554">
        <v>0</v>
      </c>
      <c r="P554">
        <v>0</v>
      </c>
      <c r="Q554" t="e">
        <f t="shared" si="60"/>
        <v>#REF!</v>
      </c>
      <c r="R554" t="e">
        <f t="shared" si="61"/>
        <v>#REF!</v>
      </c>
      <c r="S554" t="e">
        <f>#REF!^2/((J554*#REF!)*(SQRT(1+K554^2)))</f>
        <v>#REF!</v>
      </c>
      <c r="T554" t="e">
        <f t="shared" si="62"/>
        <v>#REF!</v>
      </c>
      <c r="U554">
        <v>0</v>
      </c>
      <c r="V554">
        <v>9</v>
      </c>
      <c r="W554" t="str">
        <f t="shared" si="59"/>
        <v>PSCAD_H_SMIB_H_CUO_15a_1.35_Iq_SCR1000_XR10_P0_Q0.395</v>
      </c>
      <c r="X554" t="str">
        <f t="shared" si="63"/>
        <v>0_0.395_1000_10</v>
      </c>
      <c r="Z554">
        <v>0</v>
      </c>
      <c r="AB554" s="14"/>
    </row>
    <row r="555" spans="1:30" ht="14.25" customHeight="1" x14ac:dyDescent="0.25">
      <c r="A555" s="1" t="s">
        <v>1115</v>
      </c>
      <c r="B555" t="s">
        <v>55</v>
      </c>
      <c r="C555" t="s">
        <v>76</v>
      </c>
      <c r="D555" t="s">
        <v>983</v>
      </c>
      <c r="E555" s="4" t="s">
        <v>333</v>
      </c>
      <c r="F555" t="s">
        <v>305</v>
      </c>
      <c r="G555">
        <v>15</v>
      </c>
      <c r="H555">
        <v>0</v>
      </c>
      <c r="I555" s="7">
        <v>-0.39500000000000002</v>
      </c>
      <c r="J555" s="7">
        <v>1000</v>
      </c>
      <c r="K555" s="7">
        <v>10</v>
      </c>
      <c r="L555" s="5" t="e">
        <f>VLOOKUP(X555,#REF!,6,FALSE)</f>
        <v>#REF!</v>
      </c>
      <c r="M555" s="5" t="e">
        <f>VLOOKUP(X555,#REF!,8,FALSE)</f>
        <v>#REF!</v>
      </c>
      <c r="N555" s="5" t="e">
        <f>VLOOKUP(X555,#REF!,7,FALSE)</f>
        <v>#REF!</v>
      </c>
      <c r="O555">
        <v>0</v>
      </c>
      <c r="P555">
        <v>0</v>
      </c>
      <c r="Q555" t="e">
        <f t="shared" si="60"/>
        <v>#REF!</v>
      </c>
      <c r="R555" t="e">
        <f t="shared" si="61"/>
        <v>#REF!</v>
      </c>
      <c r="S555" t="e">
        <f>#REF!^2/((J555*#REF!)*(SQRT(1+K555^2)))</f>
        <v>#REF!</v>
      </c>
      <c r="T555" t="e">
        <f t="shared" si="62"/>
        <v>#REF!</v>
      </c>
      <c r="U555">
        <v>0</v>
      </c>
      <c r="V555">
        <v>9</v>
      </c>
      <c r="W555" t="str">
        <f t="shared" si="59"/>
        <v>PSCAD_H_SMIB_H_CUO_16a_1.35_Iq_SCR1000_XR10_P0_Q-0.395</v>
      </c>
      <c r="X555" t="str">
        <f t="shared" si="63"/>
        <v>0_-0.395_1000_10</v>
      </c>
      <c r="Z555">
        <v>0</v>
      </c>
      <c r="AB555" s="14"/>
    </row>
    <row r="556" spans="1:30" x14ac:dyDescent="0.25">
      <c r="A556" s="1" t="s">
        <v>170</v>
      </c>
      <c r="B556" t="s">
        <v>55</v>
      </c>
      <c r="C556" t="s">
        <v>169</v>
      </c>
      <c r="D556" t="s">
        <v>983</v>
      </c>
      <c r="E556" s="4" t="s">
        <v>334</v>
      </c>
      <c r="F556" t="s">
        <v>305</v>
      </c>
      <c r="G556">
        <v>30</v>
      </c>
      <c r="H556">
        <v>1</v>
      </c>
      <c r="I556" s="7">
        <v>0</v>
      </c>
      <c r="J556" s="7" t="e">
        <f>#REF!</f>
        <v>#REF!</v>
      </c>
      <c r="K556" s="7" t="e">
        <f>#REF!</f>
        <v>#REF!</v>
      </c>
      <c r="L556" s="5" t="e">
        <f>VLOOKUP(X556,#REF!,6,FALSE)</f>
        <v>#REF!</v>
      </c>
      <c r="M556" s="5" t="e">
        <f>VLOOKUP(X556,#REF!,8,FALSE)</f>
        <v>#REF!</v>
      </c>
      <c r="N556" s="5" t="e">
        <f>VLOOKUP(X556,#REF!,7,FALSE)</f>
        <v>#REF!</v>
      </c>
      <c r="O556">
        <v>0</v>
      </c>
      <c r="P556">
        <v>0</v>
      </c>
      <c r="Q556" t="e">
        <f t="shared" si="55"/>
        <v>#REF!</v>
      </c>
      <c r="R556" t="e">
        <f t="shared" si="56"/>
        <v>#REF!</v>
      </c>
      <c r="S556" t="e">
        <f>#REF!^2/((J556*#REF!)*(SQRT(1+K556^2)))</f>
        <v>#REF!</v>
      </c>
      <c r="T556" t="e">
        <f t="shared" si="57"/>
        <v>#REF!</v>
      </c>
      <c r="U556">
        <v>0</v>
      </c>
      <c r="V556">
        <v>0</v>
      </c>
      <c r="W556" t="e">
        <f t="shared" si="53"/>
        <v>#REF!</v>
      </c>
      <c r="X556" t="e">
        <f t="shared" si="58"/>
        <v>#REF!</v>
      </c>
      <c r="Z556">
        <v>0.1</v>
      </c>
      <c r="AB556" s="15" t="s">
        <v>261</v>
      </c>
      <c r="AC556" t="e">
        <f t="shared" ref="AC556:AC587" si="64">"PSCAD_Test_"&amp;A556&amp;"_LWBESS_R0_SCR"&amp;ROUND(J556,2)&amp;"_XR"&amp;ROUND(K556,2)&amp;"_P"&amp;H556&amp;"_Q"&amp;I556&amp;"_"&amp;"NOBESS"</f>
        <v>#REF!</v>
      </c>
      <c r="AD556" t="s">
        <v>197</v>
      </c>
    </row>
    <row r="557" spans="1:30" x14ac:dyDescent="0.25">
      <c r="A557" s="1" t="s">
        <v>171</v>
      </c>
      <c r="B557" t="s">
        <v>55</v>
      </c>
      <c r="C557" t="s">
        <v>169</v>
      </c>
      <c r="D557" t="s">
        <v>983</v>
      </c>
      <c r="E557" s="4" t="s">
        <v>334</v>
      </c>
      <c r="F557" t="s">
        <v>305</v>
      </c>
      <c r="G557">
        <v>30</v>
      </c>
      <c r="H557">
        <v>1</v>
      </c>
      <c r="I557" s="7">
        <v>0</v>
      </c>
      <c r="J557" s="7" t="e">
        <f>#REF!</f>
        <v>#REF!</v>
      </c>
      <c r="K557" s="7" t="e">
        <f>#REF!</f>
        <v>#REF!</v>
      </c>
      <c r="L557" s="5" t="e">
        <f>VLOOKUP(X557,#REF!,6,FALSE)</f>
        <v>#REF!</v>
      </c>
      <c r="M557" s="5" t="e">
        <f>VLOOKUP(X557,#REF!,8,FALSE)</f>
        <v>#REF!</v>
      </c>
      <c r="N557" s="5" t="e">
        <f>VLOOKUP(X557,#REF!,7,FALSE)</f>
        <v>#REF!</v>
      </c>
      <c r="O557">
        <v>0</v>
      </c>
      <c r="P557">
        <v>0</v>
      </c>
      <c r="Q557" t="e">
        <f t="shared" si="55"/>
        <v>#REF!</v>
      </c>
      <c r="R557" t="e">
        <f t="shared" si="56"/>
        <v>#REF!</v>
      </c>
      <c r="S557" t="e">
        <f>#REF!^2/((J557*#REF!)*(SQRT(1+K557^2)))</f>
        <v>#REF!</v>
      </c>
      <c r="T557" t="e">
        <f t="shared" si="57"/>
        <v>#REF!</v>
      </c>
      <c r="U557">
        <v>0</v>
      </c>
      <c r="V557">
        <v>0</v>
      </c>
      <c r="W557" t="e">
        <f t="shared" si="53"/>
        <v>#REF!</v>
      </c>
      <c r="X557" t="e">
        <f t="shared" si="58"/>
        <v>#REF!</v>
      </c>
      <c r="Z557">
        <v>0.2</v>
      </c>
      <c r="AB557" s="15"/>
      <c r="AC557" t="e">
        <f t="shared" si="64"/>
        <v>#REF!</v>
      </c>
      <c r="AD557" t="s">
        <v>198</v>
      </c>
    </row>
    <row r="558" spans="1:30" x14ac:dyDescent="0.25">
      <c r="A558" s="1" t="s">
        <v>172</v>
      </c>
      <c r="B558" t="s">
        <v>55</v>
      </c>
      <c r="C558" t="s">
        <v>169</v>
      </c>
      <c r="D558" t="s">
        <v>983</v>
      </c>
      <c r="E558" s="4" t="s">
        <v>334</v>
      </c>
      <c r="F558" t="s">
        <v>305</v>
      </c>
      <c r="G558">
        <v>30</v>
      </c>
      <c r="H558">
        <v>1</v>
      </c>
      <c r="I558" s="7">
        <v>0</v>
      </c>
      <c r="J558" s="7" t="e">
        <f>#REF!</f>
        <v>#REF!</v>
      </c>
      <c r="K558" s="7" t="e">
        <f>#REF!</f>
        <v>#REF!</v>
      </c>
      <c r="L558" s="5" t="e">
        <f>VLOOKUP(X558,#REF!,6,FALSE)</f>
        <v>#REF!</v>
      </c>
      <c r="M558" s="5" t="e">
        <f>VLOOKUP(X558,#REF!,8,FALSE)</f>
        <v>#REF!</v>
      </c>
      <c r="N558" s="5" t="e">
        <f>VLOOKUP(X558,#REF!,7,FALSE)</f>
        <v>#REF!</v>
      </c>
      <c r="O558">
        <v>0</v>
      </c>
      <c r="P558">
        <v>0</v>
      </c>
      <c r="Q558" t="e">
        <f t="shared" si="55"/>
        <v>#REF!</v>
      </c>
      <c r="R558" t="e">
        <f t="shared" si="56"/>
        <v>#REF!</v>
      </c>
      <c r="S558" t="e">
        <f>#REF!^2/((J558*#REF!)*(SQRT(1+K558^2)))</f>
        <v>#REF!</v>
      </c>
      <c r="T558" t="e">
        <f t="shared" si="57"/>
        <v>#REF!</v>
      </c>
      <c r="U558">
        <v>0</v>
      </c>
      <c r="V558">
        <v>0</v>
      </c>
      <c r="W558" t="e">
        <f t="shared" si="53"/>
        <v>#REF!</v>
      </c>
      <c r="X558" t="e">
        <f t="shared" si="58"/>
        <v>#REF!</v>
      </c>
      <c r="Z558">
        <v>0.3</v>
      </c>
      <c r="AB558" s="15"/>
      <c r="AC558" t="e">
        <f t="shared" si="64"/>
        <v>#REF!</v>
      </c>
      <c r="AD558" t="s">
        <v>199</v>
      </c>
    </row>
    <row r="559" spans="1:30" x14ac:dyDescent="0.25">
      <c r="A559" s="1" t="s">
        <v>173</v>
      </c>
      <c r="B559" t="s">
        <v>55</v>
      </c>
      <c r="C559" t="s">
        <v>169</v>
      </c>
      <c r="D559" t="s">
        <v>983</v>
      </c>
      <c r="E559" s="4" t="s">
        <v>334</v>
      </c>
      <c r="F559" t="s">
        <v>305</v>
      </c>
      <c r="G559">
        <v>30</v>
      </c>
      <c r="H559">
        <v>1</v>
      </c>
      <c r="I559" s="7">
        <v>0</v>
      </c>
      <c r="J559" s="7" t="e">
        <f>#REF!</f>
        <v>#REF!</v>
      </c>
      <c r="K559" s="7" t="e">
        <f>#REF!</f>
        <v>#REF!</v>
      </c>
      <c r="L559" s="5" t="e">
        <f>VLOOKUP(X559,#REF!,6,FALSE)</f>
        <v>#REF!</v>
      </c>
      <c r="M559" s="5" t="e">
        <f>VLOOKUP(X559,#REF!,8,FALSE)</f>
        <v>#REF!</v>
      </c>
      <c r="N559" s="5" t="e">
        <f>VLOOKUP(X559,#REF!,7,FALSE)</f>
        <v>#REF!</v>
      </c>
      <c r="O559">
        <v>0</v>
      </c>
      <c r="P559">
        <v>0</v>
      </c>
      <c r="Q559" t="e">
        <f t="shared" si="55"/>
        <v>#REF!</v>
      </c>
      <c r="R559" t="e">
        <f t="shared" si="56"/>
        <v>#REF!</v>
      </c>
      <c r="S559" t="e">
        <f>#REF!^2/((J559*#REF!)*(SQRT(1+K559^2)))</f>
        <v>#REF!</v>
      </c>
      <c r="T559" t="e">
        <f t="shared" si="57"/>
        <v>#REF!</v>
      </c>
      <c r="U559">
        <v>0</v>
      </c>
      <c r="V559">
        <v>0</v>
      </c>
      <c r="W559" t="e">
        <f t="shared" si="53"/>
        <v>#REF!</v>
      </c>
      <c r="X559" t="e">
        <f t="shared" si="58"/>
        <v>#REF!</v>
      </c>
      <c r="Z559">
        <v>0.4</v>
      </c>
      <c r="AB559" s="15"/>
      <c r="AC559" t="e">
        <f t="shared" si="64"/>
        <v>#REF!</v>
      </c>
      <c r="AD559" t="s">
        <v>200</v>
      </c>
    </row>
    <row r="560" spans="1:30" x14ac:dyDescent="0.25">
      <c r="A560" s="1" t="s">
        <v>174</v>
      </c>
      <c r="B560" t="s">
        <v>55</v>
      </c>
      <c r="C560" t="s">
        <v>169</v>
      </c>
      <c r="D560" t="s">
        <v>983</v>
      </c>
      <c r="E560" s="4" t="s">
        <v>334</v>
      </c>
      <c r="F560" t="s">
        <v>305</v>
      </c>
      <c r="G560">
        <v>30</v>
      </c>
      <c r="H560">
        <v>1</v>
      </c>
      <c r="I560" s="7">
        <v>0</v>
      </c>
      <c r="J560" s="7" t="e">
        <f>#REF!</f>
        <v>#REF!</v>
      </c>
      <c r="K560" s="7" t="e">
        <f>#REF!</f>
        <v>#REF!</v>
      </c>
      <c r="L560" s="5" t="e">
        <f>VLOOKUP(X560,#REF!,6,FALSE)</f>
        <v>#REF!</v>
      </c>
      <c r="M560" s="5" t="e">
        <f>VLOOKUP(X560,#REF!,8,FALSE)</f>
        <v>#REF!</v>
      </c>
      <c r="N560" s="5" t="e">
        <f>VLOOKUP(X560,#REF!,7,FALSE)</f>
        <v>#REF!</v>
      </c>
      <c r="O560">
        <v>0</v>
      </c>
      <c r="P560">
        <v>0</v>
      </c>
      <c r="Q560" t="e">
        <f t="shared" si="55"/>
        <v>#REF!</v>
      </c>
      <c r="R560" t="e">
        <f t="shared" si="56"/>
        <v>#REF!</v>
      </c>
      <c r="S560" t="e">
        <f>#REF!^2/((J560*#REF!)*(SQRT(1+K560^2)))</f>
        <v>#REF!</v>
      </c>
      <c r="T560" t="e">
        <f t="shared" si="57"/>
        <v>#REF!</v>
      </c>
      <c r="U560">
        <v>0</v>
      </c>
      <c r="V560">
        <v>0</v>
      </c>
      <c r="W560" t="e">
        <f t="shared" si="53"/>
        <v>#REF!</v>
      </c>
      <c r="X560" t="e">
        <f t="shared" si="58"/>
        <v>#REF!</v>
      </c>
      <c r="Z560">
        <v>0.5</v>
      </c>
      <c r="AB560" s="15"/>
      <c r="AC560" t="e">
        <f t="shared" si="64"/>
        <v>#REF!</v>
      </c>
      <c r="AD560" t="s">
        <v>201</v>
      </c>
    </row>
    <row r="561" spans="1:30" x14ac:dyDescent="0.25">
      <c r="A561" s="1" t="s">
        <v>175</v>
      </c>
      <c r="B561" t="s">
        <v>55</v>
      </c>
      <c r="C561" t="s">
        <v>169</v>
      </c>
      <c r="D561" t="s">
        <v>983</v>
      </c>
      <c r="E561" s="4" t="s">
        <v>334</v>
      </c>
      <c r="F561" t="s">
        <v>305</v>
      </c>
      <c r="G561">
        <v>30</v>
      </c>
      <c r="H561">
        <v>1</v>
      </c>
      <c r="I561" s="7">
        <v>0</v>
      </c>
      <c r="J561" s="7" t="e">
        <f>#REF!</f>
        <v>#REF!</v>
      </c>
      <c r="K561" s="7" t="e">
        <f>#REF!</f>
        <v>#REF!</v>
      </c>
      <c r="L561" s="5" t="e">
        <f>VLOOKUP(X561,#REF!,6,FALSE)</f>
        <v>#REF!</v>
      </c>
      <c r="M561" s="5" t="e">
        <f>VLOOKUP(X561,#REF!,8,FALSE)</f>
        <v>#REF!</v>
      </c>
      <c r="N561" s="5" t="e">
        <f>VLOOKUP(X561,#REF!,7,FALSE)</f>
        <v>#REF!</v>
      </c>
      <c r="O561">
        <v>0</v>
      </c>
      <c r="P561">
        <v>0</v>
      </c>
      <c r="Q561" t="e">
        <f t="shared" si="55"/>
        <v>#REF!</v>
      </c>
      <c r="R561" t="e">
        <f t="shared" si="56"/>
        <v>#REF!</v>
      </c>
      <c r="S561" t="e">
        <f>#REF!^2/((J561*#REF!)*(SQRT(1+K561^2)))</f>
        <v>#REF!</v>
      </c>
      <c r="T561" t="e">
        <f t="shared" si="57"/>
        <v>#REF!</v>
      </c>
      <c r="U561">
        <v>0</v>
      </c>
      <c r="V561">
        <v>0</v>
      </c>
      <c r="W561" t="e">
        <f t="shared" si="53"/>
        <v>#REF!</v>
      </c>
      <c r="X561" t="e">
        <f t="shared" si="58"/>
        <v>#REF!</v>
      </c>
      <c r="Z561">
        <v>0.6</v>
      </c>
      <c r="AB561" s="15"/>
      <c r="AC561" t="e">
        <f t="shared" si="64"/>
        <v>#REF!</v>
      </c>
      <c r="AD561" t="s">
        <v>202</v>
      </c>
    </row>
    <row r="562" spans="1:30" x14ac:dyDescent="0.25">
      <c r="A562" s="1" t="s">
        <v>176</v>
      </c>
      <c r="B562" t="s">
        <v>55</v>
      </c>
      <c r="C562" t="s">
        <v>169</v>
      </c>
      <c r="D562" t="s">
        <v>983</v>
      </c>
      <c r="E562" s="4" t="s">
        <v>334</v>
      </c>
      <c r="F562" t="s">
        <v>305</v>
      </c>
      <c r="G562">
        <v>30</v>
      </c>
      <c r="H562">
        <v>1</v>
      </c>
      <c r="I562" s="7">
        <v>0</v>
      </c>
      <c r="J562" s="7" t="e">
        <f>#REF!</f>
        <v>#REF!</v>
      </c>
      <c r="K562" s="7" t="e">
        <f>#REF!</f>
        <v>#REF!</v>
      </c>
      <c r="L562" s="5" t="e">
        <f>VLOOKUP(X562,#REF!,6,FALSE)</f>
        <v>#REF!</v>
      </c>
      <c r="M562" s="5" t="e">
        <f>VLOOKUP(X562,#REF!,8,FALSE)</f>
        <v>#REF!</v>
      </c>
      <c r="N562" s="5" t="e">
        <f>VLOOKUP(X562,#REF!,7,FALSE)</f>
        <v>#REF!</v>
      </c>
      <c r="O562">
        <v>0</v>
      </c>
      <c r="P562">
        <v>0</v>
      </c>
      <c r="Q562" t="e">
        <f t="shared" si="55"/>
        <v>#REF!</v>
      </c>
      <c r="R562" t="e">
        <f t="shared" si="56"/>
        <v>#REF!</v>
      </c>
      <c r="S562" t="e">
        <f>#REF!^2/((J562*#REF!)*(SQRT(1+K562^2)))</f>
        <v>#REF!</v>
      </c>
      <c r="T562" t="e">
        <f t="shared" si="57"/>
        <v>#REF!</v>
      </c>
      <c r="U562">
        <v>0</v>
      </c>
      <c r="V562">
        <v>0</v>
      </c>
      <c r="W562" t="e">
        <f t="shared" si="53"/>
        <v>#REF!</v>
      </c>
      <c r="X562" t="e">
        <f t="shared" si="58"/>
        <v>#REF!</v>
      </c>
      <c r="Z562">
        <v>0.7</v>
      </c>
      <c r="AB562" s="15"/>
      <c r="AC562" t="e">
        <f t="shared" si="64"/>
        <v>#REF!</v>
      </c>
      <c r="AD562" t="s">
        <v>203</v>
      </c>
    </row>
    <row r="563" spans="1:30" x14ac:dyDescent="0.25">
      <c r="A563" s="1" t="s">
        <v>177</v>
      </c>
      <c r="B563" t="s">
        <v>55</v>
      </c>
      <c r="C563" t="s">
        <v>169</v>
      </c>
      <c r="D563" t="s">
        <v>983</v>
      </c>
      <c r="E563" s="4" t="s">
        <v>334</v>
      </c>
      <c r="F563" t="s">
        <v>305</v>
      </c>
      <c r="G563">
        <v>30</v>
      </c>
      <c r="H563">
        <v>1</v>
      </c>
      <c r="I563" s="7">
        <v>0</v>
      </c>
      <c r="J563" s="7" t="e">
        <f>#REF!</f>
        <v>#REF!</v>
      </c>
      <c r="K563" s="7" t="e">
        <f>#REF!</f>
        <v>#REF!</v>
      </c>
      <c r="L563" s="5" t="e">
        <f>VLOOKUP(X563,#REF!,6,FALSE)</f>
        <v>#REF!</v>
      </c>
      <c r="M563" s="5" t="e">
        <f>VLOOKUP(X563,#REF!,8,FALSE)</f>
        <v>#REF!</v>
      </c>
      <c r="N563" s="5" t="e">
        <f>VLOOKUP(X563,#REF!,7,FALSE)</f>
        <v>#REF!</v>
      </c>
      <c r="O563">
        <v>0</v>
      </c>
      <c r="P563">
        <v>0</v>
      </c>
      <c r="Q563" t="e">
        <f t="shared" si="55"/>
        <v>#REF!</v>
      </c>
      <c r="R563" t="e">
        <f t="shared" si="56"/>
        <v>#REF!</v>
      </c>
      <c r="S563" t="e">
        <f>#REF!^2/((J563*#REF!)*(SQRT(1+K563^2)))</f>
        <v>#REF!</v>
      </c>
      <c r="T563" t="e">
        <f t="shared" si="57"/>
        <v>#REF!</v>
      </c>
      <c r="U563">
        <v>0</v>
      </c>
      <c r="V563">
        <v>0</v>
      </c>
      <c r="W563" t="e">
        <f t="shared" si="53"/>
        <v>#REF!</v>
      </c>
      <c r="X563" t="e">
        <f t="shared" si="58"/>
        <v>#REF!</v>
      </c>
      <c r="Z563">
        <v>0.8</v>
      </c>
      <c r="AB563" s="15"/>
      <c r="AC563" t="e">
        <f t="shared" si="64"/>
        <v>#REF!</v>
      </c>
      <c r="AD563" t="s">
        <v>204</v>
      </c>
    </row>
    <row r="564" spans="1:30" x14ac:dyDescent="0.25">
      <c r="A564" s="1" t="s">
        <v>178</v>
      </c>
      <c r="B564" t="s">
        <v>55</v>
      </c>
      <c r="C564" t="s">
        <v>169</v>
      </c>
      <c r="D564" t="s">
        <v>983</v>
      </c>
      <c r="E564" s="4" t="s">
        <v>334</v>
      </c>
      <c r="F564" t="s">
        <v>305</v>
      </c>
      <c r="G564">
        <v>30</v>
      </c>
      <c r="H564">
        <v>1</v>
      </c>
      <c r="I564" s="7">
        <v>0</v>
      </c>
      <c r="J564" s="7" t="e">
        <f>#REF!</f>
        <v>#REF!</v>
      </c>
      <c r="K564" s="7" t="e">
        <f>#REF!</f>
        <v>#REF!</v>
      </c>
      <c r="L564" s="5" t="e">
        <f>VLOOKUP(X564,#REF!,6,FALSE)</f>
        <v>#REF!</v>
      </c>
      <c r="M564" s="5" t="e">
        <f>VLOOKUP(X564,#REF!,8,FALSE)</f>
        <v>#REF!</v>
      </c>
      <c r="N564" s="5" t="e">
        <f>VLOOKUP(X564,#REF!,7,FALSE)</f>
        <v>#REF!</v>
      </c>
      <c r="O564">
        <v>0</v>
      </c>
      <c r="P564">
        <v>0</v>
      </c>
      <c r="Q564" t="e">
        <f t="shared" si="55"/>
        <v>#REF!</v>
      </c>
      <c r="R564" t="e">
        <f t="shared" si="56"/>
        <v>#REF!</v>
      </c>
      <c r="S564" t="e">
        <f>#REF!^2/((J564*#REF!)*(SQRT(1+K564^2)))</f>
        <v>#REF!</v>
      </c>
      <c r="T564" t="e">
        <f t="shared" si="57"/>
        <v>#REF!</v>
      </c>
      <c r="U564">
        <v>0</v>
      </c>
      <c r="V564">
        <v>0</v>
      </c>
      <c r="W564" t="e">
        <f t="shared" si="53"/>
        <v>#REF!</v>
      </c>
      <c r="X564" t="e">
        <f t="shared" si="58"/>
        <v>#REF!</v>
      </c>
      <c r="Z564">
        <v>0.9</v>
      </c>
      <c r="AB564" s="15"/>
      <c r="AC564" t="e">
        <f t="shared" si="64"/>
        <v>#REF!</v>
      </c>
      <c r="AD564" t="s">
        <v>205</v>
      </c>
    </row>
    <row r="565" spans="1:30" x14ac:dyDescent="0.25">
      <c r="A565" s="1" t="s">
        <v>100</v>
      </c>
      <c r="B565" t="s">
        <v>55</v>
      </c>
      <c r="C565" t="s">
        <v>169</v>
      </c>
      <c r="D565" t="s">
        <v>983</v>
      </c>
      <c r="E565" s="4" t="s">
        <v>334</v>
      </c>
      <c r="F565" t="s">
        <v>305</v>
      </c>
      <c r="G565">
        <v>30</v>
      </c>
      <c r="H565">
        <v>1</v>
      </c>
      <c r="I565" s="7">
        <v>0</v>
      </c>
      <c r="J565" s="7" t="e">
        <f>#REF!</f>
        <v>#REF!</v>
      </c>
      <c r="K565" s="7" t="e">
        <f>#REF!</f>
        <v>#REF!</v>
      </c>
      <c r="L565" s="5" t="e">
        <f>VLOOKUP(X565,#REF!,6,FALSE)</f>
        <v>#REF!</v>
      </c>
      <c r="M565" s="5" t="e">
        <f>VLOOKUP(X565,#REF!,8,FALSE)</f>
        <v>#REF!</v>
      </c>
      <c r="N565" s="5" t="e">
        <f>VLOOKUP(X565,#REF!,7,FALSE)</f>
        <v>#REF!</v>
      </c>
      <c r="O565">
        <v>0</v>
      </c>
      <c r="P565">
        <v>0</v>
      </c>
      <c r="Q565" t="e">
        <f t="shared" si="55"/>
        <v>#REF!</v>
      </c>
      <c r="R565" t="e">
        <f t="shared" si="56"/>
        <v>#REF!</v>
      </c>
      <c r="S565" t="e">
        <f>#REF!^2/((J565*#REF!)*(SQRT(1+K565^2)))</f>
        <v>#REF!</v>
      </c>
      <c r="T565" t="e">
        <f t="shared" si="57"/>
        <v>#REF!</v>
      </c>
      <c r="U565">
        <v>0</v>
      </c>
      <c r="V565">
        <v>0</v>
      </c>
      <c r="W565" t="e">
        <f t="shared" si="53"/>
        <v>#REF!</v>
      </c>
      <c r="X565" t="e">
        <f t="shared" si="58"/>
        <v>#REF!</v>
      </c>
      <c r="Z565">
        <v>1</v>
      </c>
      <c r="AB565" s="15"/>
      <c r="AC565" t="e">
        <f t="shared" si="64"/>
        <v>#REF!</v>
      </c>
      <c r="AD565" t="s">
        <v>206</v>
      </c>
    </row>
    <row r="566" spans="1:30" x14ac:dyDescent="0.25">
      <c r="A566" s="1" t="s">
        <v>101</v>
      </c>
      <c r="B566" t="s">
        <v>55</v>
      </c>
      <c r="C566" t="s">
        <v>169</v>
      </c>
      <c r="D566" t="s">
        <v>983</v>
      </c>
      <c r="E566" s="4" t="s">
        <v>334</v>
      </c>
      <c r="F566" t="s">
        <v>305</v>
      </c>
      <c r="G566">
        <v>30</v>
      </c>
      <c r="H566">
        <v>1</v>
      </c>
      <c r="I566" s="7">
        <v>0</v>
      </c>
      <c r="J566" s="7" t="e">
        <f>#REF!</f>
        <v>#REF!</v>
      </c>
      <c r="K566" s="7" t="e">
        <f>#REF!</f>
        <v>#REF!</v>
      </c>
      <c r="L566" s="5" t="e">
        <f>VLOOKUP(X566,#REF!,6,FALSE)</f>
        <v>#REF!</v>
      </c>
      <c r="M566" s="5" t="e">
        <f>VLOOKUP(X566,#REF!,8,FALSE)</f>
        <v>#REF!</v>
      </c>
      <c r="N566" s="5" t="e">
        <f>VLOOKUP(X566,#REF!,7,FALSE)</f>
        <v>#REF!</v>
      </c>
      <c r="O566">
        <v>0</v>
      </c>
      <c r="P566">
        <v>0</v>
      </c>
      <c r="Q566" t="e">
        <f t="shared" si="55"/>
        <v>#REF!</v>
      </c>
      <c r="R566" t="e">
        <f t="shared" si="56"/>
        <v>#REF!</v>
      </c>
      <c r="S566" t="e">
        <f>#REF!^2/((J566*#REF!)*(SQRT(1+K566^2)))</f>
        <v>#REF!</v>
      </c>
      <c r="T566" t="e">
        <f t="shared" si="57"/>
        <v>#REF!</v>
      </c>
      <c r="U566">
        <v>0</v>
      </c>
      <c r="V566">
        <v>0</v>
      </c>
      <c r="W566" t="e">
        <f t="shared" si="53"/>
        <v>#REF!</v>
      </c>
      <c r="X566" t="e">
        <f t="shared" si="58"/>
        <v>#REF!</v>
      </c>
      <c r="Z566">
        <v>2</v>
      </c>
      <c r="AB566" s="15"/>
      <c r="AC566" t="e">
        <f t="shared" si="64"/>
        <v>#REF!</v>
      </c>
      <c r="AD566" t="s">
        <v>207</v>
      </c>
    </row>
    <row r="567" spans="1:30" x14ac:dyDescent="0.25">
      <c r="A567" s="1" t="s">
        <v>102</v>
      </c>
      <c r="B567" t="s">
        <v>55</v>
      </c>
      <c r="C567" t="s">
        <v>169</v>
      </c>
      <c r="D567" t="s">
        <v>983</v>
      </c>
      <c r="E567" s="4" t="s">
        <v>334</v>
      </c>
      <c r="F567" t="s">
        <v>305</v>
      </c>
      <c r="G567">
        <v>30</v>
      </c>
      <c r="H567">
        <v>1</v>
      </c>
      <c r="I567" s="7">
        <v>0</v>
      </c>
      <c r="J567" s="7" t="e">
        <f>#REF!</f>
        <v>#REF!</v>
      </c>
      <c r="K567" s="7" t="e">
        <f>#REF!</f>
        <v>#REF!</v>
      </c>
      <c r="L567" s="5" t="e">
        <f>VLOOKUP(X567,#REF!,6,FALSE)</f>
        <v>#REF!</v>
      </c>
      <c r="M567" s="5" t="e">
        <f>VLOOKUP(X567,#REF!,8,FALSE)</f>
        <v>#REF!</v>
      </c>
      <c r="N567" s="5" t="e">
        <f>VLOOKUP(X567,#REF!,7,FALSE)</f>
        <v>#REF!</v>
      </c>
      <c r="O567">
        <v>0</v>
      </c>
      <c r="P567">
        <v>0</v>
      </c>
      <c r="Q567" t="e">
        <f t="shared" si="55"/>
        <v>#REF!</v>
      </c>
      <c r="R567" t="e">
        <f t="shared" si="56"/>
        <v>#REF!</v>
      </c>
      <c r="S567" t="e">
        <f>#REF!^2/((J567*#REF!)*(SQRT(1+K567^2)))</f>
        <v>#REF!</v>
      </c>
      <c r="T567" t="e">
        <f t="shared" si="57"/>
        <v>#REF!</v>
      </c>
      <c r="U567">
        <v>0</v>
      </c>
      <c r="V567">
        <v>0</v>
      </c>
      <c r="W567" t="e">
        <f t="shared" si="53"/>
        <v>#REF!</v>
      </c>
      <c r="X567" t="e">
        <f t="shared" si="58"/>
        <v>#REF!</v>
      </c>
      <c r="Z567">
        <v>3</v>
      </c>
      <c r="AB567" s="15"/>
      <c r="AC567" t="e">
        <f t="shared" si="64"/>
        <v>#REF!</v>
      </c>
      <c r="AD567" t="s">
        <v>208</v>
      </c>
    </row>
    <row r="568" spans="1:30" x14ac:dyDescent="0.25">
      <c r="A568" s="1" t="s">
        <v>103</v>
      </c>
      <c r="B568" t="s">
        <v>55</v>
      </c>
      <c r="C568" t="s">
        <v>169</v>
      </c>
      <c r="D568" t="s">
        <v>983</v>
      </c>
      <c r="E568" s="4" t="s">
        <v>334</v>
      </c>
      <c r="F568" t="s">
        <v>305</v>
      </c>
      <c r="G568">
        <v>30</v>
      </c>
      <c r="H568">
        <v>1</v>
      </c>
      <c r="I568" s="7">
        <v>0</v>
      </c>
      <c r="J568" s="7" t="e">
        <f>#REF!</f>
        <v>#REF!</v>
      </c>
      <c r="K568" s="7" t="e">
        <f>#REF!</f>
        <v>#REF!</v>
      </c>
      <c r="L568" s="5" t="e">
        <f>VLOOKUP(X568,#REF!,6,FALSE)</f>
        <v>#REF!</v>
      </c>
      <c r="M568" s="5" t="e">
        <f>VLOOKUP(X568,#REF!,8,FALSE)</f>
        <v>#REF!</v>
      </c>
      <c r="N568" s="5" t="e">
        <f>VLOOKUP(X568,#REF!,7,FALSE)</f>
        <v>#REF!</v>
      </c>
      <c r="O568">
        <v>0</v>
      </c>
      <c r="P568">
        <v>0</v>
      </c>
      <c r="Q568" t="e">
        <f t="shared" si="55"/>
        <v>#REF!</v>
      </c>
      <c r="R568" t="e">
        <f t="shared" si="56"/>
        <v>#REF!</v>
      </c>
      <c r="S568" t="e">
        <f>#REF!^2/((J568*#REF!)*(SQRT(1+K568^2)))</f>
        <v>#REF!</v>
      </c>
      <c r="T568" t="e">
        <f t="shared" si="57"/>
        <v>#REF!</v>
      </c>
      <c r="U568">
        <v>0</v>
      </c>
      <c r="V568">
        <v>0</v>
      </c>
      <c r="W568" t="e">
        <f t="shared" si="53"/>
        <v>#REF!</v>
      </c>
      <c r="X568" t="e">
        <f t="shared" si="58"/>
        <v>#REF!</v>
      </c>
      <c r="Z568">
        <v>4</v>
      </c>
      <c r="AB568" s="15"/>
      <c r="AC568" t="e">
        <f t="shared" si="64"/>
        <v>#REF!</v>
      </c>
      <c r="AD568" t="s">
        <v>209</v>
      </c>
    </row>
    <row r="569" spans="1:30" x14ac:dyDescent="0.25">
      <c r="A569" s="1" t="s">
        <v>104</v>
      </c>
      <c r="B569" t="s">
        <v>55</v>
      </c>
      <c r="C569" t="s">
        <v>169</v>
      </c>
      <c r="D569" t="s">
        <v>983</v>
      </c>
      <c r="E569" s="4" t="s">
        <v>334</v>
      </c>
      <c r="F569" t="s">
        <v>305</v>
      </c>
      <c r="G569">
        <v>30</v>
      </c>
      <c r="H569">
        <v>1</v>
      </c>
      <c r="I569" s="7">
        <v>0</v>
      </c>
      <c r="J569" s="7" t="e">
        <f>#REF!</f>
        <v>#REF!</v>
      </c>
      <c r="K569" s="7" t="e">
        <f>#REF!</f>
        <v>#REF!</v>
      </c>
      <c r="L569" s="5" t="e">
        <f>VLOOKUP(X569,#REF!,6,FALSE)</f>
        <v>#REF!</v>
      </c>
      <c r="M569" s="5" t="e">
        <f>VLOOKUP(X569,#REF!,8,FALSE)</f>
        <v>#REF!</v>
      </c>
      <c r="N569" s="5" t="e">
        <f>VLOOKUP(X569,#REF!,7,FALSE)</f>
        <v>#REF!</v>
      </c>
      <c r="O569">
        <v>0</v>
      </c>
      <c r="P569">
        <v>0</v>
      </c>
      <c r="Q569" t="e">
        <f t="shared" si="55"/>
        <v>#REF!</v>
      </c>
      <c r="R569" t="e">
        <f t="shared" si="56"/>
        <v>#REF!</v>
      </c>
      <c r="S569" t="e">
        <f>#REF!^2/((J569*#REF!)*(SQRT(1+K569^2)))</f>
        <v>#REF!</v>
      </c>
      <c r="T569" t="e">
        <f t="shared" si="57"/>
        <v>#REF!</v>
      </c>
      <c r="U569">
        <v>0</v>
      </c>
      <c r="V569">
        <v>0</v>
      </c>
      <c r="W569" t="e">
        <f t="shared" si="53"/>
        <v>#REF!</v>
      </c>
      <c r="X569" t="e">
        <f t="shared" si="58"/>
        <v>#REF!</v>
      </c>
      <c r="Z569">
        <v>5</v>
      </c>
      <c r="AB569" s="15"/>
      <c r="AC569" t="e">
        <f t="shared" si="64"/>
        <v>#REF!</v>
      </c>
      <c r="AD569" t="s">
        <v>210</v>
      </c>
    </row>
    <row r="570" spans="1:30" x14ac:dyDescent="0.25">
      <c r="A570" s="1" t="s">
        <v>105</v>
      </c>
      <c r="B570" t="s">
        <v>55</v>
      </c>
      <c r="C570" t="s">
        <v>169</v>
      </c>
      <c r="D570" t="s">
        <v>983</v>
      </c>
      <c r="E570" s="4" t="s">
        <v>334</v>
      </c>
      <c r="F570" t="s">
        <v>305</v>
      </c>
      <c r="G570">
        <v>30</v>
      </c>
      <c r="H570">
        <v>1</v>
      </c>
      <c r="I570" s="7">
        <v>0</v>
      </c>
      <c r="J570" s="7" t="e">
        <f>#REF!</f>
        <v>#REF!</v>
      </c>
      <c r="K570" s="7" t="e">
        <f>#REF!</f>
        <v>#REF!</v>
      </c>
      <c r="L570" s="5" t="e">
        <f>VLOOKUP(X570,#REF!,6,FALSE)</f>
        <v>#REF!</v>
      </c>
      <c r="M570" s="5" t="e">
        <f>VLOOKUP(X570,#REF!,8,FALSE)</f>
        <v>#REF!</v>
      </c>
      <c r="N570" s="5" t="e">
        <f>VLOOKUP(X570,#REF!,7,FALSE)</f>
        <v>#REF!</v>
      </c>
      <c r="O570">
        <v>0</v>
      </c>
      <c r="P570">
        <v>0</v>
      </c>
      <c r="Q570" t="e">
        <f t="shared" si="55"/>
        <v>#REF!</v>
      </c>
      <c r="R570" t="e">
        <f t="shared" si="56"/>
        <v>#REF!</v>
      </c>
      <c r="S570" t="e">
        <f>#REF!^2/((J570*#REF!)*(SQRT(1+K570^2)))</f>
        <v>#REF!</v>
      </c>
      <c r="T570" t="e">
        <f t="shared" si="57"/>
        <v>#REF!</v>
      </c>
      <c r="U570">
        <v>0</v>
      </c>
      <c r="V570">
        <v>0</v>
      </c>
      <c r="W570" t="e">
        <f t="shared" si="53"/>
        <v>#REF!</v>
      </c>
      <c r="X570" t="e">
        <f t="shared" si="58"/>
        <v>#REF!</v>
      </c>
      <c r="Z570">
        <v>6</v>
      </c>
      <c r="AB570" s="15"/>
      <c r="AC570" t="e">
        <f t="shared" si="64"/>
        <v>#REF!</v>
      </c>
      <c r="AD570" t="s">
        <v>211</v>
      </c>
    </row>
    <row r="571" spans="1:30" x14ac:dyDescent="0.25">
      <c r="A571" s="1" t="s">
        <v>106</v>
      </c>
      <c r="B571" t="s">
        <v>55</v>
      </c>
      <c r="C571" t="s">
        <v>169</v>
      </c>
      <c r="D571" t="s">
        <v>983</v>
      </c>
      <c r="E571" s="4" t="s">
        <v>334</v>
      </c>
      <c r="F571" t="s">
        <v>305</v>
      </c>
      <c r="G571">
        <v>30</v>
      </c>
      <c r="H571">
        <v>1</v>
      </c>
      <c r="I571" s="7">
        <v>0</v>
      </c>
      <c r="J571" s="7" t="e">
        <f>#REF!</f>
        <v>#REF!</v>
      </c>
      <c r="K571" s="7" t="e">
        <f>#REF!</f>
        <v>#REF!</v>
      </c>
      <c r="L571" s="5" t="e">
        <f>VLOOKUP(X571,#REF!,6,FALSE)</f>
        <v>#REF!</v>
      </c>
      <c r="M571" s="5" t="e">
        <f>VLOOKUP(X571,#REF!,8,FALSE)</f>
        <v>#REF!</v>
      </c>
      <c r="N571" s="5" t="e">
        <f>VLOOKUP(X571,#REF!,7,FALSE)</f>
        <v>#REF!</v>
      </c>
      <c r="O571">
        <v>0</v>
      </c>
      <c r="P571">
        <v>0</v>
      </c>
      <c r="Q571" t="e">
        <f t="shared" si="55"/>
        <v>#REF!</v>
      </c>
      <c r="R571" t="e">
        <f t="shared" si="56"/>
        <v>#REF!</v>
      </c>
      <c r="S571" t="e">
        <f>#REF!^2/((J571*#REF!)*(SQRT(1+K571^2)))</f>
        <v>#REF!</v>
      </c>
      <c r="T571" t="e">
        <f t="shared" si="57"/>
        <v>#REF!</v>
      </c>
      <c r="U571">
        <v>0</v>
      </c>
      <c r="V571">
        <v>0</v>
      </c>
      <c r="W571" t="e">
        <f t="shared" si="53"/>
        <v>#REF!</v>
      </c>
      <c r="X571" t="e">
        <f t="shared" si="58"/>
        <v>#REF!</v>
      </c>
      <c r="Z571">
        <v>7</v>
      </c>
      <c r="AB571" s="15"/>
      <c r="AC571" t="e">
        <f t="shared" si="64"/>
        <v>#REF!</v>
      </c>
      <c r="AD571" t="s">
        <v>212</v>
      </c>
    </row>
    <row r="572" spans="1:30" x14ac:dyDescent="0.25">
      <c r="A572" s="1" t="s">
        <v>107</v>
      </c>
      <c r="B572" t="s">
        <v>55</v>
      </c>
      <c r="C572" t="s">
        <v>169</v>
      </c>
      <c r="D572" t="s">
        <v>983</v>
      </c>
      <c r="E572" s="4" t="s">
        <v>334</v>
      </c>
      <c r="F572" t="s">
        <v>305</v>
      </c>
      <c r="G572">
        <v>30</v>
      </c>
      <c r="H572">
        <v>1</v>
      </c>
      <c r="I572" s="7">
        <v>0</v>
      </c>
      <c r="J572" s="7" t="e">
        <f>#REF!</f>
        <v>#REF!</v>
      </c>
      <c r="K572" s="7" t="e">
        <f>#REF!</f>
        <v>#REF!</v>
      </c>
      <c r="L572" s="5" t="e">
        <f>VLOOKUP(X572,#REF!,6,FALSE)</f>
        <v>#REF!</v>
      </c>
      <c r="M572" s="5" t="e">
        <f>VLOOKUP(X572,#REF!,8,FALSE)</f>
        <v>#REF!</v>
      </c>
      <c r="N572" s="5" t="e">
        <f>VLOOKUP(X572,#REF!,7,FALSE)</f>
        <v>#REF!</v>
      </c>
      <c r="O572">
        <v>0</v>
      </c>
      <c r="P572">
        <v>0</v>
      </c>
      <c r="Q572" t="e">
        <f t="shared" si="55"/>
        <v>#REF!</v>
      </c>
      <c r="R572" t="e">
        <f t="shared" si="56"/>
        <v>#REF!</v>
      </c>
      <c r="S572" t="e">
        <f>#REF!^2/((J572*#REF!)*(SQRT(1+K572^2)))</f>
        <v>#REF!</v>
      </c>
      <c r="T572" t="e">
        <f t="shared" si="57"/>
        <v>#REF!</v>
      </c>
      <c r="U572">
        <v>0</v>
      </c>
      <c r="V572">
        <v>0</v>
      </c>
      <c r="W572" t="e">
        <f t="shared" si="53"/>
        <v>#REF!</v>
      </c>
      <c r="X572" t="e">
        <f t="shared" si="58"/>
        <v>#REF!</v>
      </c>
      <c r="Z572">
        <v>8</v>
      </c>
      <c r="AB572" s="15"/>
      <c r="AC572" t="e">
        <f t="shared" si="64"/>
        <v>#REF!</v>
      </c>
      <c r="AD572" t="s">
        <v>213</v>
      </c>
    </row>
    <row r="573" spans="1:30" x14ac:dyDescent="0.25">
      <c r="A573" s="1" t="s">
        <v>108</v>
      </c>
      <c r="B573" t="s">
        <v>55</v>
      </c>
      <c r="C573" t="s">
        <v>169</v>
      </c>
      <c r="D573" t="s">
        <v>983</v>
      </c>
      <c r="E573" s="4" t="s">
        <v>334</v>
      </c>
      <c r="F573" t="s">
        <v>305</v>
      </c>
      <c r="G573">
        <v>30</v>
      </c>
      <c r="H573">
        <v>1</v>
      </c>
      <c r="I573" s="7">
        <v>0</v>
      </c>
      <c r="J573" s="7" t="e">
        <f>#REF!</f>
        <v>#REF!</v>
      </c>
      <c r="K573" s="7" t="e">
        <f>#REF!</f>
        <v>#REF!</v>
      </c>
      <c r="L573" s="5" t="e">
        <f>VLOOKUP(X573,#REF!,6,FALSE)</f>
        <v>#REF!</v>
      </c>
      <c r="M573" s="5" t="e">
        <f>VLOOKUP(X573,#REF!,8,FALSE)</f>
        <v>#REF!</v>
      </c>
      <c r="N573" s="5" t="e">
        <f>VLOOKUP(X573,#REF!,7,FALSE)</f>
        <v>#REF!</v>
      </c>
      <c r="O573">
        <v>0</v>
      </c>
      <c r="P573">
        <v>0</v>
      </c>
      <c r="Q573" t="e">
        <f t="shared" si="55"/>
        <v>#REF!</v>
      </c>
      <c r="R573" t="e">
        <f t="shared" si="56"/>
        <v>#REF!</v>
      </c>
      <c r="S573" t="e">
        <f>#REF!^2/((J573*#REF!)*(SQRT(1+K573^2)))</f>
        <v>#REF!</v>
      </c>
      <c r="T573" t="e">
        <f t="shared" si="57"/>
        <v>#REF!</v>
      </c>
      <c r="U573">
        <v>0</v>
      </c>
      <c r="V573">
        <v>0</v>
      </c>
      <c r="W573" t="e">
        <f t="shared" si="53"/>
        <v>#REF!</v>
      </c>
      <c r="X573" t="e">
        <f t="shared" si="58"/>
        <v>#REF!</v>
      </c>
      <c r="Z573">
        <v>9</v>
      </c>
      <c r="AB573" s="15"/>
      <c r="AC573" t="e">
        <f t="shared" si="64"/>
        <v>#REF!</v>
      </c>
      <c r="AD573" t="s">
        <v>214</v>
      </c>
    </row>
    <row r="574" spans="1:30" x14ac:dyDescent="0.25">
      <c r="A574" s="1" t="s">
        <v>109</v>
      </c>
      <c r="B574" t="s">
        <v>55</v>
      </c>
      <c r="C574" t="s">
        <v>169</v>
      </c>
      <c r="D574" t="s">
        <v>983</v>
      </c>
      <c r="E574" s="4" t="s">
        <v>334</v>
      </c>
      <c r="F574" t="s">
        <v>305</v>
      </c>
      <c r="G574">
        <v>30</v>
      </c>
      <c r="H574">
        <v>1</v>
      </c>
      <c r="I574" s="7">
        <v>0</v>
      </c>
      <c r="J574" s="7" t="e">
        <f>#REF!</f>
        <v>#REF!</v>
      </c>
      <c r="K574" s="7" t="e">
        <f>#REF!</f>
        <v>#REF!</v>
      </c>
      <c r="L574" s="5" t="e">
        <f>VLOOKUP(X574,#REF!,6,FALSE)</f>
        <v>#REF!</v>
      </c>
      <c r="M574" s="5" t="e">
        <f>VLOOKUP(X574,#REF!,8,FALSE)</f>
        <v>#REF!</v>
      </c>
      <c r="N574" s="5" t="e">
        <f>VLOOKUP(X574,#REF!,7,FALSE)</f>
        <v>#REF!</v>
      </c>
      <c r="O574">
        <v>0</v>
      </c>
      <c r="P574">
        <v>0</v>
      </c>
      <c r="Q574" t="e">
        <f t="shared" si="55"/>
        <v>#REF!</v>
      </c>
      <c r="R574" t="e">
        <f t="shared" si="56"/>
        <v>#REF!</v>
      </c>
      <c r="S574" t="e">
        <f>#REF!^2/((J574*#REF!)*(SQRT(1+K574^2)))</f>
        <v>#REF!</v>
      </c>
      <c r="T574" t="e">
        <f t="shared" si="57"/>
        <v>#REF!</v>
      </c>
      <c r="U574">
        <v>0</v>
      </c>
      <c r="V574">
        <v>0</v>
      </c>
      <c r="W574" t="e">
        <f t="shared" si="53"/>
        <v>#REF!</v>
      </c>
      <c r="X574" t="e">
        <f t="shared" si="58"/>
        <v>#REF!</v>
      </c>
      <c r="Z574">
        <v>10</v>
      </c>
      <c r="AB574" s="15"/>
      <c r="AC574" t="e">
        <f t="shared" si="64"/>
        <v>#REF!</v>
      </c>
      <c r="AD574" t="s">
        <v>215</v>
      </c>
    </row>
    <row r="575" spans="1:30" x14ac:dyDescent="0.25">
      <c r="A575" s="1" t="s">
        <v>110</v>
      </c>
      <c r="B575" t="s">
        <v>55</v>
      </c>
      <c r="C575" t="s">
        <v>169</v>
      </c>
      <c r="D575" t="s">
        <v>983</v>
      </c>
      <c r="E575" s="4" t="s">
        <v>334</v>
      </c>
      <c r="F575" t="s">
        <v>305</v>
      </c>
      <c r="G575">
        <v>30</v>
      </c>
      <c r="H575">
        <v>1</v>
      </c>
      <c r="I575" s="7">
        <v>0</v>
      </c>
      <c r="J575" s="7" t="e">
        <f>#REF!</f>
        <v>#REF!</v>
      </c>
      <c r="K575" s="7" t="e">
        <f>#REF!</f>
        <v>#REF!</v>
      </c>
      <c r="L575" s="5" t="e">
        <f>VLOOKUP(X575,#REF!,6,FALSE)</f>
        <v>#REF!</v>
      </c>
      <c r="M575" s="5" t="e">
        <f>VLOOKUP(X575,#REF!,8,FALSE)</f>
        <v>#REF!</v>
      </c>
      <c r="N575" s="5" t="e">
        <f>VLOOKUP(X575,#REF!,7,FALSE)</f>
        <v>#REF!</v>
      </c>
      <c r="O575">
        <v>0</v>
      </c>
      <c r="P575">
        <v>0</v>
      </c>
      <c r="Q575" t="e">
        <f t="shared" si="55"/>
        <v>#REF!</v>
      </c>
      <c r="R575" t="e">
        <f t="shared" si="56"/>
        <v>#REF!</v>
      </c>
      <c r="S575" t="e">
        <f>#REF!^2/((J575*#REF!)*(SQRT(1+K575^2)))</f>
        <v>#REF!</v>
      </c>
      <c r="T575" t="e">
        <f t="shared" si="57"/>
        <v>#REF!</v>
      </c>
      <c r="U575">
        <v>0</v>
      </c>
      <c r="V575">
        <v>0</v>
      </c>
      <c r="W575" t="e">
        <f t="shared" si="53"/>
        <v>#REF!</v>
      </c>
      <c r="X575" t="e">
        <f t="shared" si="58"/>
        <v>#REF!</v>
      </c>
      <c r="Z575">
        <v>11</v>
      </c>
      <c r="AB575" s="15"/>
      <c r="AC575" t="e">
        <f t="shared" si="64"/>
        <v>#REF!</v>
      </c>
      <c r="AD575" t="s">
        <v>216</v>
      </c>
    </row>
    <row r="576" spans="1:30" x14ac:dyDescent="0.25">
      <c r="A576" s="1" t="s">
        <v>111</v>
      </c>
      <c r="B576" t="s">
        <v>55</v>
      </c>
      <c r="C576" t="s">
        <v>169</v>
      </c>
      <c r="D576" t="s">
        <v>983</v>
      </c>
      <c r="E576" s="4" t="s">
        <v>334</v>
      </c>
      <c r="F576" t="s">
        <v>305</v>
      </c>
      <c r="G576">
        <v>30</v>
      </c>
      <c r="H576">
        <v>1</v>
      </c>
      <c r="I576" s="7">
        <v>0</v>
      </c>
      <c r="J576" s="7" t="e">
        <f>#REF!</f>
        <v>#REF!</v>
      </c>
      <c r="K576" s="7" t="e">
        <f>#REF!</f>
        <v>#REF!</v>
      </c>
      <c r="L576" s="5" t="e">
        <f>VLOOKUP(X576,#REF!,6,FALSE)</f>
        <v>#REF!</v>
      </c>
      <c r="M576" s="5" t="e">
        <f>VLOOKUP(X576,#REF!,8,FALSE)</f>
        <v>#REF!</v>
      </c>
      <c r="N576" s="5" t="e">
        <f>VLOOKUP(X576,#REF!,7,FALSE)</f>
        <v>#REF!</v>
      </c>
      <c r="O576">
        <v>0</v>
      </c>
      <c r="P576">
        <v>0</v>
      </c>
      <c r="Q576" t="e">
        <f t="shared" si="55"/>
        <v>#REF!</v>
      </c>
      <c r="R576" t="e">
        <f t="shared" si="56"/>
        <v>#REF!</v>
      </c>
      <c r="S576" t="e">
        <f>#REF!^2/((J576*#REF!)*(SQRT(1+K576^2)))</f>
        <v>#REF!</v>
      </c>
      <c r="T576" t="e">
        <f t="shared" si="57"/>
        <v>#REF!</v>
      </c>
      <c r="U576">
        <v>0</v>
      </c>
      <c r="V576">
        <v>0</v>
      </c>
      <c r="W576" t="e">
        <f t="shared" si="53"/>
        <v>#REF!</v>
      </c>
      <c r="X576" t="e">
        <f t="shared" si="58"/>
        <v>#REF!</v>
      </c>
      <c r="Z576">
        <v>12</v>
      </c>
      <c r="AB576" s="15"/>
      <c r="AC576" t="e">
        <f t="shared" si="64"/>
        <v>#REF!</v>
      </c>
      <c r="AD576" t="s">
        <v>217</v>
      </c>
    </row>
    <row r="577" spans="1:30" x14ac:dyDescent="0.25">
      <c r="A577" s="1" t="s">
        <v>112</v>
      </c>
      <c r="B577" t="s">
        <v>55</v>
      </c>
      <c r="C577" t="s">
        <v>169</v>
      </c>
      <c r="D577" t="s">
        <v>983</v>
      </c>
      <c r="E577" s="4" t="s">
        <v>334</v>
      </c>
      <c r="F577" t="s">
        <v>305</v>
      </c>
      <c r="G577">
        <v>30</v>
      </c>
      <c r="H577">
        <v>1</v>
      </c>
      <c r="I577" s="7">
        <v>0</v>
      </c>
      <c r="J577" s="7" t="e">
        <f>#REF!</f>
        <v>#REF!</v>
      </c>
      <c r="K577" s="7" t="e">
        <f>#REF!</f>
        <v>#REF!</v>
      </c>
      <c r="L577" s="5" t="e">
        <f>VLOOKUP(X577,#REF!,6,FALSE)</f>
        <v>#REF!</v>
      </c>
      <c r="M577" s="5" t="e">
        <f>VLOOKUP(X577,#REF!,8,FALSE)</f>
        <v>#REF!</v>
      </c>
      <c r="N577" s="5" t="e">
        <f>VLOOKUP(X577,#REF!,7,FALSE)</f>
        <v>#REF!</v>
      </c>
      <c r="O577">
        <v>0</v>
      </c>
      <c r="P577">
        <v>0</v>
      </c>
      <c r="Q577" t="e">
        <f t="shared" si="55"/>
        <v>#REF!</v>
      </c>
      <c r="R577" t="e">
        <f t="shared" si="56"/>
        <v>#REF!</v>
      </c>
      <c r="S577" t="e">
        <f>#REF!^2/((J577*#REF!)*(SQRT(1+K577^2)))</f>
        <v>#REF!</v>
      </c>
      <c r="T577" t="e">
        <f t="shared" si="57"/>
        <v>#REF!</v>
      </c>
      <c r="U577">
        <v>0</v>
      </c>
      <c r="V577">
        <v>0</v>
      </c>
      <c r="W577" t="e">
        <f t="shared" si="53"/>
        <v>#REF!</v>
      </c>
      <c r="X577" t="e">
        <f t="shared" si="58"/>
        <v>#REF!</v>
      </c>
      <c r="Z577">
        <v>13</v>
      </c>
      <c r="AB577" s="15"/>
      <c r="AC577" t="e">
        <f t="shared" si="64"/>
        <v>#REF!</v>
      </c>
      <c r="AD577" t="s">
        <v>218</v>
      </c>
    </row>
    <row r="578" spans="1:30" x14ac:dyDescent="0.25">
      <c r="A578" s="1" t="s">
        <v>113</v>
      </c>
      <c r="B578" t="s">
        <v>55</v>
      </c>
      <c r="C578" t="s">
        <v>169</v>
      </c>
      <c r="D578" t="s">
        <v>983</v>
      </c>
      <c r="E578" s="4" t="s">
        <v>334</v>
      </c>
      <c r="F578" t="s">
        <v>305</v>
      </c>
      <c r="G578">
        <v>30</v>
      </c>
      <c r="H578">
        <v>1</v>
      </c>
      <c r="I578" s="7">
        <v>0</v>
      </c>
      <c r="J578" s="7" t="e">
        <f>#REF!</f>
        <v>#REF!</v>
      </c>
      <c r="K578" s="7" t="e">
        <f>#REF!</f>
        <v>#REF!</v>
      </c>
      <c r="L578" s="5" t="e">
        <f>VLOOKUP(X578,#REF!,6,FALSE)</f>
        <v>#REF!</v>
      </c>
      <c r="M578" s="5" t="e">
        <f>VLOOKUP(X578,#REF!,8,FALSE)</f>
        <v>#REF!</v>
      </c>
      <c r="N578" s="5" t="e">
        <f>VLOOKUP(X578,#REF!,7,FALSE)</f>
        <v>#REF!</v>
      </c>
      <c r="O578">
        <v>0</v>
      </c>
      <c r="P578">
        <v>0</v>
      </c>
      <c r="Q578" t="e">
        <f t="shared" si="55"/>
        <v>#REF!</v>
      </c>
      <c r="R578" t="e">
        <f t="shared" si="56"/>
        <v>#REF!</v>
      </c>
      <c r="S578" t="e">
        <f>#REF!^2/((J578*#REF!)*(SQRT(1+K578^2)))</f>
        <v>#REF!</v>
      </c>
      <c r="T578" t="e">
        <f t="shared" si="57"/>
        <v>#REF!</v>
      </c>
      <c r="U578">
        <v>0</v>
      </c>
      <c r="V578">
        <v>0</v>
      </c>
      <c r="W578" t="e">
        <f t="shared" si="53"/>
        <v>#REF!</v>
      </c>
      <c r="X578" t="e">
        <f t="shared" si="58"/>
        <v>#REF!</v>
      </c>
      <c r="Z578">
        <v>14</v>
      </c>
      <c r="AB578" s="15"/>
      <c r="AC578" t="e">
        <f t="shared" si="64"/>
        <v>#REF!</v>
      </c>
      <c r="AD578" t="s">
        <v>219</v>
      </c>
    </row>
    <row r="579" spans="1:30" x14ac:dyDescent="0.25">
      <c r="A579" s="1" t="s">
        <v>114</v>
      </c>
      <c r="B579" t="s">
        <v>55</v>
      </c>
      <c r="C579" t="s">
        <v>169</v>
      </c>
      <c r="D579" t="s">
        <v>983</v>
      </c>
      <c r="E579" s="4" t="s">
        <v>334</v>
      </c>
      <c r="F579" t="s">
        <v>305</v>
      </c>
      <c r="G579">
        <v>30</v>
      </c>
      <c r="H579">
        <v>1</v>
      </c>
      <c r="I579" s="7">
        <v>0</v>
      </c>
      <c r="J579" s="7" t="e">
        <f>#REF!</f>
        <v>#REF!</v>
      </c>
      <c r="K579" s="7" t="e">
        <f>#REF!</f>
        <v>#REF!</v>
      </c>
      <c r="L579" s="5" t="e">
        <f>VLOOKUP(X579,#REF!,6,FALSE)</f>
        <v>#REF!</v>
      </c>
      <c r="M579" s="5" t="e">
        <f>VLOOKUP(X579,#REF!,8,FALSE)</f>
        <v>#REF!</v>
      </c>
      <c r="N579" s="5" t="e">
        <f>VLOOKUP(X579,#REF!,7,FALSE)</f>
        <v>#REF!</v>
      </c>
      <c r="O579">
        <v>0</v>
      </c>
      <c r="P579">
        <v>0</v>
      </c>
      <c r="Q579" t="e">
        <f t="shared" si="55"/>
        <v>#REF!</v>
      </c>
      <c r="R579" t="e">
        <f t="shared" si="56"/>
        <v>#REF!</v>
      </c>
      <c r="S579" t="e">
        <f>#REF!^2/((J579*#REF!)*(SQRT(1+K579^2)))</f>
        <v>#REF!</v>
      </c>
      <c r="T579" t="e">
        <f t="shared" si="57"/>
        <v>#REF!</v>
      </c>
      <c r="U579">
        <v>0</v>
      </c>
      <c r="V579">
        <v>0</v>
      </c>
      <c r="W579" t="e">
        <f t="shared" ref="W579:W642" si="65">"PSCAD_"&amp;D579&amp;"_"&amp;F579&amp;"_"&amp;A579&amp;"_SCR"&amp;ROUND(J579,2)&amp;"_XR"&amp;ROUND(K579,2)&amp;"_P"&amp;H579&amp;"_Q"&amp;I579</f>
        <v>#REF!</v>
      </c>
      <c r="X579" t="e">
        <f t="shared" si="58"/>
        <v>#REF!</v>
      </c>
      <c r="Z579">
        <v>15</v>
      </c>
      <c r="AB579" s="15"/>
      <c r="AC579" t="e">
        <f t="shared" si="64"/>
        <v>#REF!</v>
      </c>
      <c r="AD579" t="s">
        <v>220</v>
      </c>
    </row>
    <row r="580" spans="1:30" x14ac:dyDescent="0.25">
      <c r="A580" s="1" t="s">
        <v>115</v>
      </c>
      <c r="B580" t="s">
        <v>55</v>
      </c>
      <c r="C580" t="s">
        <v>169</v>
      </c>
      <c r="D580" t="s">
        <v>983</v>
      </c>
      <c r="E580" s="4" t="s">
        <v>334</v>
      </c>
      <c r="F580" t="s">
        <v>305</v>
      </c>
      <c r="G580">
        <v>30</v>
      </c>
      <c r="H580">
        <v>1</v>
      </c>
      <c r="I580" s="7">
        <v>0</v>
      </c>
      <c r="J580" s="7" t="e">
        <f>#REF!</f>
        <v>#REF!</v>
      </c>
      <c r="K580" s="7" t="e">
        <f>#REF!</f>
        <v>#REF!</v>
      </c>
      <c r="L580" s="5" t="e">
        <f>VLOOKUP(X580,#REF!,6,FALSE)</f>
        <v>#REF!</v>
      </c>
      <c r="M580" s="5" t="e">
        <f>VLOOKUP(X580,#REF!,8,FALSE)</f>
        <v>#REF!</v>
      </c>
      <c r="N580" s="5" t="e">
        <f>VLOOKUP(X580,#REF!,7,FALSE)</f>
        <v>#REF!</v>
      </c>
      <c r="O580">
        <v>0</v>
      </c>
      <c r="P580">
        <v>0</v>
      </c>
      <c r="Q580" t="e">
        <f t="shared" si="55"/>
        <v>#REF!</v>
      </c>
      <c r="R580" t="e">
        <f t="shared" si="56"/>
        <v>#REF!</v>
      </c>
      <c r="S580" t="e">
        <f>#REF!^2/((J580*#REF!)*(SQRT(1+K580^2)))</f>
        <v>#REF!</v>
      </c>
      <c r="T580" t="e">
        <f t="shared" si="57"/>
        <v>#REF!</v>
      </c>
      <c r="U580">
        <v>0</v>
      </c>
      <c r="V580">
        <v>0</v>
      </c>
      <c r="W580" t="e">
        <f t="shared" si="65"/>
        <v>#REF!</v>
      </c>
      <c r="X580" t="e">
        <f t="shared" si="58"/>
        <v>#REF!</v>
      </c>
      <c r="Z580">
        <v>16</v>
      </c>
      <c r="AB580" s="15"/>
      <c r="AC580" t="e">
        <f t="shared" si="64"/>
        <v>#REF!</v>
      </c>
      <c r="AD580" t="s">
        <v>221</v>
      </c>
    </row>
    <row r="581" spans="1:30" x14ac:dyDescent="0.25">
      <c r="A581" s="1" t="s">
        <v>116</v>
      </c>
      <c r="B581" t="s">
        <v>55</v>
      </c>
      <c r="C581" t="s">
        <v>169</v>
      </c>
      <c r="D581" t="s">
        <v>983</v>
      </c>
      <c r="E581" s="4" t="s">
        <v>334</v>
      </c>
      <c r="F581" t="s">
        <v>305</v>
      </c>
      <c r="G581">
        <v>30</v>
      </c>
      <c r="H581">
        <v>1</v>
      </c>
      <c r="I581" s="7">
        <v>0</v>
      </c>
      <c r="J581" s="7" t="e">
        <f>#REF!</f>
        <v>#REF!</v>
      </c>
      <c r="K581" s="7" t="e">
        <f>#REF!</f>
        <v>#REF!</v>
      </c>
      <c r="L581" s="5" t="e">
        <f>VLOOKUP(X581,#REF!,6,FALSE)</f>
        <v>#REF!</v>
      </c>
      <c r="M581" s="5" t="e">
        <f>VLOOKUP(X581,#REF!,8,FALSE)</f>
        <v>#REF!</v>
      </c>
      <c r="N581" s="5" t="e">
        <f>VLOOKUP(X581,#REF!,7,FALSE)</f>
        <v>#REF!</v>
      </c>
      <c r="O581">
        <v>0</v>
      </c>
      <c r="P581">
        <v>0</v>
      </c>
      <c r="Q581" t="e">
        <f t="shared" si="55"/>
        <v>#REF!</v>
      </c>
      <c r="R581" t="e">
        <f t="shared" si="56"/>
        <v>#REF!</v>
      </c>
      <c r="S581" t="e">
        <f>#REF!^2/((J581*#REF!)*(SQRT(1+K581^2)))</f>
        <v>#REF!</v>
      </c>
      <c r="T581" t="e">
        <f t="shared" si="57"/>
        <v>#REF!</v>
      </c>
      <c r="U581">
        <v>0</v>
      </c>
      <c r="V581">
        <v>0</v>
      </c>
      <c r="W581" t="e">
        <f t="shared" si="65"/>
        <v>#REF!</v>
      </c>
      <c r="X581" t="e">
        <f t="shared" si="58"/>
        <v>#REF!</v>
      </c>
      <c r="Z581">
        <v>17</v>
      </c>
      <c r="AB581" s="15"/>
      <c r="AC581" t="e">
        <f t="shared" si="64"/>
        <v>#REF!</v>
      </c>
      <c r="AD581" t="s">
        <v>222</v>
      </c>
    </row>
    <row r="582" spans="1:30" x14ac:dyDescent="0.25">
      <c r="A582" s="1" t="s">
        <v>117</v>
      </c>
      <c r="B582" t="s">
        <v>55</v>
      </c>
      <c r="C582" t="s">
        <v>169</v>
      </c>
      <c r="D582" t="s">
        <v>983</v>
      </c>
      <c r="E582" s="4" t="s">
        <v>334</v>
      </c>
      <c r="F582" t="s">
        <v>305</v>
      </c>
      <c r="G582">
        <v>30</v>
      </c>
      <c r="H582">
        <v>1</v>
      </c>
      <c r="I582" s="7">
        <v>0</v>
      </c>
      <c r="J582" s="7" t="e">
        <f>#REF!</f>
        <v>#REF!</v>
      </c>
      <c r="K582" s="7" t="e">
        <f>#REF!</f>
        <v>#REF!</v>
      </c>
      <c r="L582" s="5" t="e">
        <f>VLOOKUP(X582,#REF!,6,FALSE)</f>
        <v>#REF!</v>
      </c>
      <c r="M582" s="5" t="e">
        <f>VLOOKUP(X582,#REF!,8,FALSE)</f>
        <v>#REF!</v>
      </c>
      <c r="N582" s="5" t="e">
        <f>VLOOKUP(X582,#REF!,7,FALSE)</f>
        <v>#REF!</v>
      </c>
      <c r="O582">
        <v>0</v>
      </c>
      <c r="P582">
        <v>0</v>
      </c>
      <c r="Q582" t="e">
        <f t="shared" si="55"/>
        <v>#REF!</v>
      </c>
      <c r="R582" t="e">
        <f t="shared" si="56"/>
        <v>#REF!</v>
      </c>
      <c r="S582" t="e">
        <f>#REF!^2/((J582*#REF!)*(SQRT(1+K582^2)))</f>
        <v>#REF!</v>
      </c>
      <c r="T582" t="e">
        <f t="shared" si="57"/>
        <v>#REF!</v>
      </c>
      <c r="U582">
        <v>0</v>
      </c>
      <c r="V582">
        <v>0</v>
      </c>
      <c r="W582" t="e">
        <f t="shared" si="65"/>
        <v>#REF!</v>
      </c>
      <c r="X582" t="e">
        <f t="shared" si="58"/>
        <v>#REF!</v>
      </c>
      <c r="Z582">
        <v>18</v>
      </c>
      <c r="AB582" s="15"/>
      <c r="AC582" t="e">
        <f t="shared" si="64"/>
        <v>#REF!</v>
      </c>
      <c r="AD582" t="s">
        <v>223</v>
      </c>
    </row>
    <row r="583" spans="1:30" x14ac:dyDescent="0.25">
      <c r="A583" s="1" t="s">
        <v>118</v>
      </c>
      <c r="B583" t="s">
        <v>55</v>
      </c>
      <c r="C583" t="s">
        <v>169</v>
      </c>
      <c r="D583" t="s">
        <v>983</v>
      </c>
      <c r="E583" s="4" t="s">
        <v>334</v>
      </c>
      <c r="F583" t="s">
        <v>305</v>
      </c>
      <c r="G583">
        <v>30</v>
      </c>
      <c r="H583">
        <v>1</v>
      </c>
      <c r="I583" s="7">
        <v>0</v>
      </c>
      <c r="J583" s="7" t="e">
        <f>#REF!</f>
        <v>#REF!</v>
      </c>
      <c r="K583" s="7" t="e">
        <f>#REF!</f>
        <v>#REF!</v>
      </c>
      <c r="L583" s="5" t="e">
        <f>VLOOKUP(X583,#REF!,6,FALSE)</f>
        <v>#REF!</v>
      </c>
      <c r="M583" s="5" t="e">
        <f>VLOOKUP(X583,#REF!,8,FALSE)</f>
        <v>#REF!</v>
      </c>
      <c r="N583" s="5" t="e">
        <f>VLOOKUP(X583,#REF!,7,FALSE)</f>
        <v>#REF!</v>
      </c>
      <c r="O583">
        <v>0</v>
      </c>
      <c r="P583">
        <v>0</v>
      </c>
      <c r="Q583" t="e">
        <f t="shared" si="55"/>
        <v>#REF!</v>
      </c>
      <c r="R583" t="e">
        <f t="shared" si="56"/>
        <v>#REF!</v>
      </c>
      <c r="S583" t="e">
        <f>#REF!^2/((J583*#REF!)*(SQRT(1+K583^2)))</f>
        <v>#REF!</v>
      </c>
      <c r="T583" t="e">
        <f t="shared" si="57"/>
        <v>#REF!</v>
      </c>
      <c r="U583">
        <v>0</v>
      </c>
      <c r="V583">
        <v>0</v>
      </c>
      <c r="W583" t="e">
        <f t="shared" si="65"/>
        <v>#REF!</v>
      </c>
      <c r="X583" t="e">
        <f t="shared" si="58"/>
        <v>#REF!</v>
      </c>
      <c r="Z583">
        <v>19</v>
      </c>
      <c r="AB583" s="15"/>
      <c r="AC583" t="e">
        <f t="shared" si="64"/>
        <v>#REF!</v>
      </c>
      <c r="AD583" t="s">
        <v>224</v>
      </c>
    </row>
    <row r="584" spans="1:30" x14ac:dyDescent="0.25">
      <c r="A584" s="1" t="s">
        <v>119</v>
      </c>
      <c r="B584" t="s">
        <v>55</v>
      </c>
      <c r="C584" t="s">
        <v>169</v>
      </c>
      <c r="D584" t="s">
        <v>983</v>
      </c>
      <c r="E584" s="4" t="s">
        <v>334</v>
      </c>
      <c r="F584" t="s">
        <v>305</v>
      </c>
      <c r="G584">
        <v>30</v>
      </c>
      <c r="H584">
        <v>1</v>
      </c>
      <c r="I584" s="7">
        <v>0</v>
      </c>
      <c r="J584" s="7" t="e">
        <f>#REF!</f>
        <v>#REF!</v>
      </c>
      <c r="K584" s="7" t="e">
        <f>#REF!</f>
        <v>#REF!</v>
      </c>
      <c r="L584" s="5" t="e">
        <f>VLOOKUP(X584,#REF!,6,FALSE)</f>
        <v>#REF!</v>
      </c>
      <c r="M584" s="5" t="e">
        <f>VLOOKUP(X584,#REF!,8,FALSE)</f>
        <v>#REF!</v>
      </c>
      <c r="N584" s="5" t="e">
        <f>VLOOKUP(X584,#REF!,7,FALSE)</f>
        <v>#REF!</v>
      </c>
      <c r="O584">
        <v>0</v>
      </c>
      <c r="P584">
        <v>0</v>
      </c>
      <c r="Q584" t="e">
        <f t="shared" si="55"/>
        <v>#REF!</v>
      </c>
      <c r="R584" t="e">
        <f t="shared" si="56"/>
        <v>#REF!</v>
      </c>
      <c r="S584" t="e">
        <f>#REF!^2/((J584*#REF!)*(SQRT(1+K584^2)))</f>
        <v>#REF!</v>
      </c>
      <c r="T584" t="e">
        <f t="shared" si="57"/>
        <v>#REF!</v>
      </c>
      <c r="U584">
        <v>0</v>
      </c>
      <c r="V584">
        <v>0</v>
      </c>
      <c r="W584" t="e">
        <f t="shared" si="65"/>
        <v>#REF!</v>
      </c>
      <c r="X584" t="e">
        <f t="shared" si="58"/>
        <v>#REF!</v>
      </c>
      <c r="Z584">
        <v>20</v>
      </c>
      <c r="AB584" s="15"/>
      <c r="AC584" t="e">
        <f t="shared" si="64"/>
        <v>#REF!</v>
      </c>
      <c r="AD584" t="s">
        <v>225</v>
      </c>
    </row>
    <row r="585" spans="1:30" x14ac:dyDescent="0.25">
      <c r="A585" s="1" t="s">
        <v>179</v>
      </c>
      <c r="B585" t="s">
        <v>55</v>
      </c>
      <c r="C585" t="s">
        <v>169</v>
      </c>
      <c r="D585" t="s">
        <v>983</v>
      </c>
      <c r="E585" s="4" t="s">
        <v>334</v>
      </c>
      <c r="F585" t="s">
        <v>305</v>
      </c>
      <c r="G585">
        <v>30</v>
      </c>
      <c r="H585">
        <v>1</v>
      </c>
      <c r="I585" s="7">
        <v>0</v>
      </c>
      <c r="J585" s="7" t="e">
        <f>#REF!</f>
        <v>#REF!</v>
      </c>
      <c r="K585" s="7" t="e">
        <f>#REF!</f>
        <v>#REF!</v>
      </c>
      <c r="L585" s="5" t="e">
        <f>VLOOKUP(X585,#REF!,6,FALSE)</f>
        <v>#REF!</v>
      </c>
      <c r="M585" s="5" t="e">
        <f>VLOOKUP(X585,#REF!,8,FALSE)</f>
        <v>#REF!</v>
      </c>
      <c r="N585" s="5" t="e">
        <f>VLOOKUP(X585,#REF!,7,FALSE)</f>
        <v>#REF!</v>
      </c>
      <c r="O585">
        <v>0</v>
      </c>
      <c r="P585">
        <v>0</v>
      </c>
      <c r="Q585" t="e">
        <f t="shared" si="55"/>
        <v>#REF!</v>
      </c>
      <c r="R585" t="e">
        <f t="shared" si="56"/>
        <v>#REF!</v>
      </c>
      <c r="S585" t="e">
        <f>#REF!^2/((J585*#REF!)*(SQRT(1+K585^2)))</f>
        <v>#REF!</v>
      </c>
      <c r="T585" t="e">
        <f t="shared" si="57"/>
        <v>#REF!</v>
      </c>
      <c r="U585">
        <v>0</v>
      </c>
      <c r="V585">
        <v>0</v>
      </c>
      <c r="W585" t="e">
        <f t="shared" si="65"/>
        <v>#REF!</v>
      </c>
      <c r="X585" t="e">
        <f t="shared" si="58"/>
        <v>#REF!</v>
      </c>
      <c r="Z585">
        <v>0.1</v>
      </c>
      <c r="AB585" s="15"/>
      <c r="AC585" t="e">
        <f t="shared" si="64"/>
        <v>#REF!</v>
      </c>
      <c r="AD585" t="s">
        <v>226</v>
      </c>
    </row>
    <row r="586" spans="1:30" x14ac:dyDescent="0.25">
      <c r="A586" s="1" t="s">
        <v>180</v>
      </c>
      <c r="B586" t="s">
        <v>55</v>
      </c>
      <c r="C586" t="s">
        <v>169</v>
      </c>
      <c r="D586" t="s">
        <v>983</v>
      </c>
      <c r="E586" s="4" t="s">
        <v>334</v>
      </c>
      <c r="F586" t="s">
        <v>305</v>
      </c>
      <c r="G586">
        <v>30</v>
      </c>
      <c r="H586">
        <v>1</v>
      </c>
      <c r="I586" s="7">
        <v>0</v>
      </c>
      <c r="J586" s="7" t="e">
        <f>#REF!</f>
        <v>#REF!</v>
      </c>
      <c r="K586" s="7" t="e">
        <f>#REF!</f>
        <v>#REF!</v>
      </c>
      <c r="L586" s="5" t="e">
        <f>VLOOKUP(X586,#REF!,6,FALSE)</f>
        <v>#REF!</v>
      </c>
      <c r="M586" s="5" t="e">
        <f>VLOOKUP(X586,#REF!,8,FALSE)</f>
        <v>#REF!</v>
      </c>
      <c r="N586" s="5" t="e">
        <f>VLOOKUP(X586,#REF!,7,FALSE)</f>
        <v>#REF!</v>
      </c>
      <c r="O586">
        <v>0</v>
      </c>
      <c r="P586">
        <v>0</v>
      </c>
      <c r="Q586" t="e">
        <f t="shared" si="55"/>
        <v>#REF!</v>
      </c>
      <c r="R586" t="e">
        <f t="shared" si="56"/>
        <v>#REF!</v>
      </c>
      <c r="S586" t="e">
        <f>#REF!^2/((J586*#REF!)*(SQRT(1+K586^2)))</f>
        <v>#REF!</v>
      </c>
      <c r="T586" t="e">
        <f t="shared" si="57"/>
        <v>#REF!</v>
      </c>
      <c r="U586">
        <v>0</v>
      </c>
      <c r="V586">
        <v>0</v>
      </c>
      <c r="W586" t="e">
        <f t="shared" si="65"/>
        <v>#REF!</v>
      </c>
      <c r="X586" t="e">
        <f t="shared" si="58"/>
        <v>#REF!</v>
      </c>
      <c r="Z586">
        <v>0.2</v>
      </c>
      <c r="AB586" s="15"/>
      <c r="AC586" t="e">
        <f t="shared" si="64"/>
        <v>#REF!</v>
      </c>
      <c r="AD586" t="s">
        <v>227</v>
      </c>
    </row>
    <row r="587" spans="1:30" x14ac:dyDescent="0.25">
      <c r="A587" s="1" t="s">
        <v>181</v>
      </c>
      <c r="B587" t="s">
        <v>55</v>
      </c>
      <c r="C587" t="s">
        <v>169</v>
      </c>
      <c r="D587" t="s">
        <v>983</v>
      </c>
      <c r="E587" s="4" t="s">
        <v>334</v>
      </c>
      <c r="F587" t="s">
        <v>305</v>
      </c>
      <c r="G587">
        <v>30</v>
      </c>
      <c r="H587">
        <v>1</v>
      </c>
      <c r="I587" s="7">
        <v>0</v>
      </c>
      <c r="J587" s="7" t="e">
        <f>#REF!</f>
        <v>#REF!</v>
      </c>
      <c r="K587" s="7" t="e">
        <f>#REF!</f>
        <v>#REF!</v>
      </c>
      <c r="L587" s="5" t="e">
        <f>VLOOKUP(X587,#REF!,6,FALSE)</f>
        <v>#REF!</v>
      </c>
      <c r="M587" s="5" t="e">
        <f>VLOOKUP(X587,#REF!,8,FALSE)</f>
        <v>#REF!</v>
      </c>
      <c r="N587" s="5" t="e">
        <f>VLOOKUP(X587,#REF!,7,FALSE)</f>
        <v>#REF!</v>
      </c>
      <c r="O587">
        <v>0</v>
      </c>
      <c r="P587">
        <v>0</v>
      </c>
      <c r="Q587" t="e">
        <f t="shared" si="55"/>
        <v>#REF!</v>
      </c>
      <c r="R587" t="e">
        <f t="shared" si="56"/>
        <v>#REF!</v>
      </c>
      <c r="S587" t="e">
        <f>#REF!^2/((J587*#REF!)*(SQRT(1+K587^2)))</f>
        <v>#REF!</v>
      </c>
      <c r="T587" t="e">
        <f t="shared" si="57"/>
        <v>#REF!</v>
      </c>
      <c r="U587">
        <v>0</v>
      </c>
      <c r="V587">
        <v>0</v>
      </c>
      <c r="W587" t="e">
        <f t="shared" si="65"/>
        <v>#REF!</v>
      </c>
      <c r="X587" t="e">
        <f t="shared" si="58"/>
        <v>#REF!</v>
      </c>
      <c r="Z587">
        <v>0.3</v>
      </c>
      <c r="AB587" s="15"/>
      <c r="AC587" t="e">
        <f t="shared" si="64"/>
        <v>#REF!</v>
      </c>
      <c r="AD587" t="s">
        <v>228</v>
      </c>
    </row>
    <row r="588" spans="1:30" x14ac:dyDescent="0.25">
      <c r="A588" s="1" t="s">
        <v>182</v>
      </c>
      <c r="B588" t="s">
        <v>55</v>
      </c>
      <c r="C588" t="s">
        <v>169</v>
      </c>
      <c r="D588" t="s">
        <v>983</v>
      </c>
      <c r="E588" s="4" t="s">
        <v>334</v>
      </c>
      <c r="F588" t="s">
        <v>305</v>
      </c>
      <c r="G588">
        <v>30</v>
      </c>
      <c r="H588">
        <v>1</v>
      </c>
      <c r="I588" s="7">
        <v>0</v>
      </c>
      <c r="J588" s="7" t="e">
        <f>#REF!</f>
        <v>#REF!</v>
      </c>
      <c r="K588" s="7" t="e">
        <f>#REF!</f>
        <v>#REF!</v>
      </c>
      <c r="L588" s="5" t="e">
        <f>VLOOKUP(X588,#REF!,6,FALSE)</f>
        <v>#REF!</v>
      </c>
      <c r="M588" s="5" t="e">
        <f>VLOOKUP(X588,#REF!,8,FALSE)</f>
        <v>#REF!</v>
      </c>
      <c r="N588" s="5" t="e">
        <f>VLOOKUP(X588,#REF!,7,FALSE)</f>
        <v>#REF!</v>
      </c>
      <c r="O588">
        <v>0</v>
      </c>
      <c r="P588">
        <v>0</v>
      </c>
      <c r="Q588" t="e">
        <f t="shared" si="55"/>
        <v>#REF!</v>
      </c>
      <c r="R588" t="e">
        <f t="shared" si="56"/>
        <v>#REF!</v>
      </c>
      <c r="S588" t="e">
        <f>#REF!^2/((J588*#REF!)*(SQRT(1+K588^2)))</f>
        <v>#REF!</v>
      </c>
      <c r="T588" t="e">
        <f t="shared" si="57"/>
        <v>#REF!</v>
      </c>
      <c r="U588">
        <v>0</v>
      </c>
      <c r="V588">
        <v>0</v>
      </c>
      <c r="W588" t="e">
        <f t="shared" si="65"/>
        <v>#REF!</v>
      </c>
      <c r="X588" t="e">
        <f t="shared" si="58"/>
        <v>#REF!</v>
      </c>
      <c r="Z588">
        <v>0.4</v>
      </c>
      <c r="AB588" s="15"/>
      <c r="AC588" t="e">
        <f t="shared" ref="AC588:AC619" si="66">"PSCAD_Test_"&amp;A588&amp;"_LWBESS_R0_SCR"&amp;ROUND(J588,2)&amp;"_XR"&amp;ROUND(K588,2)&amp;"_P"&amp;H588&amp;"_Q"&amp;I588&amp;"_"&amp;"NOBESS"</f>
        <v>#REF!</v>
      </c>
      <c r="AD588" t="s">
        <v>229</v>
      </c>
    </row>
    <row r="589" spans="1:30" x14ac:dyDescent="0.25">
      <c r="A589" s="1" t="s">
        <v>183</v>
      </c>
      <c r="B589" t="s">
        <v>55</v>
      </c>
      <c r="C589" t="s">
        <v>169</v>
      </c>
      <c r="D589" t="s">
        <v>983</v>
      </c>
      <c r="E589" s="4" t="s">
        <v>334</v>
      </c>
      <c r="F589" t="s">
        <v>305</v>
      </c>
      <c r="G589">
        <v>30</v>
      </c>
      <c r="H589">
        <v>1</v>
      </c>
      <c r="I589" s="7">
        <v>0</v>
      </c>
      <c r="J589" s="7" t="e">
        <f>#REF!</f>
        <v>#REF!</v>
      </c>
      <c r="K589" s="7" t="e">
        <f>#REF!</f>
        <v>#REF!</v>
      </c>
      <c r="L589" s="5" t="e">
        <f>VLOOKUP(X589,#REF!,6,FALSE)</f>
        <v>#REF!</v>
      </c>
      <c r="M589" s="5" t="e">
        <f>VLOOKUP(X589,#REF!,8,FALSE)</f>
        <v>#REF!</v>
      </c>
      <c r="N589" s="5" t="e">
        <f>VLOOKUP(X589,#REF!,7,FALSE)</f>
        <v>#REF!</v>
      </c>
      <c r="O589">
        <v>0</v>
      </c>
      <c r="P589">
        <v>0</v>
      </c>
      <c r="Q589" t="e">
        <f t="shared" si="55"/>
        <v>#REF!</v>
      </c>
      <c r="R589" t="e">
        <f t="shared" si="56"/>
        <v>#REF!</v>
      </c>
      <c r="S589" t="e">
        <f>#REF!^2/((J589*#REF!)*(SQRT(1+K589^2)))</f>
        <v>#REF!</v>
      </c>
      <c r="T589" t="e">
        <f t="shared" si="57"/>
        <v>#REF!</v>
      </c>
      <c r="U589">
        <v>0</v>
      </c>
      <c r="V589">
        <v>0</v>
      </c>
      <c r="W589" t="e">
        <f t="shared" si="65"/>
        <v>#REF!</v>
      </c>
      <c r="X589" t="e">
        <f t="shared" si="58"/>
        <v>#REF!</v>
      </c>
      <c r="Z589">
        <v>0.5</v>
      </c>
      <c r="AB589" s="15"/>
      <c r="AC589" t="e">
        <f t="shared" si="66"/>
        <v>#REF!</v>
      </c>
      <c r="AD589" t="s">
        <v>230</v>
      </c>
    </row>
    <row r="590" spans="1:30" x14ac:dyDescent="0.25">
      <c r="A590" s="1" t="s">
        <v>184</v>
      </c>
      <c r="B590" t="s">
        <v>55</v>
      </c>
      <c r="C590" t="s">
        <v>169</v>
      </c>
      <c r="D590" t="s">
        <v>983</v>
      </c>
      <c r="E590" s="4" t="s">
        <v>334</v>
      </c>
      <c r="F590" t="s">
        <v>305</v>
      </c>
      <c r="G590">
        <v>30</v>
      </c>
      <c r="H590">
        <v>1</v>
      </c>
      <c r="I590" s="7">
        <v>0</v>
      </c>
      <c r="J590" s="7" t="e">
        <f>#REF!</f>
        <v>#REF!</v>
      </c>
      <c r="K590" s="7" t="e">
        <f>#REF!</f>
        <v>#REF!</v>
      </c>
      <c r="L590" s="5" t="e">
        <f>VLOOKUP(X590,#REF!,6,FALSE)</f>
        <v>#REF!</v>
      </c>
      <c r="M590" s="5" t="e">
        <f>VLOOKUP(X590,#REF!,8,FALSE)</f>
        <v>#REF!</v>
      </c>
      <c r="N590" s="5" t="e">
        <f>VLOOKUP(X590,#REF!,7,FALSE)</f>
        <v>#REF!</v>
      </c>
      <c r="O590">
        <v>0</v>
      </c>
      <c r="P590">
        <v>0</v>
      </c>
      <c r="Q590" t="e">
        <f t="shared" si="55"/>
        <v>#REF!</v>
      </c>
      <c r="R590" t="e">
        <f t="shared" si="56"/>
        <v>#REF!</v>
      </c>
      <c r="S590" t="e">
        <f>#REF!^2/((J590*#REF!)*(SQRT(1+K590^2)))</f>
        <v>#REF!</v>
      </c>
      <c r="T590" t="e">
        <f t="shared" si="57"/>
        <v>#REF!</v>
      </c>
      <c r="U590">
        <v>0</v>
      </c>
      <c r="V590">
        <v>0</v>
      </c>
      <c r="W590" t="e">
        <f t="shared" si="65"/>
        <v>#REF!</v>
      </c>
      <c r="X590" t="e">
        <f t="shared" si="58"/>
        <v>#REF!</v>
      </c>
      <c r="Z590">
        <v>0.6</v>
      </c>
      <c r="AB590" s="15"/>
      <c r="AC590" t="e">
        <f t="shared" si="66"/>
        <v>#REF!</v>
      </c>
      <c r="AD590" t="s">
        <v>231</v>
      </c>
    </row>
    <row r="591" spans="1:30" x14ac:dyDescent="0.25">
      <c r="A591" s="1" t="s">
        <v>185</v>
      </c>
      <c r="B591" t="s">
        <v>55</v>
      </c>
      <c r="C591" t="s">
        <v>169</v>
      </c>
      <c r="D591" t="s">
        <v>983</v>
      </c>
      <c r="E591" s="4" t="s">
        <v>334</v>
      </c>
      <c r="F591" t="s">
        <v>305</v>
      </c>
      <c r="G591">
        <v>30</v>
      </c>
      <c r="H591">
        <v>1</v>
      </c>
      <c r="I591" s="7">
        <v>0</v>
      </c>
      <c r="J591" s="7" t="e">
        <f>#REF!</f>
        <v>#REF!</v>
      </c>
      <c r="K591" s="7" t="e">
        <f>#REF!</f>
        <v>#REF!</v>
      </c>
      <c r="L591" s="5" t="e">
        <f>VLOOKUP(X591,#REF!,6,FALSE)</f>
        <v>#REF!</v>
      </c>
      <c r="M591" s="5" t="e">
        <f>VLOOKUP(X591,#REF!,8,FALSE)</f>
        <v>#REF!</v>
      </c>
      <c r="N591" s="5" t="e">
        <f>VLOOKUP(X591,#REF!,7,FALSE)</f>
        <v>#REF!</v>
      </c>
      <c r="O591">
        <v>0</v>
      </c>
      <c r="P591">
        <v>0</v>
      </c>
      <c r="Q591" t="e">
        <f t="shared" si="55"/>
        <v>#REF!</v>
      </c>
      <c r="R591" t="e">
        <f t="shared" si="56"/>
        <v>#REF!</v>
      </c>
      <c r="S591" t="e">
        <f>#REF!^2/((J591*#REF!)*(SQRT(1+K591^2)))</f>
        <v>#REF!</v>
      </c>
      <c r="T591" t="e">
        <f t="shared" si="57"/>
        <v>#REF!</v>
      </c>
      <c r="U591">
        <v>0</v>
      </c>
      <c r="V591">
        <v>0</v>
      </c>
      <c r="W591" t="e">
        <f t="shared" si="65"/>
        <v>#REF!</v>
      </c>
      <c r="X591" t="e">
        <f t="shared" si="58"/>
        <v>#REF!</v>
      </c>
      <c r="Z591">
        <v>0.7</v>
      </c>
      <c r="AB591" s="15"/>
      <c r="AC591" t="e">
        <f t="shared" si="66"/>
        <v>#REF!</v>
      </c>
      <c r="AD591" t="s">
        <v>232</v>
      </c>
    </row>
    <row r="592" spans="1:30" x14ac:dyDescent="0.25">
      <c r="A592" s="1" t="s">
        <v>186</v>
      </c>
      <c r="B592" t="s">
        <v>55</v>
      </c>
      <c r="C592" t="s">
        <v>169</v>
      </c>
      <c r="D592" t="s">
        <v>983</v>
      </c>
      <c r="E592" s="4" t="s">
        <v>334</v>
      </c>
      <c r="F592" t="s">
        <v>305</v>
      </c>
      <c r="G592">
        <v>30</v>
      </c>
      <c r="H592">
        <v>1</v>
      </c>
      <c r="I592" s="7">
        <v>0</v>
      </c>
      <c r="J592" s="7" t="e">
        <f>#REF!</f>
        <v>#REF!</v>
      </c>
      <c r="K592" s="7" t="e">
        <f>#REF!</f>
        <v>#REF!</v>
      </c>
      <c r="L592" s="5" t="e">
        <f>VLOOKUP(X592,#REF!,6,FALSE)</f>
        <v>#REF!</v>
      </c>
      <c r="M592" s="5" t="e">
        <f>VLOOKUP(X592,#REF!,8,FALSE)</f>
        <v>#REF!</v>
      </c>
      <c r="N592" s="5" t="e">
        <f>VLOOKUP(X592,#REF!,7,FALSE)</f>
        <v>#REF!</v>
      </c>
      <c r="O592">
        <v>0</v>
      </c>
      <c r="P592">
        <v>0</v>
      </c>
      <c r="Q592" t="e">
        <f t="shared" si="55"/>
        <v>#REF!</v>
      </c>
      <c r="R592" t="e">
        <f t="shared" si="56"/>
        <v>#REF!</v>
      </c>
      <c r="S592" t="e">
        <f>#REF!^2/((J592*#REF!)*(SQRT(1+K592^2)))</f>
        <v>#REF!</v>
      </c>
      <c r="T592" t="e">
        <f t="shared" si="57"/>
        <v>#REF!</v>
      </c>
      <c r="U592">
        <v>0</v>
      </c>
      <c r="V592">
        <v>0</v>
      </c>
      <c r="W592" t="e">
        <f t="shared" si="65"/>
        <v>#REF!</v>
      </c>
      <c r="X592" t="e">
        <f t="shared" si="58"/>
        <v>#REF!</v>
      </c>
      <c r="Z592">
        <v>0.8</v>
      </c>
      <c r="AB592" s="15"/>
      <c r="AC592" t="e">
        <f t="shared" si="66"/>
        <v>#REF!</v>
      </c>
      <c r="AD592" t="s">
        <v>233</v>
      </c>
    </row>
    <row r="593" spans="1:30" x14ac:dyDescent="0.25">
      <c r="A593" s="1" t="s">
        <v>187</v>
      </c>
      <c r="B593" t="s">
        <v>55</v>
      </c>
      <c r="C593" t="s">
        <v>169</v>
      </c>
      <c r="D593" t="s">
        <v>983</v>
      </c>
      <c r="E593" s="4" t="s">
        <v>334</v>
      </c>
      <c r="F593" t="s">
        <v>305</v>
      </c>
      <c r="G593">
        <v>30</v>
      </c>
      <c r="H593">
        <v>1</v>
      </c>
      <c r="I593" s="7">
        <v>0</v>
      </c>
      <c r="J593" s="7" t="e">
        <f>#REF!</f>
        <v>#REF!</v>
      </c>
      <c r="K593" s="7" t="e">
        <f>#REF!</f>
        <v>#REF!</v>
      </c>
      <c r="L593" s="5" t="e">
        <f>VLOOKUP(X593,#REF!,6,FALSE)</f>
        <v>#REF!</v>
      </c>
      <c r="M593" s="5" t="e">
        <f>VLOOKUP(X593,#REF!,8,FALSE)</f>
        <v>#REF!</v>
      </c>
      <c r="N593" s="5" t="e">
        <f>VLOOKUP(X593,#REF!,7,FALSE)</f>
        <v>#REF!</v>
      </c>
      <c r="O593">
        <v>0</v>
      </c>
      <c r="P593">
        <v>0</v>
      </c>
      <c r="Q593" t="e">
        <f t="shared" si="55"/>
        <v>#REF!</v>
      </c>
      <c r="R593" t="e">
        <f t="shared" si="56"/>
        <v>#REF!</v>
      </c>
      <c r="S593" t="e">
        <f>#REF!^2/((J593*#REF!)*(SQRT(1+K593^2)))</f>
        <v>#REF!</v>
      </c>
      <c r="T593" t="e">
        <f t="shared" si="57"/>
        <v>#REF!</v>
      </c>
      <c r="U593">
        <v>0</v>
      </c>
      <c r="V593">
        <v>0</v>
      </c>
      <c r="W593" t="e">
        <f t="shared" si="65"/>
        <v>#REF!</v>
      </c>
      <c r="X593" t="e">
        <f t="shared" si="58"/>
        <v>#REF!</v>
      </c>
      <c r="Z593">
        <v>0.9</v>
      </c>
      <c r="AB593" s="15"/>
      <c r="AC593" t="e">
        <f t="shared" si="66"/>
        <v>#REF!</v>
      </c>
      <c r="AD593" t="s">
        <v>234</v>
      </c>
    </row>
    <row r="594" spans="1:30" x14ac:dyDescent="0.25">
      <c r="A594" s="1" t="s">
        <v>120</v>
      </c>
      <c r="B594" t="s">
        <v>55</v>
      </c>
      <c r="C594" t="s">
        <v>169</v>
      </c>
      <c r="D594" t="s">
        <v>983</v>
      </c>
      <c r="E594" s="4" t="s">
        <v>334</v>
      </c>
      <c r="F594" t="s">
        <v>305</v>
      </c>
      <c r="G594">
        <v>30</v>
      </c>
      <c r="H594">
        <v>1</v>
      </c>
      <c r="I594" s="7">
        <v>0</v>
      </c>
      <c r="J594" s="7" t="e">
        <f>#REF!</f>
        <v>#REF!</v>
      </c>
      <c r="K594" s="7" t="e">
        <f>#REF!</f>
        <v>#REF!</v>
      </c>
      <c r="L594" s="5" t="e">
        <f>VLOOKUP(X594,#REF!,6,FALSE)</f>
        <v>#REF!</v>
      </c>
      <c r="M594" s="5" t="e">
        <f>VLOOKUP(X594,#REF!,8,FALSE)</f>
        <v>#REF!</v>
      </c>
      <c r="N594" s="5" t="e">
        <f>VLOOKUP(X594,#REF!,7,FALSE)</f>
        <v>#REF!</v>
      </c>
      <c r="O594">
        <v>0</v>
      </c>
      <c r="P594">
        <v>0</v>
      </c>
      <c r="Q594" t="e">
        <f t="shared" si="55"/>
        <v>#REF!</v>
      </c>
      <c r="R594" t="e">
        <f t="shared" si="56"/>
        <v>#REF!</v>
      </c>
      <c r="S594" t="e">
        <f>#REF!^2/((J594*#REF!)*(SQRT(1+K594^2)))</f>
        <v>#REF!</v>
      </c>
      <c r="T594" t="e">
        <f t="shared" si="57"/>
        <v>#REF!</v>
      </c>
      <c r="U594">
        <v>0</v>
      </c>
      <c r="V594">
        <v>0</v>
      </c>
      <c r="W594" t="e">
        <f t="shared" si="65"/>
        <v>#REF!</v>
      </c>
      <c r="X594" t="e">
        <f t="shared" si="58"/>
        <v>#REF!</v>
      </c>
      <c r="Z594">
        <v>1</v>
      </c>
      <c r="AB594" s="15"/>
      <c r="AC594" t="e">
        <f t="shared" si="66"/>
        <v>#REF!</v>
      </c>
      <c r="AD594" t="s">
        <v>235</v>
      </c>
    </row>
    <row r="595" spans="1:30" x14ac:dyDescent="0.25">
      <c r="A595" s="1" t="s">
        <v>121</v>
      </c>
      <c r="B595" t="s">
        <v>55</v>
      </c>
      <c r="C595" t="s">
        <v>169</v>
      </c>
      <c r="D595" t="s">
        <v>983</v>
      </c>
      <c r="E595" s="4" t="s">
        <v>334</v>
      </c>
      <c r="F595" t="s">
        <v>305</v>
      </c>
      <c r="G595">
        <v>30</v>
      </c>
      <c r="H595">
        <v>1</v>
      </c>
      <c r="I595" s="7">
        <v>0</v>
      </c>
      <c r="J595" s="7" t="e">
        <f>#REF!</f>
        <v>#REF!</v>
      </c>
      <c r="K595" s="7" t="e">
        <f>#REF!</f>
        <v>#REF!</v>
      </c>
      <c r="L595" s="5" t="e">
        <f>VLOOKUP(X595,#REF!,6,FALSE)</f>
        <v>#REF!</v>
      </c>
      <c r="M595" s="5" t="e">
        <f>VLOOKUP(X595,#REF!,8,FALSE)</f>
        <v>#REF!</v>
      </c>
      <c r="N595" s="5" t="e">
        <f>VLOOKUP(X595,#REF!,7,FALSE)</f>
        <v>#REF!</v>
      </c>
      <c r="O595">
        <v>0</v>
      </c>
      <c r="P595">
        <v>0</v>
      </c>
      <c r="Q595" t="e">
        <f t="shared" si="55"/>
        <v>#REF!</v>
      </c>
      <c r="R595" t="e">
        <f t="shared" si="56"/>
        <v>#REF!</v>
      </c>
      <c r="S595" t="e">
        <f>#REF!^2/((J595*#REF!)*(SQRT(1+K595^2)))</f>
        <v>#REF!</v>
      </c>
      <c r="T595" t="e">
        <f t="shared" si="57"/>
        <v>#REF!</v>
      </c>
      <c r="U595">
        <v>0</v>
      </c>
      <c r="V595">
        <v>0</v>
      </c>
      <c r="W595" t="e">
        <f t="shared" si="65"/>
        <v>#REF!</v>
      </c>
      <c r="X595" t="e">
        <f t="shared" si="58"/>
        <v>#REF!</v>
      </c>
      <c r="Z595">
        <v>2</v>
      </c>
      <c r="AB595" s="15"/>
      <c r="AC595" t="e">
        <f t="shared" si="66"/>
        <v>#REF!</v>
      </c>
      <c r="AD595" t="s">
        <v>236</v>
      </c>
    </row>
    <row r="596" spans="1:30" x14ac:dyDescent="0.25">
      <c r="A596" s="1" t="s">
        <v>122</v>
      </c>
      <c r="B596" t="s">
        <v>55</v>
      </c>
      <c r="C596" t="s">
        <v>169</v>
      </c>
      <c r="D596" t="s">
        <v>983</v>
      </c>
      <c r="E596" s="4" t="s">
        <v>334</v>
      </c>
      <c r="F596" t="s">
        <v>305</v>
      </c>
      <c r="G596">
        <v>30</v>
      </c>
      <c r="H596">
        <v>1</v>
      </c>
      <c r="I596" s="7">
        <v>0</v>
      </c>
      <c r="J596" s="7" t="e">
        <f>#REF!</f>
        <v>#REF!</v>
      </c>
      <c r="K596" s="7" t="e">
        <f>#REF!</f>
        <v>#REF!</v>
      </c>
      <c r="L596" s="5" t="e">
        <f>VLOOKUP(X596,#REF!,6,FALSE)</f>
        <v>#REF!</v>
      </c>
      <c r="M596" s="5" t="e">
        <f>VLOOKUP(X596,#REF!,8,FALSE)</f>
        <v>#REF!</v>
      </c>
      <c r="N596" s="5" t="e">
        <f>VLOOKUP(X596,#REF!,7,FALSE)</f>
        <v>#REF!</v>
      </c>
      <c r="O596">
        <v>0</v>
      </c>
      <c r="P596">
        <v>0</v>
      </c>
      <c r="Q596" t="e">
        <f t="shared" si="55"/>
        <v>#REF!</v>
      </c>
      <c r="R596" t="e">
        <f t="shared" si="56"/>
        <v>#REF!</v>
      </c>
      <c r="S596" t="e">
        <f>#REF!^2/((J596*#REF!)*(SQRT(1+K596^2)))</f>
        <v>#REF!</v>
      </c>
      <c r="T596" t="e">
        <f t="shared" si="57"/>
        <v>#REF!</v>
      </c>
      <c r="U596">
        <v>0</v>
      </c>
      <c r="V596">
        <v>0</v>
      </c>
      <c r="W596" t="e">
        <f t="shared" si="65"/>
        <v>#REF!</v>
      </c>
      <c r="X596" t="e">
        <f t="shared" si="58"/>
        <v>#REF!</v>
      </c>
      <c r="Z596">
        <v>3</v>
      </c>
      <c r="AB596" s="15"/>
      <c r="AC596" t="e">
        <f t="shared" si="66"/>
        <v>#REF!</v>
      </c>
      <c r="AD596" t="s">
        <v>237</v>
      </c>
    </row>
    <row r="597" spans="1:30" x14ac:dyDescent="0.25">
      <c r="A597" s="1" t="s">
        <v>123</v>
      </c>
      <c r="B597" t="s">
        <v>55</v>
      </c>
      <c r="C597" t="s">
        <v>169</v>
      </c>
      <c r="D597" t="s">
        <v>983</v>
      </c>
      <c r="E597" s="4" t="s">
        <v>334</v>
      </c>
      <c r="F597" t="s">
        <v>305</v>
      </c>
      <c r="G597">
        <v>30</v>
      </c>
      <c r="H597">
        <v>1</v>
      </c>
      <c r="I597" s="7">
        <v>0</v>
      </c>
      <c r="J597" s="7" t="e">
        <f>#REF!</f>
        <v>#REF!</v>
      </c>
      <c r="K597" s="7" t="e">
        <f>#REF!</f>
        <v>#REF!</v>
      </c>
      <c r="L597" s="5" t="e">
        <f>VLOOKUP(X597,#REF!,6,FALSE)</f>
        <v>#REF!</v>
      </c>
      <c r="M597" s="5" t="e">
        <f>VLOOKUP(X597,#REF!,8,FALSE)</f>
        <v>#REF!</v>
      </c>
      <c r="N597" s="5" t="e">
        <f>VLOOKUP(X597,#REF!,7,FALSE)</f>
        <v>#REF!</v>
      </c>
      <c r="O597">
        <v>0</v>
      </c>
      <c r="P597">
        <v>0</v>
      </c>
      <c r="Q597" t="e">
        <f t="shared" si="55"/>
        <v>#REF!</v>
      </c>
      <c r="R597" t="e">
        <f t="shared" si="56"/>
        <v>#REF!</v>
      </c>
      <c r="S597" t="e">
        <f>#REF!^2/((J597*#REF!)*(SQRT(1+K597^2)))</f>
        <v>#REF!</v>
      </c>
      <c r="T597" t="e">
        <f t="shared" si="57"/>
        <v>#REF!</v>
      </c>
      <c r="U597">
        <v>0</v>
      </c>
      <c r="V597">
        <v>0</v>
      </c>
      <c r="W597" t="e">
        <f t="shared" si="65"/>
        <v>#REF!</v>
      </c>
      <c r="X597" t="e">
        <f t="shared" si="58"/>
        <v>#REF!</v>
      </c>
      <c r="Z597">
        <v>4</v>
      </c>
      <c r="AB597" s="15"/>
      <c r="AC597" t="e">
        <f t="shared" si="66"/>
        <v>#REF!</v>
      </c>
      <c r="AD597" t="s">
        <v>238</v>
      </c>
    </row>
    <row r="598" spans="1:30" x14ac:dyDescent="0.25">
      <c r="A598" s="1" t="s">
        <v>124</v>
      </c>
      <c r="B598" t="s">
        <v>55</v>
      </c>
      <c r="C598" t="s">
        <v>169</v>
      </c>
      <c r="D598" t="s">
        <v>983</v>
      </c>
      <c r="E598" s="4" t="s">
        <v>334</v>
      </c>
      <c r="F598" t="s">
        <v>305</v>
      </c>
      <c r="G598">
        <v>30</v>
      </c>
      <c r="H598">
        <v>1</v>
      </c>
      <c r="I598" s="7">
        <v>0</v>
      </c>
      <c r="J598" s="7" t="e">
        <f>#REF!</f>
        <v>#REF!</v>
      </c>
      <c r="K598" s="7" t="e">
        <f>#REF!</f>
        <v>#REF!</v>
      </c>
      <c r="L598" s="5" t="e">
        <f>VLOOKUP(X598,#REF!,6,FALSE)</f>
        <v>#REF!</v>
      </c>
      <c r="M598" s="5" t="e">
        <f>VLOOKUP(X598,#REF!,8,FALSE)</f>
        <v>#REF!</v>
      </c>
      <c r="N598" s="5" t="e">
        <f>VLOOKUP(X598,#REF!,7,FALSE)</f>
        <v>#REF!</v>
      </c>
      <c r="O598">
        <v>0</v>
      </c>
      <c r="P598">
        <v>0</v>
      </c>
      <c r="Q598" t="e">
        <f t="shared" si="55"/>
        <v>#REF!</v>
      </c>
      <c r="R598" t="e">
        <f t="shared" si="56"/>
        <v>#REF!</v>
      </c>
      <c r="S598" t="e">
        <f>#REF!^2/((J598*#REF!)*(SQRT(1+K598^2)))</f>
        <v>#REF!</v>
      </c>
      <c r="T598" t="e">
        <f t="shared" si="57"/>
        <v>#REF!</v>
      </c>
      <c r="U598">
        <v>0</v>
      </c>
      <c r="V598">
        <v>0</v>
      </c>
      <c r="W598" t="e">
        <f t="shared" si="65"/>
        <v>#REF!</v>
      </c>
      <c r="X598" t="e">
        <f t="shared" si="58"/>
        <v>#REF!</v>
      </c>
      <c r="Z598">
        <v>5</v>
      </c>
      <c r="AB598" s="15"/>
      <c r="AC598" t="e">
        <f t="shared" si="66"/>
        <v>#REF!</v>
      </c>
      <c r="AD598" t="s">
        <v>239</v>
      </c>
    </row>
    <row r="599" spans="1:30" x14ac:dyDescent="0.25">
      <c r="A599" s="1" t="s">
        <v>125</v>
      </c>
      <c r="B599" t="s">
        <v>55</v>
      </c>
      <c r="C599" t="s">
        <v>169</v>
      </c>
      <c r="D599" t="s">
        <v>983</v>
      </c>
      <c r="E599" s="4" t="s">
        <v>334</v>
      </c>
      <c r="F599" t="s">
        <v>305</v>
      </c>
      <c r="G599">
        <v>30</v>
      </c>
      <c r="H599">
        <v>1</v>
      </c>
      <c r="I599" s="7">
        <v>0</v>
      </c>
      <c r="J599" s="7" t="e">
        <f>#REF!</f>
        <v>#REF!</v>
      </c>
      <c r="K599" s="7" t="e">
        <f>#REF!</f>
        <v>#REF!</v>
      </c>
      <c r="L599" s="5" t="e">
        <f>VLOOKUP(X599,#REF!,6,FALSE)</f>
        <v>#REF!</v>
      </c>
      <c r="M599" s="5" t="e">
        <f>VLOOKUP(X599,#REF!,8,FALSE)</f>
        <v>#REF!</v>
      </c>
      <c r="N599" s="5" t="e">
        <f>VLOOKUP(X599,#REF!,7,FALSE)</f>
        <v>#REF!</v>
      </c>
      <c r="O599">
        <v>0</v>
      </c>
      <c r="P599">
        <v>0</v>
      </c>
      <c r="Q599" t="e">
        <f t="shared" si="55"/>
        <v>#REF!</v>
      </c>
      <c r="R599" t="e">
        <f t="shared" si="56"/>
        <v>#REF!</v>
      </c>
      <c r="S599" t="e">
        <f>#REF!^2/((J599*#REF!)*(SQRT(1+K599^2)))</f>
        <v>#REF!</v>
      </c>
      <c r="T599" t="e">
        <f t="shared" si="57"/>
        <v>#REF!</v>
      </c>
      <c r="U599">
        <v>0</v>
      </c>
      <c r="V599">
        <v>0</v>
      </c>
      <c r="W599" t="e">
        <f t="shared" si="65"/>
        <v>#REF!</v>
      </c>
      <c r="X599" t="e">
        <f t="shared" si="58"/>
        <v>#REF!</v>
      </c>
      <c r="Z599">
        <v>6</v>
      </c>
      <c r="AB599" s="15"/>
      <c r="AC599" t="e">
        <f t="shared" si="66"/>
        <v>#REF!</v>
      </c>
      <c r="AD599" t="s">
        <v>240</v>
      </c>
    </row>
    <row r="600" spans="1:30" x14ac:dyDescent="0.25">
      <c r="A600" s="1" t="s">
        <v>126</v>
      </c>
      <c r="B600" t="s">
        <v>55</v>
      </c>
      <c r="C600" t="s">
        <v>169</v>
      </c>
      <c r="D600" t="s">
        <v>983</v>
      </c>
      <c r="E600" s="4" t="s">
        <v>334</v>
      </c>
      <c r="F600" t="s">
        <v>305</v>
      </c>
      <c r="G600">
        <v>30</v>
      </c>
      <c r="H600">
        <v>1</v>
      </c>
      <c r="I600" s="7">
        <v>0</v>
      </c>
      <c r="J600" s="7" t="e">
        <f>#REF!</f>
        <v>#REF!</v>
      </c>
      <c r="K600" s="7" t="e">
        <f>#REF!</f>
        <v>#REF!</v>
      </c>
      <c r="L600" s="5" t="e">
        <f>VLOOKUP(X600,#REF!,6,FALSE)</f>
        <v>#REF!</v>
      </c>
      <c r="M600" s="5" t="e">
        <f>VLOOKUP(X600,#REF!,8,FALSE)</f>
        <v>#REF!</v>
      </c>
      <c r="N600" s="5" t="e">
        <f>VLOOKUP(X600,#REF!,7,FALSE)</f>
        <v>#REF!</v>
      </c>
      <c r="O600">
        <v>0</v>
      </c>
      <c r="P600">
        <v>0</v>
      </c>
      <c r="Q600" t="e">
        <f t="shared" si="55"/>
        <v>#REF!</v>
      </c>
      <c r="R600" t="e">
        <f t="shared" si="56"/>
        <v>#REF!</v>
      </c>
      <c r="S600" t="e">
        <f>#REF!^2/((J600*#REF!)*(SQRT(1+K600^2)))</f>
        <v>#REF!</v>
      </c>
      <c r="T600" t="e">
        <f t="shared" si="57"/>
        <v>#REF!</v>
      </c>
      <c r="U600">
        <v>0</v>
      </c>
      <c r="V600">
        <v>0</v>
      </c>
      <c r="W600" t="e">
        <f t="shared" si="65"/>
        <v>#REF!</v>
      </c>
      <c r="X600" t="e">
        <f t="shared" si="58"/>
        <v>#REF!</v>
      </c>
      <c r="Z600">
        <v>7</v>
      </c>
      <c r="AB600" s="15"/>
      <c r="AC600" t="e">
        <f t="shared" si="66"/>
        <v>#REF!</v>
      </c>
      <c r="AD600" t="s">
        <v>241</v>
      </c>
    </row>
    <row r="601" spans="1:30" x14ac:dyDescent="0.25">
      <c r="A601" s="1" t="s">
        <v>127</v>
      </c>
      <c r="B601" t="s">
        <v>55</v>
      </c>
      <c r="C601" t="s">
        <v>169</v>
      </c>
      <c r="D601" t="s">
        <v>983</v>
      </c>
      <c r="E601" s="4" t="s">
        <v>334</v>
      </c>
      <c r="F601" t="s">
        <v>305</v>
      </c>
      <c r="G601">
        <v>30</v>
      </c>
      <c r="H601">
        <v>1</v>
      </c>
      <c r="I601" s="7">
        <v>0</v>
      </c>
      <c r="J601" s="7" t="e">
        <f>#REF!</f>
        <v>#REF!</v>
      </c>
      <c r="K601" s="7" t="e">
        <f>#REF!</f>
        <v>#REF!</v>
      </c>
      <c r="L601" s="5" t="e">
        <f>VLOOKUP(X601,#REF!,6,FALSE)</f>
        <v>#REF!</v>
      </c>
      <c r="M601" s="5" t="e">
        <f>VLOOKUP(X601,#REF!,8,FALSE)</f>
        <v>#REF!</v>
      </c>
      <c r="N601" s="5" t="e">
        <f>VLOOKUP(X601,#REF!,7,FALSE)</f>
        <v>#REF!</v>
      </c>
      <c r="O601">
        <v>0</v>
      </c>
      <c r="P601">
        <v>0</v>
      </c>
      <c r="Q601" t="e">
        <f t="shared" si="55"/>
        <v>#REF!</v>
      </c>
      <c r="R601" t="e">
        <f t="shared" si="56"/>
        <v>#REF!</v>
      </c>
      <c r="S601" t="e">
        <f>#REF!^2/((J601*#REF!)*(SQRT(1+K601^2)))</f>
        <v>#REF!</v>
      </c>
      <c r="T601" t="e">
        <f t="shared" si="57"/>
        <v>#REF!</v>
      </c>
      <c r="U601">
        <v>0</v>
      </c>
      <c r="V601">
        <v>0</v>
      </c>
      <c r="W601" t="e">
        <f t="shared" si="65"/>
        <v>#REF!</v>
      </c>
      <c r="X601" t="e">
        <f t="shared" si="58"/>
        <v>#REF!</v>
      </c>
      <c r="Z601">
        <v>8</v>
      </c>
      <c r="AB601" s="15"/>
      <c r="AC601" t="e">
        <f t="shared" si="66"/>
        <v>#REF!</v>
      </c>
      <c r="AD601" t="s">
        <v>242</v>
      </c>
    </row>
    <row r="602" spans="1:30" x14ac:dyDescent="0.25">
      <c r="A602" s="1" t="s">
        <v>128</v>
      </c>
      <c r="B602" t="s">
        <v>55</v>
      </c>
      <c r="C602" t="s">
        <v>169</v>
      </c>
      <c r="D602" t="s">
        <v>983</v>
      </c>
      <c r="E602" s="4" t="s">
        <v>334</v>
      </c>
      <c r="F602" t="s">
        <v>305</v>
      </c>
      <c r="G602">
        <v>30</v>
      </c>
      <c r="H602">
        <v>1</v>
      </c>
      <c r="I602" s="7">
        <v>0</v>
      </c>
      <c r="J602" s="7" t="e">
        <f>#REF!</f>
        <v>#REF!</v>
      </c>
      <c r="K602" s="7" t="e">
        <f>#REF!</f>
        <v>#REF!</v>
      </c>
      <c r="L602" s="5" t="e">
        <f>VLOOKUP(X602,#REF!,6,FALSE)</f>
        <v>#REF!</v>
      </c>
      <c r="M602" s="5" t="e">
        <f>VLOOKUP(X602,#REF!,8,FALSE)</f>
        <v>#REF!</v>
      </c>
      <c r="N602" s="5" t="e">
        <f>VLOOKUP(X602,#REF!,7,FALSE)</f>
        <v>#REF!</v>
      </c>
      <c r="O602">
        <v>0</v>
      </c>
      <c r="P602">
        <v>0</v>
      </c>
      <c r="Q602" t="e">
        <f t="shared" si="55"/>
        <v>#REF!</v>
      </c>
      <c r="R602" t="e">
        <f t="shared" si="56"/>
        <v>#REF!</v>
      </c>
      <c r="S602" t="e">
        <f>#REF!^2/((J602*#REF!)*(SQRT(1+K602^2)))</f>
        <v>#REF!</v>
      </c>
      <c r="T602" t="e">
        <f t="shared" si="57"/>
        <v>#REF!</v>
      </c>
      <c r="U602">
        <v>0</v>
      </c>
      <c r="V602">
        <v>0</v>
      </c>
      <c r="W602" t="e">
        <f t="shared" si="65"/>
        <v>#REF!</v>
      </c>
      <c r="X602" t="e">
        <f t="shared" si="58"/>
        <v>#REF!</v>
      </c>
      <c r="Z602">
        <v>9</v>
      </c>
      <c r="AB602" s="15"/>
      <c r="AC602" t="e">
        <f t="shared" si="66"/>
        <v>#REF!</v>
      </c>
      <c r="AD602" t="s">
        <v>243</v>
      </c>
    </row>
    <row r="603" spans="1:30" x14ac:dyDescent="0.25">
      <c r="A603" s="1" t="s">
        <v>129</v>
      </c>
      <c r="B603" t="s">
        <v>55</v>
      </c>
      <c r="C603" t="s">
        <v>169</v>
      </c>
      <c r="D603" t="s">
        <v>983</v>
      </c>
      <c r="E603" s="4" t="s">
        <v>334</v>
      </c>
      <c r="F603" t="s">
        <v>305</v>
      </c>
      <c r="G603">
        <v>30</v>
      </c>
      <c r="H603">
        <v>1</v>
      </c>
      <c r="I603" s="7">
        <v>0</v>
      </c>
      <c r="J603" s="7" t="e">
        <f>#REF!</f>
        <v>#REF!</v>
      </c>
      <c r="K603" s="7" t="e">
        <f>#REF!</f>
        <v>#REF!</v>
      </c>
      <c r="L603" s="5" t="e">
        <f>VLOOKUP(X603,#REF!,6,FALSE)</f>
        <v>#REF!</v>
      </c>
      <c r="M603" s="5" t="e">
        <f>VLOOKUP(X603,#REF!,8,FALSE)</f>
        <v>#REF!</v>
      </c>
      <c r="N603" s="5" t="e">
        <f>VLOOKUP(X603,#REF!,7,FALSE)</f>
        <v>#REF!</v>
      </c>
      <c r="O603">
        <v>0</v>
      </c>
      <c r="P603">
        <v>0</v>
      </c>
      <c r="Q603" t="e">
        <f t="shared" ref="Q603:Q666" si="67">IF(S603*V603=0,0.001,S603*V603)</f>
        <v>#REF!</v>
      </c>
      <c r="R603" t="e">
        <f t="shared" ref="R603:R666" si="68">T603*V603</f>
        <v>#REF!</v>
      </c>
      <c r="S603" t="e">
        <f>#REF!^2/((J603*#REF!)*(SQRT(1+K603^2)))</f>
        <v>#REF!</v>
      </c>
      <c r="T603" t="e">
        <f t="shared" ref="T603:T666" si="69">S603*K603/(2*PI()*50)</f>
        <v>#REF!</v>
      </c>
      <c r="U603">
        <v>0</v>
      </c>
      <c r="V603">
        <v>0</v>
      </c>
      <c r="W603" t="e">
        <f t="shared" si="65"/>
        <v>#REF!</v>
      </c>
      <c r="X603" t="e">
        <f t="shared" ref="X603:X666" si="70">H603&amp;"_"&amp;I603&amp;"_"&amp;ROUND(J603,2)&amp;"_"&amp;ROUND(K603,2)</f>
        <v>#REF!</v>
      </c>
      <c r="Z603">
        <v>10</v>
      </c>
      <c r="AB603" s="15"/>
      <c r="AC603" t="e">
        <f t="shared" si="66"/>
        <v>#REF!</v>
      </c>
      <c r="AD603" t="s">
        <v>244</v>
      </c>
    </row>
    <row r="604" spans="1:30" x14ac:dyDescent="0.25">
      <c r="A604" s="1" t="s">
        <v>130</v>
      </c>
      <c r="B604" t="s">
        <v>55</v>
      </c>
      <c r="C604" t="s">
        <v>169</v>
      </c>
      <c r="D604" t="s">
        <v>983</v>
      </c>
      <c r="E604" s="4" t="s">
        <v>334</v>
      </c>
      <c r="F604" t="s">
        <v>305</v>
      </c>
      <c r="G604">
        <v>30</v>
      </c>
      <c r="H604">
        <v>1</v>
      </c>
      <c r="I604" s="7">
        <v>0</v>
      </c>
      <c r="J604" s="7" t="e">
        <f>#REF!</f>
        <v>#REF!</v>
      </c>
      <c r="K604" s="7" t="e">
        <f>#REF!</f>
        <v>#REF!</v>
      </c>
      <c r="L604" s="5" t="e">
        <f>VLOOKUP(X604,#REF!,6,FALSE)</f>
        <v>#REF!</v>
      </c>
      <c r="M604" s="5" t="e">
        <f>VLOOKUP(X604,#REF!,8,FALSE)</f>
        <v>#REF!</v>
      </c>
      <c r="N604" s="5" t="e">
        <f>VLOOKUP(X604,#REF!,7,FALSE)</f>
        <v>#REF!</v>
      </c>
      <c r="O604">
        <v>0</v>
      </c>
      <c r="P604">
        <v>0</v>
      </c>
      <c r="Q604" t="e">
        <f t="shared" si="67"/>
        <v>#REF!</v>
      </c>
      <c r="R604" t="e">
        <f t="shared" si="68"/>
        <v>#REF!</v>
      </c>
      <c r="S604" t="e">
        <f>#REF!^2/((J604*#REF!)*(SQRT(1+K604^2)))</f>
        <v>#REF!</v>
      </c>
      <c r="T604" t="e">
        <f t="shared" si="69"/>
        <v>#REF!</v>
      </c>
      <c r="U604">
        <v>0</v>
      </c>
      <c r="V604">
        <v>0</v>
      </c>
      <c r="W604" t="e">
        <f t="shared" si="65"/>
        <v>#REF!</v>
      </c>
      <c r="X604" t="e">
        <f t="shared" si="70"/>
        <v>#REF!</v>
      </c>
      <c r="Z604">
        <v>11</v>
      </c>
      <c r="AB604" s="15"/>
      <c r="AC604" t="e">
        <f t="shared" si="66"/>
        <v>#REF!</v>
      </c>
      <c r="AD604" t="s">
        <v>245</v>
      </c>
    </row>
    <row r="605" spans="1:30" x14ac:dyDescent="0.25">
      <c r="A605" s="1" t="s">
        <v>131</v>
      </c>
      <c r="B605" t="s">
        <v>55</v>
      </c>
      <c r="C605" t="s">
        <v>169</v>
      </c>
      <c r="D605" t="s">
        <v>983</v>
      </c>
      <c r="E605" s="4" t="s">
        <v>334</v>
      </c>
      <c r="F605" t="s">
        <v>305</v>
      </c>
      <c r="G605">
        <v>30</v>
      </c>
      <c r="H605">
        <v>1</v>
      </c>
      <c r="I605" s="7">
        <v>0</v>
      </c>
      <c r="J605" s="7" t="e">
        <f>#REF!</f>
        <v>#REF!</v>
      </c>
      <c r="K605" s="7" t="e">
        <f>#REF!</f>
        <v>#REF!</v>
      </c>
      <c r="L605" s="5" t="e">
        <f>VLOOKUP(X605,#REF!,6,FALSE)</f>
        <v>#REF!</v>
      </c>
      <c r="M605" s="5" t="e">
        <f>VLOOKUP(X605,#REF!,8,FALSE)</f>
        <v>#REF!</v>
      </c>
      <c r="N605" s="5" t="e">
        <f>VLOOKUP(X605,#REF!,7,FALSE)</f>
        <v>#REF!</v>
      </c>
      <c r="O605">
        <v>0</v>
      </c>
      <c r="P605">
        <v>0</v>
      </c>
      <c r="Q605" t="e">
        <f t="shared" si="67"/>
        <v>#REF!</v>
      </c>
      <c r="R605" t="e">
        <f t="shared" si="68"/>
        <v>#REF!</v>
      </c>
      <c r="S605" t="e">
        <f>#REF!^2/((J605*#REF!)*(SQRT(1+K605^2)))</f>
        <v>#REF!</v>
      </c>
      <c r="T605" t="e">
        <f t="shared" si="69"/>
        <v>#REF!</v>
      </c>
      <c r="U605">
        <v>0</v>
      </c>
      <c r="V605">
        <v>0</v>
      </c>
      <c r="W605" t="e">
        <f t="shared" si="65"/>
        <v>#REF!</v>
      </c>
      <c r="X605" t="e">
        <f t="shared" si="70"/>
        <v>#REF!</v>
      </c>
      <c r="Z605">
        <v>12</v>
      </c>
      <c r="AB605" s="15"/>
      <c r="AC605" t="e">
        <f t="shared" si="66"/>
        <v>#REF!</v>
      </c>
      <c r="AD605" t="s">
        <v>246</v>
      </c>
    </row>
    <row r="606" spans="1:30" x14ac:dyDescent="0.25">
      <c r="A606" s="1" t="s">
        <v>132</v>
      </c>
      <c r="B606" t="s">
        <v>55</v>
      </c>
      <c r="C606" t="s">
        <v>169</v>
      </c>
      <c r="D606" t="s">
        <v>983</v>
      </c>
      <c r="E606" s="4" t="s">
        <v>334</v>
      </c>
      <c r="F606" t="s">
        <v>305</v>
      </c>
      <c r="G606">
        <v>30</v>
      </c>
      <c r="H606">
        <v>1</v>
      </c>
      <c r="I606" s="7">
        <v>0</v>
      </c>
      <c r="J606" s="7" t="e">
        <f>#REF!</f>
        <v>#REF!</v>
      </c>
      <c r="K606" s="7" t="e">
        <f>#REF!</f>
        <v>#REF!</v>
      </c>
      <c r="L606" s="5" t="e">
        <f>VLOOKUP(X606,#REF!,6,FALSE)</f>
        <v>#REF!</v>
      </c>
      <c r="M606" s="5" t="e">
        <f>VLOOKUP(X606,#REF!,8,FALSE)</f>
        <v>#REF!</v>
      </c>
      <c r="N606" s="5" t="e">
        <f>VLOOKUP(X606,#REF!,7,FALSE)</f>
        <v>#REF!</v>
      </c>
      <c r="O606">
        <v>0</v>
      </c>
      <c r="P606">
        <v>0</v>
      </c>
      <c r="Q606" t="e">
        <f t="shared" si="67"/>
        <v>#REF!</v>
      </c>
      <c r="R606" t="e">
        <f t="shared" si="68"/>
        <v>#REF!</v>
      </c>
      <c r="S606" t="e">
        <f>#REF!^2/((J606*#REF!)*(SQRT(1+K606^2)))</f>
        <v>#REF!</v>
      </c>
      <c r="T606" t="e">
        <f t="shared" si="69"/>
        <v>#REF!</v>
      </c>
      <c r="U606">
        <v>0</v>
      </c>
      <c r="V606">
        <v>0</v>
      </c>
      <c r="W606" t="e">
        <f t="shared" si="65"/>
        <v>#REF!</v>
      </c>
      <c r="X606" t="e">
        <f t="shared" si="70"/>
        <v>#REF!</v>
      </c>
      <c r="Z606">
        <v>13</v>
      </c>
      <c r="AB606" s="15"/>
      <c r="AC606" t="e">
        <f t="shared" si="66"/>
        <v>#REF!</v>
      </c>
      <c r="AD606" t="s">
        <v>247</v>
      </c>
    </row>
    <row r="607" spans="1:30" x14ac:dyDescent="0.25">
      <c r="A607" s="1" t="s">
        <v>133</v>
      </c>
      <c r="B607" t="s">
        <v>55</v>
      </c>
      <c r="C607" t="s">
        <v>169</v>
      </c>
      <c r="D607" t="s">
        <v>983</v>
      </c>
      <c r="E607" s="4" t="s">
        <v>334</v>
      </c>
      <c r="F607" t="s">
        <v>305</v>
      </c>
      <c r="G607">
        <v>30</v>
      </c>
      <c r="H607">
        <v>1</v>
      </c>
      <c r="I607" s="7">
        <v>0</v>
      </c>
      <c r="J607" s="7" t="e">
        <f>#REF!</f>
        <v>#REF!</v>
      </c>
      <c r="K607" s="7" t="e">
        <f>#REF!</f>
        <v>#REF!</v>
      </c>
      <c r="L607" s="5" t="e">
        <f>VLOOKUP(X607,#REF!,6,FALSE)</f>
        <v>#REF!</v>
      </c>
      <c r="M607" s="5" t="e">
        <f>VLOOKUP(X607,#REF!,8,FALSE)</f>
        <v>#REF!</v>
      </c>
      <c r="N607" s="5" t="e">
        <f>VLOOKUP(X607,#REF!,7,FALSE)</f>
        <v>#REF!</v>
      </c>
      <c r="O607">
        <v>0</v>
      </c>
      <c r="P607">
        <v>0</v>
      </c>
      <c r="Q607" t="e">
        <f t="shared" si="67"/>
        <v>#REF!</v>
      </c>
      <c r="R607" t="e">
        <f t="shared" si="68"/>
        <v>#REF!</v>
      </c>
      <c r="S607" t="e">
        <f>#REF!^2/((J607*#REF!)*(SQRT(1+K607^2)))</f>
        <v>#REF!</v>
      </c>
      <c r="T607" t="e">
        <f t="shared" si="69"/>
        <v>#REF!</v>
      </c>
      <c r="U607">
        <v>0</v>
      </c>
      <c r="V607">
        <v>0</v>
      </c>
      <c r="W607" t="e">
        <f t="shared" si="65"/>
        <v>#REF!</v>
      </c>
      <c r="X607" t="e">
        <f t="shared" si="70"/>
        <v>#REF!</v>
      </c>
      <c r="Z607">
        <v>14</v>
      </c>
      <c r="AB607" s="15"/>
      <c r="AC607" t="e">
        <f t="shared" si="66"/>
        <v>#REF!</v>
      </c>
      <c r="AD607" t="s">
        <v>248</v>
      </c>
    </row>
    <row r="608" spans="1:30" x14ac:dyDescent="0.25">
      <c r="A608" s="1" t="s">
        <v>134</v>
      </c>
      <c r="B608" t="s">
        <v>55</v>
      </c>
      <c r="C608" t="s">
        <v>169</v>
      </c>
      <c r="D608" t="s">
        <v>983</v>
      </c>
      <c r="E608" s="4" t="s">
        <v>334</v>
      </c>
      <c r="F608" t="s">
        <v>305</v>
      </c>
      <c r="G608">
        <v>30</v>
      </c>
      <c r="H608">
        <v>1</v>
      </c>
      <c r="I608" s="7">
        <v>0</v>
      </c>
      <c r="J608" s="7" t="e">
        <f>#REF!</f>
        <v>#REF!</v>
      </c>
      <c r="K608" s="7" t="e">
        <f>#REF!</f>
        <v>#REF!</v>
      </c>
      <c r="L608" s="5" t="e">
        <f>VLOOKUP(X608,#REF!,6,FALSE)</f>
        <v>#REF!</v>
      </c>
      <c r="M608" s="5" t="e">
        <f>VLOOKUP(X608,#REF!,8,FALSE)</f>
        <v>#REF!</v>
      </c>
      <c r="N608" s="5" t="e">
        <f>VLOOKUP(X608,#REF!,7,FALSE)</f>
        <v>#REF!</v>
      </c>
      <c r="O608">
        <v>0</v>
      </c>
      <c r="P608">
        <v>0</v>
      </c>
      <c r="Q608" t="e">
        <f t="shared" si="67"/>
        <v>#REF!</v>
      </c>
      <c r="R608" t="e">
        <f t="shared" si="68"/>
        <v>#REF!</v>
      </c>
      <c r="S608" t="e">
        <f>#REF!^2/((J608*#REF!)*(SQRT(1+K608^2)))</f>
        <v>#REF!</v>
      </c>
      <c r="T608" t="e">
        <f t="shared" si="69"/>
        <v>#REF!</v>
      </c>
      <c r="U608">
        <v>0</v>
      </c>
      <c r="V608">
        <v>0</v>
      </c>
      <c r="W608" t="e">
        <f t="shared" si="65"/>
        <v>#REF!</v>
      </c>
      <c r="X608" t="e">
        <f t="shared" si="70"/>
        <v>#REF!</v>
      </c>
      <c r="Z608">
        <v>15</v>
      </c>
      <c r="AB608" s="15"/>
      <c r="AC608" t="e">
        <f t="shared" si="66"/>
        <v>#REF!</v>
      </c>
      <c r="AD608" t="s">
        <v>249</v>
      </c>
    </row>
    <row r="609" spans="1:30" x14ac:dyDescent="0.25">
      <c r="A609" s="1" t="s">
        <v>135</v>
      </c>
      <c r="B609" t="s">
        <v>55</v>
      </c>
      <c r="C609" t="s">
        <v>169</v>
      </c>
      <c r="D609" t="s">
        <v>983</v>
      </c>
      <c r="E609" s="4" t="s">
        <v>334</v>
      </c>
      <c r="F609" t="s">
        <v>305</v>
      </c>
      <c r="G609">
        <v>30</v>
      </c>
      <c r="H609">
        <v>1</v>
      </c>
      <c r="I609" s="7">
        <v>0</v>
      </c>
      <c r="J609" s="7" t="e">
        <f>#REF!</f>
        <v>#REF!</v>
      </c>
      <c r="K609" s="7" t="e">
        <f>#REF!</f>
        <v>#REF!</v>
      </c>
      <c r="L609" s="5" t="e">
        <f>VLOOKUP(X609,#REF!,6,FALSE)</f>
        <v>#REF!</v>
      </c>
      <c r="M609" s="5" t="e">
        <f>VLOOKUP(X609,#REF!,8,FALSE)</f>
        <v>#REF!</v>
      </c>
      <c r="N609" s="5" t="e">
        <f>VLOOKUP(X609,#REF!,7,FALSE)</f>
        <v>#REF!</v>
      </c>
      <c r="O609">
        <v>0</v>
      </c>
      <c r="P609">
        <v>0</v>
      </c>
      <c r="Q609" t="e">
        <f t="shared" si="67"/>
        <v>#REF!</v>
      </c>
      <c r="R609" t="e">
        <f t="shared" si="68"/>
        <v>#REF!</v>
      </c>
      <c r="S609" t="e">
        <f>#REF!^2/((J609*#REF!)*(SQRT(1+K609^2)))</f>
        <v>#REF!</v>
      </c>
      <c r="T609" t="e">
        <f t="shared" si="69"/>
        <v>#REF!</v>
      </c>
      <c r="U609">
        <v>0</v>
      </c>
      <c r="V609">
        <v>0</v>
      </c>
      <c r="W609" t="e">
        <f t="shared" si="65"/>
        <v>#REF!</v>
      </c>
      <c r="X609" t="e">
        <f t="shared" si="70"/>
        <v>#REF!</v>
      </c>
      <c r="Z609">
        <v>16</v>
      </c>
      <c r="AB609" s="15"/>
      <c r="AC609" t="e">
        <f t="shared" si="66"/>
        <v>#REF!</v>
      </c>
      <c r="AD609" t="s">
        <v>250</v>
      </c>
    </row>
    <row r="610" spans="1:30" x14ac:dyDescent="0.25">
      <c r="A610" s="1" t="s">
        <v>136</v>
      </c>
      <c r="B610" t="s">
        <v>55</v>
      </c>
      <c r="C610" t="s">
        <v>169</v>
      </c>
      <c r="D610" t="s">
        <v>983</v>
      </c>
      <c r="E610" s="4" t="s">
        <v>334</v>
      </c>
      <c r="F610" t="s">
        <v>305</v>
      </c>
      <c r="G610">
        <v>30</v>
      </c>
      <c r="H610">
        <v>1</v>
      </c>
      <c r="I610" s="7">
        <v>0</v>
      </c>
      <c r="J610" s="7" t="e">
        <f>#REF!</f>
        <v>#REF!</v>
      </c>
      <c r="K610" s="7" t="e">
        <f>#REF!</f>
        <v>#REF!</v>
      </c>
      <c r="L610" s="5" t="e">
        <f>VLOOKUP(X610,#REF!,6,FALSE)</f>
        <v>#REF!</v>
      </c>
      <c r="M610" s="5" t="e">
        <f>VLOOKUP(X610,#REF!,8,FALSE)</f>
        <v>#REF!</v>
      </c>
      <c r="N610" s="5" t="e">
        <f>VLOOKUP(X610,#REF!,7,FALSE)</f>
        <v>#REF!</v>
      </c>
      <c r="O610">
        <v>0</v>
      </c>
      <c r="P610">
        <v>0</v>
      </c>
      <c r="Q610" t="e">
        <f t="shared" si="67"/>
        <v>#REF!</v>
      </c>
      <c r="R610" t="e">
        <f t="shared" si="68"/>
        <v>#REF!</v>
      </c>
      <c r="S610" t="e">
        <f>#REF!^2/((J610*#REF!)*(SQRT(1+K610^2)))</f>
        <v>#REF!</v>
      </c>
      <c r="T610" t="e">
        <f t="shared" si="69"/>
        <v>#REF!</v>
      </c>
      <c r="U610">
        <v>0</v>
      </c>
      <c r="V610">
        <v>0</v>
      </c>
      <c r="W610" t="e">
        <f t="shared" si="65"/>
        <v>#REF!</v>
      </c>
      <c r="X610" t="e">
        <f t="shared" si="70"/>
        <v>#REF!</v>
      </c>
      <c r="Z610">
        <v>17</v>
      </c>
      <c r="AB610" s="15"/>
      <c r="AC610" t="e">
        <f t="shared" si="66"/>
        <v>#REF!</v>
      </c>
      <c r="AD610" t="s">
        <v>251</v>
      </c>
    </row>
    <row r="611" spans="1:30" x14ac:dyDescent="0.25">
      <c r="A611" s="1" t="s">
        <v>137</v>
      </c>
      <c r="B611" t="s">
        <v>55</v>
      </c>
      <c r="C611" t="s">
        <v>169</v>
      </c>
      <c r="D611" t="s">
        <v>983</v>
      </c>
      <c r="E611" s="4" t="s">
        <v>334</v>
      </c>
      <c r="F611" t="s">
        <v>305</v>
      </c>
      <c r="G611">
        <v>30</v>
      </c>
      <c r="H611">
        <v>1</v>
      </c>
      <c r="I611" s="7">
        <v>0</v>
      </c>
      <c r="J611" s="7" t="e">
        <f>#REF!</f>
        <v>#REF!</v>
      </c>
      <c r="K611" s="7" t="e">
        <f>#REF!</f>
        <v>#REF!</v>
      </c>
      <c r="L611" s="5" t="e">
        <f>VLOOKUP(X611,#REF!,6,FALSE)</f>
        <v>#REF!</v>
      </c>
      <c r="M611" s="5" t="e">
        <f>VLOOKUP(X611,#REF!,8,FALSE)</f>
        <v>#REF!</v>
      </c>
      <c r="N611" s="5" t="e">
        <f>VLOOKUP(X611,#REF!,7,FALSE)</f>
        <v>#REF!</v>
      </c>
      <c r="O611">
        <v>0</v>
      </c>
      <c r="P611">
        <v>0</v>
      </c>
      <c r="Q611" t="e">
        <f t="shared" si="67"/>
        <v>#REF!</v>
      </c>
      <c r="R611" t="e">
        <f t="shared" si="68"/>
        <v>#REF!</v>
      </c>
      <c r="S611" t="e">
        <f>#REF!^2/((J611*#REF!)*(SQRT(1+K611^2)))</f>
        <v>#REF!</v>
      </c>
      <c r="T611" t="e">
        <f t="shared" si="69"/>
        <v>#REF!</v>
      </c>
      <c r="U611">
        <v>0</v>
      </c>
      <c r="V611">
        <v>0</v>
      </c>
      <c r="W611" t="e">
        <f t="shared" si="65"/>
        <v>#REF!</v>
      </c>
      <c r="X611" t="e">
        <f t="shared" si="70"/>
        <v>#REF!</v>
      </c>
      <c r="Z611">
        <v>18</v>
      </c>
      <c r="AB611" s="15"/>
      <c r="AC611" t="e">
        <f t="shared" si="66"/>
        <v>#REF!</v>
      </c>
      <c r="AD611" t="s">
        <v>252</v>
      </c>
    </row>
    <row r="612" spans="1:30" x14ac:dyDescent="0.25">
      <c r="A612" s="1" t="s">
        <v>138</v>
      </c>
      <c r="B612" t="s">
        <v>55</v>
      </c>
      <c r="C612" t="s">
        <v>169</v>
      </c>
      <c r="D612" t="s">
        <v>983</v>
      </c>
      <c r="E612" s="4" t="s">
        <v>334</v>
      </c>
      <c r="F612" t="s">
        <v>305</v>
      </c>
      <c r="G612">
        <v>30</v>
      </c>
      <c r="H612">
        <v>1</v>
      </c>
      <c r="I612" s="7">
        <v>0</v>
      </c>
      <c r="J612" s="7" t="e">
        <f>#REF!</f>
        <v>#REF!</v>
      </c>
      <c r="K612" s="7" t="e">
        <f>#REF!</f>
        <v>#REF!</v>
      </c>
      <c r="L612" s="5" t="e">
        <f>VLOOKUP(X612,#REF!,6,FALSE)</f>
        <v>#REF!</v>
      </c>
      <c r="M612" s="5" t="e">
        <f>VLOOKUP(X612,#REF!,8,FALSE)</f>
        <v>#REF!</v>
      </c>
      <c r="N612" s="5" t="e">
        <f>VLOOKUP(X612,#REF!,7,FALSE)</f>
        <v>#REF!</v>
      </c>
      <c r="O612">
        <v>0</v>
      </c>
      <c r="P612">
        <v>0</v>
      </c>
      <c r="Q612" t="e">
        <f t="shared" si="67"/>
        <v>#REF!</v>
      </c>
      <c r="R612" t="e">
        <f t="shared" si="68"/>
        <v>#REF!</v>
      </c>
      <c r="S612" t="e">
        <f>#REF!^2/((J612*#REF!)*(SQRT(1+K612^2)))</f>
        <v>#REF!</v>
      </c>
      <c r="T612" t="e">
        <f t="shared" si="69"/>
        <v>#REF!</v>
      </c>
      <c r="U612">
        <v>0</v>
      </c>
      <c r="V612">
        <v>0</v>
      </c>
      <c r="W612" t="e">
        <f t="shared" si="65"/>
        <v>#REF!</v>
      </c>
      <c r="X612" t="e">
        <f t="shared" si="70"/>
        <v>#REF!</v>
      </c>
      <c r="Z612">
        <v>19</v>
      </c>
      <c r="AB612" s="15"/>
      <c r="AC612" t="e">
        <f t="shared" si="66"/>
        <v>#REF!</v>
      </c>
      <c r="AD612" t="s">
        <v>253</v>
      </c>
    </row>
    <row r="613" spans="1:30" x14ac:dyDescent="0.25">
      <c r="A613" s="1" t="s">
        <v>139</v>
      </c>
      <c r="B613" t="s">
        <v>55</v>
      </c>
      <c r="C613" t="s">
        <v>169</v>
      </c>
      <c r="D613" t="s">
        <v>983</v>
      </c>
      <c r="E613" s="4" t="s">
        <v>334</v>
      </c>
      <c r="F613" t="s">
        <v>305</v>
      </c>
      <c r="G613">
        <v>30</v>
      </c>
      <c r="H613">
        <v>1</v>
      </c>
      <c r="I613" s="7">
        <v>0</v>
      </c>
      <c r="J613" s="7" t="e">
        <f>#REF!</f>
        <v>#REF!</v>
      </c>
      <c r="K613" s="7" t="e">
        <f>#REF!</f>
        <v>#REF!</v>
      </c>
      <c r="L613" s="5" t="e">
        <f>VLOOKUP(X613,#REF!,6,FALSE)</f>
        <v>#REF!</v>
      </c>
      <c r="M613" s="5" t="e">
        <f>VLOOKUP(X613,#REF!,8,FALSE)</f>
        <v>#REF!</v>
      </c>
      <c r="N613" s="5" t="e">
        <f>VLOOKUP(X613,#REF!,7,FALSE)</f>
        <v>#REF!</v>
      </c>
      <c r="O613">
        <v>0</v>
      </c>
      <c r="P613">
        <v>0</v>
      </c>
      <c r="Q613" t="e">
        <f t="shared" si="67"/>
        <v>#REF!</v>
      </c>
      <c r="R613" t="e">
        <f t="shared" si="68"/>
        <v>#REF!</v>
      </c>
      <c r="S613" t="e">
        <f>#REF!^2/((J613*#REF!)*(SQRT(1+K613^2)))</f>
        <v>#REF!</v>
      </c>
      <c r="T613" t="e">
        <f t="shared" si="69"/>
        <v>#REF!</v>
      </c>
      <c r="U613">
        <v>0</v>
      </c>
      <c r="V613">
        <v>0</v>
      </c>
      <c r="W613" t="e">
        <f t="shared" si="65"/>
        <v>#REF!</v>
      </c>
      <c r="X613" t="e">
        <f t="shared" si="70"/>
        <v>#REF!</v>
      </c>
      <c r="Z613">
        <v>20</v>
      </c>
      <c r="AB613" s="15"/>
      <c r="AC613" t="e">
        <f t="shared" si="66"/>
        <v>#REF!</v>
      </c>
      <c r="AD613" t="s">
        <v>254</v>
      </c>
    </row>
    <row r="614" spans="1:30" x14ac:dyDescent="0.25">
      <c r="A614" s="1" t="s">
        <v>188</v>
      </c>
      <c r="B614" t="s">
        <v>55</v>
      </c>
      <c r="C614" t="s">
        <v>99</v>
      </c>
      <c r="D614" t="s">
        <v>983</v>
      </c>
      <c r="E614" s="4" t="s">
        <v>335</v>
      </c>
      <c r="F614" t="s">
        <v>305</v>
      </c>
      <c r="G614">
        <v>30</v>
      </c>
      <c r="H614">
        <v>0.5</v>
      </c>
      <c r="I614" s="7">
        <v>0</v>
      </c>
      <c r="J614" s="7" t="e">
        <f>#REF!</f>
        <v>#REF!</v>
      </c>
      <c r="K614" s="7" t="e">
        <f>#REF!</f>
        <v>#REF!</v>
      </c>
      <c r="L614" s="5" t="e">
        <f>VLOOKUP(X614,#REF!,6,FALSE)</f>
        <v>#REF!</v>
      </c>
      <c r="M614" s="5" t="e">
        <f>VLOOKUP(X614,#REF!,8,FALSE)</f>
        <v>#REF!</v>
      </c>
      <c r="N614" s="5" t="e">
        <f>VLOOKUP(X614,#REF!,7,FALSE)</f>
        <v>#REF!</v>
      </c>
      <c r="O614">
        <v>0</v>
      </c>
      <c r="P614">
        <v>0</v>
      </c>
      <c r="Q614" t="e">
        <f t="shared" si="67"/>
        <v>#REF!</v>
      </c>
      <c r="R614" t="e">
        <f t="shared" si="68"/>
        <v>#REF!</v>
      </c>
      <c r="S614" t="e">
        <f>#REF!^2/((J614*#REF!)*(SQRT(1+K614^2)))</f>
        <v>#REF!</v>
      </c>
      <c r="T614" t="e">
        <f t="shared" si="69"/>
        <v>#REF!</v>
      </c>
      <c r="U614">
        <v>0</v>
      </c>
      <c r="V614">
        <v>0</v>
      </c>
      <c r="W614" t="e">
        <f t="shared" si="65"/>
        <v>#REF!</v>
      </c>
      <c r="X614" t="e">
        <f t="shared" si="70"/>
        <v>#REF!</v>
      </c>
      <c r="Z614">
        <v>0.1</v>
      </c>
      <c r="AB614" s="15"/>
      <c r="AC614" t="e">
        <f t="shared" si="66"/>
        <v>#REF!</v>
      </c>
    </row>
    <row r="615" spans="1:30" x14ac:dyDescent="0.25">
      <c r="A615" s="1" t="s">
        <v>189</v>
      </c>
      <c r="B615" t="s">
        <v>55</v>
      </c>
      <c r="C615" t="s">
        <v>99</v>
      </c>
      <c r="D615" t="s">
        <v>983</v>
      </c>
      <c r="E615" s="4" t="s">
        <v>335</v>
      </c>
      <c r="F615" t="s">
        <v>305</v>
      </c>
      <c r="G615">
        <v>30</v>
      </c>
      <c r="H615">
        <v>0.5</v>
      </c>
      <c r="I615" s="7">
        <v>0</v>
      </c>
      <c r="J615" s="7" t="e">
        <f>#REF!</f>
        <v>#REF!</v>
      </c>
      <c r="K615" s="7" t="e">
        <f>#REF!</f>
        <v>#REF!</v>
      </c>
      <c r="L615" s="5" t="e">
        <f>VLOOKUP(X615,#REF!,6,FALSE)</f>
        <v>#REF!</v>
      </c>
      <c r="M615" s="5" t="e">
        <f>VLOOKUP(X615,#REF!,8,FALSE)</f>
        <v>#REF!</v>
      </c>
      <c r="N615" s="5" t="e">
        <f>VLOOKUP(X615,#REF!,7,FALSE)</f>
        <v>#REF!</v>
      </c>
      <c r="O615">
        <v>0</v>
      </c>
      <c r="P615">
        <v>0</v>
      </c>
      <c r="Q615" t="e">
        <f t="shared" si="67"/>
        <v>#REF!</v>
      </c>
      <c r="R615" t="e">
        <f t="shared" si="68"/>
        <v>#REF!</v>
      </c>
      <c r="S615" t="e">
        <f>#REF!^2/((J615*#REF!)*(SQRT(1+K615^2)))</f>
        <v>#REF!</v>
      </c>
      <c r="T615" t="e">
        <f t="shared" si="69"/>
        <v>#REF!</v>
      </c>
      <c r="U615">
        <v>0</v>
      </c>
      <c r="V615">
        <v>0</v>
      </c>
      <c r="W615" t="e">
        <f t="shared" si="65"/>
        <v>#REF!</v>
      </c>
      <c r="X615" t="e">
        <f t="shared" si="70"/>
        <v>#REF!</v>
      </c>
      <c r="Z615">
        <v>0.2</v>
      </c>
      <c r="AB615" s="15"/>
      <c r="AC615" t="e">
        <f t="shared" si="66"/>
        <v>#REF!</v>
      </c>
    </row>
    <row r="616" spans="1:30" x14ac:dyDescent="0.25">
      <c r="A616" s="1" t="s">
        <v>190</v>
      </c>
      <c r="B616" t="s">
        <v>55</v>
      </c>
      <c r="C616" t="s">
        <v>99</v>
      </c>
      <c r="D616" t="s">
        <v>983</v>
      </c>
      <c r="E616" s="4" t="s">
        <v>335</v>
      </c>
      <c r="F616" t="s">
        <v>305</v>
      </c>
      <c r="G616">
        <v>30</v>
      </c>
      <c r="H616">
        <v>0.5</v>
      </c>
      <c r="I616" s="7">
        <v>0</v>
      </c>
      <c r="J616" s="7" t="e">
        <f>#REF!</f>
        <v>#REF!</v>
      </c>
      <c r="K616" s="7" t="e">
        <f>#REF!</f>
        <v>#REF!</v>
      </c>
      <c r="L616" s="5" t="e">
        <f>VLOOKUP(X616,#REF!,6,FALSE)</f>
        <v>#REF!</v>
      </c>
      <c r="M616" s="5" t="e">
        <f>VLOOKUP(X616,#REF!,8,FALSE)</f>
        <v>#REF!</v>
      </c>
      <c r="N616" s="5" t="e">
        <f>VLOOKUP(X616,#REF!,7,FALSE)</f>
        <v>#REF!</v>
      </c>
      <c r="O616">
        <v>0</v>
      </c>
      <c r="P616">
        <v>0</v>
      </c>
      <c r="Q616" t="e">
        <f t="shared" si="67"/>
        <v>#REF!</v>
      </c>
      <c r="R616" t="e">
        <f t="shared" si="68"/>
        <v>#REF!</v>
      </c>
      <c r="S616" t="e">
        <f>#REF!^2/((J616*#REF!)*(SQRT(1+K616^2)))</f>
        <v>#REF!</v>
      </c>
      <c r="T616" t="e">
        <f t="shared" si="69"/>
        <v>#REF!</v>
      </c>
      <c r="U616">
        <v>0</v>
      </c>
      <c r="V616">
        <v>0</v>
      </c>
      <c r="W616" t="e">
        <f t="shared" si="65"/>
        <v>#REF!</v>
      </c>
      <c r="X616" t="e">
        <f t="shared" si="70"/>
        <v>#REF!</v>
      </c>
      <c r="Z616">
        <v>0.3</v>
      </c>
      <c r="AB616" s="15"/>
      <c r="AC616" t="e">
        <f t="shared" si="66"/>
        <v>#REF!</v>
      </c>
    </row>
    <row r="617" spans="1:30" x14ac:dyDescent="0.25">
      <c r="A617" s="1" t="s">
        <v>191</v>
      </c>
      <c r="B617" t="s">
        <v>55</v>
      </c>
      <c r="C617" t="s">
        <v>99</v>
      </c>
      <c r="D617" t="s">
        <v>983</v>
      </c>
      <c r="E617" s="4" t="s">
        <v>335</v>
      </c>
      <c r="F617" t="s">
        <v>305</v>
      </c>
      <c r="G617">
        <v>30</v>
      </c>
      <c r="H617">
        <v>0.5</v>
      </c>
      <c r="I617" s="7">
        <v>0</v>
      </c>
      <c r="J617" s="7" t="e">
        <f>#REF!</f>
        <v>#REF!</v>
      </c>
      <c r="K617" s="7" t="e">
        <f>#REF!</f>
        <v>#REF!</v>
      </c>
      <c r="L617" s="5" t="e">
        <f>VLOOKUP(X617,#REF!,6,FALSE)</f>
        <v>#REF!</v>
      </c>
      <c r="M617" s="5" t="e">
        <f>VLOOKUP(X617,#REF!,8,FALSE)</f>
        <v>#REF!</v>
      </c>
      <c r="N617" s="5" t="e">
        <f>VLOOKUP(X617,#REF!,7,FALSE)</f>
        <v>#REF!</v>
      </c>
      <c r="O617">
        <v>0</v>
      </c>
      <c r="P617">
        <v>0</v>
      </c>
      <c r="Q617" t="e">
        <f t="shared" si="67"/>
        <v>#REF!</v>
      </c>
      <c r="R617" t="e">
        <f t="shared" si="68"/>
        <v>#REF!</v>
      </c>
      <c r="S617" t="e">
        <f>#REF!^2/((J617*#REF!)*(SQRT(1+K617^2)))</f>
        <v>#REF!</v>
      </c>
      <c r="T617" t="e">
        <f t="shared" si="69"/>
        <v>#REF!</v>
      </c>
      <c r="U617">
        <v>0</v>
      </c>
      <c r="V617">
        <v>0</v>
      </c>
      <c r="W617" t="e">
        <f t="shared" si="65"/>
        <v>#REF!</v>
      </c>
      <c r="X617" t="e">
        <f t="shared" si="70"/>
        <v>#REF!</v>
      </c>
      <c r="Z617">
        <v>0.4</v>
      </c>
      <c r="AB617" s="15"/>
      <c r="AC617" t="e">
        <f t="shared" si="66"/>
        <v>#REF!</v>
      </c>
    </row>
    <row r="618" spans="1:30" x14ac:dyDescent="0.25">
      <c r="A618" s="1" t="s">
        <v>192</v>
      </c>
      <c r="B618" t="s">
        <v>55</v>
      </c>
      <c r="C618" t="s">
        <v>99</v>
      </c>
      <c r="D618" t="s">
        <v>983</v>
      </c>
      <c r="E618" s="4" t="s">
        <v>335</v>
      </c>
      <c r="F618" t="s">
        <v>305</v>
      </c>
      <c r="G618">
        <v>30</v>
      </c>
      <c r="H618">
        <v>0.5</v>
      </c>
      <c r="I618" s="7">
        <v>0</v>
      </c>
      <c r="J618" s="7" t="e">
        <f>#REF!</f>
        <v>#REF!</v>
      </c>
      <c r="K618" s="7" t="e">
        <f>#REF!</f>
        <v>#REF!</v>
      </c>
      <c r="L618" s="5" t="e">
        <f>VLOOKUP(X618,#REF!,6,FALSE)</f>
        <v>#REF!</v>
      </c>
      <c r="M618" s="5" t="e">
        <f>VLOOKUP(X618,#REF!,8,FALSE)</f>
        <v>#REF!</v>
      </c>
      <c r="N618" s="5" t="e">
        <f>VLOOKUP(X618,#REF!,7,FALSE)</f>
        <v>#REF!</v>
      </c>
      <c r="O618">
        <v>0</v>
      </c>
      <c r="P618">
        <v>0</v>
      </c>
      <c r="Q618" t="e">
        <f t="shared" si="67"/>
        <v>#REF!</v>
      </c>
      <c r="R618" t="e">
        <f t="shared" si="68"/>
        <v>#REF!</v>
      </c>
      <c r="S618" t="e">
        <f>#REF!^2/((J618*#REF!)*(SQRT(1+K618^2)))</f>
        <v>#REF!</v>
      </c>
      <c r="T618" t="e">
        <f t="shared" si="69"/>
        <v>#REF!</v>
      </c>
      <c r="U618">
        <v>0</v>
      </c>
      <c r="V618">
        <v>0</v>
      </c>
      <c r="W618" t="e">
        <f t="shared" si="65"/>
        <v>#REF!</v>
      </c>
      <c r="X618" t="e">
        <f t="shared" si="70"/>
        <v>#REF!</v>
      </c>
      <c r="Z618">
        <v>0.5</v>
      </c>
      <c r="AB618" s="15"/>
      <c r="AC618" t="e">
        <f t="shared" si="66"/>
        <v>#REF!</v>
      </c>
    </row>
    <row r="619" spans="1:30" x14ac:dyDescent="0.25">
      <c r="A619" s="1" t="s">
        <v>193</v>
      </c>
      <c r="B619" t="s">
        <v>55</v>
      </c>
      <c r="C619" t="s">
        <v>99</v>
      </c>
      <c r="D619" t="s">
        <v>983</v>
      </c>
      <c r="E619" s="4" t="s">
        <v>335</v>
      </c>
      <c r="F619" t="s">
        <v>305</v>
      </c>
      <c r="G619">
        <v>30</v>
      </c>
      <c r="H619">
        <v>0.5</v>
      </c>
      <c r="I619" s="7">
        <v>0</v>
      </c>
      <c r="J619" s="7" t="e">
        <f>#REF!</f>
        <v>#REF!</v>
      </c>
      <c r="K619" s="7" t="e">
        <f>#REF!</f>
        <v>#REF!</v>
      </c>
      <c r="L619" s="5" t="e">
        <f>VLOOKUP(X619,#REF!,6,FALSE)</f>
        <v>#REF!</v>
      </c>
      <c r="M619" s="5" t="e">
        <f>VLOOKUP(X619,#REF!,8,FALSE)</f>
        <v>#REF!</v>
      </c>
      <c r="N619" s="5" t="e">
        <f>VLOOKUP(X619,#REF!,7,FALSE)</f>
        <v>#REF!</v>
      </c>
      <c r="O619">
        <v>0</v>
      </c>
      <c r="P619">
        <v>0</v>
      </c>
      <c r="Q619" t="e">
        <f t="shared" si="67"/>
        <v>#REF!</v>
      </c>
      <c r="R619" t="e">
        <f t="shared" si="68"/>
        <v>#REF!</v>
      </c>
      <c r="S619" t="e">
        <f>#REF!^2/((J619*#REF!)*(SQRT(1+K619^2)))</f>
        <v>#REF!</v>
      </c>
      <c r="T619" t="e">
        <f t="shared" si="69"/>
        <v>#REF!</v>
      </c>
      <c r="U619">
        <v>0</v>
      </c>
      <c r="V619">
        <v>0</v>
      </c>
      <c r="W619" t="e">
        <f t="shared" si="65"/>
        <v>#REF!</v>
      </c>
      <c r="X619" t="e">
        <f t="shared" si="70"/>
        <v>#REF!</v>
      </c>
      <c r="Z619">
        <v>0.6</v>
      </c>
      <c r="AB619" s="15"/>
      <c r="AC619" t="e">
        <f t="shared" si="66"/>
        <v>#REF!</v>
      </c>
    </row>
    <row r="620" spans="1:30" x14ac:dyDescent="0.25">
      <c r="A620" s="1" t="s">
        <v>194</v>
      </c>
      <c r="B620" t="s">
        <v>55</v>
      </c>
      <c r="C620" t="s">
        <v>99</v>
      </c>
      <c r="D620" t="s">
        <v>983</v>
      </c>
      <c r="E620" s="4" t="s">
        <v>335</v>
      </c>
      <c r="F620" t="s">
        <v>305</v>
      </c>
      <c r="G620">
        <v>30</v>
      </c>
      <c r="H620">
        <v>0.5</v>
      </c>
      <c r="I620" s="7">
        <v>0</v>
      </c>
      <c r="J620" s="7" t="e">
        <f>#REF!</f>
        <v>#REF!</v>
      </c>
      <c r="K620" s="7" t="e">
        <f>#REF!</f>
        <v>#REF!</v>
      </c>
      <c r="L620" s="5" t="e">
        <f>VLOOKUP(X620,#REF!,6,FALSE)</f>
        <v>#REF!</v>
      </c>
      <c r="M620" s="5" t="e">
        <f>VLOOKUP(X620,#REF!,8,FALSE)</f>
        <v>#REF!</v>
      </c>
      <c r="N620" s="5" t="e">
        <f>VLOOKUP(X620,#REF!,7,FALSE)</f>
        <v>#REF!</v>
      </c>
      <c r="O620">
        <v>0</v>
      </c>
      <c r="P620">
        <v>0</v>
      </c>
      <c r="Q620" t="e">
        <f t="shared" si="67"/>
        <v>#REF!</v>
      </c>
      <c r="R620" t="e">
        <f t="shared" si="68"/>
        <v>#REF!</v>
      </c>
      <c r="S620" t="e">
        <f>#REF!^2/((J620*#REF!)*(SQRT(1+K620^2)))</f>
        <v>#REF!</v>
      </c>
      <c r="T620" t="e">
        <f t="shared" si="69"/>
        <v>#REF!</v>
      </c>
      <c r="U620">
        <v>0</v>
      </c>
      <c r="V620">
        <v>0</v>
      </c>
      <c r="W620" t="e">
        <f t="shared" si="65"/>
        <v>#REF!</v>
      </c>
      <c r="X620" t="e">
        <f t="shared" si="70"/>
        <v>#REF!</v>
      </c>
      <c r="Z620">
        <v>0.7</v>
      </c>
      <c r="AB620" s="15"/>
      <c r="AC620" t="e">
        <f t="shared" ref="AC620:AC651" si="71">"PSCAD_Test_"&amp;A620&amp;"_LWBESS_R0_SCR"&amp;ROUND(J620,2)&amp;"_XR"&amp;ROUND(K620,2)&amp;"_P"&amp;H620&amp;"_Q"&amp;I620&amp;"_"&amp;"NOBESS"</f>
        <v>#REF!</v>
      </c>
    </row>
    <row r="621" spans="1:30" x14ac:dyDescent="0.25">
      <c r="A621" s="1" t="s">
        <v>195</v>
      </c>
      <c r="B621" t="s">
        <v>55</v>
      </c>
      <c r="C621" t="s">
        <v>99</v>
      </c>
      <c r="D621" t="s">
        <v>983</v>
      </c>
      <c r="E621" s="4" t="s">
        <v>335</v>
      </c>
      <c r="F621" t="s">
        <v>305</v>
      </c>
      <c r="G621">
        <v>30</v>
      </c>
      <c r="H621">
        <v>0.5</v>
      </c>
      <c r="I621" s="7">
        <v>0</v>
      </c>
      <c r="J621" s="7" t="e">
        <f>#REF!</f>
        <v>#REF!</v>
      </c>
      <c r="K621" s="7" t="e">
        <f>#REF!</f>
        <v>#REF!</v>
      </c>
      <c r="L621" s="5" t="e">
        <f>VLOOKUP(X621,#REF!,6,FALSE)</f>
        <v>#REF!</v>
      </c>
      <c r="M621" s="5" t="e">
        <f>VLOOKUP(X621,#REF!,8,FALSE)</f>
        <v>#REF!</v>
      </c>
      <c r="N621" s="5" t="e">
        <f>VLOOKUP(X621,#REF!,7,FALSE)</f>
        <v>#REF!</v>
      </c>
      <c r="O621">
        <v>0</v>
      </c>
      <c r="P621">
        <v>0</v>
      </c>
      <c r="Q621" t="e">
        <f t="shared" si="67"/>
        <v>#REF!</v>
      </c>
      <c r="R621" t="e">
        <f t="shared" si="68"/>
        <v>#REF!</v>
      </c>
      <c r="S621" t="e">
        <f>#REF!^2/((J621*#REF!)*(SQRT(1+K621^2)))</f>
        <v>#REF!</v>
      </c>
      <c r="T621" t="e">
        <f t="shared" si="69"/>
        <v>#REF!</v>
      </c>
      <c r="U621">
        <v>0</v>
      </c>
      <c r="V621">
        <v>0</v>
      </c>
      <c r="W621" t="e">
        <f t="shared" si="65"/>
        <v>#REF!</v>
      </c>
      <c r="X621" t="e">
        <f t="shared" si="70"/>
        <v>#REF!</v>
      </c>
      <c r="Z621">
        <v>0.8</v>
      </c>
      <c r="AB621" s="15"/>
      <c r="AC621" t="e">
        <f t="shared" si="71"/>
        <v>#REF!</v>
      </c>
    </row>
    <row r="622" spans="1:30" x14ac:dyDescent="0.25">
      <c r="A622" s="1" t="s">
        <v>196</v>
      </c>
      <c r="B622" t="s">
        <v>55</v>
      </c>
      <c r="C622" t="s">
        <v>99</v>
      </c>
      <c r="D622" t="s">
        <v>983</v>
      </c>
      <c r="E622" s="4" t="s">
        <v>335</v>
      </c>
      <c r="F622" t="s">
        <v>305</v>
      </c>
      <c r="G622">
        <v>30</v>
      </c>
      <c r="H622">
        <v>0.5</v>
      </c>
      <c r="I622" s="7">
        <v>0</v>
      </c>
      <c r="J622" s="7" t="e">
        <f>#REF!</f>
        <v>#REF!</v>
      </c>
      <c r="K622" s="7" t="e">
        <f>#REF!</f>
        <v>#REF!</v>
      </c>
      <c r="L622" s="5" t="e">
        <f>VLOOKUP(X622,#REF!,6,FALSE)</f>
        <v>#REF!</v>
      </c>
      <c r="M622" s="5" t="e">
        <f>VLOOKUP(X622,#REF!,8,FALSE)</f>
        <v>#REF!</v>
      </c>
      <c r="N622" s="5" t="e">
        <f>VLOOKUP(X622,#REF!,7,FALSE)</f>
        <v>#REF!</v>
      </c>
      <c r="O622">
        <v>0</v>
      </c>
      <c r="P622">
        <v>0</v>
      </c>
      <c r="Q622" t="e">
        <f t="shared" si="67"/>
        <v>#REF!</v>
      </c>
      <c r="R622" t="e">
        <f t="shared" si="68"/>
        <v>#REF!</v>
      </c>
      <c r="S622" t="e">
        <f>#REF!^2/((J622*#REF!)*(SQRT(1+K622^2)))</f>
        <v>#REF!</v>
      </c>
      <c r="T622" t="e">
        <f t="shared" si="69"/>
        <v>#REF!</v>
      </c>
      <c r="U622">
        <v>0</v>
      </c>
      <c r="V622">
        <v>0</v>
      </c>
      <c r="W622" t="e">
        <f t="shared" si="65"/>
        <v>#REF!</v>
      </c>
      <c r="X622" t="e">
        <f t="shared" si="70"/>
        <v>#REF!</v>
      </c>
      <c r="Z622">
        <v>0.9</v>
      </c>
      <c r="AB622" s="15"/>
      <c r="AC622" t="e">
        <f t="shared" si="71"/>
        <v>#REF!</v>
      </c>
    </row>
    <row r="623" spans="1:30" x14ac:dyDescent="0.25">
      <c r="A623" s="1" t="s">
        <v>140</v>
      </c>
      <c r="B623" t="s">
        <v>55</v>
      </c>
      <c r="C623" t="s">
        <v>99</v>
      </c>
      <c r="D623" t="s">
        <v>983</v>
      </c>
      <c r="E623" s="4" t="s">
        <v>335</v>
      </c>
      <c r="F623" t="s">
        <v>305</v>
      </c>
      <c r="G623">
        <v>30</v>
      </c>
      <c r="H623">
        <v>0.5</v>
      </c>
      <c r="I623" s="7">
        <v>0</v>
      </c>
      <c r="J623" s="7" t="e">
        <f>#REF!</f>
        <v>#REF!</v>
      </c>
      <c r="K623" s="7" t="e">
        <f>#REF!</f>
        <v>#REF!</v>
      </c>
      <c r="L623" s="5" t="e">
        <f>VLOOKUP(X623,#REF!,6,FALSE)</f>
        <v>#REF!</v>
      </c>
      <c r="M623" s="5" t="e">
        <f>VLOOKUP(X623,#REF!,8,FALSE)</f>
        <v>#REF!</v>
      </c>
      <c r="N623" s="5" t="e">
        <f>VLOOKUP(X623,#REF!,7,FALSE)</f>
        <v>#REF!</v>
      </c>
      <c r="O623">
        <v>0</v>
      </c>
      <c r="P623">
        <v>0</v>
      </c>
      <c r="Q623" t="e">
        <f t="shared" si="67"/>
        <v>#REF!</v>
      </c>
      <c r="R623" t="e">
        <f t="shared" si="68"/>
        <v>#REF!</v>
      </c>
      <c r="S623" t="e">
        <f>#REF!^2/((J623*#REF!)*(SQRT(1+K623^2)))</f>
        <v>#REF!</v>
      </c>
      <c r="T623" t="e">
        <f t="shared" si="69"/>
        <v>#REF!</v>
      </c>
      <c r="U623">
        <v>0</v>
      </c>
      <c r="V623">
        <v>0</v>
      </c>
      <c r="W623" t="e">
        <f t="shared" si="65"/>
        <v>#REF!</v>
      </c>
      <c r="X623" t="e">
        <f t="shared" si="70"/>
        <v>#REF!</v>
      </c>
      <c r="Z623">
        <v>1</v>
      </c>
      <c r="AB623" s="15"/>
      <c r="AC623" t="e">
        <f t="shared" si="71"/>
        <v>#REF!</v>
      </c>
    </row>
    <row r="624" spans="1:30" x14ac:dyDescent="0.25">
      <c r="A624" s="1" t="s">
        <v>141</v>
      </c>
      <c r="B624" t="s">
        <v>55</v>
      </c>
      <c r="C624" t="s">
        <v>99</v>
      </c>
      <c r="D624" t="s">
        <v>983</v>
      </c>
      <c r="E624" s="4" t="s">
        <v>335</v>
      </c>
      <c r="F624" t="s">
        <v>305</v>
      </c>
      <c r="G624">
        <v>30</v>
      </c>
      <c r="H624">
        <v>0.5</v>
      </c>
      <c r="I624" s="7">
        <v>0</v>
      </c>
      <c r="J624" s="7" t="e">
        <f>#REF!</f>
        <v>#REF!</v>
      </c>
      <c r="K624" s="7" t="e">
        <f>#REF!</f>
        <v>#REF!</v>
      </c>
      <c r="L624" s="5" t="e">
        <f>VLOOKUP(X624,#REF!,6,FALSE)</f>
        <v>#REF!</v>
      </c>
      <c r="M624" s="5" t="e">
        <f>VLOOKUP(X624,#REF!,8,FALSE)</f>
        <v>#REF!</v>
      </c>
      <c r="N624" s="5" t="e">
        <f>VLOOKUP(X624,#REF!,7,FALSE)</f>
        <v>#REF!</v>
      </c>
      <c r="O624">
        <v>0</v>
      </c>
      <c r="P624">
        <v>0</v>
      </c>
      <c r="Q624" t="e">
        <f t="shared" si="67"/>
        <v>#REF!</v>
      </c>
      <c r="R624" t="e">
        <f t="shared" si="68"/>
        <v>#REF!</v>
      </c>
      <c r="S624" t="e">
        <f>#REF!^2/((J624*#REF!)*(SQRT(1+K624^2)))</f>
        <v>#REF!</v>
      </c>
      <c r="T624" t="e">
        <f t="shared" si="69"/>
        <v>#REF!</v>
      </c>
      <c r="U624">
        <v>0</v>
      </c>
      <c r="V624">
        <v>0</v>
      </c>
      <c r="W624" t="e">
        <f t="shared" si="65"/>
        <v>#REF!</v>
      </c>
      <c r="X624" t="e">
        <f t="shared" si="70"/>
        <v>#REF!</v>
      </c>
      <c r="Z624">
        <v>2</v>
      </c>
      <c r="AB624" s="15"/>
      <c r="AC624" t="e">
        <f t="shared" si="71"/>
        <v>#REF!</v>
      </c>
    </row>
    <row r="625" spans="1:29" x14ac:dyDescent="0.25">
      <c r="A625" s="1" t="s">
        <v>142</v>
      </c>
      <c r="B625" t="s">
        <v>55</v>
      </c>
      <c r="C625" t="s">
        <v>99</v>
      </c>
      <c r="D625" t="s">
        <v>983</v>
      </c>
      <c r="E625" s="4" t="s">
        <v>335</v>
      </c>
      <c r="F625" t="s">
        <v>305</v>
      </c>
      <c r="G625">
        <v>30</v>
      </c>
      <c r="H625">
        <v>0.5</v>
      </c>
      <c r="I625" s="7">
        <v>0</v>
      </c>
      <c r="J625" s="7" t="e">
        <f>#REF!</f>
        <v>#REF!</v>
      </c>
      <c r="K625" s="7" t="e">
        <f>#REF!</f>
        <v>#REF!</v>
      </c>
      <c r="L625" s="5" t="e">
        <f>VLOOKUP(X625,#REF!,6,FALSE)</f>
        <v>#REF!</v>
      </c>
      <c r="M625" s="5" t="e">
        <f>VLOOKUP(X625,#REF!,8,FALSE)</f>
        <v>#REF!</v>
      </c>
      <c r="N625" s="5" t="e">
        <f>VLOOKUP(X625,#REF!,7,FALSE)</f>
        <v>#REF!</v>
      </c>
      <c r="O625">
        <v>0</v>
      </c>
      <c r="P625">
        <v>0</v>
      </c>
      <c r="Q625" t="e">
        <f t="shared" si="67"/>
        <v>#REF!</v>
      </c>
      <c r="R625" t="e">
        <f t="shared" si="68"/>
        <v>#REF!</v>
      </c>
      <c r="S625" t="e">
        <f>#REF!^2/((J625*#REF!)*(SQRT(1+K625^2)))</f>
        <v>#REF!</v>
      </c>
      <c r="T625" t="e">
        <f t="shared" si="69"/>
        <v>#REF!</v>
      </c>
      <c r="U625">
        <v>0</v>
      </c>
      <c r="V625">
        <v>0</v>
      </c>
      <c r="W625" t="e">
        <f t="shared" si="65"/>
        <v>#REF!</v>
      </c>
      <c r="X625" t="e">
        <f t="shared" si="70"/>
        <v>#REF!</v>
      </c>
      <c r="Z625">
        <v>3</v>
      </c>
      <c r="AB625" s="15"/>
      <c r="AC625" t="e">
        <f t="shared" si="71"/>
        <v>#REF!</v>
      </c>
    </row>
    <row r="626" spans="1:29" x14ac:dyDescent="0.25">
      <c r="A626" s="1" t="s">
        <v>143</v>
      </c>
      <c r="B626" t="s">
        <v>55</v>
      </c>
      <c r="C626" t="s">
        <v>99</v>
      </c>
      <c r="D626" t="s">
        <v>983</v>
      </c>
      <c r="E626" s="4" t="s">
        <v>335</v>
      </c>
      <c r="F626" t="s">
        <v>305</v>
      </c>
      <c r="G626">
        <v>30</v>
      </c>
      <c r="H626">
        <v>0.5</v>
      </c>
      <c r="I626" s="7">
        <v>0</v>
      </c>
      <c r="J626" s="7" t="e">
        <f>#REF!</f>
        <v>#REF!</v>
      </c>
      <c r="K626" s="7" t="e">
        <f>#REF!</f>
        <v>#REF!</v>
      </c>
      <c r="L626" s="5" t="e">
        <f>VLOOKUP(X626,#REF!,6,FALSE)</f>
        <v>#REF!</v>
      </c>
      <c r="M626" s="5" t="e">
        <f>VLOOKUP(X626,#REF!,8,FALSE)</f>
        <v>#REF!</v>
      </c>
      <c r="N626" s="5" t="e">
        <f>VLOOKUP(X626,#REF!,7,FALSE)</f>
        <v>#REF!</v>
      </c>
      <c r="O626">
        <v>0</v>
      </c>
      <c r="P626">
        <v>0</v>
      </c>
      <c r="Q626" t="e">
        <f t="shared" si="67"/>
        <v>#REF!</v>
      </c>
      <c r="R626" t="e">
        <f t="shared" si="68"/>
        <v>#REF!</v>
      </c>
      <c r="S626" t="e">
        <f>#REF!^2/((J626*#REF!)*(SQRT(1+K626^2)))</f>
        <v>#REF!</v>
      </c>
      <c r="T626" t="e">
        <f t="shared" si="69"/>
        <v>#REF!</v>
      </c>
      <c r="U626">
        <v>0</v>
      </c>
      <c r="V626">
        <v>0</v>
      </c>
      <c r="W626" t="e">
        <f t="shared" si="65"/>
        <v>#REF!</v>
      </c>
      <c r="X626" t="e">
        <f t="shared" si="70"/>
        <v>#REF!</v>
      </c>
      <c r="Z626">
        <v>4</v>
      </c>
      <c r="AB626" s="15"/>
      <c r="AC626" t="e">
        <f t="shared" si="71"/>
        <v>#REF!</v>
      </c>
    </row>
    <row r="627" spans="1:29" x14ac:dyDescent="0.25">
      <c r="A627" s="1" t="s">
        <v>144</v>
      </c>
      <c r="B627" t="s">
        <v>55</v>
      </c>
      <c r="C627" t="s">
        <v>99</v>
      </c>
      <c r="D627" t="s">
        <v>983</v>
      </c>
      <c r="E627" s="4" t="s">
        <v>335</v>
      </c>
      <c r="F627" t="s">
        <v>305</v>
      </c>
      <c r="G627">
        <v>30</v>
      </c>
      <c r="H627">
        <v>0.5</v>
      </c>
      <c r="I627" s="7">
        <v>0</v>
      </c>
      <c r="J627" s="7" t="e">
        <f>#REF!</f>
        <v>#REF!</v>
      </c>
      <c r="K627" s="7" t="e">
        <f>#REF!</f>
        <v>#REF!</v>
      </c>
      <c r="L627" s="5" t="e">
        <f>VLOOKUP(X627,#REF!,6,FALSE)</f>
        <v>#REF!</v>
      </c>
      <c r="M627" s="5" t="e">
        <f>VLOOKUP(X627,#REF!,8,FALSE)</f>
        <v>#REF!</v>
      </c>
      <c r="N627" s="5" t="e">
        <f>VLOOKUP(X627,#REF!,7,FALSE)</f>
        <v>#REF!</v>
      </c>
      <c r="O627">
        <v>0</v>
      </c>
      <c r="P627">
        <v>0</v>
      </c>
      <c r="Q627" t="e">
        <f t="shared" si="67"/>
        <v>#REF!</v>
      </c>
      <c r="R627" t="e">
        <f t="shared" si="68"/>
        <v>#REF!</v>
      </c>
      <c r="S627" t="e">
        <f>#REF!^2/((J627*#REF!)*(SQRT(1+K627^2)))</f>
        <v>#REF!</v>
      </c>
      <c r="T627" t="e">
        <f t="shared" si="69"/>
        <v>#REF!</v>
      </c>
      <c r="U627">
        <v>0</v>
      </c>
      <c r="V627">
        <v>0</v>
      </c>
      <c r="W627" t="e">
        <f t="shared" si="65"/>
        <v>#REF!</v>
      </c>
      <c r="X627" t="e">
        <f t="shared" si="70"/>
        <v>#REF!</v>
      </c>
      <c r="Z627">
        <v>5</v>
      </c>
      <c r="AB627" s="15"/>
      <c r="AC627" t="e">
        <f t="shared" si="71"/>
        <v>#REF!</v>
      </c>
    </row>
    <row r="628" spans="1:29" x14ac:dyDescent="0.25">
      <c r="A628" s="1" t="s">
        <v>145</v>
      </c>
      <c r="B628" t="s">
        <v>55</v>
      </c>
      <c r="C628" t="s">
        <v>99</v>
      </c>
      <c r="D628" t="s">
        <v>983</v>
      </c>
      <c r="E628" s="4" t="s">
        <v>335</v>
      </c>
      <c r="F628" t="s">
        <v>305</v>
      </c>
      <c r="G628">
        <v>30</v>
      </c>
      <c r="H628">
        <v>0.5</v>
      </c>
      <c r="I628" s="7">
        <v>0</v>
      </c>
      <c r="J628" s="7" t="e">
        <f>#REF!</f>
        <v>#REF!</v>
      </c>
      <c r="K628" s="7" t="e">
        <f>#REF!</f>
        <v>#REF!</v>
      </c>
      <c r="L628" s="5" t="e">
        <f>VLOOKUP(X628,#REF!,6,FALSE)</f>
        <v>#REF!</v>
      </c>
      <c r="M628" s="5" t="e">
        <f>VLOOKUP(X628,#REF!,8,FALSE)</f>
        <v>#REF!</v>
      </c>
      <c r="N628" s="5" t="e">
        <f>VLOOKUP(X628,#REF!,7,FALSE)</f>
        <v>#REF!</v>
      </c>
      <c r="O628">
        <v>0</v>
      </c>
      <c r="P628">
        <v>0</v>
      </c>
      <c r="Q628" t="e">
        <f t="shared" si="67"/>
        <v>#REF!</v>
      </c>
      <c r="R628" t="e">
        <f t="shared" si="68"/>
        <v>#REF!</v>
      </c>
      <c r="S628" t="e">
        <f>#REF!^2/((J628*#REF!)*(SQRT(1+K628^2)))</f>
        <v>#REF!</v>
      </c>
      <c r="T628" t="e">
        <f t="shared" si="69"/>
        <v>#REF!</v>
      </c>
      <c r="U628">
        <v>0</v>
      </c>
      <c r="V628">
        <v>0</v>
      </c>
      <c r="W628" t="e">
        <f t="shared" si="65"/>
        <v>#REF!</v>
      </c>
      <c r="X628" t="e">
        <f t="shared" si="70"/>
        <v>#REF!</v>
      </c>
      <c r="Z628">
        <v>6</v>
      </c>
      <c r="AB628" s="15"/>
      <c r="AC628" t="e">
        <f t="shared" si="71"/>
        <v>#REF!</v>
      </c>
    </row>
    <row r="629" spans="1:29" x14ac:dyDescent="0.25">
      <c r="A629" s="1" t="s">
        <v>146</v>
      </c>
      <c r="B629" t="s">
        <v>55</v>
      </c>
      <c r="C629" t="s">
        <v>99</v>
      </c>
      <c r="D629" t="s">
        <v>983</v>
      </c>
      <c r="E629" s="4" t="s">
        <v>335</v>
      </c>
      <c r="F629" t="s">
        <v>305</v>
      </c>
      <c r="G629">
        <v>30</v>
      </c>
      <c r="H629">
        <v>0.5</v>
      </c>
      <c r="I629" s="7">
        <v>0</v>
      </c>
      <c r="J629" s="7" t="e">
        <f>#REF!</f>
        <v>#REF!</v>
      </c>
      <c r="K629" s="7" t="e">
        <f>#REF!</f>
        <v>#REF!</v>
      </c>
      <c r="L629" s="5" t="e">
        <f>VLOOKUP(X629,#REF!,6,FALSE)</f>
        <v>#REF!</v>
      </c>
      <c r="M629" s="5" t="e">
        <f>VLOOKUP(X629,#REF!,8,FALSE)</f>
        <v>#REF!</v>
      </c>
      <c r="N629" s="5" t="e">
        <f>VLOOKUP(X629,#REF!,7,FALSE)</f>
        <v>#REF!</v>
      </c>
      <c r="O629">
        <v>0</v>
      </c>
      <c r="P629">
        <v>0</v>
      </c>
      <c r="Q629" t="e">
        <f t="shared" si="67"/>
        <v>#REF!</v>
      </c>
      <c r="R629" t="e">
        <f t="shared" si="68"/>
        <v>#REF!</v>
      </c>
      <c r="S629" t="e">
        <f>#REF!^2/((J629*#REF!)*(SQRT(1+K629^2)))</f>
        <v>#REF!</v>
      </c>
      <c r="T629" t="e">
        <f t="shared" si="69"/>
        <v>#REF!</v>
      </c>
      <c r="U629">
        <v>0</v>
      </c>
      <c r="V629">
        <v>0</v>
      </c>
      <c r="W629" t="e">
        <f t="shared" si="65"/>
        <v>#REF!</v>
      </c>
      <c r="X629" t="e">
        <f t="shared" si="70"/>
        <v>#REF!</v>
      </c>
      <c r="Z629">
        <v>7</v>
      </c>
      <c r="AB629" s="15"/>
      <c r="AC629" t="e">
        <f t="shared" si="71"/>
        <v>#REF!</v>
      </c>
    </row>
    <row r="630" spans="1:29" x14ac:dyDescent="0.25">
      <c r="A630" s="1" t="s">
        <v>147</v>
      </c>
      <c r="B630" t="s">
        <v>55</v>
      </c>
      <c r="C630" t="s">
        <v>99</v>
      </c>
      <c r="D630" t="s">
        <v>983</v>
      </c>
      <c r="E630" s="4" t="s">
        <v>335</v>
      </c>
      <c r="F630" t="s">
        <v>305</v>
      </c>
      <c r="G630">
        <v>30</v>
      </c>
      <c r="H630">
        <v>0.5</v>
      </c>
      <c r="I630" s="7">
        <v>0</v>
      </c>
      <c r="J630" s="7" t="e">
        <f>#REF!</f>
        <v>#REF!</v>
      </c>
      <c r="K630" s="7" t="e">
        <f>#REF!</f>
        <v>#REF!</v>
      </c>
      <c r="L630" s="5" t="e">
        <f>VLOOKUP(X630,#REF!,6,FALSE)</f>
        <v>#REF!</v>
      </c>
      <c r="M630" s="5" t="e">
        <f>VLOOKUP(X630,#REF!,8,FALSE)</f>
        <v>#REF!</v>
      </c>
      <c r="N630" s="5" t="e">
        <f>VLOOKUP(X630,#REF!,7,FALSE)</f>
        <v>#REF!</v>
      </c>
      <c r="O630">
        <v>0</v>
      </c>
      <c r="P630">
        <v>0</v>
      </c>
      <c r="Q630" t="e">
        <f t="shared" si="67"/>
        <v>#REF!</v>
      </c>
      <c r="R630" t="e">
        <f t="shared" si="68"/>
        <v>#REF!</v>
      </c>
      <c r="S630" t="e">
        <f>#REF!^2/((J630*#REF!)*(SQRT(1+K630^2)))</f>
        <v>#REF!</v>
      </c>
      <c r="T630" t="e">
        <f t="shared" si="69"/>
        <v>#REF!</v>
      </c>
      <c r="U630">
        <v>0</v>
      </c>
      <c r="V630">
        <v>0</v>
      </c>
      <c r="W630" t="e">
        <f t="shared" si="65"/>
        <v>#REF!</v>
      </c>
      <c r="X630" t="e">
        <f t="shared" si="70"/>
        <v>#REF!</v>
      </c>
      <c r="Z630">
        <v>8</v>
      </c>
      <c r="AB630" s="15"/>
      <c r="AC630" t="e">
        <f t="shared" si="71"/>
        <v>#REF!</v>
      </c>
    </row>
    <row r="631" spans="1:29" x14ac:dyDescent="0.25">
      <c r="A631" s="1" t="s">
        <v>148</v>
      </c>
      <c r="B631" t="s">
        <v>55</v>
      </c>
      <c r="C631" t="s">
        <v>99</v>
      </c>
      <c r="D631" t="s">
        <v>983</v>
      </c>
      <c r="E631" s="4" t="s">
        <v>335</v>
      </c>
      <c r="F631" t="s">
        <v>305</v>
      </c>
      <c r="G631">
        <v>30</v>
      </c>
      <c r="H631">
        <v>0.5</v>
      </c>
      <c r="I631" s="7">
        <v>0</v>
      </c>
      <c r="J631" s="7" t="e">
        <f>#REF!</f>
        <v>#REF!</v>
      </c>
      <c r="K631" s="7" t="e">
        <f>#REF!</f>
        <v>#REF!</v>
      </c>
      <c r="L631" s="5" t="e">
        <f>VLOOKUP(X631,#REF!,6,FALSE)</f>
        <v>#REF!</v>
      </c>
      <c r="M631" s="5" t="e">
        <f>VLOOKUP(X631,#REF!,8,FALSE)</f>
        <v>#REF!</v>
      </c>
      <c r="N631" s="5" t="e">
        <f>VLOOKUP(X631,#REF!,7,FALSE)</f>
        <v>#REF!</v>
      </c>
      <c r="O631">
        <v>0</v>
      </c>
      <c r="P631">
        <v>0</v>
      </c>
      <c r="Q631" t="e">
        <f t="shared" si="67"/>
        <v>#REF!</v>
      </c>
      <c r="R631" t="e">
        <f t="shared" si="68"/>
        <v>#REF!</v>
      </c>
      <c r="S631" t="e">
        <f>#REF!^2/((J631*#REF!)*(SQRT(1+K631^2)))</f>
        <v>#REF!</v>
      </c>
      <c r="T631" t="e">
        <f t="shared" si="69"/>
        <v>#REF!</v>
      </c>
      <c r="U631">
        <v>0</v>
      </c>
      <c r="V631">
        <v>0</v>
      </c>
      <c r="W631" t="e">
        <f t="shared" si="65"/>
        <v>#REF!</v>
      </c>
      <c r="X631" t="e">
        <f t="shared" si="70"/>
        <v>#REF!</v>
      </c>
      <c r="Z631">
        <v>9</v>
      </c>
      <c r="AB631" s="15"/>
      <c r="AC631" t="e">
        <f t="shared" si="71"/>
        <v>#REF!</v>
      </c>
    </row>
    <row r="632" spans="1:29" x14ac:dyDescent="0.25">
      <c r="A632" s="1" t="s">
        <v>149</v>
      </c>
      <c r="B632" t="s">
        <v>55</v>
      </c>
      <c r="C632" t="s">
        <v>99</v>
      </c>
      <c r="D632" t="s">
        <v>983</v>
      </c>
      <c r="E632" s="4" t="s">
        <v>335</v>
      </c>
      <c r="F632" t="s">
        <v>305</v>
      </c>
      <c r="G632">
        <v>30</v>
      </c>
      <c r="H632">
        <v>0.5</v>
      </c>
      <c r="I632" s="7">
        <v>0</v>
      </c>
      <c r="J632" s="7" t="e">
        <f>#REF!</f>
        <v>#REF!</v>
      </c>
      <c r="K632" s="7" t="e">
        <f>#REF!</f>
        <v>#REF!</v>
      </c>
      <c r="L632" s="5" t="e">
        <f>VLOOKUP(X632,#REF!,6,FALSE)</f>
        <v>#REF!</v>
      </c>
      <c r="M632" s="5" t="e">
        <f>VLOOKUP(X632,#REF!,8,FALSE)</f>
        <v>#REF!</v>
      </c>
      <c r="N632" s="5" t="e">
        <f>VLOOKUP(X632,#REF!,7,FALSE)</f>
        <v>#REF!</v>
      </c>
      <c r="O632">
        <v>0</v>
      </c>
      <c r="P632">
        <v>0</v>
      </c>
      <c r="Q632" t="e">
        <f t="shared" si="67"/>
        <v>#REF!</v>
      </c>
      <c r="R632" t="e">
        <f t="shared" si="68"/>
        <v>#REF!</v>
      </c>
      <c r="S632" t="e">
        <f>#REF!^2/((J632*#REF!)*(SQRT(1+K632^2)))</f>
        <v>#REF!</v>
      </c>
      <c r="T632" t="e">
        <f t="shared" si="69"/>
        <v>#REF!</v>
      </c>
      <c r="U632">
        <v>0</v>
      </c>
      <c r="V632">
        <v>0</v>
      </c>
      <c r="W632" t="e">
        <f t="shared" si="65"/>
        <v>#REF!</v>
      </c>
      <c r="X632" t="e">
        <f t="shared" si="70"/>
        <v>#REF!</v>
      </c>
      <c r="Z632">
        <v>10</v>
      </c>
      <c r="AB632" s="15"/>
      <c r="AC632" t="e">
        <f t="shared" si="71"/>
        <v>#REF!</v>
      </c>
    </row>
    <row r="633" spans="1:29" x14ac:dyDescent="0.25">
      <c r="A633" s="1" t="s">
        <v>150</v>
      </c>
      <c r="B633" t="s">
        <v>55</v>
      </c>
      <c r="C633" t="s">
        <v>99</v>
      </c>
      <c r="D633" t="s">
        <v>983</v>
      </c>
      <c r="E633" s="4" t="s">
        <v>335</v>
      </c>
      <c r="F633" t="s">
        <v>305</v>
      </c>
      <c r="G633">
        <v>30</v>
      </c>
      <c r="H633">
        <v>0.5</v>
      </c>
      <c r="I633" s="7">
        <v>0</v>
      </c>
      <c r="J633" s="7" t="e">
        <f>#REF!</f>
        <v>#REF!</v>
      </c>
      <c r="K633" s="7" t="e">
        <f>#REF!</f>
        <v>#REF!</v>
      </c>
      <c r="L633" s="5" t="e">
        <f>VLOOKUP(X633,#REF!,6,FALSE)</f>
        <v>#REF!</v>
      </c>
      <c r="M633" s="5" t="e">
        <f>VLOOKUP(X633,#REF!,8,FALSE)</f>
        <v>#REF!</v>
      </c>
      <c r="N633" s="5" t="e">
        <f>VLOOKUP(X633,#REF!,7,FALSE)</f>
        <v>#REF!</v>
      </c>
      <c r="O633">
        <v>0</v>
      </c>
      <c r="P633">
        <v>0</v>
      </c>
      <c r="Q633" t="e">
        <f t="shared" si="67"/>
        <v>#REF!</v>
      </c>
      <c r="R633" t="e">
        <f t="shared" si="68"/>
        <v>#REF!</v>
      </c>
      <c r="S633" t="e">
        <f>#REF!^2/((J633*#REF!)*(SQRT(1+K633^2)))</f>
        <v>#REF!</v>
      </c>
      <c r="T633" t="e">
        <f t="shared" si="69"/>
        <v>#REF!</v>
      </c>
      <c r="U633">
        <v>0</v>
      </c>
      <c r="V633">
        <v>0</v>
      </c>
      <c r="W633" t="e">
        <f t="shared" si="65"/>
        <v>#REF!</v>
      </c>
      <c r="X633" t="e">
        <f t="shared" si="70"/>
        <v>#REF!</v>
      </c>
      <c r="Z633">
        <v>11</v>
      </c>
      <c r="AB633" s="15"/>
      <c r="AC633" t="e">
        <f t="shared" si="71"/>
        <v>#REF!</v>
      </c>
    </row>
    <row r="634" spans="1:29" x14ac:dyDescent="0.25">
      <c r="A634" s="1" t="s">
        <v>151</v>
      </c>
      <c r="B634" t="s">
        <v>55</v>
      </c>
      <c r="C634" t="s">
        <v>99</v>
      </c>
      <c r="D634" t="s">
        <v>983</v>
      </c>
      <c r="E634" s="4" t="s">
        <v>335</v>
      </c>
      <c r="F634" t="s">
        <v>305</v>
      </c>
      <c r="G634">
        <v>30</v>
      </c>
      <c r="H634">
        <v>0.5</v>
      </c>
      <c r="I634" s="7">
        <v>0</v>
      </c>
      <c r="J634" s="7" t="e">
        <f>#REF!</f>
        <v>#REF!</v>
      </c>
      <c r="K634" s="7" t="e">
        <f>#REF!</f>
        <v>#REF!</v>
      </c>
      <c r="L634" s="5" t="e">
        <f>VLOOKUP(X634,#REF!,6,FALSE)</f>
        <v>#REF!</v>
      </c>
      <c r="M634" s="5" t="e">
        <f>VLOOKUP(X634,#REF!,8,FALSE)</f>
        <v>#REF!</v>
      </c>
      <c r="N634" s="5" t="e">
        <f>VLOOKUP(X634,#REF!,7,FALSE)</f>
        <v>#REF!</v>
      </c>
      <c r="O634">
        <v>0</v>
      </c>
      <c r="P634">
        <v>0</v>
      </c>
      <c r="Q634" t="e">
        <f t="shared" si="67"/>
        <v>#REF!</v>
      </c>
      <c r="R634" t="e">
        <f t="shared" si="68"/>
        <v>#REF!</v>
      </c>
      <c r="S634" t="e">
        <f>#REF!^2/((J634*#REF!)*(SQRT(1+K634^2)))</f>
        <v>#REF!</v>
      </c>
      <c r="T634" t="e">
        <f t="shared" si="69"/>
        <v>#REF!</v>
      </c>
      <c r="U634">
        <v>0</v>
      </c>
      <c r="V634">
        <v>0</v>
      </c>
      <c r="W634" t="e">
        <f t="shared" si="65"/>
        <v>#REF!</v>
      </c>
      <c r="X634" t="e">
        <f t="shared" si="70"/>
        <v>#REF!</v>
      </c>
      <c r="Z634">
        <v>12</v>
      </c>
      <c r="AB634" s="15"/>
      <c r="AC634" t="e">
        <f t="shared" si="71"/>
        <v>#REF!</v>
      </c>
    </row>
    <row r="635" spans="1:29" x14ac:dyDescent="0.25">
      <c r="A635" s="1" t="s">
        <v>152</v>
      </c>
      <c r="B635" t="s">
        <v>55</v>
      </c>
      <c r="C635" t="s">
        <v>99</v>
      </c>
      <c r="D635" t="s">
        <v>983</v>
      </c>
      <c r="E635" s="4" t="s">
        <v>335</v>
      </c>
      <c r="F635" t="s">
        <v>305</v>
      </c>
      <c r="G635">
        <v>30</v>
      </c>
      <c r="H635">
        <v>0.5</v>
      </c>
      <c r="I635" s="7">
        <v>0</v>
      </c>
      <c r="J635" s="7" t="e">
        <f>#REF!</f>
        <v>#REF!</v>
      </c>
      <c r="K635" s="7" t="e">
        <f>#REF!</f>
        <v>#REF!</v>
      </c>
      <c r="L635" s="5" t="e">
        <f>VLOOKUP(X635,#REF!,6,FALSE)</f>
        <v>#REF!</v>
      </c>
      <c r="M635" s="5" t="e">
        <f>VLOOKUP(X635,#REF!,8,FALSE)</f>
        <v>#REF!</v>
      </c>
      <c r="N635" s="5" t="e">
        <f>VLOOKUP(X635,#REF!,7,FALSE)</f>
        <v>#REF!</v>
      </c>
      <c r="O635">
        <v>0</v>
      </c>
      <c r="P635">
        <v>0</v>
      </c>
      <c r="Q635" t="e">
        <f t="shared" si="67"/>
        <v>#REF!</v>
      </c>
      <c r="R635" t="e">
        <f t="shared" si="68"/>
        <v>#REF!</v>
      </c>
      <c r="S635" t="e">
        <f>#REF!^2/((J635*#REF!)*(SQRT(1+K635^2)))</f>
        <v>#REF!</v>
      </c>
      <c r="T635" t="e">
        <f t="shared" si="69"/>
        <v>#REF!</v>
      </c>
      <c r="U635">
        <v>0</v>
      </c>
      <c r="V635">
        <v>0</v>
      </c>
      <c r="W635" t="e">
        <f t="shared" si="65"/>
        <v>#REF!</v>
      </c>
      <c r="X635" t="e">
        <f t="shared" si="70"/>
        <v>#REF!</v>
      </c>
      <c r="Z635">
        <v>13</v>
      </c>
      <c r="AB635" s="15"/>
      <c r="AC635" t="e">
        <f t="shared" si="71"/>
        <v>#REF!</v>
      </c>
    </row>
    <row r="636" spans="1:29" x14ac:dyDescent="0.25">
      <c r="A636" s="1" t="s">
        <v>153</v>
      </c>
      <c r="B636" t="s">
        <v>55</v>
      </c>
      <c r="C636" t="s">
        <v>99</v>
      </c>
      <c r="D636" t="s">
        <v>983</v>
      </c>
      <c r="E636" s="4" t="s">
        <v>335</v>
      </c>
      <c r="F636" t="s">
        <v>305</v>
      </c>
      <c r="G636">
        <v>30</v>
      </c>
      <c r="H636">
        <v>0.5</v>
      </c>
      <c r="I636" s="7">
        <v>0</v>
      </c>
      <c r="J636" s="7" t="e">
        <f>#REF!</f>
        <v>#REF!</v>
      </c>
      <c r="K636" s="7" t="e">
        <f>#REF!</f>
        <v>#REF!</v>
      </c>
      <c r="L636" s="5" t="e">
        <f>VLOOKUP(X636,#REF!,6,FALSE)</f>
        <v>#REF!</v>
      </c>
      <c r="M636" s="5" t="e">
        <f>VLOOKUP(X636,#REF!,8,FALSE)</f>
        <v>#REF!</v>
      </c>
      <c r="N636" s="5" t="e">
        <f>VLOOKUP(X636,#REF!,7,FALSE)</f>
        <v>#REF!</v>
      </c>
      <c r="O636">
        <v>0</v>
      </c>
      <c r="P636">
        <v>0</v>
      </c>
      <c r="Q636" t="e">
        <f t="shared" si="67"/>
        <v>#REF!</v>
      </c>
      <c r="R636" t="e">
        <f t="shared" si="68"/>
        <v>#REF!</v>
      </c>
      <c r="S636" t="e">
        <f>#REF!^2/((J636*#REF!)*(SQRT(1+K636^2)))</f>
        <v>#REF!</v>
      </c>
      <c r="T636" t="e">
        <f t="shared" si="69"/>
        <v>#REF!</v>
      </c>
      <c r="U636">
        <v>0</v>
      </c>
      <c r="V636">
        <v>0</v>
      </c>
      <c r="W636" t="e">
        <f t="shared" si="65"/>
        <v>#REF!</v>
      </c>
      <c r="X636" t="e">
        <f t="shared" si="70"/>
        <v>#REF!</v>
      </c>
      <c r="Z636">
        <v>14</v>
      </c>
      <c r="AB636" s="15"/>
      <c r="AC636" t="e">
        <f t="shared" si="71"/>
        <v>#REF!</v>
      </c>
    </row>
    <row r="637" spans="1:29" x14ac:dyDescent="0.25">
      <c r="A637" s="1" t="s">
        <v>154</v>
      </c>
      <c r="B637" t="s">
        <v>55</v>
      </c>
      <c r="C637" t="s">
        <v>99</v>
      </c>
      <c r="D637" t="s">
        <v>983</v>
      </c>
      <c r="E637" s="4" t="s">
        <v>335</v>
      </c>
      <c r="F637" t="s">
        <v>305</v>
      </c>
      <c r="G637">
        <v>30</v>
      </c>
      <c r="H637">
        <v>0.5</v>
      </c>
      <c r="I637" s="7">
        <v>0</v>
      </c>
      <c r="J637" s="7" t="e">
        <f>#REF!</f>
        <v>#REF!</v>
      </c>
      <c r="K637" s="7" t="e">
        <f>#REF!</f>
        <v>#REF!</v>
      </c>
      <c r="L637" s="5" t="e">
        <f>VLOOKUP(X637,#REF!,6,FALSE)</f>
        <v>#REF!</v>
      </c>
      <c r="M637" s="5" t="e">
        <f>VLOOKUP(X637,#REF!,8,FALSE)</f>
        <v>#REF!</v>
      </c>
      <c r="N637" s="5" t="e">
        <f>VLOOKUP(X637,#REF!,7,FALSE)</f>
        <v>#REF!</v>
      </c>
      <c r="O637">
        <v>0</v>
      </c>
      <c r="P637">
        <v>0</v>
      </c>
      <c r="Q637" t="e">
        <f t="shared" si="67"/>
        <v>#REF!</v>
      </c>
      <c r="R637" t="e">
        <f t="shared" si="68"/>
        <v>#REF!</v>
      </c>
      <c r="S637" t="e">
        <f>#REF!^2/((J637*#REF!)*(SQRT(1+K637^2)))</f>
        <v>#REF!</v>
      </c>
      <c r="T637" t="e">
        <f t="shared" si="69"/>
        <v>#REF!</v>
      </c>
      <c r="U637">
        <v>0</v>
      </c>
      <c r="V637">
        <v>0</v>
      </c>
      <c r="W637" t="e">
        <f t="shared" si="65"/>
        <v>#REF!</v>
      </c>
      <c r="X637" t="e">
        <f t="shared" si="70"/>
        <v>#REF!</v>
      </c>
      <c r="Z637">
        <v>15</v>
      </c>
      <c r="AB637" s="15"/>
      <c r="AC637" t="e">
        <f t="shared" si="71"/>
        <v>#REF!</v>
      </c>
    </row>
    <row r="638" spans="1:29" x14ac:dyDescent="0.25">
      <c r="A638" s="1" t="s">
        <v>155</v>
      </c>
      <c r="B638" t="s">
        <v>55</v>
      </c>
      <c r="C638" t="s">
        <v>99</v>
      </c>
      <c r="D638" t="s">
        <v>983</v>
      </c>
      <c r="E638" s="4" t="s">
        <v>335</v>
      </c>
      <c r="F638" t="s">
        <v>305</v>
      </c>
      <c r="G638">
        <v>30</v>
      </c>
      <c r="H638">
        <v>0.5</v>
      </c>
      <c r="I638" s="7">
        <v>0</v>
      </c>
      <c r="J638" s="7" t="e">
        <f>#REF!</f>
        <v>#REF!</v>
      </c>
      <c r="K638" s="7" t="e">
        <f>#REF!</f>
        <v>#REF!</v>
      </c>
      <c r="L638" s="5" t="e">
        <f>VLOOKUP(X638,#REF!,6,FALSE)</f>
        <v>#REF!</v>
      </c>
      <c r="M638" s="5" t="e">
        <f>VLOOKUP(X638,#REF!,8,FALSE)</f>
        <v>#REF!</v>
      </c>
      <c r="N638" s="5" t="e">
        <f>VLOOKUP(X638,#REF!,7,FALSE)</f>
        <v>#REF!</v>
      </c>
      <c r="O638">
        <v>0</v>
      </c>
      <c r="P638">
        <v>0</v>
      </c>
      <c r="Q638" t="e">
        <f t="shared" si="67"/>
        <v>#REF!</v>
      </c>
      <c r="R638" t="e">
        <f t="shared" si="68"/>
        <v>#REF!</v>
      </c>
      <c r="S638" t="e">
        <f>#REF!^2/((J638*#REF!)*(SQRT(1+K638^2)))</f>
        <v>#REF!</v>
      </c>
      <c r="T638" t="e">
        <f t="shared" si="69"/>
        <v>#REF!</v>
      </c>
      <c r="U638">
        <v>0</v>
      </c>
      <c r="V638">
        <v>0</v>
      </c>
      <c r="W638" t="e">
        <f t="shared" si="65"/>
        <v>#REF!</v>
      </c>
      <c r="X638" t="e">
        <f t="shared" si="70"/>
        <v>#REF!</v>
      </c>
      <c r="Z638">
        <v>16</v>
      </c>
      <c r="AB638" s="15"/>
      <c r="AC638" t="e">
        <f t="shared" si="71"/>
        <v>#REF!</v>
      </c>
    </row>
    <row r="639" spans="1:29" x14ac:dyDescent="0.25">
      <c r="A639" s="1" t="s">
        <v>156</v>
      </c>
      <c r="B639" t="s">
        <v>55</v>
      </c>
      <c r="C639" t="s">
        <v>99</v>
      </c>
      <c r="D639" t="s">
        <v>983</v>
      </c>
      <c r="E639" s="4" t="s">
        <v>335</v>
      </c>
      <c r="F639" t="s">
        <v>305</v>
      </c>
      <c r="G639">
        <v>30</v>
      </c>
      <c r="H639">
        <v>0.5</v>
      </c>
      <c r="I639" s="7">
        <v>0</v>
      </c>
      <c r="J639" s="7" t="e">
        <f>#REF!</f>
        <v>#REF!</v>
      </c>
      <c r="K639" s="7" t="e">
        <f>#REF!</f>
        <v>#REF!</v>
      </c>
      <c r="L639" s="5" t="e">
        <f>VLOOKUP(X639,#REF!,6,FALSE)</f>
        <v>#REF!</v>
      </c>
      <c r="M639" s="5" t="e">
        <f>VLOOKUP(X639,#REF!,8,FALSE)</f>
        <v>#REF!</v>
      </c>
      <c r="N639" s="5" t="e">
        <f>VLOOKUP(X639,#REF!,7,FALSE)</f>
        <v>#REF!</v>
      </c>
      <c r="O639">
        <v>0</v>
      </c>
      <c r="P639">
        <v>0</v>
      </c>
      <c r="Q639" t="e">
        <f t="shared" si="67"/>
        <v>#REF!</v>
      </c>
      <c r="R639" t="e">
        <f t="shared" si="68"/>
        <v>#REF!</v>
      </c>
      <c r="S639" t="e">
        <f>#REF!^2/((J639*#REF!)*(SQRT(1+K639^2)))</f>
        <v>#REF!</v>
      </c>
      <c r="T639" t="e">
        <f t="shared" si="69"/>
        <v>#REF!</v>
      </c>
      <c r="U639">
        <v>0</v>
      </c>
      <c r="V639">
        <v>0</v>
      </c>
      <c r="W639" t="e">
        <f t="shared" si="65"/>
        <v>#REF!</v>
      </c>
      <c r="X639" t="e">
        <f t="shared" si="70"/>
        <v>#REF!</v>
      </c>
      <c r="Z639">
        <v>17</v>
      </c>
      <c r="AB639" s="15"/>
      <c r="AC639" t="e">
        <f t="shared" si="71"/>
        <v>#REF!</v>
      </c>
    </row>
    <row r="640" spans="1:29" x14ac:dyDescent="0.25">
      <c r="A640" s="1" t="s">
        <v>157</v>
      </c>
      <c r="B640" t="s">
        <v>55</v>
      </c>
      <c r="C640" t="s">
        <v>99</v>
      </c>
      <c r="D640" t="s">
        <v>983</v>
      </c>
      <c r="E640" s="4" t="s">
        <v>335</v>
      </c>
      <c r="F640" t="s">
        <v>305</v>
      </c>
      <c r="G640">
        <v>30</v>
      </c>
      <c r="H640">
        <v>0.5</v>
      </c>
      <c r="I640" s="7">
        <v>0</v>
      </c>
      <c r="J640" s="7" t="e">
        <f>#REF!</f>
        <v>#REF!</v>
      </c>
      <c r="K640" s="7" t="e">
        <f>#REF!</f>
        <v>#REF!</v>
      </c>
      <c r="L640" s="5" t="e">
        <f>VLOOKUP(X640,#REF!,6,FALSE)</f>
        <v>#REF!</v>
      </c>
      <c r="M640" s="5" t="e">
        <f>VLOOKUP(X640,#REF!,8,FALSE)</f>
        <v>#REF!</v>
      </c>
      <c r="N640" s="5" t="e">
        <f>VLOOKUP(X640,#REF!,7,FALSE)</f>
        <v>#REF!</v>
      </c>
      <c r="O640">
        <v>0</v>
      </c>
      <c r="P640">
        <v>0</v>
      </c>
      <c r="Q640" t="e">
        <f t="shared" si="67"/>
        <v>#REF!</v>
      </c>
      <c r="R640" t="e">
        <f t="shared" si="68"/>
        <v>#REF!</v>
      </c>
      <c r="S640" t="e">
        <f>#REF!^2/((J640*#REF!)*(SQRT(1+K640^2)))</f>
        <v>#REF!</v>
      </c>
      <c r="T640" t="e">
        <f t="shared" si="69"/>
        <v>#REF!</v>
      </c>
      <c r="U640">
        <v>0</v>
      </c>
      <c r="V640">
        <v>0</v>
      </c>
      <c r="W640" t="e">
        <f t="shared" si="65"/>
        <v>#REF!</v>
      </c>
      <c r="X640" t="e">
        <f t="shared" si="70"/>
        <v>#REF!</v>
      </c>
      <c r="Z640">
        <v>18</v>
      </c>
      <c r="AB640" s="15"/>
      <c r="AC640" t="e">
        <f t="shared" si="71"/>
        <v>#REF!</v>
      </c>
    </row>
    <row r="641" spans="1:29" x14ac:dyDescent="0.25">
      <c r="A641" s="1" t="s">
        <v>158</v>
      </c>
      <c r="B641" t="s">
        <v>55</v>
      </c>
      <c r="C641" t="s">
        <v>99</v>
      </c>
      <c r="D641" t="s">
        <v>983</v>
      </c>
      <c r="E641" s="4" t="s">
        <v>335</v>
      </c>
      <c r="F641" t="s">
        <v>305</v>
      </c>
      <c r="G641">
        <v>30</v>
      </c>
      <c r="H641">
        <v>0.5</v>
      </c>
      <c r="I641" s="7">
        <v>0</v>
      </c>
      <c r="J641" s="7" t="e">
        <f>#REF!</f>
        <v>#REF!</v>
      </c>
      <c r="K641" s="7" t="e">
        <f>#REF!</f>
        <v>#REF!</v>
      </c>
      <c r="L641" s="5" t="e">
        <f>VLOOKUP(X641,#REF!,6,FALSE)</f>
        <v>#REF!</v>
      </c>
      <c r="M641" s="5" t="e">
        <f>VLOOKUP(X641,#REF!,8,FALSE)</f>
        <v>#REF!</v>
      </c>
      <c r="N641" s="5" t="e">
        <f>VLOOKUP(X641,#REF!,7,FALSE)</f>
        <v>#REF!</v>
      </c>
      <c r="O641">
        <v>0</v>
      </c>
      <c r="P641">
        <v>0</v>
      </c>
      <c r="Q641" t="e">
        <f t="shared" si="67"/>
        <v>#REF!</v>
      </c>
      <c r="R641" t="e">
        <f t="shared" si="68"/>
        <v>#REF!</v>
      </c>
      <c r="S641" t="e">
        <f>#REF!^2/((J641*#REF!)*(SQRT(1+K641^2)))</f>
        <v>#REF!</v>
      </c>
      <c r="T641" t="e">
        <f t="shared" si="69"/>
        <v>#REF!</v>
      </c>
      <c r="U641">
        <v>0</v>
      </c>
      <c r="V641">
        <v>0</v>
      </c>
      <c r="W641" t="e">
        <f t="shared" si="65"/>
        <v>#REF!</v>
      </c>
      <c r="X641" t="e">
        <f t="shared" si="70"/>
        <v>#REF!</v>
      </c>
      <c r="Z641">
        <v>19</v>
      </c>
      <c r="AB641" s="15"/>
      <c r="AC641" t="e">
        <f t="shared" si="71"/>
        <v>#REF!</v>
      </c>
    </row>
    <row r="642" spans="1:29" x14ac:dyDescent="0.25">
      <c r="A642" s="1" t="s">
        <v>159</v>
      </c>
      <c r="B642" t="s">
        <v>55</v>
      </c>
      <c r="C642" t="s">
        <v>99</v>
      </c>
      <c r="D642" t="s">
        <v>983</v>
      </c>
      <c r="E642" s="4" t="s">
        <v>335</v>
      </c>
      <c r="F642" t="s">
        <v>305</v>
      </c>
      <c r="G642">
        <v>30</v>
      </c>
      <c r="H642">
        <v>0.5</v>
      </c>
      <c r="I642" s="7">
        <v>0</v>
      </c>
      <c r="J642" s="7" t="e">
        <f>#REF!</f>
        <v>#REF!</v>
      </c>
      <c r="K642" s="7" t="e">
        <f>#REF!</f>
        <v>#REF!</v>
      </c>
      <c r="L642" s="5" t="e">
        <f>VLOOKUP(X642,#REF!,6,FALSE)</f>
        <v>#REF!</v>
      </c>
      <c r="M642" s="5" t="e">
        <f>VLOOKUP(X642,#REF!,8,FALSE)</f>
        <v>#REF!</v>
      </c>
      <c r="N642" s="5" t="e">
        <f>VLOOKUP(X642,#REF!,7,FALSE)</f>
        <v>#REF!</v>
      </c>
      <c r="O642">
        <v>0</v>
      </c>
      <c r="P642">
        <v>0</v>
      </c>
      <c r="Q642" t="e">
        <f t="shared" si="67"/>
        <v>#REF!</v>
      </c>
      <c r="R642" t="e">
        <f t="shared" si="68"/>
        <v>#REF!</v>
      </c>
      <c r="S642" t="e">
        <f>#REF!^2/((J642*#REF!)*(SQRT(1+K642^2)))</f>
        <v>#REF!</v>
      </c>
      <c r="T642" t="e">
        <f t="shared" si="69"/>
        <v>#REF!</v>
      </c>
      <c r="U642">
        <v>0</v>
      </c>
      <c r="V642">
        <v>0</v>
      </c>
      <c r="W642" t="e">
        <f t="shared" si="65"/>
        <v>#REF!</v>
      </c>
      <c r="X642" t="e">
        <f t="shared" si="70"/>
        <v>#REF!</v>
      </c>
      <c r="Z642">
        <v>20</v>
      </c>
      <c r="AB642" s="15"/>
      <c r="AC642" t="e">
        <f t="shared" si="71"/>
        <v>#REF!</v>
      </c>
    </row>
    <row r="643" spans="1:29" ht="15" customHeight="1" x14ac:dyDescent="0.25">
      <c r="A643" s="1" t="s">
        <v>160</v>
      </c>
      <c r="B643" t="s">
        <v>55</v>
      </c>
      <c r="C643" t="s">
        <v>99</v>
      </c>
      <c r="D643" t="s">
        <v>983</v>
      </c>
      <c r="E643" s="4" t="s">
        <v>335</v>
      </c>
      <c r="F643" t="s">
        <v>305</v>
      </c>
      <c r="G643">
        <v>30</v>
      </c>
      <c r="H643">
        <v>0.5</v>
      </c>
      <c r="I643" s="7">
        <v>0</v>
      </c>
      <c r="J643" s="7" t="e">
        <f>#REF!</f>
        <v>#REF!</v>
      </c>
      <c r="K643" s="7" t="e">
        <f>#REF!</f>
        <v>#REF!</v>
      </c>
      <c r="L643" s="5" t="e">
        <f>VLOOKUP(X643,#REF!,6,FALSE)</f>
        <v>#REF!</v>
      </c>
      <c r="M643" s="5" t="e">
        <f>VLOOKUP(X643,#REF!,8,FALSE)</f>
        <v>#REF!</v>
      </c>
      <c r="N643" s="5" t="e">
        <f>VLOOKUP(X643,#REF!,7,FALSE)</f>
        <v>#REF!</v>
      </c>
      <c r="O643">
        <v>0</v>
      </c>
      <c r="P643">
        <v>0</v>
      </c>
      <c r="Q643" t="e">
        <f t="shared" si="67"/>
        <v>#REF!</v>
      </c>
      <c r="R643" t="e">
        <f t="shared" si="68"/>
        <v>#REF!</v>
      </c>
      <c r="S643" t="e">
        <f>#REF!^2/((J643*#REF!)*(SQRT(1+K643^2)))</f>
        <v>#REF!</v>
      </c>
      <c r="T643" t="e">
        <f t="shared" si="69"/>
        <v>#REF!</v>
      </c>
      <c r="U643">
        <v>0</v>
      </c>
      <c r="V643">
        <v>0</v>
      </c>
      <c r="W643" t="e">
        <f t="shared" ref="W643:W706" si="72">"PSCAD_"&amp;D643&amp;"_"&amp;F643&amp;"_"&amp;A643&amp;"_SCR"&amp;ROUND(J643,2)&amp;"_XR"&amp;ROUND(K643,2)&amp;"_P"&amp;H643&amp;"_Q"&amp;I643</f>
        <v>#REF!</v>
      </c>
      <c r="X643" t="e">
        <f t="shared" si="70"/>
        <v>#REF!</v>
      </c>
      <c r="Z643">
        <v>0.1</v>
      </c>
      <c r="AB643" s="15"/>
      <c r="AC643" t="e">
        <f t="shared" si="71"/>
        <v>#REF!</v>
      </c>
    </row>
    <row r="644" spans="1:29" x14ac:dyDescent="0.25">
      <c r="A644" s="1" t="s">
        <v>161</v>
      </c>
      <c r="B644" t="s">
        <v>55</v>
      </c>
      <c r="C644" t="s">
        <v>99</v>
      </c>
      <c r="D644" t="s">
        <v>983</v>
      </c>
      <c r="E644" s="4" t="s">
        <v>335</v>
      </c>
      <c r="F644" t="s">
        <v>305</v>
      </c>
      <c r="G644">
        <v>30</v>
      </c>
      <c r="H644">
        <v>0.5</v>
      </c>
      <c r="I644" s="7">
        <v>0</v>
      </c>
      <c r="J644" s="7" t="e">
        <f>#REF!</f>
        <v>#REF!</v>
      </c>
      <c r="K644" s="7" t="e">
        <f>#REF!</f>
        <v>#REF!</v>
      </c>
      <c r="L644" s="5" t="e">
        <f>VLOOKUP(X644,#REF!,6,FALSE)</f>
        <v>#REF!</v>
      </c>
      <c r="M644" s="5" t="e">
        <f>VLOOKUP(X644,#REF!,8,FALSE)</f>
        <v>#REF!</v>
      </c>
      <c r="N644" s="5" t="e">
        <f>VLOOKUP(X644,#REF!,7,FALSE)</f>
        <v>#REF!</v>
      </c>
      <c r="O644">
        <v>0</v>
      </c>
      <c r="P644">
        <v>0</v>
      </c>
      <c r="Q644" t="e">
        <f t="shared" si="67"/>
        <v>#REF!</v>
      </c>
      <c r="R644" t="e">
        <f t="shared" si="68"/>
        <v>#REF!</v>
      </c>
      <c r="S644" t="e">
        <f>#REF!^2/((J644*#REF!)*(SQRT(1+K644^2)))</f>
        <v>#REF!</v>
      </c>
      <c r="T644" t="e">
        <f t="shared" si="69"/>
        <v>#REF!</v>
      </c>
      <c r="U644">
        <v>0</v>
      </c>
      <c r="V644">
        <v>0</v>
      </c>
      <c r="W644" t="e">
        <f t="shared" si="72"/>
        <v>#REF!</v>
      </c>
      <c r="X644" t="e">
        <f t="shared" si="70"/>
        <v>#REF!</v>
      </c>
      <c r="Z644">
        <v>0.2</v>
      </c>
      <c r="AB644" s="15"/>
      <c r="AC644" t="e">
        <f t="shared" si="71"/>
        <v>#REF!</v>
      </c>
    </row>
    <row r="645" spans="1:29" x14ac:dyDescent="0.25">
      <c r="A645" s="1" t="s">
        <v>162</v>
      </c>
      <c r="B645" t="s">
        <v>55</v>
      </c>
      <c r="C645" t="s">
        <v>99</v>
      </c>
      <c r="D645" t="s">
        <v>983</v>
      </c>
      <c r="E645" s="4" t="s">
        <v>335</v>
      </c>
      <c r="F645" t="s">
        <v>305</v>
      </c>
      <c r="G645">
        <v>30</v>
      </c>
      <c r="H645">
        <v>0.5</v>
      </c>
      <c r="I645" s="7">
        <v>0</v>
      </c>
      <c r="J645" s="7" t="e">
        <f>#REF!</f>
        <v>#REF!</v>
      </c>
      <c r="K645" s="7" t="e">
        <f>#REF!</f>
        <v>#REF!</v>
      </c>
      <c r="L645" s="5" t="e">
        <f>VLOOKUP(X645,#REF!,6,FALSE)</f>
        <v>#REF!</v>
      </c>
      <c r="M645" s="5" t="e">
        <f>VLOOKUP(X645,#REF!,8,FALSE)</f>
        <v>#REF!</v>
      </c>
      <c r="N645" s="5" t="e">
        <f>VLOOKUP(X645,#REF!,7,FALSE)</f>
        <v>#REF!</v>
      </c>
      <c r="O645">
        <v>0</v>
      </c>
      <c r="P645">
        <v>0</v>
      </c>
      <c r="Q645" t="e">
        <f t="shared" si="67"/>
        <v>#REF!</v>
      </c>
      <c r="R645" t="e">
        <f t="shared" si="68"/>
        <v>#REF!</v>
      </c>
      <c r="S645" t="e">
        <f>#REF!^2/((J645*#REF!)*(SQRT(1+K645^2)))</f>
        <v>#REF!</v>
      </c>
      <c r="T645" t="e">
        <f t="shared" si="69"/>
        <v>#REF!</v>
      </c>
      <c r="U645">
        <v>0</v>
      </c>
      <c r="V645">
        <v>0</v>
      </c>
      <c r="W645" t="e">
        <f t="shared" si="72"/>
        <v>#REF!</v>
      </c>
      <c r="X645" t="e">
        <f t="shared" si="70"/>
        <v>#REF!</v>
      </c>
      <c r="Z645">
        <v>0.3</v>
      </c>
      <c r="AB645" s="15"/>
      <c r="AC645" t="e">
        <f t="shared" si="71"/>
        <v>#REF!</v>
      </c>
    </row>
    <row r="646" spans="1:29" x14ac:dyDescent="0.25">
      <c r="A646" s="1" t="s">
        <v>163</v>
      </c>
      <c r="B646" t="s">
        <v>55</v>
      </c>
      <c r="C646" t="s">
        <v>99</v>
      </c>
      <c r="D646" t="s">
        <v>983</v>
      </c>
      <c r="E646" s="4" t="s">
        <v>335</v>
      </c>
      <c r="F646" t="s">
        <v>305</v>
      </c>
      <c r="G646">
        <v>30</v>
      </c>
      <c r="H646">
        <v>0.5</v>
      </c>
      <c r="I646" s="7">
        <v>0</v>
      </c>
      <c r="J646" s="7" t="e">
        <f>#REF!</f>
        <v>#REF!</v>
      </c>
      <c r="K646" s="7" t="e">
        <f>#REF!</f>
        <v>#REF!</v>
      </c>
      <c r="L646" s="5" t="e">
        <f>VLOOKUP(X646,#REF!,6,FALSE)</f>
        <v>#REF!</v>
      </c>
      <c r="M646" s="5" t="e">
        <f>VLOOKUP(X646,#REF!,8,FALSE)</f>
        <v>#REF!</v>
      </c>
      <c r="N646" s="5" t="e">
        <f>VLOOKUP(X646,#REF!,7,FALSE)</f>
        <v>#REF!</v>
      </c>
      <c r="O646">
        <v>0</v>
      </c>
      <c r="P646">
        <v>0</v>
      </c>
      <c r="Q646" t="e">
        <f t="shared" si="67"/>
        <v>#REF!</v>
      </c>
      <c r="R646" t="e">
        <f t="shared" si="68"/>
        <v>#REF!</v>
      </c>
      <c r="S646" t="e">
        <f>#REF!^2/((J646*#REF!)*(SQRT(1+K646^2)))</f>
        <v>#REF!</v>
      </c>
      <c r="T646" t="e">
        <f t="shared" si="69"/>
        <v>#REF!</v>
      </c>
      <c r="U646">
        <v>0</v>
      </c>
      <c r="V646">
        <v>0</v>
      </c>
      <c r="W646" t="e">
        <f t="shared" si="72"/>
        <v>#REF!</v>
      </c>
      <c r="X646" t="e">
        <f t="shared" si="70"/>
        <v>#REF!</v>
      </c>
      <c r="Z646">
        <v>0.4</v>
      </c>
      <c r="AB646" s="15"/>
      <c r="AC646" t="e">
        <f t="shared" si="71"/>
        <v>#REF!</v>
      </c>
    </row>
    <row r="647" spans="1:29" x14ac:dyDescent="0.25">
      <c r="A647" s="1" t="s">
        <v>164</v>
      </c>
      <c r="B647" t="s">
        <v>55</v>
      </c>
      <c r="C647" t="s">
        <v>99</v>
      </c>
      <c r="D647" t="s">
        <v>983</v>
      </c>
      <c r="E647" s="4" t="s">
        <v>335</v>
      </c>
      <c r="F647" t="s">
        <v>305</v>
      </c>
      <c r="G647">
        <v>30</v>
      </c>
      <c r="H647">
        <v>0.5</v>
      </c>
      <c r="I647" s="7">
        <v>0</v>
      </c>
      <c r="J647" s="7" t="e">
        <f>#REF!</f>
        <v>#REF!</v>
      </c>
      <c r="K647" s="7" t="e">
        <f>#REF!</f>
        <v>#REF!</v>
      </c>
      <c r="L647" s="5" t="e">
        <f>VLOOKUP(X647,#REF!,6,FALSE)</f>
        <v>#REF!</v>
      </c>
      <c r="M647" s="5" t="e">
        <f>VLOOKUP(X647,#REF!,8,FALSE)</f>
        <v>#REF!</v>
      </c>
      <c r="N647" s="5" t="e">
        <f>VLOOKUP(X647,#REF!,7,FALSE)</f>
        <v>#REF!</v>
      </c>
      <c r="O647">
        <v>0</v>
      </c>
      <c r="P647">
        <v>0</v>
      </c>
      <c r="Q647" t="e">
        <f t="shared" si="67"/>
        <v>#REF!</v>
      </c>
      <c r="R647" t="e">
        <f t="shared" si="68"/>
        <v>#REF!</v>
      </c>
      <c r="S647" t="e">
        <f>#REF!^2/((J647*#REF!)*(SQRT(1+K647^2)))</f>
        <v>#REF!</v>
      </c>
      <c r="T647" t="e">
        <f t="shared" si="69"/>
        <v>#REF!</v>
      </c>
      <c r="U647">
        <v>0</v>
      </c>
      <c r="V647">
        <v>0</v>
      </c>
      <c r="W647" t="e">
        <f t="shared" si="72"/>
        <v>#REF!</v>
      </c>
      <c r="X647" t="e">
        <f t="shared" si="70"/>
        <v>#REF!</v>
      </c>
      <c r="Z647">
        <v>0.5</v>
      </c>
      <c r="AB647" s="15"/>
      <c r="AC647" t="e">
        <f t="shared" si="71"/>
        <v>#REF!</v>
      </c>
    </row>
    <row r="648" spans="1:29" x14ac:dyDescent="0.25">
      <c r="A648" s="1" t="s">
        <v>165</v>
      </c>
      <c r="B648" t="s">
        <v>55</v>
      </c>
      <c r="C648" t="s">
        <v>99</v>
      </c>
      <c r="D648" t="s">
        <v>983</v>
      </c>
      <c r="E648" s="4" t="s">
        <v>335</v>
      </c>
      <c r="F648" t="s">
        <v>305</v>
      </c>
      <c r="G648">
        <v>30</v>
      </c>
      <c r="H648">
        <v>0.5</v>
      </c>
      <c r="I648" s="7">
        <v>0</v>
      </c>
      <c r="J648" s="7" t="e">
        <f>#REF!</f>
        <v>#REF!</v>
      </c>
      <c r="K648" s="7" t="e">
        <f>#REF!</f>
        <v>#REF!</v>
      </c>
      <c r="L648" s="5" t="e">
        <f>VLOOKUP(X648,#REF!,6,FALSE)</f>
        <v>#REF!</v>
      </c>
      <c r="M648" s="5" t="e">
        <f>VLOOKUP(X648,#REF!,8,FALSE)</f>
        <v>#REF!</v>
      </c>
      <c r="N648" s="5" t="e">
        <f>VLOOKUP(X648,#REF!,7,FALSE)</f>
        <v>#REF!</v>
      </c>
      <c r="O648">
        <v>0</v>
      </c>
      <c r="P648">
        <v>0</v>
      </c>
      <c r="Q648" t="e">
        <f t="shared" si="67"/>
        <v>#REF!</v>
      </c>
      <c r="R648" t="e">
        <f t="shared" si="68"/>
        <v>#REF!</v>
      </c>
      <c r="S648" t="e">
        <f>#REF!^2/((J648*#REF!)*(SQRT(1+K648^2)))</f>
        <v>#REF!</v>
      </c>
      <c r="T648" t="e">
        <f t="shared" si="69"/>
        <v>#REF!</v>
      </c>
      <c r="U648">
        <v>0</v>
      </c>
      <c r="V648">
        <v>0</v>
      </c>
      <c r="W648" t="e">
        <f t="shared" si="72"/>
        <v>#REF!</v>
      </c>
      <c r="X648" t="e">
        <f t="shared" si="70"/>
        <v>#REF!</v>
      </c>
      <c r="Z648">
        <v>0.6</v>
      </c>
      <c r="AB648" s="15"/>
      <c r="AC648" t="e">
        <f t="shared" si="71"/>
        <v>#REF!</v>
      </c>
    </row>
    <row r="649" spans="1:29" x14ac:dyDescent="0.25">
      <c r="A649" s="1" t="s">
        <v>166</v>
      </c>
      <c r="B649" t="s">
        <v>55</v>
      </c>
      <c r="C649" t="s">
        <v>99</v>
      </c>
      <c r="D649" t="s">
        <v>983</v>
      </c>
      <c r="E649" s="4" t="s">
        <v>335</v>
      </c>
      <c r="F649" t="s">
        <v>305</v>
      </c>
      <c r="G649">
        <v>30</v>
      </c>
      <c r="H649">
        <v>0.5</v>
      </c>
      <c r="I649" s="7">
        <v>0</v>
      </c>
      <c r="J649" s="7" t="e">
        <f>#REF!</f>
        <v>#REF!</v>
      </c>
      <c r="K649" s="7" t="e">
        <f>#REF!</f>
        <v>#REF!</v>
      </c>
      <c r="L649" s="5" t="e">
        <f>VLOOKUP(X649,#REF!,6,FALSE)</f>
        <v>#REF!</v>
      </c>
      <c r="M649" s="5" t="e">
        <f>VLOOKUP(X649,#REF!,8,FALSE)</f>
        <v>#REF!</v>
      </c>
      <c r="N649" s="5" t="e">
        <f>VLOOKUP(X649,#REF!,7,FALSE)</f>
        <v>#REF!</v>
      </c>
      <c r="O649">
        <v>0</v>
      </c>
      <c r="P649">
        <v>0</v>
      </c>
      <c r="Q649" t="e">
        <f t="shared" si="67"/>
        <v>#REF!</v>
      </c>
      <c r="R649" t="e">
        <f t="shared" si="68"/>
        <v>#REF!</v>
      </c>
      <c r="S649" t="e">
        <f>#REF!^2/((J649*#REF!)*(SQRT(1+K649^2)))</f>
        <v>#REF!</v>
      </c>
      <c r="T649" t="e">
        <f t="shared" si="69"/>
        <v>#REF!</v>
      </c>
      <c r="U649">
        <v>0</v>
      </c>
      <c r="V649">
        <v>0</v>
      </c>
      <c r="W649" t="e">
        <f t="shared" si="72"/>
        <v>#REF!</v>
      </c>
      <c r="X649" t="e">
        <f t="shared" si="70"/>
        <v>#REF!</v>
      </c>
      <c r="Z649">
        <v>0.7</v>
      </c>
      <c r="AB649" s="15"/>
      <c r="AC649" t="e">
        <f t="shared" si="71"/>
        <v>#REF!</v>
      </c>
    </row>
    <row r="650" spans="1:29" x14ac:dyDescent="0.25">
      <c r="A650" s="1" t="s">
        <v>167</v>
      </c>
      <c r="B650" t="s">
        <v>55</v>
      </c>
      <c r="C650" t="s">
        <v>99</v>
      </c>
      <c r="D650" t="s">
        <v>983</v>
      </c>
      <c r="E650" s="4" t="s">
        <v>335</v>
      </c>
      <c r="F650" t="s">
        <v>305</v>
      </c>
      <c r="G650">
        <v>30</v>
      </c>
      <c r="H650">
        <v>0.5</v>
      </c>
      <c r="I650" s="7">
        <v>0</v>
      </c>
      <c r="J650" s="7" t="e">
        <f>#REF!</f>
        <v>#REF!</v>
      </c>
      <c r="K650" s="7" t="e">
        <f>#REF!</f>
        <v>#REF!</v>
      </c>
      <c r="L650" s="5" t="e">
        <f>VLOOKUP(X650,#REF!,6,FALSE)</f>
        <v>#REF!</v>
      </c>
      <c r="M650" s="5" t="e">
        <f>VLOOKUP(X650,#REF!,8,FALSE)</f>
        <v>#REF!</v>
      </c>
      <c r="N650" s="5" t="e">
        <f>VLOOKUP(X650,#REF!,7,FALSE)</f>
        <v>#REF!</v>
      </c>
      <c r="O650">
        <v>0</v>
      </c>
      <c r="P650">
        <v>0</v>
      </c>
      <c r="Q650" t="e">
        <f t="shared" si="67"/>
        <v>#REF!</v>
      </c>
      <c r="R650" t="e">
        <f t="shared" si="68"/>
        <v>#REF!</v>
      </c>
      <c r="S650" t="e">
        <f>#REF!^2/((J650*#REF!)*(SQRT(1+K650^2)))</f>
        <v>#REF!</v>
      </c>
      <c r="T650" t="e">
        <f t="shared" si="69"/>
        <v>#REF!</v>
      </c>
      <c r="U650">
        <v>0</v>
      </c>
      <c r="V650">
        <v>0</v>
      </c>
      <c r="W650" t="e">
        <f t="shared" si="72"/>
        <v>#REF!</v>
      </c>
      <c r="X650" t="e">
        <f t="shared" si="70"/>
        <v>#REF!</v>
      </c>
      <c r="Z650">
        <v>0.8</v>
      </c>
      <c r="AB650" s="15"/>
      <c r="AC650" t="e">
        <f t="shared" si="71"/>
        <v>#REF!</v>
      </c>
    </row>
    <row r="651" spans="1:29" x14ac:dyDescent="0.25">
      <c r="A651" s="1" t="s">
        <v>168</v>
      </c>
      <c r="B651" t="s">
        <v>55</v>
      </c>
      <c r="C651" t="s">
        <v>99</v>
      </c>
      <c r="D651" t="s">
        <v>983</v>
      </c>
      <c r="E651" s="4" t="s">
        <v>335</v>
      </c>
      <c r="F651" t="s">
        <v>305</v>
      </c>
      <c r="G651">
        <v>30</v>
      </c>
      <c r="H651">
        <v>0.5</v>
      </c>
      <c r="I651" s="7">
        <v>0</v>
      </c>
      <c r="J651" s="7" t="e">
        <f>#REF!</f>
        <v>#REF!</v>
      </c>
      <c r="K651" s="7" t="e">
        <f>#REF!</f>
        <v>#REF!</v>
      </c>
      <c r="L651" s="5" t="e">
        <f>VLOOKUP(X651,#REF!,6,FALSE)</f>
        <v>#REF!</v>
      </c>
      <c r="M651" s="5" t="e">
        <f>VLOOKUP(X651,#REF!,8,FALSE)</f>
        <v>#REF!</v>
      </c>
      <c r="N651" s="5" t="e">
        <f>VLOOKUP(X651,#REF!,7,FALSE)</f>
        <v>#REF!</v>
      </c>
      <c r="O651">
        <v>0</v>
      </c>
      <c r="P651">
        <v>0</v>
      </c>
      <c r="Q651" t="e">
        <f t="shared" si="67"/>
        <v>#REF!</v>
      </c>
      <c r="R651" t="e">
        <f t="shared" si="68"/>
        <v>#REF!</v>
      </c>
      <c r="S651" t="e">
        <f>#REF!^2/((J651*#REF!)*(SQRT(1+K651^2)))</f>
        <v>#REF!</v>
      </c>
      <c r="T651" t="e">
        <f t="shared" si="69"/>
        <v>#REF!</v>
      </c>
      <c r="U651">
        <v>0</v>
      </c>
      <c r="V651">
        <v>0</v>
      </c>
      <c r="W651" t="e">
        <f t="shared" si="72"/>
        <v>#REF!</v>
      </c>
      <c r="X651" t="e">
        <f t="shared" si="70"/>
        <v>#REF!</v>
      </c>
      <c r="Z651">
        <v>0.9</v>
      </c>
      <c r="AB651" s="15"/>
      <c r="AC651" t="e">
        <f t="shared" si="71"/>
        <v>#REF!</v>
      </c>
    </row>
    <row r="652" spans="1:29" x14ac:dyDescent="0.25">
      <c r="A652" s="1" t="s">
        <v>79</v>
      </c>
      <c r="B652" t="s">
        <v>55</v>
      </c>
      <c r="C652" t="s">
        <v>99</v>
      </c>
      <c r="D652" t="s">
        <v>983</v>
      </c>
      <c r="E652" s="4" t="s">
        <v>335</v>
      </c>
      <c r="F652" t="s">
        <v>305</v>
      </c>
      <c r="G652">
        <v>30</v>
      </c>
      <c r="H652">
        <v>0.5</v>
      </c>
      <c r="I652" s="7">
        <v>0</v>
      </c>
      <c r="J652" s="7" t="e">
        <f>#REF!</f>
        <v>#REF!</v>
      </c>
      <c r="K652" s="7" t="e">
        <f>#REF!</f>
        <v>#REF!</v>
      </c>
      <c r="L652" s="5" t="e">
        <f>VLOOKUP(X652,#REF!,6,FALSE)</f>
        <v>#REF!</v>
      </c>
      <c r="M652" s="5" t="e">
        <f>VLOOKUP(X652,#REF!,8,FALSE)</f>
        <v>#REF!</v>
      </c>
      <c r="N652" s="5" t="e">
        <f>VLOOKUP(X652,#REF!,7,FALSE)</f>
        <v>#REF!</v>
      </c>
      <c r="O652">
        <v>0</v>
      </c>
      <c r="P652">
        <v>0</v>
      </c>
      <c r="Q652" t="e">
        <f t="shared" si="67"/>
        <v>#REF!</v>
      </c>
      <c r="R652" t="e">
        <f t="shared" si="68"/>
        <v>#REF!</v>
      </c>
      <c r="S652" t="e">
        <f>#REF!^2/((J652*#REF!)*(SQRT(1+K652^2)))</f>
        <v>#REF!</v>
      </c>
      <c r="T652" t="e">
        <f t="shared" si="69"/>
        <v>#REF!</v>
      </c>
      <c r="U652">
        <v>0</v>
      </c>
      <c r="V652">
        <v>0</v>
      </c>
      <c r="W652" t="e">
        <f t="shared" si="72"/>
        <v>#REF!</v>
      </c>
      <c r="X652" t="e">
        <f t="shared" si="70"/>
        <v>#REF!</v>
      </c>
      <c r="Z652">
        <v>1</v>
      </c>
      <c r="AB652" s="15"/>
      <c r="AC652" t="e">
        <f t="shared" ref="AC652:AC673" si="73">"PSCAD_Test_"&amp;A652&amp;"_LWBESS_R0_SCR"&amp;ROUND(J652,2)&amp;"_XR"&amp;ROUND(K652,2)&amp;"_P"&amp;H652&amp;"_Q"&amp;I652&amp;"_"&amp;"NOBESS"</f>
        <v>#REF!</v>
      </c>
    </row>
    <row r="653" spans="1:29" x14ac:dyDescent="0.25">
      <c r="A653" s="1" t="s">
        <v>80</v>
      </c>
      <c r="B653" t="s">
        <v>55</v>
      </c>
      <c r="C653" t="s">
        <v>99</v>
      </c>
      <c r="D653" t="s">
        <v>983</v>
      </c>
      <c r="E653" s="4" t="s">
        <v>335</v>
      </c>
      <c r="F653" t="s">
        <v>305</v>
      </c>
      <c r="G653">
        <v>30</v>
      </c>
      <c r="H653">
        <v>0.5</v>
      </c>
      <c r="I653" s="7">
        <v>0</v>
      </c>
      <c r="J653" s="7" t="e">
        <f>#REF!</f>
        <v>#REF!</v>
      </c>
      <c r="K653" s="7" t="e">
        <f>#REF!</f>
        <v>#REF!</v>
      </c>
      <c r="L653" s="5" t="e">
        <f>VLOOKUP(X653,#REF!,6,FALSE)</f>
        <v>#REF!</v>
      </c>
      <c r="M653" s="5" t="e">
        <f>VLOOKUP(X653,#REF!,8,FALSE)</f>
        <v>#REF!</v>
      </c>
      <c r="N653" s="5" t="e">
        <f>VLOOKUP(X653,#REF!,7,FALSE)</f>
        <v>#REF!</v>
      </c>
      <c r="O653">
        <v>0</v>
      </c>
      <c r="P653">
        <v>0</v>
      </c>
      <c r="Q653" t="e">
        <f t="shared" si="67"/>
        <v>#REF!</v>
      </c>
      <c r="R653" t="e">
        <f t="shared" si="68"/>
        <v>#REF!</v>
      </c>
      <c r="S653" t="e">
        <f>#REF!^2/((J653*#REF!)*(SQRT(1+K653^2)))</f>
        <v>#REF!</v>
      </c>
      <c r="T653" t="e">
        <f t="shared" si="69"/>
        <v>#REF!</v>
      </c>
      <c r="U653">
        <v>0</v>
      </c>
      <c r="V653">
        <v>0</v>
      </c>
      <c r="W653" t="e">
        <f t="shared" si="72"/>
        <v>#REF!</v>
      </c>
      <c r="X653" t="e">
        <f t="shared" si="70"/>
        <v>#REF!</v>
      </c>
      <c r="Z653">
        <v>2</v>
      </c>
      <c r="AB653" s="15"/>
      <c r="AC653" t="e">
        <f t="shared" si="73"/>
        <v>#REF!</v>
      </c>
    </row>
    <row r="654" spans="1:29" x14ac:dyDescent="0.25">
      <c r="A654" s="1" t="s">
        <v>81</v>
      </c>
      <c r="B654" t="s">
        <v>55</v>
      </c>
      <c r="C654" t="s">
        <v>99</v>
      </c>
      <c r="D654" t="s">
        <v>983</v>
      </c>
      <c r="E654" s="4" t="s">
        <v>335</v>
      </c>
      <c r="F654" t="s">
        <v>305</v>
      </c>
      <c r="G654">
        <v>30</v>
      </c>
      <c r="H654">
        <v>0.5</v>
      </c>
      <c r="I654" s="7">
        <v>0</v>
      </c>
      <c r="J654" s="7" t="e">
        <f>#REF!</f>
        <v>#REF!</v>
      </c>
      <c r="K654" s="7" t="e">
        <f>#REF!</f>
        <v>#REF!</v>
      </c>
      <c r="L654" s="5" t="e">
        <f>VLOOKUP(X654,#REF!,6,FALSE)</f>
        <v>#REF!</v>
      </c>
      <c r="M654" s="5" t="e">
        <f>VLOOKUP(X654,#REF!,8,FALSE)</f>
        <v>#REF!</v>
      </c>
      <c r="N654" s="5" t="e">
        <f>VLOOKUP(X654,#REF!,7,FALSE)</f>
        <v>#REF!</v>
      </c>
      <c r="O654">
        <v>0</v>
      </c>
      <c r="P654">
        <v>0</v>
      </c>
      <c r="Q654" t="e">
        <f t="shared" si="67"/>
        <v>#REF!</v>
      </c>
      <c r="R654" t="e">
        <f t="shared" si="68"/>
        <v>#REF!</v>
      </c>
      <c r="S654" t="e">
        <f>#REF!^2/((J654*#REF!)*(SQRT(1+K654^2)))</f>
        <v>#REF!</v>
      </c>
      <c r="T654" t="e">
        <f t="shared" si="69"/>
        <v>#REF!</v>
      </c>
      <c r="U654">
        <v>0</v>
      </c>
      <c r="V654">
        <v>0</v>
      </c>
      <c r="W654" t="e">
        <f t="shared" si="72"/>
        <v>#REF!</v>
      </c>
      <c r="X654" t="e">
        <f t="shared" si="70"/>
        <v>#REF!</v>
      </c>
      <c r="Z654">
        <v>3</v>
      </c>
      <c r="AB654" s="15"/>
      <c r="AC654" t="e">
        <f t="shared" si="73"/>
        <v>#REF!</v>
      </c>
    </row>
    <row r="655" spans="1:29" x14ac:dyDescent="0.25">
      <c r="A655" s="1" t="s">
        <v>82</v>
      </c>
      <c r="B655" t="s">
        <v>55</v>
      </c>
      <c r="C655" t="s">
        <v>99</v>
      </c>
      <c r="D655" t="s">
        <v>983</v>
      </c>
      <c r="E655" s="4" t="s">
        <v>335</v>
      </c>
      <c r="F655" t="s">
        <v>305</v>
      </c>
      <c r="G655">
        <v>30</v>
      </c>
      <c r="H655">
        <v>0.5</v>
      </c>
      <c r="I655" s="7">
        <v>0</v>
      </c>
      <c r="J655" s="7" t="e">
        <f>#REF!</f>
        <v>#REF!</v>
      </c>
      <c r="K655" s="7" t="e">
        <f>#REF!</f>
        <v>#REF!</v>
      </c>
      <c r="L655" s="5" t="e">
        <f>VLOOKUP(X655,#REF!,6,FALSE)</f>
        <v>#REF!</v>
      </c>
      <c r="M655" s="5" t="e">
        <f>VLOOKUP(X655,#REF!,8,FALSE)</f>
        <v>#REF!</v>
      </c>
      <c r="N655" s="5" t="e">
        <f>VLOOKUP(X655,#REF!,7,FALSE)</f>
        <v>#REF!</v>
      </c>
      <c r="O655">
        <v>0</v>
      </c>
      <c r="P655">
        <v>0</v>
      </c>
      <c r="Q655" t="e">
        <f t="shared" si="67"/>
        <v>#REF!</v>
      </c>
      <c r="R655" t="e">
        <f t="shared" si="68"/>
        <v>#REF!</v>
      </c>
      <c r="S655" t="e">
        <f>#REF!^2/((J655*#REF!)*(SQRT(1+K655^2)))</f>
        <v>#REF!</v>
      </c>
      <c r="T655" t="e">
        <f t="shared" si="69"/>
        <v>#REF!</v>
      </c>
      <c r="U655">
        <v>0</v>
      </c>
      <c r="V655">
        <v>0</v>
      </c>
      <c r="W655" t="e">
        <f t="shared" si="72"/>
        <v>#REF!</v>
      </c>
      <c r="X655" t="e">
        <f t="shared" si="70"/>
        <v>#REF!</v>
      </c>
      <c r="Z655">
        <v>4</v>
      </c>
      <c r="AB655" s="15"/>
      <c r="AC655" t="e">
        <f t="shared" si="73"/>
        <v>#REF!</v>
      </c>
    </row>
    <row r="656" spans="1:29" x14ac:dyDescent="0.25">
      <c r="A656" s="1" t="s">
        <v>83</v>
      </c>
      <c r="B656" t="s">
        <v>55</v>
      </c>
      <c r="C656" t="s">
        <v>99</v>
      </c>
      <c r="D656" t="s">
        <v>983</v>
      </c>
      <c r="E656" s="4" t="s">
        <v>335</v>
      </c>
      <c r="F656" t="s">
        <v>305</v>
      </c>
      <c r="G656">
        <v>30</v>
      </c>
      <c r="H656">
        <v>0.5</v>
      </c>
      <c r="I656" s="7">
        <v>0</v>
      </c>
      <c r="J656" s="7" t="e">
        <f>#REF!</f>
        <v>#REF!</v>
      </c>
      <c r="K656" s="7" t="e">
        <f>#REF!</f>
        <v>#REF!</v>
      </c>
      <c r="L656" s="5" t="e">
        <f>VLOOKUP(X656,#REF!,6,FALSE)</f>
        <v>#REF!</v>
      </c>
      <c r="M656" s="5" t="e">
        <f>VLOOKUP(X656,#REF!,8,FALSE)</f>
        <v>#REF!</v>
      </c>
      <c r="N656" s="5" t="e">
        <f>VLOOKUP(X656,#REF!,7,FALSE)</f>
        <v>#REF!</v>
      </c>
      <c r="O656">
        <v>0</v>
      </c>
      <c r="P656">
        <v>0</v>
      </c>
      <c r="Q656" t="e">
        <f t="shared" si="67"/>
        <v>#REF!</v>
      </c>
      <c r="R656" t="e">
        <f t="shared" si="68"/>
        <v>#REF!</v>
      </c>
      <c r="S656" t="e">
        <f>#REF!^2/((J656*#REF!)*(SQRT(1+K656^2)))</f>
        <v>#REF!</v>
      </c>
      <c r="T656" t="e">
        <f t="shared" si="69"/>
        <v>#REF!</v>
      </c>
      <c r="U656">
        <v>0</v>
      </c>
      <c r="V656">
        <v>0</v>
      </c>
      <c r="W656" t="e">
        <f t="shared" si="72"/>
        <v>#REF!</v>
      </c>
      <c r="X656" t="e">
        <f t="shared" si="70"/>
        <v>#REF!</v>
      </c>
      <c r="Z656">
        <v>5</v>
      </c>
      <c r="AB656" s="15"/>
      <c r="AC656" t="e">
        <f t="shared" si="73"/>
        <v>#REF!</v>
      </c>
    </row>
    <row r="657" spans="1:29" x14ac:dyDescent="0.25">
      <c r="A657" s="1" t="s">
        <v>84</v>
      </c>
      <c r="B657" t="s">
        <v>55</v>
      </c>
      <c r="C657" t="s">
        <v>99</v>
      </c>
      <c r="D657" t="s">
        <v>983</v>
      </c>
      <c r="E657" s="4" t="s">
        <v>335</v>
      </c>
      <c r="F657" t="s">
        <v>305</v>
      </c>
      <c r="G657">
        <v>30</v>
      </c>
      <c r="H657">
        <v>0.5</v>
      </c>
      <c r="I657" s="7">
        <v>0</v>
      </c>
      <c r="J657" s="7" t="e">
        <f>#REF!</f>
        <v>#REF!</v>
      </c>
      <c r="K657" s="7" t="e">
        <f>#REF!</f>
        <v>#REF!</v>
      </c>
      <c r="L657" s="5" t="e">
        <f>VLOOKUP(X657,#REF!,6,FALSE)</f>
        <v>#REF!</v>
      </c>
      <c r="M657" s="5" t="e">
        <f>VLOOKUP(X657,#REF!,8,FALSE)</f>
        <v>#REF!</v>
      </c>
      <c r="N657" s="5" t="e">
        <f>VLOOKUP(X657,#REF!,7,FALSE)</f>
        <v>#REF!</v>
      </c>
      <c r="O657">
        <v>0</v>
      </c>
      <c r="P657">
        <v>0</v>
      </c>
      <c r="Q657" t="e">
        <f t="shared" si="67"/>
        <v>#REF!</v>
      </c>
      <c r="R657" t="e">
        <f t="shared" si="68"/>
        <v>#REF!</v>
      </c>
      <c r="S657" t="e">
        <f>#REF!^2/((J657*#REF!)*(SQRT(1+K657^2)))</f>
        <v>#REF!</v>
      </c>
      <c r="T657" t="e">
        <f t="shared" si="69"/>
        <v>#REF!</v>
      </c>
      <c r="U657">
        <v>0</v>
      </c>
      <c r="V657">
        <v>0</v>
      </c>
      <c r="W657" t="e">
        <f t="shared" si="72"/>
        <v>#REF!</v>
      </c>
      <c r="X657" t="e">
        <f t="shared" si="70"/>
        <v>#REF!</v>
      </c>
      <c r="Z657">
        <v>6</v>
      </c>
      <c r="AB657" s="15"/>
      <c r="AC657" t="e">
        <f t="shared" si="73"/>
        <v>#REF!</v>
      </c>
    </row>
    <row r="658" spans="1:29" x14ac:dyDescent="0.25">
      <c r="A658" s="1" t="s">
        <v>85</v>
      </c>
      <c r="B658" t="s">
        <v>55</v>
      </c>
      <c r="C658" t="s">
        <v>99</v>
      </c>
      <c r="D658" t="s">
        <v>983</v>
      </c>
      <c r="E658" s="4" t="s">
        <v>335</v>
      </c>
      <c r="F658" t="s">
        <v>305</v>
      </c>
      <c r="G658">
        <v>30</v>
      </c>
      <c r="H658">
        <v>0.5</v>
      </c>
      <c r="I658" s="7">
        <v>0</v>
      </c>
      <c r="J658" s="7" t="e">
        <f>#REF!</f>
        <v>#REF!</v>
      </c>
      <c r="K658" s="7" t="e">
        <f>#REF!</f>
        <v>#REF!</v>
      </c>
      <c r="L658" s="5" t="e">
        <f>VLOOKUP(X658,#REF!,6,FALSE)</f>
        <v>#REF!</v>
      </c>
      <c r="M658" s="5" t="e">
        <f>VLOOKUP(X658,#REF!,8,FALSE)</f>
        <v>#REF!</v>
      </c>
      <c r="N658" s="5" t="e">
        <f>VLOOKUP(X658,#REF!,7,FALSE)</f>
        <v>#REF!</v>
      </c>
      <c r="O658">
        <v>0</v>
      </c>
      <c r="P658">
        <v>0</v>
      </c>
      <c r="Q658" t="e">
        <f t="shared" si="67"/>
        <v>#REF!</v>
      </c>
      <c r="R658" t="e">
        <f t="shared" si="68"/>
        <v>#REF!</v>
      </c>
      <c r="S658" t="e">
        <f>#REF!^2/((J658*#REF!)*(SQRT(1+K658^2)))</f>
        <v>#REF!</v>
      </c>
      <c r="T658" t="e">
        <f t="shared" si="69"/>
        <v>#REF!</v>
      </c>
      <c r="U658">
        <v>0</v>
      </c>
      <c r="V658">
        <v>0</v>
      </c>
      <c r="W658" t="e">
        <f t="shared" si="72"/>
        <v>#REF!</v>
      </c>
      <c r="X658" t="e">
        <f t="shared" si="70"/>
        <v>#REF!</v>
      </c>
      <c r="Z658">
        <v>7</v>
      </c>
      <c r="AB658" s="15"/>
      <c r="AC658" t="e">
        <f t="shared" si="73"/>
        <v>#REF!</v>
      </c>
    </row>
    <row r="659" spans="1:29" x14ac:dyDescent="0.25">
      <c r="A659" s="1" t="s">
        <v>86</v>
      </c>
      <c r="B659" t="s">
        <v>55</v>
      </c>
      <c r="C659" t="s">
        <v>99</v>
      </c>
      <c r="D659" t="s">
        <v>983</v>
      </c>
      <c r="E659" s="4" t="s">
        <v>335</v>
      </c>
      <c r="F659" t="s">
        <v>305</v>
      </c>
      <c r="G659">
        <v>30</v>
      </c>
      <c r="H659">
        <v>0.5</v>
      </c>
      <c r="I659" s="7">
        <v>0</v>
      </c>
      <c r="J659" s="7" t="e">
        <f>#REF!</f>
        <v>#REF!</v>
      </c>
      <c r="K659" s="7" t="e">
        <f>#REF!</f>
        <v>#REF!</v>
      </c>
      <c r="L659" s="5" t="e">
        <f>VLOOKUP(X659,#REF!,6,FALSE)</f>
        <v>#REF!</v>
      </c>
      <c r="M659" s="5" t="e">
        <f>VLOOKUP(X659,#REF!,8,FALSE)</f>
        <v>#REF!</v>
      </c>
      <c r="N659" s="5" t="e">
        <f>VLOOKUP(X659,#REF!,7,FALSE)</f>
        <v>#REF!</v>
      </c>
      <c r="O659">
        <v>0</v>
      </c>
      <c r="P659">
        <v>0</v>
      </c>
      <c r="Q659" t="e">
        <f t="shared" si="67"/>
        <v>#REF!</v>
      </c>
      <c r="R659" t="e">
        <f t="shared" si="68"/>
        <v>#REF!</v>
      </c>
      <c r="S659" t="e">
        <f>#REF!^2/((J659*#REF!)*(SQRT(1+K659^2)))</f>
        <v>#REF!</v>
      </c>
      <c r="T659" t="e">
        <f t="shared" si="69"/>
        <v>#REF!</v>
      </c>
      <c r="U659">
        <v>0</v>
      </c>
      <c r="V659">
        <v>0</v>
      </c>
      <c r="W659" t="e">
        <f t="shared" si="72"/>
        <v>#REF!</v>
      </c>
      <c r="X659" t="e">
        <f t="shared" si="70"/>
        <v>#REF!</v>
      </c>
      <c r="Z659">
        <v>8</v>
      </c>
      <c r="AB659" s="15"/>
      <c r="AC659" t="e">
        <f t="shared" si="73"/>
        <v>#REF!</v>
      </c>
    </row>
    <row r="660" spans="1:29" x14ac:dyDescent="0.25">
      <c r="A660" s="1" t="s">
        <v>87</v>
      </c>
      <c r="B660" t="s">
        <v>55</v>
      </c>
      <c r="C660" t="s">
        <v>99</v>
      </c>
      <c r="D660" t="s">
        <v>983</v>
      </c>
      <c r="E660" s="4" t="s">
        <v>335</v>
      </c>
      <c r="F660" t="s">
        <v>305</v>
      </c>
      <c r="G660">
        <v>30</v>
      </c>
      <c r="H660">
        <v>0.5</v>
      </c>
      <c r="I660" s="7">
        <v>0</v>
      </c>
      <c r="J660" s="7" t="e">
        <f>#REF!</f>
        <v>#REF!</v>
      </c>
      <c r="K660" s="7" t="e">
        <f>#REF!</f>
        <v>#REF!</v>
      </c>
      <c r="L660" s="5" t="e">
        <f>VLOOKUP(X660,#REF!,6,FALSE)</f>
        <v>#REF!</v>
      </c>
      <c r="M660" s="5" t="e">
        <f>VLOOKUP(X660,#REF!,8,FALSE)</f>
        <v>#REF!</v>
      </c>
      <c r="N660" s="5" t="e">
        <f>VLOOKUP(X660,#REF!,7,FALSE)</f>
        <v>#REF!</v>
      </c>
      <c r="O660">
        <v>0</v>
      </c>
      <c r="P660">
        <v>0</v>
      </c>
      <c r="Q660" t="e">
        <f t="shared" si="67"/>
        <v>#REF!</v>
      </c>
      <c r="R660" t="e">
        <f t="shared" si="68"/>
        <v>#REF!</v>
      </c>
      <c r="S660" t="e">
        <f>#REF!^2/((J660*#REF!)*(SQRT(1+K660^2)))</f>
        <v>#REF!</v>
      </c>
      <c r="T660" t="e">
        <f t="shared" si="69"/>
        <v>#REF!</v>
      </c>
      <c r="U660">
        <v>0</v>
      </c>
      <c r="V660">
        <v>0</v>
      </c>
      <c r="W660" t="e">
        <f t="shared" si="72"/>
        <v>#REF!</v>
      </c>
      <c r="X660" t="e">
        <f t="shared" si="70"/>
        <v>#REF!</v>
      </c>
      <c r="Z660">
        <v>9</v>
      </c>
      <c r="AB660" s="15"/>
      <c r="AC660" t="e">
        <f t="shared" si="73"/>
        <v>#REF!</v>
      </c>
    </row>
    <row r="661" spans="1:29" x14ac:dyDescent="0.25">
      <c r="A661" s="1" t="s">
        <v>88</v>
      </c>
      <c r="B661" t="s">
        <v>55</v>
      </c>
      <c r="C661" t="s">
        <v>99</v>
      </c>
      <c r="D661" t="s">
        <v>983</v>
      </c>
      <c r="E661" s="4" t="s">
        <v>335</v>
      </c>
      <c r="F661" t="s">
        <v>305</v>
      </c>
      <c r="G661">
        <v>30</v>
      </c>
      <c r="H661">
        <v>0.5</v>
      </c>
      <c r="I661" s="7">
        <v>0</v>
      </c>
      <c r="J661" s="7" t="e">
        <f>#REF!</f>
        <v>#REF!</v>
      </c>
      <c r="K661" s="7" t="e">
        <f>#REF!</f>
        <v>#REF!</v>
      </c>
      <c r="L661" s="5" t="e">
        <f>VLOOKUP(X661,#REF!,6,FALSE)</f>
        <v>#REF!</v>
      </c>
      <c r="M661" s="5" t="e">
        <f>VLOOKUP(X661,#REF!,8,FALSE)</f>
        <v>#REF!</v>
      </c>
      <c r="N661" s="5" t="e">
        <f>VLOOKUP(X661,#REF!,7,FALSE)</f>
        <v>#REF!</v>
      </c>
      <c r="O661">
        <v>0</v>
      </c>
      <c r="P661">
        <v>0</v>
      </c>
      <c r="Q661" t="e">
        <f t="shared" si="67"/>
        <v>#REF!</v>
      </c>
      <c r="R661" t="e">
        <f t="shared" si="68"/>
        <v>#REF!</v>
      </c>
      <c r="S661" t="e">
        <f>#REF!^2/((J661*#REF!)*(SQRT(1+K661^2)))</f>
        <v>#REF!</v>
      </c>
      <c r="T661" t="e">
        <f t="shared" si="69"/>
        <v>#REF!</v>
      </c>
      <c r="U661">
        <v>0</v>
      </c>
      <c r="V661">
        <v>0</v>
      </c>
      <c r="W661" t="e">
        <f t="shared" si="72"/>
        <v>#REF!</v>
      </c>
      <c r="X661" t="e">
        <f t="shared" si="70"/>
        <v>#REF!</v>
      </c>
      <c r="Z661">
        <v>10</v>
      </c>
      <c r="AB661" s="15"/>
      <c r="AC661" t="e">
        <f t="shared" si="73"/>
        <v>#REF!</v>
      </c>
    </row>
    <row r="662" spans="1:29" x14ac:dyDescent="0.25">
      <c r="A662" s="1" t="s">
        <v>89</v>
      </c>
      <c r="B662" t="s">
        <v>55</v>
      </c>
      <c r="C662" t="s">
        <v>99</v>
      </c>
      <c r="D662" t="s">
        <v>983</v>
      </c>
      <c r="E662" s="4" t="s">
        <v>335</v>
      </c>
      <c r="F662" t="s">
        <v>305</v>
      </c>
      <c r="G662">
        <v>30</v>
      </c>
      <c r="H662">
        <v>0.5</v>
      </c>
      <c r="I662" s="7">
        <v>0</v>
      </c>
      <c r="J662" s="7" t="e">
        <f>#REF!</f>
        <v>#REF!</v>
      </c>
      <c r="K662" s="7" t="e">
        <f>#REF!</f>
        <v>#REF!</v>
      </c>
      <c r="L662" s="5" t="e">
        <f>VLOOKUP(X662,#REF!,6,FALSE)</f>
        <v>#REF!</v>
      </c>
      <c r="M662" s="5" t="e">
        <f>VLOOKUP(X662,#REF!,8,FALSE)</f>
        <v>#REF!</v>
      </c>
      <c r="N662" s="5" t="e">
        <f>VLOOKUP(X662,#REF!,7,FALSE)</f>
        <v>#REF!</v>
      </c>
      <c r="O662">
        <v>0</v>
      </c>
      <c r="P662">
        <v>0</v>
      </c>
      <c r="Q662" t="e">
        <f t="shared" si="67"/>
        <v>#REF!</v>
      </c>
      <c r="R662" t="e">
        <f t="shared" si="68"/>
        <v>#REF!</v>
      </c>
      <c r="S662" t="e">
        <f>#REF!^2/((J662*#REF!)*(SQRT(1+K662^2)))</f>
        <v>#REF!</v>
      </c>
      <c r="T662" t="e">
        <f t="shared" si="69"/>
        <v>#REF!</v>
      </c>
      <c r="U662">
        <v>0</v>
      </c>
      <c r="V662">
        <v>0</v>
      </c>
      <c r="W662" t="e">
        <f t="shared" si="72"/>
        <v>#REF!</v>
      </c>
      <c r="X662" t="e">
        <f t="shared" si="70"/>
        <v>#REF!</v>
      </c>
      <c r="Z662">
        <v>11</v>
      </c>
      <c r="AB662" s="15"/>
      <c r="AC662" t="e">
        <f t="shared" si="73"/>
        <v>#REF!</v>
      </c>
    </row>
    <row r="663" spans="1:29" x14ac:dyDescent="0.25">
      <c r="A663" s="1" t="s">
        <v>90</v>
      </c>
      <c r="B663" t="s">
        <v>55</v>
      </c>
      <c r="C663" t="s">
        <v>99</v>
      </c>
      <c r="D663" t="s">
        <v>983</v>
      </c>
      <c r="E663" s="4" t="s">
        <v>335</v>
      </c>
      <c r="F663" t="s">
        <v>305</v>
      </c>
      <c r="G663">
        <v>30</v>
      </c>
      <c r="H663">
        <v>0.5</v>
      </c>
      <c r="I663" s="7">
        <v>0</v>
      </c>
      <c r="J663" s="7" t="e">
        <f>#REF!</f>
        <v>#REF!</v>
      </c>
      <c r="K663" s="7" t="e">
        <f>#REF!</f>
        <v>#REF!</v>
      </c>
      <c r="L663" s="5" t="e">
        <f>VLOOKUP(X663,#REF!,6,FALSE)</f>
        <v>#REF!</v>
      </c>
      <c r="M663" s="5" t="e">
        <f>VLOOKUP(X663,#REF!,8,FALSE)</f>
        <v>#REF!</v>
      </c>
      <c r="N663" s="5" t="e">
        <f>VLOOKUP(X663,#REF!,7,FALSE)</f>
        <v>#REF!</v>
      </c>
      <c r="O663">
        <v>0</v>
      </c>
      <c r="P663">
        <v>0</v>
      </c>
      <c r="Q663" t="e">
        <f t="shared" si="67"/>
        <v>#REF!</v>
      </c>
      <c r="R663" t="e">
        <f t="shared" si="68"/>
        <v>#REF!</v>
      </c>
      <c r="S663" t="e">
        <f>#REF!^2/((J663*#REF!)*(SQRT(1+K663^2)))</f>
        <v>#REF!</v>
      </c>
      <c r="T663" t="e">
        <f t="shared" si="69"/>
        <v>#REF!</v>
      </c>
      <c r="U663">
        <v>0</v>
      </c>
      <c r="V663">
        <v>0</v>
      </c>
      <c r="W663" t="e">
        <f t="shared" si="72"/>
        <v>#REF!</v>
      </c>
      <c r="X663" t="e">
        <f t="shared" si="70"/>
        <v>#REF!</v>
      </c>
      <c r="Z663">
        <v>12</v>
      </c>
      <c r="AB663" s="15"/>
      <c r="AC663" t="e">
        <f t="shared" si="73"/>
        <v>#REF!</v>
      </c>
    </row>
    <row r="664" spans="1:29" x14ac:dyDescent="0.25">
      <c r="A664" s="1" t="s">
        <v>91</v>
      </c>
      <c r="B664" t="s">
        <v>55</v>
      </c>
      <c r="C664" t="s">
        <v>99</v>
      </c>
      <c r="D664" t="s">
        <v>983</v>
      </c>
      <c r="E664" s="4" t="s">
        <v>335</v>
      </c>
      <c r="F664" t="s">
        <v>305</v>
      </c>
      <c r="G664">
        <v>30</v>
      </c>
      <c r="H664">
        <v>0.5</v>
      </c>
      <c r="I664" s="7">
        <v>0</v>
      </c>
      <c r="J664" s="7" t="e">
        <f>#REF!</f>
        <v>#REF!</v>
      </c>
      <c r="K664" s="7" t="e">
        <f>#REF!</f>
        <v>#REF!</v>
      </c>
      <c r="L664" s="5" t="e">
        <f>VLOOKUP(X664,#REF!,6,FALSE)</f>
        <v>#REF!</v>
      </c>
      <c r="M664" s="5" t="e">
        <f>VLOOKUP(X664,#REF!,8,FALSE)</f>
        <v>#REF!</v>
      </c>
      <c r="N664" s="5" t="e">
        <f>VLOOKUP(X664,#REF!,7,FALSE)</f>
        <v>#REF!</v>
      </c>
      <c r="O664">
        <v>0</v>
      </c>
      <c r="P664">
        <v>0</v>
      </c>
      <c r="Q664" t="e">
        <f t="shared" si="67"/>
        <v>#REF!</v>
      </c>
      <c r="R664" t="e">
        <f t="shared" si="68"/>
        <v>#REF!</v>
      </c>
      <c r="S664" t="e">
        <f>#REF!^2/((J664*#REF!)*(SQRT(1+K664^2)))</f>
        <v>#REF!</v>
      </c>
      <c r="T664" t="e">
        <f t="shared" si="69"/>
        <v>#REF!</v>
      </c>
      <c r="U664">
        <v>0</v>
      </c>
      <c r="V664">
        <v>0</v>
      </c>
      <c r="W664" t="e">
        <f t="shared" si="72"/>
        <v>#REF!</v>
      </c>
      <c r="X664" t="e">
        <f t="shared" si="70"/>
        <v>#REF!</v>
      </c>
      <c r="Z664">
        <v>13</v>
      </c>
      <c r="AB664" s="15"/>
      <c r="AC664" t="e">
        <f t="shared" si="73"/>
        <v>#REF!</v>
      </c>
    </row>
    <row r="665" spans="1:29" x14ac:dyDescent="0.25">
      <c r="A665" s="1" t="s">
        <v>92</v>
      </c>
      <c r="B665" t="s">
        <v>55</v>
      </c>
      <c r="C665" t="s">
        <v>99</v>
      </c>
      <c r="D665" t="s">
        <v>983</v>
      </c>
      <c r="E665" s="4" t="s">
        <v>335</v>
      </c>
      <c r="F665" t="s">
        <v>305</v>
      </c>
      <c r="G665">
        <v>30</v>
      </c>
      <c r="H665">
        <v>0.5</v>
      </c>
      <c r="I665" s="7">
        <v>0</v>
      </c>
      <c r="J665" s="7" t="e">
        <f>#REF!</f>
        <v>#REF!</v>
      </c>
      <c r="K665" s="7" t="e">
        <f>#REF!</f>
        <v>#REF!</v>
      </c>
      <c r="L665" s="5" t="e">
        <f>VLOOKUP(X665,#REF!,6,FALSE)</f>
        <v>#REF!</v>
      </c>
      <c r="M665" s="5" t="e">
        <f>VLOOKUP(X665,#REF!,8,FALSE)</f>
        <v>#REF!</v>
      </c>
      <c r="N665" s="5" t="e">
        <f>VLOOKUP(X665,#REF!,7,FALSE)</f>
        <v>#REF!</v>
      </c>
      <c r="O665">
        <v>0</v>
      </c>
      <c r="P665">
        <v>0</v>
      </c>
      <c r="Q665" t="e">
        <f t="shared" si="67"/>
        <v>#REF!</v>
      </c>
      <c r="R665" t="e">
        <f t="shared" si="68"/>
        <v>#REF!</v>
      </c>
      <c r="S665" t="e">
        <f>#REF!^2/((J665*#REF!)*(SQRT(1+K665^2)))</f>
        <v>#REF!</v>
      </c>
      <c r="T665" t="e">
        <f t="shared" si="69"/>
        <v>#REF!</v>
      </c>
      <c r="U665">
        <v>0</v>
      </c>
      <c r="V665">
        <v>0</v>
      </c>
      <c r="W665" t="e">
        <f t="shared" si="72"/>
        <v>#REF!</v>
      </c>
      <c r="X665" t="e">
        <f t="shared" si="70"/>
        <v>#REF!</v>
      </c>
      <c r="Z665">
        <v>14</v>
      </c>
      <c r="AB665" s="15"/>
      <c r="AC665" t="e">
        <f t="shared" si="73"/>
        <v>#REF!</v>
      </c>
    </row>
    <row r="666" spans="1:29" x14ac:dyDescent="0.25">
      <c r="A666" s="1" t="s">
        <v>93</v>
      </c>
      <c r="B666" t="s">
        <v>55</v>
      </c>
      <c r="C666" t="s">
        <v>99</v>
      </c>
      <c r="D666" t="s">
        <v>983</v>
      </c>
      <c r="E666" s="4" t="s">
        <v>335</v>
      </c>
      <c r="F666" t="s">
        <v>305</v>
      </c>
      <c r="G666">
        <v>30</v>
      </c>
      <c r="H666">
        <v>0.5</v>
      </c>
      <c r="I666" s="7">
        <v>0</v>
      </c>
      <c r="J666" s="7" t="e">
        <f>#REF!</f>
        <v>#REF!</v>
      </c>
      <c r="K666" s="7" t="e">
        <f>#REF!</f>
        <v>#REF!</v>
      </c>
      <c r="L666" s="5" t="e">
        <f>VLOOKUP(X666,#REF!,6,FALSE)</f>
        <v>#REF!</v>
      </c>
      <c r="M666" s="5" t="e">
        <f>VLOOKUP(X666,#REF!,8,FALSE)</f>
        <v>#REF!</v>
      </c>
      <c r="N666" s="5" t="e">
        <f>VLOOKUP(X666,#REF!,7,FALSE)</f>
        <v>#REF!</v>
      </c>
      <c r="O666">
        <v>0</v>
      </c>
      <c r="P666">
        <v>0</v>
      </c>
      <c r="Q666" t="e">
        <f t="shared" si="67"/>
        <v>#REF!</v>
      </c>
      <c r="R666" t="e">
        <f t="shared" si="68"/>
        <v>#REF!</v>
      </c>
      <c r="S666" t="e">
        <f>#REF!^2/((J666*#REF!)*(SQRT(1+K666^2)))</f>
        <v>#REF!</v>
      </c>
      <c r="T666" t="e">
        <f t="shared" si="69"/>
        <v>#REF!</v>
      </c>
      <c r="U666">
        <v>0</v>
      </c>
      <c r="V666">
        <v>0</v>
      </c>
      <c r="W666" t="e">
        <f t="shared" si="72"/>
        <v>#REF!</v>
      </c>
      <c r="X666" t="e">
        <f t="shared" si="70"/>
        <v>#REF!</v>
      </c>
      <c r="Z666">
        <v>15</v>
      </c>
      <c r="AB666" s="15"/>
      <c r="AC666" t="e">
        <f t="shared" si="73"/>
        <v>#REF!</v>
      </c>
    </row>
    <row r="667" spans="1:29" x14ac:dyDescent="0.25">
      <c r="A667" s="1" t="s">
        <v>94</v>
      </c>
      <c r="B667" t="s">
        <v>55</v>
      </c>
      <c r="C667" t="s">
        <v>99</v>
      </c>
      <c r="D667" t="s">
        <v>983</v>
      </c>
      <c r="E667" s="4" t="s">
        <v>335</v>
      </c>
      <c r="F667" t="s">
        <v>305</v>
      </c>
      <c r="G667">
        <v>30</v>
      </c>
      <c r="H667">
        <v>0.5</v>
      </c>
      <c r="I667" s="7">
        <v>0</v>
      </c>
      <c r="J667" s="7" t="e">
        <f>#REF!</f>
        <v>#REF!</v>
      </c>
      <c r="K667" s="7" t="e">
        <f>#REF!</f>
        <v>#REF!</v>
      </c>
      <c r="L667" s="5" t="e">
        <f>VLOOKUP(X667,#REF!,6,FALSE)</f>
        <v>#REF!</v>
      </c>
      <c r="M667" s="5" t="e">
        <f>VLOOKUP(X667,#REF!,8,FALSE)</f>
        <v>#REF!</v>
      </c>
      <c r="N667" s="5" t="e">
        <f>VLOOKUP(X667,#REF!,7,FALSE)</f>
        <v>#REF!</v>
      </c>
      <c r="O667">
        <v>0</v>
      </c>
      <c r="P667">
        <v>0</v>
      </c>
      <c r="Q667" t="e">
        <f t="shared" ref="Q667:Q730" si="74">IF(S667*V667=0,0.001,S667*V667)</f>
        <v>#REF!</v>
      </c>
      <c r="R667" t="e">
        <f t="shared" ref="R667:R730" si="75">T667*V667</f>
        <v>#REF!</v>
      </c>
      <c r="S667" t="e">
        <f>#REF!^2/((J667*#REF!)*(SQRT(1+K667^2)))</f>
        <v>#REF!</v>
      </c>
      <c r="T667" t="e">
        <f t="shared" ref="T667:T730" si="76">S667*K667/(2*PI()*50)</f>
        <v>#REF!</v>
      </c>
      <c r="U667">
        <v>0</v>
      </c>
      <c r="V667">
        <v>0</v>
      </c>
      <c r="W667" t="e">
        <f t="shared" si="72"/>
        <v>#REF!</v>
      </c>
      <c r="X667" t="e">
        <f t="shared" ref="X667:X730" si="77">H667&amp;"_"&amp;I667&amp;"_"&amp;ROUND(J667,2)&amp;"_"&amp;ROUND(K667,2)</f>
        <v>#REF!</v>
      </c>
      <c r="Z667">
        <v>16</v>
      </c>
      <c r="AB667" s="15"/>
      <c r="AC667" t="e">
        <f t="shared" si="73"/>
        <v>#REF!</v>
      </c>
    </row>
    <row r="668" spans="1:29" x14ac:dyDescent="0.25">
      <c r="A668" s="1" t="s">
        <v>95</v>
      </c>
      <c r="B668" t="s">
        <v>55</v>
      </c>
      <c r="C668" t="s">
        <v>99</v>
      </c>
      <c r="D668" t="s">
        <v>983</v>
      </c>
      <c r="E668" s="4" t="s">
        <v>335</v>
      </c>
      <c r="F668" t="s">
        <v>305</v>
      </c>
      <c r="G668">
        <v>30</v>
      </c>
      <c r="H668">
        <v>0.5</v>
      </c>
      <c r="I668" s="7">
        <v>0</v>
      </c>
      <c r="J668" s="7" t="e">
        <f>#REF!</f>
        <v>#REF!</v>
      </c>
      <c r="K668" s="7" t="e">
        <f>#REF!</f>
        <v>#REF!</v>
      </c>
      <c r="L668" s="5" t="e">
        <f>VLOOKUP(X668,#REF!,6,FALSE)</f>
        <v>#REF!</v>
      </c>
      <c r="M668" s="5" t="e">
        <f>VLOOKUP(X668,#REF!,8,FALSE)</f>
        <v>#REF!</v>
      </c>
      <c r="N668" s="5" t="e">
        <f>VLOOKUP(X668,#REF!,7,FALSE)</f>
        <v>#REF!</v>
      </c>
      <c r="O668">
        <v>0</v>
      </c>
      <c r="P668">
        <v>0</v>
      </c>
      <c r="Q668" t="e">
        <f t="shared" si="74"/>
        <v>#REF!</v>
      </c>
      <c r="R668" t="e">
        <f t="shared" si="75"/>
        <v>#REF!</v>
      </c>
      <c r="S668" t="e">
        <f>#REF!^2/((J668*#REF!)*(SQRT(1+K668^2)))</f>
        <v>#REF!</v>
      </c>
      <c r="T668" t="e">
        <f t="shared" si="76"/>
        <v>#REF!</v>
      </c>
      <c r="U668">
        <v>0</v>
      </c>
      <c r="V668">
        <v>0</v>
      </c>
      <c r="W668" t="e">
        <f t="shared" si="72"/>
        <v>#REF!</v>
      </c>
      <c r="X668" t="e">
        <f t="shared" si="77"/>
        <v>#REF!</v>
      </c>
      <c r="Z668">
        <v>17</v>
      </c>
      <c r="AB668" s="15"/>
      <c r="AC668" t="e">
        <f t="shared" si="73"/>
        <v>#REF!</v>
      </c>
    </row>
    <row r="669" spans="1:29" x14ac:dyDescent="0.25">
      <c r="A669" s="1" t="s">
        <v>96</v>
      </c>
      <c r="B669" t="s">
        <v>55</v>
      </c>
      <c r="C669" t="s">
        <v>99</v>
      </c>
      <c r="D669" t="s">
        <v>983</v>
      </c>
      <c r="E669" s="4" t="s">
        <v>335</v>
      </c>
      <c r="F669" t="s">
        <v>305</v>
      </c>
      <c r="G669">
        <v>30</v>
      </c>
      <c r="H669">
        <v>0.5</v>
      </c>
      <c r="I669" s="7">
        <v>0</v>
      </c>
      <c r="J669" s="7" t="e">
        <f>#REF!</f>
        <v>#REF!</v>
      </c>
      <c r="K669" s="7" t="e">
        <f>#REF!</f>
        <v>#REF!</v>
      </c>
      <c r="L669" s="5" t="e">
        <f>VLOOKUP(X669,#REF!,6,FALSE)</f>
        <v>#REF!</v>
      </c>
      <c r="M669" s="5" t="e">
        <f>VLOOKUP(X669,#REF!,8,FALSE)</f>
        <v>#REF!</v>
      </c>
      <c r="N669" s="5" t="e">
        <f>VLOOKUP(X669,#REF!,7,FALSE)</f>
        <v>#REF!</v>
      </c>
      <c r="O669">
        <v>0</v>
      </c>
      <c r="P669">
        <v>0</v>
      </c>
      <c r="Q669" t="e">
        <f t="shared" si="74"/>
        <v>#REF!</v>
      </c>
      <c r="R669" t="e">
        <f t="shared" si="75"/>
        <v>#REF!</v>
      </c>
      <c r="S669" t="e">
        <f>#REF!^2/((J669*#REF!)*(SQRT(1+K669^2)))</f>
        <v>#REF!</v>
      </c>
      <c r="T669" t="e">
        <f t="shared" si="76"/>
        <v>#REF!</v>
      </c>
      <c r="U669">
        <v>0</v>
      </c>
      <c r="V669">
        <v>0</v>
      </c>
      <c r="W669" t="e">
        <f t="shared" si="72"/>
        <v>#REF!</v>
      </c>
      <c r="X669" t="e">
        <f t="shared" si="77"/>
        <v>#REF!</v>
      </c>
      <c r="Z669">
        <v>18</v>
      </c>
      <c r="AB669" s="15"/>
      <c r="AC669" t="e">
        <f t="shared" si="73"/>
        <v>#REF!</v>
      </c>
    </row>
    <row r="670" spans="1:29" x14ac:dyDescent="0.25">
      <c r="A670" s="1" t="s">
        <v>97</v>
      </c>
      <c r="B670" t="s">
        <v>55</v>
      </c>
      <c r="C670" t="s">
        <v>99</v>
      </c>
      <c r="D670" t="s">
        <v>983</v>
      </c>
      <c r="E670" s="4" t="s">
        <v>335</v>
      </c>
      <c r="F670" t="s">
        <v>305</v>
      </c>
      <c r="G670">
        <v>30</v>
      </c>
      <c r="H670">
        <v>0.5</v>
      </c>
      <c r="I670" s="7">
        <v>0</v>
      </c>
      <c r="J670" s="7" t="e">
        <f>#REF!</f>
        <v>#REF!</v>
      </c>
      <c r="K670" s="7" t="e">
        <f>#REF!</f>
        <v>#REF!</v>
      </c>
      <c r="L670" s="5" t="e">
        <f>VLOOKUP(X670,#REF!,6,FALSE)</f>
        <v>#REF!</v>
      </c>
      <c r="M670" s="5" t="e">
        <f>VLOOKUP(X670,#REF!,8,FALSE)</f>
        <v>#REF!</v>
      </c>
      <c r="N670" s="5" t="e">
        <f>VLOOKUP(X670,#REF!,7,FALSE)</f>
        <v>#REF!</v>
      </c>
      <c r="O670">
        <v>0</v>
      </c>
      <c r="P670">
        <v>0</v>
      </c>
      <c r="Q670" t="e">
        <f t="shared" si="74"/>
        <v>#REF!</v>
      </c>
      <c r="R670" t="e">
        <f t="shared" si="75"/>
        <v>#REF!</v>
      </c>
      <c r="S670" t="e">
        <f>#REF!^2/((J670*#REF!)*(SQRT(1+K670^2)))</f>
        <v>#REF!</v>
      </c>
      <c r="T670" t="e">
        <f t="shared" si="76"/>
        <v>#REF!</v>
      </c>
      <c r="U670">
        <v>0</v>
      </c>
      <c r="V670">
        <v>0</v>
      </c>
      <c r="W670" t="e">
        <f t="shared" si="72"/>
        <v>#REF!</v>
      </c>
      <c r="X670" t="e">
        <f t="shared" si="77"/>
        <v>#REF!</v>
      </c>
      <c r="Z670">
        <v>19</v>
      </c>
      <c r="AB670" s="15"/>
      <c r="AC670" t="e">
        <f t="shared" si="73"/>
        <v>#REF!</v>
      </c>
    </row>
    <row r="671" spans="1:29" x14ac:dyDescent="0.25">
      <c r="A671" s="1" t="s">
        <v>98</v>
      </c>
      <c r="B671" t="s">
        <v>55</v>
      </c>
      <c r="C671" t="s">
        <v>99</v>
      </c>
      <c r="D671" t="s">
        <v>983</v>
      </c>
      <c r="E671" s="4" t="s">
        <v>335</v>
      </c>
      <c r="F671" t="s">
        <v>305</v>
      </c>
      <c r="G671">
        <v>30</v>
      </c>
      <c r="H671">
        <v>0.5</v>
      </c>
      <c r="I671" s="7">
        <v>0</v>
      </c>
      <c r="J671" s="7" t="e">
        <f>#REF!</f>
        <v>#REF!</v>
      </c>
      <c r="K671" s="7" t="e">
        <f>#REF!</f>
        <v>#REF!</v>
      </c>
      <c r="L671" s="5" t="e">
        <f>VLOOKUP(X671,#REF!,6,FALSE)</f>
        <v>#REF!</v>
      </c>
      <c r="M671" s="5" t="e">
        <f>VLOOKUP(X671,#REF!,8,FALSE)</f>
        <v>#REF!</v>
      </c>
      <c r="N671" s="5" t="e">
        <f>VLOOKUP(X671,#REF!,7,FALSE)</f>
        <v>#REF!</v>
      </c>
      <c r="O671">
        <v>0</v>
      </c>
      <c r="P671">
        <v>0</v>
      </c>
      <c r="Q671" t="e">
        <f t="shared" si="74"/>
        <v>#REF!</v>
      </c>
      <c r="R671" t="e">
        <f t="shared" si="75"/>
        <v>#REF!</v>
      </c>
      <c r="S671" t="e">
        <f>#REF!^2/((J671*#REF!)*(SQRT(1+K671^2)))</f>
        <v>#REF!</v>
      </c>
      <c r="T671" t="e">
        <f t="shared" si="76"/>
        <v>#REF!</v>
      </c>
      <c r="U671">
        <v>0</v>
      </c>
      <c r="V671">
        <v>0</v>
      </c>
      <c r="W671" t="e">
        <f t="shared" si="72"/>
        <v>#REF!</v>
      </c>
      <c r="X671" t="e">
        <f t="shared" si="77"/>
        <v>#REF!</v>
      </c>
      <c r="Z671">
        <v>20</v>
      </c>
      <c r="AB671" s="15"/>
      <c r="AC671" t="e">
        <f t="shared" si="73"/>
        <v>#REF!</v>
      </c>
    </row>
    <row r="672" spans="1:29" x14ac:dyDescent="0.25">
      <c r="A672" s="1" t="s">
        <v>266</v>
      </c>
      <c r="B672" t="s">
        <v>55</v>
      </c>
      <c r="C672" t="s">
        <v>29</v>
      </c>
      <c r="D672" t="s">
        <v>983</v>
      </c>
      <c r="E672" s="4" t="s">
        <v>336</v>
      </c>
      <c r="F672" t="s">
        <v>305</v>
      </c>
      <c r="G672">
        <v>90</v>
      </c>
      <c r="H672">
        <v>1</v>
      </c>
      <c r="I672" s="7">
        <v>0</v>
      </c>
      <c r="J672" s="7" t="e">
        <f>#REF!</f>
        <v>#REF!</v>
      </c>
      <c r="K672" s="7" t="e">
        <f>#REF!</f>
        <v>#REF!</v>
      </c>
      <c r="L672" s="5" t="e">
        <f>VLOOKUP(X672,#REF!,6,FALSE)</f>
        <v>#REF!</v>
      </c>
      <c r="M672" s="5" t="e">
        <f>VLOOKUP(X672,#REF!,8,FALSE)</f>
        <v>#REF!</v>
      </c>
      <c r="N672" s="5" t="e">
        <f>VLOOKUP(X672,#REF!,7,FALSE)</f>
        <v>#REF!</v>
      </c>
      <c r="O672">
        <v>0</v>
      </c>
      <c r="P672">
        <v>0</v>
      </c>
      <c r="Q672" t="e">
        <f t="shared" si="74"/>
        <v>#REF!</v>
      </c>
      <c r="R672" t="e">
        <f t="shared" si="75"/>
        <v>#REF!</v>
      </c>
      <c r="S672" t="e">
        <f>#REF!^2/((J672*#REF!)*(SQRT(1+K672^2)))</f>
        <v>#REF!</v>
      </c>
      <c r="T672" t="e">
        <f t="shared" si="76"/>
        <v>#REF!</v>
      </c>
      <c r="U672">
        <v>0</v>
      </c>
      <c r="V672">
        <v>0</v>
      </c>
      <c r="W672" t="e">
        <f t="shared" si="72"/>
        <v>#REF!</v>
      </c>
      <c r="X672" t="e">
        <f t="shared" si="77"/>
        <v>#REF!</v>
      </c>
      <c r="Z672">
        <v>0</v>
      </c>
      <c r="AB672" s="13" t="s">
        <v>278</v>
      </c>
      <c r="AC672" t="e">
        <f t="shared" si="73"/>
        <v>#REF!</v>
      </c>
    </row>
    <row r="673" spans="1:29" x14ac:dyDescent="0.25">
      <c r="A673" s="1" t="s">
        <v>267</v>
      </c>
      <c r="B673" t="s">
        <v>55</v>
      </c>
      <c r="C673" t="s">
        <v>29</v>
      </c>
      <c r="D673" t="s">
        <v>983</v>
      </c>
      <c r="E673" s="4" t="s">
        <v>336</v>
      </c>
      <c r="F673" t="s">
        <v>305</v>
      </c>
      <c r="G673">
        <v>90</v>
      </c>
      <c r="H673">
        <v>1</v>
      </c>
      <c r="I673" s="7">
        <v>0</v>
      </c>
      <c r="J673" s="7" t="e">
        <f>#REF!</f>
        <v>#REF!</v>
      </c>
      <c r="K673" s="7" t="e">
        <f>#REF!</f>
        <v>#REF!</v>
      </c>
      <c r="L673" s="5" t="e">
        <f>VLOOKUP(X673,#REF!,6,FALSE)</f>
        <v>#REF!</v>
      </c>
      <c r="M673" s="5" t="e">
        <f>VLOOKUP(X673,#REF!,8,FALSE)</f>
        <v>#REF!</v>
      </c>
      <c r="N673" s="5" t="e">
        <f>VLOOKUP(X673,#REF!,7,FALSE)</f>
        <v>#REF!</v>
      </c>
      <c r="O673">
        <v>0</v>
      </c>
      <c r="P673">
        <v>0</v>
      </c>
      <c r="Q673" t="e">
        <f t="shared" si="74"/>
        <v>#REF!</v>
      </c>
      <c r="R673" t="e">
        <f t="shared" si="75"/>
        <v>#REF!</v>
      </c>
      <c r="S673" t="e">
        <f>#REF!^2/((J673*#REF!)*(SQRT(1+K673^2)))</f>
        <v>#REF!</v>
      </c>
      <c r="T673" t="e">
        <f t="shared" si="76"/>
        <v>#REF!</v>
      </c>
      <c r="U673">
        <v>0</v>
      </c>
      <c r="V673">
        <v>0</v>
      </c>
      <c r="W673" t="e">
        <f t="shared" si="72"/>
        <v>#REF!</v>
      </c>
      <c r="X673" t="e">
        <f t="shared" si="77"/>
        <v>#REF!</v>
      </c>
      <c r="Z673">
        <v>0</v>
      </c>
      <c r="AB673" s="13"/>
      <c r="AC673" t="e">
        <f t="shared" si="73"/>
        <v>#REF!</v>
      </c>
    </row>
    <row r="674" spans="1:29" x14ac:dyDescent="0.25">
      <c r="A674" t="s">
        <v>273</v>
      </c>
      <c r="B674" t="s">
        <v>55</v>
      </c>
      <c r="C674" t="s">
        <v>268</v>
      </c>
      <c r="D674" t="s">
        <v>983</v>
      </c>
      <c r="E674" s="4" t="s">
        <v>337</v>
      </c>
      <c r="F674" t="s">
        <v>305</v>
      </c>
      <c r="G674">
        <v>90</v>
      </c>
      <c r="H674">
        <v>1</v>
      </c>
      <c r="I674" s="7">
        <v>0</v>
      </c>
      <c r="J674" s="7" t="e">
        <f>#REF!</f>
        <v>#REF!</v>
      </c>
      <c r="K674" s="7" t="e">
        <f>#REF!</f>
        <v>#REF!</v>
      </c>
      <c r="L674" s="5" t="e">
        <f>VLOOKUP(X674,#REF!,6,FALSE)</f>
        <v>#REF!</v>
      </c>
      <c r="M674" s="5" t="e">
        <f>VLOOKUP(X674,#REF!,8,FALSE)</f>
        <v>#REF!</v>
      </c>
      <c r="N674" s="5" t="e">
        <f>VLOOKUP(X674,#REF!,7,FALSE)</f>
        <v>#REF!</v>
      </c>
      <c r="O674">
        <v>0</v>
      </c>
      <c r="P674">
        <v>0.2</v>
      </c>
      <c r="Q674" t="e">
        <f t="shared" si="74"/>
        <v>#REF!</v>
      </c>
      <c r="R674" t="e">
        <f t="shared" si="75"/>
        <v>#REF!</v>
      </c>
      <c r="S674" t="e">
        <f>#REF!^2/((J674*#REF!)*(SQRT(1+K674^2)))</f>
        <v>#REF!</v>
      </c>
      <c r="T674" t="e">
        <f t="shared" si="76"/>
        <v>#REF!</v>
      </c>
      <c r="U674">
        <v>0</v>
      </c>
      <c r="V674">
        <v>0</v>
      </c>
      <c r="W674" t="e">
        <f t="shared" si="72"/>
        <v>#REF!</v>
      </c>
      <c r="X674" t="e">
        <f t="shared" si="77"/>
        <v>#REF!</v>
      </c>
      <c r="Z674">
        <v>0</v>
      </c>
      <c r="AB674" s="13" t="s">
        <v>272</v>
      </c>
      <c r="AC674" t="e">
        <f>C674&amp;"_LWBESS_R0_SCR"&amp;ROUND(J674,2)&amp;"_XR"&amp;ROUND(K674,2)&amp;"_P"&amp;H674&amp;"_Q"&amp;I674&amp;"_"&amp;"NOBESS"</f>
        <v>#REF!</v>
      </c>
    </row>
    <row r="675" spans="1:29" x14ac:dyDescent="0.25">
      <c r="A675" t="s">
        <v>274</v>
      </c>
      <c r="B675" t="s">
        <v>55</v>
      </c>
      <c r="C675" t="s">
        <v>268</v>
      </c>
      <c r="D675" t="s">
        <v>983</v>
      </c>
      <c r="E675" s="4" t="s">
        <v>337</v>
      </c>
      <c r="F675" t="s">
        <v>305</v>
      </c>
      <c r="G675">
        <v>90</v>
      </c>
      <c r="H675">
        <v>1</v>
      </c>
      <c r="I675" s="7">
        <v>0</v>
      </c>
      <c r="J675" s="7" t="e">
        <f>#REF!</f>
        <v>#REF!</v>
      </c>
      <c r="K675" s="7" t="e">
        <f>#REF!</f>
        <v>#REF!</v>
      </c>
      <c r="L675" s="5" t="e">
        <f>VLOOKUP(X675,#REF!,6,FALSE)</f>
        <v>#REF!</v>
      </c>
      <c r="M675" s="5" t="e">
        <f>VLOOKUP(X675,#REF!,8,FALSE)</f>
        <v>#REF!</v>
      </c>
      <c r="N675" s="5" t="e">
        <f>VLOOKUP(X675,#REF!,7,FALSE)</f>
        <v>#REF!</v>
      </c>
      <c r="O675">
        <v>0</v>
      </c>
      <c r="P675">
        <v>0.2</v>
      </c>
      <c r="Q675" t="e">
        <f t="shared" si="74"/>
        <v>#REF!</v>
      </c>
      <c r="R675" t="e">
        <f t="shared" si="75"/>
        <v>#REF!</v>
      </c>
      <c r="S675" t="e">
        <f>#REF!^2/((J675*#REF!)*(SQRT(1+K675^2)))</f>
        <v>#REF!</v>
      </c>
      <c r="T675" t="e">
        <f t="shared" si="76"/>
        <v>#REF!</v>
      </c>
      <c r="U675">
        <v>0</v>
      </c>
      <c r="V675">
        <v>0</v>
      </c>
      <c r="W675" t="e">
        <f t="shared" si="72"/>
        <v>#REF!</v>
      </c>
      <c r="X675" t="e">
        <f t="shared" si="77"/>
        <v>#REF!</v>
      </c>
      <c r="Z675">
        <v>0</v>
      </c>
      <c r="AB675" s="14"/>
      <c r="AC675" t="e">
        <f>C675&amp;"_LWBESS_R0_SCR"&amp;ROUND(J675,2)&amp;"_XR"&amp;ROUND(K675,2)&amp;"_P"&amp;H675&amp;"_Q"&amp;I675&amp;"_"&amp;"NOBESS"</f>
        <v>#REF!</v>
      </c>
    </row>
    <row r="676" spans="1:29" x14ac:dyDescent="0.25">
      <c r="A676" t="s">
        <v>275</v>
      </c>
      <c r="B676" t="s">
        <v>55</v>
      </c>
      <c r="C676" t="s">
        <v>269</v>
      </c>
      <c r="D676" t="s">
        <v>983</v>
      </c>
      <c r="E676" s="4" t="s">
        <v>337</v>
      </c>
      <c r="F676" t="s">
        <v>305</v>
      </c>
      <c r="G676">
        <v>90</v>
      </c>
      <c r="H676">
        <v>1</v>
      </c>
      <c r="I676" s="7">
        <v>0</v>
      </c>
      <c r="J676" s="7" t="e">
        <f>#REF!</f>
        <v>#REF!</v>
      </c>
      <c r="K676" s="7" t="e">
        <f>#REF!</f>
        <v>#REF!</v>
      </c>
      <c r="L676" s="5" t="e">
        <f>VLOOKUP(X676,#REF!,6,FALSE)</f>
        <v>#REF!</v>
      </c>
      <c r="M676" s="5" t="e">
        <f>VLOOKUP(X676,#REF!,8,FALSE)</f>
        <v>#REF!</v>
      </c>
      <c r="N676" s="5" t="e">
        <f>VLOOKUP(X676,#REF!,7,FALSE)</f>
        <v>#REF!</v>
      </c>
      <c r="O676">
        <v>0</v>
      </c>
      <c r="P676">
        <v>0.2</v>
      </c>
      <c r="Q676" t="e">
        <f t="shared" si="74"/>
        <v>#REF!</v>
      </c>
      <c r="R676" t="e">
        <f t="shared" si="75"/>
        <v>#REF!</v>
      </c>
      <c r="S676" t="e">
        <f>#REF!^2/((J676*#REF!)*(SQRT(1+K676^2)))</f>
        <v>#REF!</v>
      </c>
      <c r="T676" t="e">
        <f t="shared" si="76"/>
        <v>#REF!</v>
      </c>
      <c r="U676">
        <v>0</v>
      </c>
      <c r="V676">
        <v>0</v>
      </c>
      <c r="W676" t="e">
        <f t="shared" si="72"/>
        <v>#REF!</v>
      </c>
      <c r="X676" t="e">
        <f t="shared" si="77"/>
        <v>#REF!</v>
      </c>
      <c r="Z676">
        <v>0</v>
      </c>
      <c r="AB676" s="14"/>
      <c r="AC676" t="e">
        <f>C676&amp;"_LWBESS_R0_SCR"&amp;ROUND(J676,2)&amp;"_XR"&amp;ROUND(K676,2)&amp;"_P"&amp;H676&amp;"_Q"&amp;I676&amp;"_"&amp;"NOBESS"</f>
        <v>#REF!</v>
      </c>
    </row>
    <row r="677" spans="1:29" x14ac:dyDescent="0.25">
      <c r="A677" t="s">
        <v>276</v>
      </c>
      <c r="B677" t="s">
        <v>55</v>
      </c>
      <c r="C677" t="s">
        <v>269</v>
      </c>
      <c r="D677" t="s">
        <v>983</v>
      </c>
      <c r="E677" s="4" t="s">
        <v>337</v>
      </c>
      <c r="F677" t="s">
        <v>305</v>
      </c>
      <c r="G677">
        <v>90</v>
      </c>
      <c r="H677">
        <v>1</v>
      </c>
      <c r="I677" s="7">
        <v>0</v>
      </c>
      <c r="J677" s="7" t="e">
        <f>#REF!</f>
        <v>#REF!</v>
      </c>
      <c r="K677" s="7" t="e">
        <f>#REF!</f>
        <v>#REF!</v>
      </c>
      <c r="L677" s="5" t="e">
        <f>VLOOKUP(X677,#REF!,6,FALSE)</f>
        <v>#REF!</v>
      </c>
      <c r="M677" s="5" t="e">
        <f>VLOOKUP(X677,#REF!,8,FALSE)</f>
        <v>#REF!</v>
      </c>
      <c r="N677" s="5" t="e">
        <f>VLOOKUP(X677,#REF!,7,FALSE)</f>
        <v>#REF!</v>
      </c>
      <c r="O677">
        <v>0</v>
      </c>
      <c r="P677">
        <v>0.2</v>
      </c>
      <c r="Q677" t="e">
        <f t="shared" si="74"/>
        <v>#REF!</v>
      </c>
      <c r="R677" t="e">
        <f t="shared" si="75"/>
        <v>#REF!</v>
      </c>
      <c r="S677" t="e">
        <f>#REF!^2/((J677*#REF!)*(SQRT(1+K677^2)))</f>
        <v>#REF!</v>
      </c>
      <c r="T677" t="e">
        <f t="shared" si="76"/>
        <v>#REF!</v>
      </c>
      <c r="U677">
        <v>0</v>
      </c>
      <c r="V677">
        <v>0</v>
      </c>
      <c r="W677" t="e">
        <f t="shared" si="72"/>
        <v>#REF!</v>
      </c>
      <c r="X677" t="e">
        <f t="shared" si="77"/>
        <v>#REF!</v>
      </c>
      <c r="Z677">
        <v>0</v>
      </c>
      <c r="AB677" s="14"/>
      <c r="AC677" t="e">
        <f>C677&amp;"_LWBESS_R0_SCR"&amp;ROUND(J677,2)&amp;"_XR"&amp;ROUND(K677,2)&amp;"_P"&amp;H677&amp;"_Q"&amp;I677&amp;"_"&amp;"NOBESS"</f>
        <v>#REF!</v>
      </c>
    </row>
    <row r="678" spans="1:29" x14ac:dyDescent="0.25">
      <c r="A678" s="1" t="s">
        <v>270</v>
      </c>
      <c r="B678" t="s">
        <v>55</v>
      </c>
      <c r="C678" t="s">
        <v>277</v>
      </c>
      <c r="D678" t="s">
        <v>983</v>
      </c>
      <c r="E678" s="4" t="s">
        <v>338</v>
      </c>
      <c r="F678" t="s">
        <v>305</v>
      </c>
      <c r="G678">
        <v>40</v>
      </c>
      <c r="H678">
        <v>0</v>
      </c>
      <c r="I678" s="7">
        <v>0</v>
      </c>
      <c r="J678" s="7" t="e">
        <f>#REF!</f>
        <v>#REF!</v>
      </c>
      <c r="K678" s="7" t="e">
        <f>#REF!</f>
        <v>#REF!</v>
      </c>
      <c r="L678" s="5" t="e">
        <f>VLOOKUP(X678,#REF!,6,FALSE)</f>
        <v>#REF!</v>
      </c>
      <c r="M678" s="5" t="e">
        <f>VLOOKUP(X678,#REF!,8,FALSE)</f>
        <v>#REF!</v>
      </c>
      <c r="N678" s="5" t="e">
        <f>VLOOKUP(X678,#REF!,7,FALSE)</f>
        <v>#REF!</v>
      </c>
      <c r="O678">
        <v>0</v>
      </c>
      <c r="P678">
        <v>0</v>
      </c>
      <c r="Q678" t="e">
        <f t="shared" si="74"/>
        <v>#REF!</v>
      </c>
      <c r="R678" t="e">
        <f t="shared" si="75"/>
        <v>#REF!</v>
      </c>
      <c r="S678" t="e">
        <f>#REF!^2/((J678*#REF!)*(SQRT(1+K678^2)))</f>
        <v>#REF!</v>
      </c>
      <c r="T678" t="e">
        <f t="shared" si="76"/>
        <v>#REF!</v>
      </c>
      <c r="U678">
        <v>0</v>
      </c>
      <c r="V678">
        <v>0</v>
      </c>
      <c r="W678" t="e">
        <f t="shared" si="72"/>
        <v>#REF!</v>
      </c>
      <c r="X678" t="e">
        <f t="shared" si="77"/>
        <v>#REF!</v>
      </c>
      <c r="Z678">
        <v>0</v>
      </c>
      <c r="AB678" s="13" t="s">
        <v>279</v>
      </c>
      <c r="AC678" t="e">
        <f t="shared" ref="AC678:AC687" si="78">"PSCAD_Test_"&amp;A678&amp;"_LWBESS_R0_SCR"&amp;ROUND(J678,2)&amp;"_XR"&amp;ROUND(K678,2)&amp;"_P"&amp;H678&amp;"_Q"&amp;I678&amp;"_"&amp;"NOBESS"</f>
        <v>#REF!</v>
      </c>
    </row>
    <row r="679" spans="1:29" x14ac:dyDescent="0.25">
      <c r="A679" s="1" t="s">
        <v>271</v>
      </c>
      <c r="B679" t="s">
        <v>55</v>
      </c>
      <c r="C679" t="s">
        <v>277</v>
      </c>
      <c r="D679" t="s">
        <v>983</v>
      </c>
      <c r="E679" s="4" t="s">
        <v>338</v>
      </c>
      <c r="F679" t="s">
        <v>305</v>
      </c>
      <c r="G679">
        <v>40</v>
      </c>
      <c r="H679">
        <v>0</v>
      </c>
      <c r="I679" s="7">
        <v>0</v>
      </c>
      <c r="J679" s="7" t="e">
        <f>#REF!</f>
        <v>#REF!</v>
      </c>
      <c r="K679" s="7" t="e">
        <f>#REF!</f>
        <v>#REF!</v>
      </c>
      <c r="L679" s="5" t="e">
        <f>VLOOKUP(X679,#REF!,6,FALSE)</f>
        <v>#REF!</v>
      </c>
      <c r="M679" s="5" t="e">
        <f>VLOOKUP(X679,#REF!,8,FALSE)</f>
        <v>#REF!</v>
      </c>
      <c r="N679" s="5" t="e">
        <f>VLOOKUP(X679,#REF!,7,FALSE)</f>
        <v>#REF!</v>
      </c>
      <c r="O679">
        <v>0</v>
      </c>
      <c r="P679">
        <v>0</v>
      </c>
      <c r="Q679" t="e">
        <f t="shared" si="74"/>
        <v>#REF!</v>
      </c>
      <c r="R679" t="e">
        <f t="shared" si="75"/>
        <v>#REF!</v>
      </c>
      <c r="S679" t="e">
        <f>#REF!^2/((J679*#REF!)*(SQRT(1+K679^2)))</f>
        <v>#REF!</v>
      </c>
      <c r="T679" t="e">
        <f t="shared" si="76"/>
        <v>#REF!</v>
      </c>
      <c r="U679">
        <v>0</v>
      </c>
      <c r="V679">
        <v>0</v>
      </c>
      <c r="W679" t="e">
        <f t="shared" si="72"/>
        <v>#REF!</v>
      </c>
      <c r="X679" t="e">
        <f t="shared" si="77"/>
        <v>#REF!</v>
      </c>
      <c r="Z679">
        <v>0</v>
      </c>
      <c r="AB679" s="13"/>
      <c r="AC679" t="e">
        <f t="shared" si="78"/>
        <v>#REF!</v>
      </c>
    </row>
    <row r="680" spans="1:29" x14ac:dyDescent="0.25">
      <c r="A680" s="1" t="s">
        <v>255</v>
      </c>
      <c r="B680" t="s">
        <v>55</v>
      </c>
      <c r="C680" t="s">
        <v>63</v>
      </c>
      <c r="D680" t="s">
        <v>983</v>
      </c>
      <c r="E680" s="4" t="s">
        <v>302</v>
      </c>
      <c r="F680" t="s">
        <v>305</v>
      </c>
      <c r="G680">
        <v>60</v>
      </c>
      <c r="H680">
        <v>0</v>
      </c>
      <c r="I680" s="7">
        <v>0</v>
      </c>
      <c r="J680" s="7" t="e">
        <f>#REF!</f>
        <v>#REF!</v>
      </c>
      <c r="K680" s="7" t="e">
        <f>#REF!</f>
        <v>#REF!</v>
      </c>
      <c r="L680" s="5" t="e">
        <f>VLOOKUP(X680,#REF!,6,FALSE)</f>
        <v>#REF!</v>
      </c>
      <c r="M680" s="5" t="e">
        <f>VLOOKUP(X680,#REF!,8,FALSE)</f>
        <v>#REF!</v>
      </c>
      <c r="N680" s="5" t="e">
        <f>VLOOKUP(X680,#REF!,7,FALSE)</f>
        <v>#REF!</v>
      </c>
      <c r="O680">
        <v>0</v>
      </c>
      <c r="P680">
        <v>0</v>
      </c>
      <c r="Q680" t="e">
        <f t="shared" si="74"/>
        <v>#REF!</v>
      </c>
      <c r="R680" t="e">
        <f t="shared" si="75"/>
        <v>#REF!</v>
      </c>
      <c r="S680" t="e">
        <f>#REF!^2/((J680*#REF!)*(SQRT(1+K680^2)))</f>
        <v>#REF!</v>
      </c>
      <c r="T680" t="e">
        <f t="shared" si="76"/>
        <v>#REF!</v>
      </c>
      <c r="U680">
        <v>0</v>
      </c>
      <c r="V680">
        <v>0</v>
      </c>
      <c r="W680" t="e">
        <f t="shared" si="72"/>
        <v>#REF!</v>
      </c>
      <c r="X680" t="e">
        <f t="shared" si="77"/>
        <v>#REF!</v>
      </c>
      <c r="Z680">
        <v>0</v>
      </c>
      <c r="AB680" s="13" t="s">
        <v>260</v>
      </c>
      <c r="AC680" t="e">
        <f t="shared" si="78"/>
        <v>#REF!</v>
      </c>
    </row>
    <row r="681" spans="1:29" x14ac:dyDescent="0.25">
      <c r="A681" s="1" t="s">
        <v>258</v>
      </c>
      <c r="B681" t="s">
        <v>55</v>
      </c>
      <c r="C681" t="s">
        <v>63</v>
      </c>
      <c r="D681" t="s">
        <v>983</v>
      </c>
      <c r="E681" s="4" t="s">
        <v>302</v>
      </c>
      <c r="F681" t="s">
        <v>305</v>
      </c>
      <c r="G681">
        <v>60</v>
      </c>
      <c r="H681">
        <v>0</v>
      </c>
      <c r="I681" s="7">
        <v>0</v>
      </c>
      <c r="J681" s="7" t="e">
        <f>#REF!</f>
        <v>#REF!</v>
      </c>
      <c r="K681" s="7" t="e">
        <f>#REF!</f>
        <v>#REF!</v>
      </c>
      <c r="L681" s="5" t="e">
        <f>VLOOKUP(X681,#REF!,6,FALSE)</f>
        <v>#REF!</v>
      </c>
      <c r="M681" s="5" t="e">
        <f>VLOOKUP(X681,#REF!,8,FALSE)</f>
        <v>#REF!</v>
      </c>
      <c r="N681" s="5" t="e">
        <f>VLOOKUP(X681,#REF!,7,FALSE)</f>
        <v>#REF!</v>
      </c>
      <c r="O681">
        <v>0</v>
      </c>
      <c r="P681">
        <v>0</v>
      </c>
      <c r="Q681" t="e">
        <f t="shared" si="74"/>
        <v>#REF!</v>
      </c>
      <c r="R681" t="e">
        <f t="shared" si="75"/>
        <v>#REF!</v>
      </c>
      <c r="S681" t="e">
        <f>#REF!^2/((J681*#REF!)*(SQRT(1+K681^2)))</f>
        <v>#REF!</v>
      </c>
      <c r="T681" t="e">
        <f t="shared" si="76"/>
        <v>#REF!</v>
      </c>
      <c r="U681">
        <v>0</v>
      </c>
      <c r="V681">
        <v>0</v>
      </c>
      <c r="W681" t="e">
        <f t="shared" si="72"/>
        <v>#REF!</v>
      </c>
      <c r="X681" t="e">
        <f t="shared" si="77"/>
        <v>#REF!</v>
      </c>
      <c r="Z681">
        <v>0</v>
      </c>
      <c r="AB681" s="13"/>
      <c r="AC681" t="e">
        <f t="shared" si="78"/>
        <v>#REF!</v>
      </c>
    </row>
    <row r="682" spans="1:29" x14ac:dyDescent="0.25">
      <c r="A682" s="1" t="s">
        <v>257</v>
      </c>
      <c r="B682" t="s">
        <v>55</v>
      </c>
      <c r="C682" t="s">
        <v>62</v>
      </c>
      <c r="D682" t="s">
        <v>983</v>
      </c>
      <c r="E682" s="4" t="s">
        <v>302</v>
      </c>
      <c r="F682" t="s">
        <v>305</v>
      </c>
      <c r="G682">
        <v>20</v>
      </c>
      <c r="H682">
        <v>0</v>
      </c>
      <c r="I682" s="7">
        <v>0</v>
      </c>
      <c r="J682" s="7" t="e">
        <f>#REF!</f>
        <v>#REF!</v>
      </c>
      <c r="K682" s="7" t="e">
        <f>#REF!</f>
        <v>#REF!</v>
      </c>
      <c r="L682" s="5" t="e">
        <f>VLOOKUP(X682,#REF!,6,FALSE)</f>
        <v>#REF!</v>
      </c>
      <c r="M682" s="5" t="e">
        <f>VLOOKUP(X682,#REF!,8,FALSE)</f>
        <v>#REF!</v>
      </c>
      <c r="N682" s="5" t="e">
        <f>VLOOKUP(X682,#REF!,7,FALSE)</f>
        <v>#REF!</v>
      </c>
      <c r="O682">
        <v>0</v>
      </c>
      <c r="P682">
        <v>0</v>
      </c>
      <c r="Q682" t="e">
        <f t="shared" si="74"/>
        <v>#REF!</v>
      </c>
      <c r="R682" t="e">
        <f t="shared" si="75"/>
        <v>#REF!</v>
      </c>
      <c r="S682" t="e">
        <f>#REF!^2/((J682*#REF!)*(SQRT(1+K682^2)))</f>
        <v>#REF!</v>
      </c>
      <c r="T682" t="e">
        <f t="shared" si="76"/>
        <v>#REF!</v>
      </c>
      <c r="U682">
        <v>0</v>
      </c>
      <c r="V682">
        <v>0</v>
      </c>
      <c r="W682" t="e">
        <f t="shared" si="72"/>
        <v>#REF!</v>
      </c>
      <c r="X682" t="e">
        <f t="shared" si="77"/>
        <v>#REF!</v>
      </c>
      <c r="Z682">
        <v>0</v>
      </c>
      <c r="AB682" s="13"/>
      <c r="AC682" t="e">
        <f t="shared" si="78"/>
        <v>#REF!</v>
      </c>
    </row>
    <row r="683" spans="1:29" x14ac:dyDescent="0.25">
      <c r="A683" s="1" t="s">
        <v>256</v>
      </c>
      <c r="B683" t="s">
        <v>55</v>
      </c>
      <c r="C683" t="s">
        <v>62</v>
      </c>
      <c r="D683" t="s">
        <v>983</v>
      </c>
      <c r="E683" s="4" t="s">
        <v>302</v>
      </c>
      <c r="F683" t="s">
        <v>305</v>
      </c>
      <c r="G683">
        <v>20</v>
      </c>
      <c r="H683">
        <v>0</v>
      </c>
      <c r="I683" s="7">
        <v>0</v>
      </c>
      <c r="J683" s="7" t="e">
        <f>#REF!</f>
        <v>#REF!</v>
      </c>
      <c r="K683" s="7" t="e">
        <f>#REF!</f>
        <v>#REF!</v>
      </c>
      <c r="L683" s="5" t="e">
        <f>VLOOKUP(X683,#REF!,6,FALSE)</f>
        <v>#REF!</v>
      </c>
      <c r="M683" s="5" t="e">
        <f>VLOOKUP(X683,#REF!,8,FALSE)</f>
        <v>#REF!</v>
      </c>
      <c r="N683" s="5" t="e">
        <f>VLOOKUP(X683,#REF!,7,FALSE)</f>
        <v>#REF!</v>
      </c>
      <c r="O683">
        <v>0</v>
      </c>
      <c r="P683">
        <v>0</v>
      </c>
      <c r="Q683" t="e">
        <f t="shared" si="74"/>
        <v>#REF!</v>
      </c>
      <c r="R683" t="e">
        <f t="shared" si="75"/>
        <v>#REF!</v>
      </c>
      <c r="S683" t="e">
        <f>#REF!^2/((J683*#REF!)*(SQRT(1+K683^2)))</f>
        <v>#REF!</v>
      </c>
      <c r="T683" t="e">
        <f t="shared" si="76"/>
        <v>#REF!</v>
      </c>
      <c r="U683">
        <v>0</v>
      </c>
      <c r="V683">
        <v>0</v>
      </c>
      <c r="W683" t="e">
        <f t="shared" si="72"/>
        <v>#REF!</v>
      </c>
      <c r="X683" t="e">
        <f t="shared" si="77"/>
        <v>#REF!</v>
      </c>
      <c r="Z683">
        <v>0</v>
      </c>
      <c r="AB683" s="13"/>
      <c r="AC683" t="e">
        <f t="shared" si="78"/>
        <v>#REF!</v>
      </c>
    </row>
    <row r="684" spans="1:29" x14ac:dyDescent="0.25">
      <c r="A684" s="1" t="s">
        <v>262</v>
      </c>
      <c r="B684" t="s">
        <v>55</v>
      </c>
      <c r="C684" t="s">
        <v>64</v>
      </c>
      <c r="D684" t="s">
        <v>983</v>
      </c>
      <c r="E684" s="4" t="s">
        <v>302</v>
      </c>
      <c r="F684" t="s">
        <v>305</v>
      </c>
      <c r="G684">
        <v>20</v>
      </c>
      <c r="H684">
        <v>0</v>
      </c>
      <c r="I684" s="7">
        <v>0</v>
      </c>
      <c r="J684" s="7" t="e">
        <f>#REF!</f>
        <v>#REF!</v>
      </c>
      <c r="K684" s="7" t="e">
        <f>#REF!</f>
        <v>#REF!</v>
      </c>
      <c r="L684" s="5" t="e">
        <f>VLOOKUP(X684,#REF!,6,FALSE)</f>
        <v>#REF!</v>
      </c>
      <c r="M684" s="5" t="e">
        <f>VLOOKUP(X684,#REF!,8,FALSE)</f>
        <v>#REF!</v>
      </c>
      <c r="N684" s="5" t="e">
        <f>VLOOKUP(X684,#REF!,7,FALSE)</f>
        <v>#REF!</v>
      </c>
      <c r="O684">
        <v>0</v>
      </c>
      <c r="P684">
        <v>0</v>
      </c>
      <c r="Q684" t="e">
        <f t="shared" si="74"/>
        <v>#REF!</v>
      </c>
      <c r="R684" t="e">
        <f t="shared" si="75"/>
        <v>#REF!</v>
      </c>
      <c r="S684" t="e">
        <f>#REF!^2/((J684*#REF!)*(SQRT(1+K684^2)))</f>
        <v>#REF!</v>
      </c>
      <c r="T684" t="e">
        <f t="shared" si="76"/>
        <v>#REF!</v>
      </c>
      <c r="U684">
        <v>0</v>
      </c>
      <c r="V684">
        <v>0</v>
      </c>
      <c r="W684" t="e">
        <f t="shared" si="72"/>
        <v>#REF!</v>
      </c>
      <c r="X684" t="e">
        <f t="shared" si="77"/>
        <v>#REF!</v>
      </c>
      <c r="Z684">
        <v>0</v>
      </c>
      <c r="AB684" s="13"/>
      <c r="AC684" t="e">
        <f t="shared" si="78"/>
        <v>#REF!</v>
      </c>
    </row>
    <row r="685" spans="1:29" x14ac:dyDescent="0.25">
      <c r="A685" s="1" t="s">
        <v>263</v>
      </c>
      <c r="B685" t="s">
        <v>55</v>
      </c>
      <c r="C685" t="s">
        <v>64</v>
      </c>
      <c r="D685" t="s">
        <v>983</v>
      </c>
      <c r="E685" s="4" t="s">
        <v>302</v>
      </c>
      <c r="F685" t="s">
        <v>305</v>
      </c>
      <c r="G685">
        <v>20</v>
      </c>
      <c r="H685">
        <v>0</v>
      </c>
      <c r="I685" s="7">
        <v>0</v>
      </c>
      <c r="J685" s="7" t="e">
        <f>#REF!</f>
        <v>#REF!</v>
      </c>
      <c r="K685" s="7" t="e">
        <f>#REF!</f>
        <v>#REF!</v>
      </c>
      <c r="L685" s="5" t="e">
        <f>VLOOKUP(X685,#REF!,6,FALSE)</f>
        <v>#REF!</v>
      </c>
      <c r="M685" s="5" t="e">
        <f>VLOOKUP(X685,#REF!,8,FALSE)</f>
        <v>#REF!</v>
      </c>
      <c r="N685" s="5" t="e">
        <f>VLOOKUP(X685,#REF!,7,FALSE)</f>
        <v>#REF!</v>
      </c>
      <c r="O685">
        <v>0</v>
      </c>
      <c r="P685">
        <v>0</v>
      </c>
      <c r="Q685" t="e">
        <f t="shared" si="74"/>
        <v>#REF!</v>
      </c>
      <c r="R685" t="e">
        <f t="shared" si="75"/>
        <v>#REF!</v>
      </c>
      <c r="S685" t="e">
        <f>#REF!^2/((J685*#REF!)*(SQRT(1+K685^2)))</f>
        <v>#REF!</v>
      </c>
      <c r="T685" t="e">
        <f t="shared" si="76"/>
        <v>#REF!</v>
      </c>
      <c r="U685">
        <v>0</v>
      </c>
      <c r="V685">
        <v>0</v>
      </c>
      <c r="W685" t="e">
        <f t="shared" si="72"/>
        <v>#REF!</v>
      </c>
      <c r="X685" t="e">
        <f t="shared" si="77"/>
        <v>#REF!</v>
      </c>
      <c r="Z685">
        <v>0</v>
      </c>
      <c r="AB685" s="13"/>
      <c r="AC685" t="e">
        <f t="shared" si="78"/>
        <v>#REF!</v>
      </c>
    </row>
    <row r="686" spans="1:29" x14ac:dyDescent="0.25">
      <c r="A686" s="1" t="s">
        <v>264</v>
      </c>
      <c r="B686" t="s">
        <v>55</v>
      </c>
      <c r="C686" t="s">
        <v>65</v>
      </c>
      <c r="D686" t="s">
        <v>983</v>
      </c>
      <c r="E686" s="4" t="s">
        <v>302</v>
      </c>
      <c r="F686" t="s">
        <v>305</v>
      </c>
      <c r="G686">
        <v>20</v>
      </c>
      <c r="H686">
        <v>0</v>
      </c>
      <c r="I686" s="7">
        <v>0</v>
      </c>
      <c r="J686" s="7" t="e">
        <f>#REF!</f>
        <v>#REF!</v>
      </c>
      <c r="K686" s="7" t="e">
        <f>#REF!</f>
        <v>#REF!</v>
      </c>
      <c r="L686" s="5" t="e">
        <f>VLOOKUP(X686,#REF!,6,FALSE)</f>
        <v>#REF!</v>
      </c>
      <c r="M686" s="5" t="e">
        <f>VLOOKUP(X686,#REF!,8,FALSE)</f>
        <v>#REF!</v>
      </c>
      <c r="N686" s="5" t="e">
        <f>VLOOKUP(X686,#REF!,7,FALSE)</f>
        <v>#REF!</v>
      </c>
      <c r="O686">
        <v>0</v>
      </c>
      <c r="P686">
        <v>0</v>
      </c>
      <c r="Q686" t="e">
        <f t="shared" si="74"/>
        <v>#REF!</v>
      </c>
      <c r="R686" t="e">
        <f t="shared" si="75"/>
        <v>#REF!</v>
      </c>
      <c r="S686" t="e">
        <f>#REF!^2/((J686*#REF!)*(SQRT(1+K686^2)))</f>
        <v>#REF!</v>
      </c>
      <c r="T686" t="e">
        <f t="shared" si="76"/>
        <v>#REF!</v>
      </c>
      <c r="U686">
        <v>0</v>
      </c>
      <c r="V686">
        <v>0</v>
      </c>
      <c r="W686" t="e">
        <f t="shared" si="72"/>
        <v>#REF!</v>
      </c>
      <c r="X686" t="e">
        <f t="shared" si="77"/>
        <v>#REF!</v>
      </c>
      <c r="Z686">
        <v>0</v>
      </c>
      <c r="AB686" s="13"/>
      <c r="AC686" t="e">
        <f t="shared" si="78"/>
        <v>#REF!</v>
      </c>
    </row>
    <row r="687" spans="1:29" x14ac:dyDescent="0.25">
      <c r="A687" s="1" t="s">
        <v>265</v>
      </c>
      <c r="B687" t="s">
        <v>55</v>
      </c>
      <c r="C687" t="s">
        <v>65</v>
      </c>
      <c r="D687" t="s">
        <v>983</v>
      </c>
      <c r="E687" s="4" t="s">
        <v>302</v>
      </c>
      <c r="F687" t="s">
        <v>305</v>
      </c>
      <c r="G687">
        <v>20</v>
      </c>
      <c r="H687">
        <v>0</v>
      </c>
      <c r="I687" s="7">
        <v>0</v>
      </c>
      <c r="J687" s="7" t="e">
        <f>#REF!</f>
        <v>#REF!</v>
      </c>
      <c r="K687" s="7" t="e">
        <f>#REF!</f>
        <v>#REF!</v>
      </c>
      <c r="L687" s="5" t="e">
        <f>VLOOKUP(X687,#REF!,6,FALSE)</f>
        <v>#REF!</v>
      </c>
      <c r="M687" s="5" t="e">
        <f>VLOOKUP(X687,#REF!,8,FALSE)</f>
        <v>#REF!</v>
      </c>
      <c r="N687" s="5" t="e">
        <f>VLOOKUP(X687,#REF!,7,FALSE)</f>
        <v>#REF!</v>
      </c>
      <c r="O687">
        <v>0</v>
      </c>
      <c r="P687">
        <v>0</v>
      </c>
      <c r="Q687" t="e">
        <f t="shared" si="74"/>
        <v>#REF!</v>
      </c>
      <c r="R687" t="e">
        <f t="shared" si="75"/>
        <v>#REF!</v>
      </c>
      <c r="S687" t="e">
        <f>#REF!^2/((J687*#REF!)*(SQRT(1+K687^2)))</f>
        <v>#REF!</v>
      </c>
      <c r="T687" t="e">
        <f t="shared" si="76"/>
        <v>#REF!</v>
      </c>
      <c r="U687">
        <v>0</v>
      </c>
      <c r="V687">
        <v>0</v>
      </c>
      <c r="W687" t="e">
        <f t="shared" si="72"/>
        <v>#REF!</v>
      </c>
      <c r="X687" t="e">
        <f t="shared" si="77"/>
        <v>#REF!</v>
      </c>
      <c r="Z687">
        <v>0</v>
      </c>
      <c r="AB687" s="13"/>
      <c r="AC687" t="e">
        <f t="shared" si="78"/>
        <v>#REF!</v>
      </c>
    </row>
    <row r="688" spans="1:29" s="4" customFormat="1" x14ac:dyDescent="0.25">
      <c r="A688" t="s">
        <v>806</v>
      </c>
      <c r="B688" t="s">
        <v>55</v>
      </c>
      <c r="C688" t="s">
        <v>287</v>
      </c>
      <c r="D688" t="s">
        <v>983</v>
      </c>
      <c r="E688">
        <v>52513</v>
      </c>
      <c r="F688" t="s">
        <v>305</v>
      </c>
      <c r="G688" s="4">
        <v>90</v>
      </c>
      <c r="H688">
        <v>1</v>
      </c>
      <c r="I688">
        <v>0</v>
      </c>
      <c r="J688">
        <v>3</v>
      </c>
      <c r="K688">
        <v>14</v>
      </c>
      <c r="L688" s="5" t="e">
        <f>VLOOKUP(X688,#REF!,6,FALSE)</f>
        <v>#REF!</v>
      </c>
      <c r="M688" s="5" t="e">
        <f>VLOOKUP(X688,#REF!,8,FALSE)</f>
        <v>#REF!</v>
      </c>
      <c r="N688" s="5" t="e">
        <f>VLOOKUP(X688,#REF!,7,FALSE)</f>
        <v>#REF!</v>
      </c>
      <c r="O688" s="4">
        <v>0</v>
      </c>
      <c r="P688" s="4">
        <v>0</v>
      </c>
      <c r="Q688" t="e">
        <f t="shared" si="74"/>
        <v>#REF!</v>
      </c>
      <c r="R688" t="e">
        <f t="shared" si="75"/>
        <v>#REF!</v>
      </c>
      <c r="S688" t="e">
        <f>#REF!^2/((J688*#REF!)*(SQRT(1+K688^2)))</f>
        <v>#REF!</v>
      </c>
      <c r="T688" t="e">
        <f t="shared" si="76"/>
        <v>#REF!</v>
      </c>
      <c r="U688" s="4">
        <v>0</v>
      </c>
      <c r="V688" s="4">
        <v>0</v>
      </c>
      <c r="W688" t="str">
        <f t="shared" si="72"/>
        <v>PSCAD_H_SMIB_Vref.1_SCR3_XR14_P1_Q0</v>
      </c>
      <c r="X688" t="str">
        <f t="shared" si="77"/>
        <v>1_0_3_14</v>
      </c>
      <c r="Z688" s="4">
        <v>0</v>
      </c>
    </row>
    <row r="689" spans="1:26" x14ac:dyDescent="0.25">
      <c r="A689" t="s">
        <v>807</v>
      </c>
      <c r="B689" t="s">
        <v>55</v>
      </c>
      <c r="C689" t="s">
        <v>287</v>
      </c>
      <c r="D689" t="s">
        <v>983</v>
      </c>
      <c r="E689">
        <v>52513</v>
      </c>
      <c r="F689" t="s">
        <v>305</v>
      </c>
      <c r="G689">
        <v>90</v>
      </c>
      <c r="H689">
        <v>1</v>
      </c>
      <c r="I689">
        <v>0</v>
      </c>
      <c r="J689">
        <v>3</v>
      </c>
      <c r="K689">
        <v>3</v>
      </c>
      <c r="L689" s="5" t="e">
        <f>VLOOKUP(X689,#REF!,6,FALSE)</f>
        <v>#REF!</v>
      </c>
      <c r="M689" s="5" t="e">
        <f>VLOOKUP(X689,#REF!,8,FALSE)</f>
        <v>#REF!</v>
      </c>
      <c r="N689" s="5" t="e">
        <f>VLOOKUP(X689,#REF!,7,FALSE)</f>
        <v>#REF!</v>
      </c>
      <c r="O689">
        <v>0</v>
      </c>
      <c r="P689">
        <v>0</v>
      </c>
      <c r="Q689" t="e">
        <f t="shared" si="74"/>
        <v>#REF!</v>
      </c>
      <c r="R689" t="e">
        <f t="shared" si="75"/>
        <v>#REF!</v>
      </c>
      <c r="S689" t="e">
        <f>#REF!^2/((J689*#REF!)*(SQRT(1+K689^2)))</f>
        <v>#REF!</v>
      </c>
      <c r="T689" t="e">
        <f t="shared" si="76"/>
        <v>#REF!</v>
      </c>
      <c r="U689">
        <v>0</v>
      </c>
      <c r="V689">
        <v>0</v>
      </c>
      <c r="W689" t="str">
        <f t="shared" si="72"/>
        <v>PSCAD_H_SMIB_Vref.2_SCR3_XR3_P1_Q0</v>
      </c>
      <c r="X689" t="str">
        <f t="shared" si="77"/>
        <v>1_0_3_3</v>
      </c>
      <c r="Z689">
        <v>0</v>
      </c>
    </row>
    <row r="690" spans="1:26" x14ac:dyDescent="0.25">
      <c r="A690" t="s">
        <v>808</v>
      </c>
      <c r="B690" t="s">
        <v>55</v>
      </c>
      <c r="C690" t="s">
        <v>287</v>
      </c>
      <c r="D690" t="s">
        <v>983</v>
      </c>
      <c r="E690">
        <v>52513</v>
      </c>
      <c r="F690" t="s">
        <v>305</v>
      </c>
      <c r="G690">
        <v>90</v>
      </c>
      <c r="H690">
        <v>1</v>
      </c>
      <c r="I690">
        <v>0</v>
      </c>
      <c r="J690" s="7" t="e">
        <f>#REF!</f>
        <v>#REF!</v>
      </c>
      <c r="K690" s="7" t="e">
        <f>#REF!</f>
        <v>#REF!</v>
      </c>
      <c r="L690" s="5" t="e">
        <f>VLOOKUP(X690,#REF!,6,FALSE)</f>
        <v>#REF!</v>
      </c>
      <c r="M690" s="5" t="e">
        <f>VLOOKUP(X690,#REF!,8,FALSE)</f>
        <v>#REF!</v>
      </c>
      <c r="N690" s="5" t="e">
        <f>VLOOKUP(X690,#REF!,7,FALSE)</f>
        <v>#REF!</v>
      </c>
      <c r="O690">
        <v>0</v>
      </c>
      <c r="P690">
        <v>0</v>
      </c>
      <c r="Q690" t="e">
        <f t="shared" si="74"/>
        <v>#REF!</v>
      </c>
      <c r="R690" t="e">
        <f t="shared" si="75"/>
        <v>#REF!</v>
      </c>
      <c r="S690" t="e">
        <f>#REF!^2/((J690*#REF!)*(SQRT(1+K690^2)))</f>
        <v>#REF!</v>
      </c>
      <c r="T690" t="e">
        <f t="shared" si="76"/>
        <v>#REF!</v>
      </c>
      <c r="U690">
        <v>0</v>
      </c>
      <c r="V690">
        <v>0</v>
      </c>
      <c r="W690" t="e">
        <f t="shared" si="72"/>
        <v>#REF!</v>
      </c>
      <c r="X690" t="e">
        <f t="shared" si="77"/>
        <v>#REF!</v>
      </c>
      <c r="Z690">
        <v>0</v>
      </c>
    </row>
    <row r="691" spans="1:26" x14ac:dyDescent="0.25">
      <c r="A691" t="s">
        <v>809</v>
      </c>
      <c r="B691" t="s">
        <v>55</v>
      </c>
      <c r="C691" t="s">
        <v>287</v>
      </c>
      <c r="D691" t="s">
        <v>983</v>
      </c>
      <c r="E691">
        <v>52513</v>
      </c>
      <c r="F691" t="s">
        <v>305</v>
      </c>
      <c r="G691">
        <v>90</v>
      </c>
      <c r="H691">
        <v>1</v>
      </c>
      <c r="I691">
        <v>0</v>
      </c>
      <c r="J691" s="7" t="e">
        <f>#REF!</f>
        <v>#REF!</v>
      </c>
      <c r="K691" s="7" t="e">
        <f>#REF!</f>
        <v>#REF!</v>
      </c>
      <c r="L691" s="5" t="e">
        <f>VLOOKUP(X691,#REF!,6,FALSE)</f>
        <v>#REF!</v>
      </c>
      <c r="M691" s="5" t="e">
        <f>VLOOKUP(X691,#REF!,8,FALSE)</f>
        <v>#REF!</v>
      </c>
      <c r="N691" s="5" t="e">
        <f>VLOOKUP(X691,#REF!,7,FALSE)</f>
        <v>#REF!</v>
      </c>
      <c r="O691">
        <v>0</v>
      </c>
      <c r="P691">
        <v>0</v>
      </c>
      <c r="Q691" t="e">
        <f t="shared" si="74"/>
        <v>#REF!</v>
      </c>
      <c r="R691" t="e">
        <f t="shared" si="75"/>
        <v>#REF!</v>
      </c>
      <c r="S691" t="e">
        <f>#REF!^2/((J691*#REF!)*(SQRT(1+K691^2)))</f>
        <v>#REF!</v>
      </c>
      <c r="T691" t="e">
        <f t="shared" si="76"/>
        <v>#REF!</v>
      </c>
      <c r="U691">
        <v>0</v>
      </c>
      <c r="V691">
        <v>0</v>
      </c>
      <c r="W691" t="e">
        <f t="shared" si="72"/>
        <v>#REF!</v>
      </c>
      <c r="X691" t="e">
        <f t="shared" si="77"/>
        <v>#REF!</v>
      </c>
      <c r="Z691">
        <v>0</v>
      </c>
    </row>
    <row r="692" spans="1:26" x14ac:dyDescent="0.25">
      <c r="A692" t="s">
        <v>810</v>
      </c>
      <c r="B692" t="s">
        <v>55</v>
      </c>
      <c r="C692" t="s">
        <v>287</v>
      </c>
      <c r="D692" t="s">
        <v>983</v>
      </c>
      <c r="E692">
        <v>52513</v>
      </c>
      <c r="F692" t="s">
        <v>305</v>
      </c>
      <c r="G692">
        <v>90</v>
      </c>
      <c r="H692">
        <v>0</v>
      </c>
      <c r="I692">
        <v>0</v>
      </c>
      <c r="J692">
        <v>3</v>
      </c>
      <c r="K692">
        <v>14</v>
      </c>
      <c r="L692" s="5" t="e">
        <f>VLOOKUP(X692,#REF!,6,FALSE)</f>
        <v>#REF!</v>
      </c>
      <c r="M692" s="5" t="e">
        <f>VLOOKUP(X692,#REF!,8,FALSE)</f>
        <v>#REF!</v>
      </c>
      <c r="N692" s="5" t="e">
        <f>VLOOKUP(X692,#REF!,7,FALSE)</f>
        <v>#REF!</v>
      </c>
      <c r="O692">
        <v>0</v>
      </c>
      <c r="P692">
        <v>0</v>
      </c>
      <c r="Q692" t="e">
        <f t="shared" si="74"/>
        <v>#REF!</v>
      </c>
      <c r="R692" t="e">
        <f t="shared" si="75"/>
        <v>#REF!</v>
      </c>
      <c r="S692" t="e">
        <f>#REF!^2/((J692*#REF!)*(SQRT(1+K692^2)))</f>
        <v>#REF!</v>
      </c>
      <c r="T692" t="e">
        <f t="shared" si="76"/>
        <v>#REF!</v>
      </c>
      <c r="U692">
        <v>0</v>
      </c>
      <c r="V692">
        <v>0</v>
      </c>
      <c r="W692" t="str">
        <f t="shared" si="72"/>
        <v>PSCAD_H_SMIB_Vref.5_SCR3_XR14_P0_Q0</v>
      </c>
      <c r="X692" t="str">
        <f t="shared" si="77"/>
        <v>0_0_3_14</v>
      </c>
      <c r="Z692">
        <v>0</v>
      </c>
    </row>
    <row r="693" spans="1:26" x14ac:dyDescent="0.25">
      <c r="A693" t="s">
        <v>811</v>
      </c>
      <c r="B693" t="s">
        <v>55</v>
      </c>
      <c r="C693" t="s">
        <v>287</v>
      </c>
      <c r="D693" t="s">
        <v>983</v>
      </c>
      <c r="E693">
        <v>52513</v>
      </c>
      <c r="F693" t="s">
        <v>305</v>
      </c>
      <c r="G693">
        <v>90</v>
      </c>
      <c r="H693">
        <v>0</v>
      </c>
      <c r="I693">
        <v>0</v>
      </c>
      <c r="J693">
        <v>3</v>
      </c>
      <c r="K693">
        <v>3</v>
      </c>
      <c r="L693" s="5" t="e">
        <f>VLOOKUP(X693,#REF!,6,FALSE)</f>
        <v>#REF!</v>
      </c>
      <c r="M693" s="5" t="e">
        <f>VLOOKUP(X693,#REF!,8,FALSE)</f>
        <v>#REF!</v>
      </c>
      <c r="N693" s="5" t="e">
        <f>VLOOKUP(X693,#REF!,7,FALSE)</f>
        <v>#REF!</v>
      </c>
      <c r="O693">
        <v>0</v>
      </c>
      <c r="P693">
        <v>0</v>
      </c>
      <c r="Q693" t="e">
        <f t="shared" si="74"/>
        <v>#REF!</v>
      </c>
      <c r="R693" t="e">
        <f t="shared" si="75"/>
        <v>#REF!</v>
      </c>
      <c r="S693" t="e">
        <f>#REF!^2/((J693*#REF!)*(SQRT(1+K693^2)))</f>
        <v>#REF!</v>
      </c>
      <c r="T693" t="e">
        <f t="shared" si="76"/>
        <v>#REF!</v>
      </c>
      <c r="U693">
        <v>0</v>
      </c>
      <c r="V693">
        <v>0</v>
      </c>
      <c r="W693" t="str">
        <f t="shared" si="72"/>
        <v>PSCAD_H_SMIB_Vref.6_SCR3_XR3_P0_Q0</v>
      </c>
      <c r="X693" t="str">
        <f t="shared" si="77"/>
        <v>0_0_3_3</v>
      </c>
      <c r="Z693">
        <v>0</v>
      </c>
    </row>
    <row r="694" spans="1:26" x14ac:dyDescent="0.25">
      <c r="A694" t="s">
        <v>812</v>
      </c>
      <c r="B694" t="s">
        <v>55</v>
      </c>
      <c r="C694" t="s">
        <v>287</v>
      </c>
      <c r="D694" t="s">
        <v>983</v>
      </c>
      <c r="E694">
        <v>52513</v>
      </c>
      <c r="F694" t="s">
        <v>305</v>
      </c>
      <c r="G694">
        <v>90</v>
      </c>
      <c r="H694">
        <v>0</v>
      </c>
      <c r="I694">
        <v>0</v>
      </c>
      <c r="J694" s="7" t="e">
        <f>#REF!</f>
        <v>#REF!</v>
      </c>
      <c r="K694" s="7" t="e">
        <f>#REF!</f>
        <v>#REF!</v>
      </c>
      <c r="L694" s="5" t="e">
        <f>VLOOKUP(X694,#REF!,6,FALSE)</f>
        <v>#REF!</v>
      </c>
      <c r="M694" s="5" t="e">
        <f>VLOOKUP(X694,#REF!,8,FALSE)</f>
        <v>#REF!</v>
      </c>
      <c r="N694" s="5" t="e">
        <f>VLOOKUP(X694,#REF!,7,FALSE)</f>
        <v>#REF!</v>
      </c>
      <c r="O694">
        <v>0</v>
      </c>
      <c r="P694">
        <v>0</v>
      </c>
      <c r="Q694" t="e">
        <f t="shared" si="74"/>
        <v>#REF!</v>
      </c>
      <c r="R694" t="e">
        <f t="shared" si="75"/>
        <v>#REF!</v>
      </c>
      <c r="S694" t="e">
        <f>#REF!^2/((J694*#REF!)*(SQRT(1+K694^2)))</f>
        <v>#REF!</v>
      </c>
      <c r="T694" t="e">
        <f t="shared" si="76"/>
        <v>#REF!</v>
      </c>
      <c r="U694">
        <v>0</v>
      </c>
      <c r="V694">
        <v>0</v>
      </c>
      <c r="W694" t="e">
        <f t="shared" si="72"/>
        <v>#REF!</v>
      </c>
      <c r="X694" t="e">
        <f t="shared" si="77"/>
        <v>#REF!</v>
      </c>
      <c r="Z694">
        <v>0</v>
      </c>
    </row>
    <row r="695" spans="1:26" x14ac:dyDescent="0.25">
      <c r="A695" t="s">
        <v>813</v>
      </c>
      <c r="B695" t="s">
        <v>55</v>
      </c>
      <c r="C695" t="s">
        <v>287</v>
      </c>
      <c r="D695" t="s">
        <v>983</v>
      </c>
      <c r="E695">
        <v>52513</v>
      </c>
      <c r="F695" t="s">
        <v>305</v>
      </c>
      <c r="G695">
        <v>90</v>
      </c>
      <c r="H695">
        <v>0</v>
      </c>
      <c r="I695">
        <v>0</v>
      </c>
      <c r="J695" s="7" t="e">
        <f>#REF!</f>
        <v>#REF!</v>
      </c>
      <c r="K695" s="7" t="e">
        <f>#REF!</f>
        <v>#REF!</v>
      </c>
      <c r="L695" s="5" t="e">
        <f>VLOOKUP(X695,#REF!,6,FALSE)</f>
        <v>#REF!</v>
      </c>
      <c r="M695" s="5" t="e">
        <f>VLOOKUP(X695,#REF!,8,FALSE)</f>
        <v>#REF!</v>
      </c>
      <c r="N695" s="5" t="e">
        <f>VLOOKUP(X695,#REF!,7,FALSE)</f>
        <v>#REF!</v>
      </c>
      <c r="O695">
        <v>0</v>
      </c>
      <c r="P695">
        <v>0</v>
      </c>
      <c r="Q695" t="e">
        <f t="shared" si="74"/>
        <v>#REF!</v>
      </c>
      <c r="R695" t="e">
        <f t="shared" si="75"/>
        <v>#REF!</v>
      </c>
      <c r="S695" t="e">
        <f>#REF!^2/((J695*#REF!)*(SQRT(1+K695^2)))</f>
        <v>#REF!</v>
      </c>
      <c r="T695" t="e">
        <f t="shared" si="76"/>
        <v>#REF!</v>
      </c>
      <c r="U695">
        <v>0</v>
      </c>
      <c r="V695">
        <v>0</v>
      </c>
      <c r="W695" t="e">
        <f t="shared" si="72"/>
        <v>#REF!</v>
      </c>
      <c r="X695" t="e">
        <f t="shared" si="77"/>
        <v>#REF!</v>
      </c>
      <c r="Z695">
        <v>0</v>
      </c>
    </row>
    <row r="696" spans="1:26" x14ac:dyDescent="0.25">
      <c r="A696" t="s">
        <v>988</v>
      </c>
      <c r="B696" t="s">
        <v>55</v>
      </c>
      <c r="C696" t="s">
        <v>287</v>
      </c>
      <c r="D696" t="s">
        <v>983</v>
      </c>
      <c r="E696">
        <v>52513</v>
      </c>
      <c r="F696" t="s">
        <v>305</v>
      </c>
      <c r="G696">
        <v>90</v>
      </c>
      <c r="H696">
        <v>1</v>
      </c>
      <c r="I696">
        <v>0.39500000000000002</v>
      </c>
      <c r="J696" s="7" t="e">
        <f>#REF!</f>
        <v>#REF!</v>
      </c>
      <c r="K696" s="7" t="e">
        <f>#REF!</f>
        <v>#REF!</v>
      </c>
      <c r="L696" s="5" t="e">
        <f>VLOOKUP(X696,#REF!,6,FALSE)</f>
        <v>#REF!</v>
      </c>
      <c r="M696" s="5" t="e">
        <f>VLOOKUP(X696,#REF!,8,FALSE)</f>
        <v>#REF!</v>
      </c>
      <c r="N696" s="5" t="e">
        <f>VLOOKUP(X696,#REF!,7,FALSE)</f>
        <v>#REF!</v>
      </c>
      <c r="O696">
        <v>0</v>
      </c>
      <c r="P696">
        <v>0</v>
      </c>
      <c r="Q696" t="e">
        <f t="shared" si="74"/>
        <v>#REF!</v>
      </c>
      <c r="R696" t="e">
        <f t="shared" si="75"/>
        <v>#REF!</v>
      </c>
      <c r="S696" t="e">
        <f>#REF!^2/((J696*#REF!)*(SQRT(1+K696^2)))</f>
        <v>#REF!</v>
      </c>
      <c r="T696" t="e">
        <f t="shared" si="76"/>
        <v>#REF!</v>
      </c>
      <c r="U696">
        <v>0</v>
      </c>
      <c r="V696">
        <v>0</v>
      </c>
      <c r="W696" t="e">
        <f t="shared" si="72"/>
        <v>#REF!</v>
      </c>
      <c r="X696" t="e">
        <f t="shared" ref="X696:X703" si="79">H696&amp;"_"&amp;I696&amp;"_"&amp;ROUND(J696,2)&amp;"_"&amp;ROUND(K696,2)</f>
        <v>#REF!</v>
      </c>
      <c r="Z696">
        <v>0</v>
      </c>
    </row>
    <row r="697" spans="1:26" x14ac:dyDescent="0.25">
      <c r="A697" t="s">
        <v>989</v>
      </c>
      <c r="B697" t="s">
        <v>55</v>
      </c>
      <c r="C697" t="s">
        <v>287</v>
      </c>
      <c r="D697" t="s">
        <v>983</v>
      </c>
      <c r="E697">
        <v>52513</v>
      </c>
      <c r="F697" t="s">
        <v>305</v>
      </c>
      <c r="G697">
        <v>90</v>
      </c>
      <c r="H697">
        <v>1</v>
      </c>
      <c r="I697">
        <v>-0.39500000000000002</v>
      </c>
      <c r="J697" s="7" t="e">
        <f>#REF!</f>
        <v>#REF!</v>
      </c>
      <c r="K697" s="7" t="e">
        <f>#REF!</f>
        <v>#REF!</v>
      </c>
      <c r="L697" s="5" t="e">
        <f>VLOOKUP(X697,#REF!,6,FALSE)</f>
        <v>#REF!</v>
      </c>
      <c r="M697" s="5" t="e">
        <f>VLOOKUP(X697,#REF!,8,FALSE)</f>
        <v>#REF!</v>
      </c>
      <c r="N697" s="5" t="e">
        <f>VLOOKUP(X697,#REF!,7,FALSE)</f>
        <v>#REF!</v>
      </c>
      <c r="O697">
        <v>0</v>
      </c>
      <c r="P697">
        <v>0</v>
      </c>
      <c r="Q697" t="e">
        <f t="shared" si="74"/>
        <v>#REF!</v>
      </c>
      <c r="R697" t="e">
        <f t="shared" si="75"/>
        <v>#REF!</v>
      </c>
      <c r="S697" t="e">
        <f>#REF!^2/((J697*#REF!)*(SQRT(1+K697^2)))</f>
        <v>#REF!</v>
      </c>
      <c r="T697" t="e">
        <f t="shared" si="76"/>
        <v>#REF!</v>
      </c>
      <c r="U697">
        <v>0</v>
      </c>
      <c r="V697">
        <v>0</v>
      </c>
      <c r="W697" t="e">
        <f t="shared" si="72"/>
        <v>#REF!</v>
      </c>
      <c r="X697" t="e">
        <f t="shared" si="79"/>
        <v>#REF!</v>
      </c>
      <c r="Z697">
        <v>0</v>
      </c>
    </row>
    <row r="698" spans="1:26" x14ac:dyDescent="0.25">
      <c r="A698" t="s">
        <v>990</v>
      </c>
      <c r="B698" t="s">
        <v>55</v>
      </c>
      <c r="C698" t="s">
        <v>287</v>
      </c>
      <c r="D698" t="s">
        <v>983</v>
      </c>
      <c r="E698">
        <v>52513</v>
      </c>
      <c r="F698" t="s">
        <v>305</v>
      </c>
      <c r="G698">
        <v>90</v>
      </c>
      <c r="H698">
        <v>0</v>
      </c>
      <c r="I698">
        <v>0.39500000000000002</v>
      </c>
      <c r="J698" s="7" t="e">
        <f>#REF!</f>
        <v>#REF!</v>
      </c>
      <c r="K698" s="7" t="e">
        <f>#REF!</f>
        <v>#REF!</v>
      </c>
      <c r="L698" s="5" t="e">
        <f>VLOOKUP(X698,#REF!,6,FALSE)</f>
        <v>#REF!</v>
      </c>
      <c r="M698" s="5" t="e">
        <f>VLOOKUP(X698,#REF!,8,FALSE)</f>
        <v>#REF!</v>
      </c>
      <c r="N698" s="5" t="e">
        <f>VLOOKUP(X698,#REF!,7,FALSE)</f>
        <v>#REF!</v>
      </c>
      <c r="O698">
        <v>0</v>
      </c>
      <c r="P698">
        <v>0</v>
      </c>
      <c r="Q698" t="e">
        <f t="shared" si="74"/>
        <v>#REF!</v>
      </c>
      <c r="R698" t="e">
        <f t="shared" si="75"/>
        <v>#REF!</v>
      </c>
      <c r="S698" t="e">
        <f>#REF!^2/((J698*#REF!)*(SQRT(1+K698^2)))</f>
        <v>#REF!</v>
      </c>
      <c r="T698" t="e">
        <f t="shared" si="76"/>
        <v>#REF!</v>
      </c>
      <c r="U698">
        <v>0</v>
      </c>
      <c r="V698">
        <v>0</v>
      </c>
      <c r="W698" t="e">
        <f t="shared" si="72"/>
        <v>#REF!</v>
      </c>
      <c r="X698" t="e">
        <f t="shared" si="79"/>
        <v>#REF!</v>
      </c>
      <c r="Z698">
        <v>0</v>
      </c>
    </row>
    <row r="699" spans="1:26" x14ac:dyDescent="0.25">
      <c r="A699" t="s">
        <v>991</v>
      </c>
      <c r="B699" t="s">
        <v>55</v>
      </c>
      <c r="C699" t="s">
        <v>287</v>
      </c>
      <c r="D699" t="s">
        <v>983</v>
      </c>
      <c r="E699">
        <v>52513</v>
      </c>
      <c r="F699" t="s">
        <v>305</v>
      </c>
      <c r="G699">
        <v>90</v>
      </c>
      <c r="H699">
        <v>0</v>
      </c>
      <c r="I699">
        <v>-0.39500000000000002</v>
      </c>
      <c r="J699" s="7" t="e">
        <f>#REF!</f>
        <v>#REF!</v>
      </c>
      <c r="K699" s="7" t="e">
        <f>#REF!</f>
        <v>#REF!</v>
      </c>
      <c r="L699" s="5" t="e">
        <f>VLOOKUP(X699,#REF!,6,FALSE)</f>
        <v>#REF!</v>
      </c>
      <c r="M699" s="5" t="e">
        <f>VLOOKUP(X699,#REF!,8,FALSE)</f>
        <v>#REF!</v>
      </c>
      <c r="N699" s="5" t="e">
        <f>VLOOKUP(X699,#REF!,7,FALSE)</f>
        <v>#REF!</v>
      </c>
      <c r="O699">
        <v>0</v>
      </c>
      <c r="P699">
        <v>0</v>
      </c>
      <c r="Q699" t="e">
        <f t="shared" si="74"/>
        <v>#REF!</v>
      </c>
      <c r="R699" t="e">
        <f t="shared" si="75"/>
        <v>#REF!</v>
      </c>
      <c r="S699" t="e">
        <f>#REF!^2/((J699*#REF!)*(SQRT(1+K699^2)))</f>
        <v>#REF!</v>
      </c>
      <c r="T699" t="e">
        <f t="shared" si="76"/>
        <v>#REF!</v>
      </c>
      <c r="U699">
        <v>0</v>
      </c>
      <c r="V699">
        <v>0</v>
      </c>
      <c r="W699" t="e">
        <f t="shared" si="72"/>
        <v>#REF!</v>
      </c>
      <c r="X699" t="e">
        <f t="shared" si="79"/>
        <v>#REF!</v>
      </c>
      <c r="Z699">
        <v>0</v>
      </c>
    </row>
    <row r="700" spans="1:26" x14ac:dyDescent="0.25">
      <c r="A700" t="s">
        <v>814</v>
      </c>
      <c r="B700" t="s">
        <v>55</v>
      </c>
      <c r="C700" t="s">
        <v>287</v>
      </c>
      <c r="D700" t="s">
        <v>983</v>
      </c>
      <c r="E700">
        <v>52513</v>
      </c>
      <c r="F700" t="s">
        <v>305</v>
      </c>
      <c r="G700">
        <v>90</v>
      </c>
      <c r="H700">
        <v>1</v>
      </c>
      <c r="I700">
        <v>0.39500000000000002</v>
      </c>
      <c r="J700" s="7" t="e">
        <f>#REF!</f>
        <v>#REF!</v>
      </c>
      <c r="K700" s="7" t="e">
        <f>#REF!</f>
        <v>#REF!</v>
      </c>
      <c r="L700" s="5" t="e">
        <f>VLOOKUP(X700,#REF!,6,FALSE)</f>
        <v>#REF!</v>
      </c>
      <c r="M700" s="5" t="e">
        <f>VLOOKUP(X700,#REF!,8,FALSE)</f>
        <v>#REF!</v>
      </c>
      <c r="N700" s="5" t="e">
        <f>VLOOKUP(X700,#REF!,7,FALSE)</f>
        <v>#REF!</v>
      </c>
      <c r="O700">
        <v>0</v>
      </c>
      <c r="P700">
        <v>0</v>
      </c>
      <c r="Q700" t="e">
        <f t="shared" si="74"/>
        <v>#REF!</v>
      </c>
      <c r="R700" t="e">
        <f t="shared" si="75"/>
        <v>#REF!</v>
      </c>
      <c r="S700" t="e">
        <f>#REF!^2/((J700*#REF!)*(SQRT(1+K700^2)))</f>
        <v>#REF!</v>
      </c>
      <c r="T700" t="e">
        <f t="shared" si="76"/>
        <v>#REF!</v>
      </c>
      <c r="U700">
        <v>0</v>
      </c>
      <c r="V700">
        <v>0</v>
      </c>
      <c r="W700" t="e">
        <f t="shared" si="72"/>
        <v>#REF!</v>
      </c>
      <c r="X700" t="e">
        <f t="shared" si="79"/>
        <v>#REF!</v>
      </c>
      <c r="Z700">
        <v>0</v>
      </c>
    </row>
    <row r="701" spans="1:26" x14ac:dyDescent="0.25">
      <c r="A701" t="s">
        <v>815</v>
      </c>
      <c r="B701" t="s">
        <v>55</v>
      </c>
      <c r="C701" t="s">
        <v>287</v>
      </c>
      <c r="D701" t="s">
        <v>983</v>
      </c>
      <c r="E701">
        <v>52513</v>
      </c>
      <c r="F701" t="s">
        <v>305</v>
      </c>
      <c r="G701">
        <v>90</v>
      </c>
      <c r="H701">
        <v>1</v>
      </c>
      <c r="I701">
        <v>-0.39500000000000002</v>
      </c>
      <c r="J701" s="7" t="e">
        <f>#REF!</f>
        <v>#REF!</v>
      </c>
      <c r="K701" s="7" t="e">
        <f>#REF!</f>
        <v>#REF!</v>
      </c>
      <c r="L701" s="5" t="e">
        <f>VLOOKUP(X701,#REF!,6,FALSE)</f>
        <v>#REF!</v>
      </c>
      <c r="M701" s="5" t="e">
        <f>VLOOKUP(X701,#REF!,8,FALSE)</f>
        <v>#REF!</v>
      </c>
      <c r="N701" s="5" t="e">
        <f>VLOOKUP(X701,#REF!,7,FALSE)</f>
        <v>#REF!</v>
      </c>
      <c r="O701">
        <v>0</v>
      </c>
      <c r="P701">
        <v>0</v>
      </c>
      <c r="Q701" t="e">
        <f t="shared" si="74"/>
        <v>#REF!</v>
      </c>
      <c r="R701" t="e">
        <f t="shared" si="75"/>
        <v>#REF!</v>
      </c>
      <c r="S701" t="e">
        <f>#REF!^2/((J701*#REF!)*(SQRT(1+K701^2)))</f>
        <v>#REF!</v>
      </c>
      <c r="T701" t="e">
        <f t="shared" si="76"/>
        <v>#REF!</v>
      </c>
      <c r="U701">
        <v>0</v>
      </c>
      <c r="V701">
        <v>0</v>
      </c>
      <c r="W701" t="e">
        <f t="shared" si="72"/>
        <v>#REF!</v>
      </c>
      <c r="X701" t="e">
        <f t="shared" si="79"/>
        <v>#REF!</v>
      </c>
      <c r="Z701">
        <v>0</v>
      </c>
    </row>
    <row r="702" spans="1:26" x14ac:dyDescent="0.25">
      <c r="A702" t="s">
        <v>816</v>
      </c>
      <c r="B702" t="s">
        <v>55</v>
      </c>
      <c r="C702" t="s">
        <v>287</v>
      </c>
      <c r="D702" t="s">
        <v>983</v>
      </c>
      <c r="E702">
        <v>52513</v>
      </c>
      <c r="F702" t="s">
        <v>305</v>
      </c>
      <c r="G702">
        <v>90</v>
      </c>
      <c r="H702">
        <v>0</v>
      </c>
      <c r="I702">
        <v>0.39500000000000002</v>
      </c>
      <c r="J702" s="7" t="e">
        <f>#REF!</f>
        <v>#REF!</v>
      </c>
      <c r="K702" s="7" t="e">
        <f>#REF!</f>
        <v>#REF!</v>
      </c>
      <c r="L702" s="5" t="e">
        <f>VLOOKUP(X702,#REF!,6,FALSE)</f>
        <v>#REF!</v>
      </c>
      <c r="M702" s="5" t="e">
        <f>VLOOKUP(X702,#REF!,8,FALSE)</f>
        <v>#REF!</v>
      </c>
      <c r="N702" s="5" t="e">
        <f>VLOOKUP(X702,#REF!,7,FALSE)</f>
        <v>#REF!</v>
      </c>
      <c r="O702">
        <v>0</v>
      </c>
      <c r="P702">
        <v>0</v>
      </c>
      <c r="Q702" t="e">
        <f t="shared" si="74"/>
        <v>#REF!</v>
      </c>
      <c r="R702" t="e">
        <f t="shared" si="75"/>
        <v>#REF!</v>
      </c>
      <c r="S702" t="e">
        <f>#REF!^2/((J702*#REF!)*(SQRT(1+K702^2)))</f>
        <v>#REF!</v>
      </c>
      <c r="T702" t="e">
        <f t="shared" si="76"/>
        <v>#REF!</v>
      </c>
      <c r="U702">
        <v>0</v>
      </c>
      <c r="V702">
        <v>0</v>
      </c>
      <c r="W702" t="e">
        <f t="shared" si="72"/>
        <v>#REF!</v>
      </c>
      <c r="X702" t="e">
        <f t="shared" si="79"/>
        <v>#REF!</v>
      </c>
      <c r="Z702">
        <v>0</v>
      </c>
    </row>
    <row r="703" spans="1:26" x14ac:dyDescent="0.25">
      <c r="A703" t="s">
        <v>817</v>
      </c>
      <c r="B703" t="s">
        <v>55</v>
      </c>
      <c r="C703" t="s">
        <v>287</v>
      </c>
      <c r="D703" t="s">
        <v>983</v>
      </c>
      <c r="E703">
        <v>52513</v>
      </c>
      <c r="F703" t="s">
        <v>305</v>
      </c>
      <c r="G703">
        <v>90</v>
      </c>
      <c r="H703">
        <v>0</v>
      </c>
      <c r="I703">
        <v>-0.39500000000000002</v>
      </c>
      <c r="J703" s="7" t="e">
        <f>#REF!</f>
        <v>#REF!</v>
      </c>
      <c r="K703" s="7" t="e">
        <f>#REF!</f>
        <v>#REF!</v>
      </c>
      <c r="L703" s="5" t="e">
        <f>VLOOKUP(X703,#REF!,6,FALSE)</f>
        <v>#REF!</v>
      </c>
      <c r="M703" s="5" t="e">
        <f>VLOOKUP(X703,#REF!,8,FALSE)</f>
        <v>#REF!</v>
      </c>
      <c r="N703" s="5" t="e">
        <f>VLOOKUP(X703,#REF!,7,FALSE)</f>
        <v>#REF!</v>
      </c>
      <c r="O703">
        <v>0</v>
      </c>
      <c r="P703">
        <v>0</v>
      </c>
      <c r="Q703" t="e">
        <f t="shared" si="74"/>
        <v>#REF!</v>
      </c>
      <c r="R703" t="e">
        <f t="shared" si="75"/>
        <v>#REF!</v>
      </c>
      <c r="S703" t="e">
        <f>#REF!^2/((J703*#REF!)*(SQRT(1+K703^2)))</f>
        <v>#REF!</v>
      </c>
      <c r="T703" t="e">
        <f t="shared" si="76"/>
        <v>#REF!</v>
      </c>
      <c r="U703">
        <v>0</v>
      </c>
      <c r="V703">
        <v>0</v>
      </c>
      <c r="W703" t="e">
        <f t="shared" si="72"/>
        <v>#REF!</v>
      </c>
      <c r="X703" t="e">
        <f t="shared" si="79"/>
        <v>#REF!</v>
      </c>
      <c r="Z703">
        <v>0</v>
      </c>
    </row>
    <row r="704" spans="1:26" x14ac:dyDescent="0.25">
      <c r="A704" t="s">
        <v>992</v>
      </c>
      <c r="B704" t="s">
        <v>55</v>
      </c>
      <c r="C704" t="s">
        <v>288</v>
      </c>
      <c r="D704" t="s">
        <v>983</v>
      </c>
      <c r="E704">
        <v>52513</v>
      </c>
      <c r="F704" t="s">
        <v>305</v>
      </c>
      <c r="G704">
        <v>90</v>
      </c>
      <c r="H704">
        <v>1</v>
      </c>
      <c r="I704">
        <v>0.39500000000000002</v>
      </c>
      <c r="J704" s="7" t="e">
        <f>#REF!</f>
        <v>#REF!</v>
      </c>
      <c r="K704" s="7" t="e">
        <f>#REF!</f>
        <v>#REF!</v>
      </c>
      <c r="L704" s="5" t="e">
        <f>VLOOKUP(X704,#REF!,6,FALSE)</f>
        <v>#REF!</v>
      </c>
      <c r="M704" s="5" t="e">
        <f>VLOOKUP(X704,#REF!,8,FALSE)</f>
        <v>#REF!</v>
      </c>
      <c r="N704" s="5" t="e">
        <f>VLOOKUP(X704,#REF!,7,FALSE)</f>
        <v>#REF!</v>
      </c>
      <c r="O704">
        <v>0</v>
      </c>
      <c r="P704">
        <v>0</v>
      </c>
      <c r="Q704" t="e">
        <f t="shared" si="74"/>
        <v>#REF!</v>
      </c>
      <c r="R704" t="e">
        <f t="shared" si="75"/>
        <v>#REF!</v>
      </c>
      <c r="S704" t="e">
        <f>#REF!^2/((J704*#REF!)*(SQRT(1+K704^2)))</f>
        <v>#REF!</v>
      </c>
      <c r="T704" t="e">
        <f t="shared" si="76"/>
        <v>#REF!</v>
      </c>
      <c r="U704">
        <v>0</v>
      </c>
      <c r="V704">
        <v>0</v>
      </c>
      <c r="W704" t="e">
        <f t="shared" si="72"/>
        <v>#REF!</v>
      </c>
      <c r="X704" t="e">
        <f t="shared" si="77"/>
        <v>#REF!</v>
      </c>
      <c r="Z704">
        <v>0</v>
      </c>
    </row>
    <row r="705" spans="1:26" x14ac:dyDescent="0.25">
      <c r="A705" t="s">
        <v>993</v>
      </c>
      <c r="B705" t="s">
        <v>55</v>
      </c>
      <c r="C705" t="s">
        <v>288</v>
      </c>
      <c r="D705" t="s">
        <v>983</v>
      </c>
      <c r="E705">
        <v>52513</v>
      </c>
      <c r="F705" t="s">
        <v>305</v>
      </c>
      <c r="G705">
        <v>90</v>
      </c>
      <c r="H705">
        <v>1</v>
      </c>
      <c r="I705">
        <v>0.39500000000000002</v>
      </c>
      <c r="J705" s="7" t="e">
        <f>#REF!</f>
        <v>#REF!</v>
      </c>
      <c r="K705" s="7" t="e">
        <f>#REF!</f>
        <v>#REF!</v>
      </c>
      <c r="L705" s="5" t="e">
        <f>VLOOKUP(X705,#REF!,6,FALSE)</f>
        <v>#REF!</v>
      </c>
      <c r="M705" s="5" t="e">
        <f>VLOOKUP(X705,#REF!,8,FALSE)</f>
        <v>#REF!</v>
      </c>
      <c r="N705" s="5" t="e">
        <f>VLOOKUP(X705,#REF!,7,FALSE)</f>
        <v>#REF!</v>
      </c>
      <c r="O705">
        <v>0</v>
      </c>
      <c r="P705">
        <v>0</v>
      </c>
      <c r="Q705" t="e">
        <f t="shared" si="74"/>
        <v>#REF!</v>
      </c>
      <c r="R705" t="e">
        <f t="shared" si="75"/>
        <v>#REF!</v>
      </c>
      <c r="S705" t="e">
        <f>#REF!^2/((J705*#REF!)*(SQRT(1+K705^2)))</f>
        <v>#REF!</v>
      </c>
      <c r="T705" t="e">
        <f t="shared" si="76"/>
        <v>#REF!</v>
      </c>
      <c r="U705">
        <v>0</v>
      </c>
      <c r="V705">
        <v>0</v>
      </c>
      <c r="W705" t="e">
        <f t="shared" si="72"/>
        <v>#REF!</v>
      </c>
      <c r="X705" t="e">
        <f t="shared" si="77"/>
        <v>#REF!</v>
      </c>
      <c r="Z705">
        <v>0</v>
      </c>
    </row>
    <row r="706" spans="1:26" x14ac:dyDescent="0.25">
      <c r="A706" t="s">
        <v>818</v>
      </c>
      <c r="B706" t="s">
        <v>55</v>
      </c>
      <c r="C706" t="s">
        <v>288</v>
      </c>
      <c r="D706" t="s">
        <v>983</v>
      </c>
      <c r="E706">
        <v>52513</v>
      </c>
      <c r="F706" t="s">
        <v>305</v>
      </c>
      <c r="G706">
        <v>90</v>
      </c>
      <c r="H706">
        <v>0</v>
      </c>
      <c r="I706">
        <v>0.39500000000000002</v>
      </c>
      <c r="J706" s="7" t="e">
        <f>#REF!</f>
        <v>#REF!</v>
      </c>
      <c r="K706" s="7" t="e">
        <f>#REF!</f>
        <v>#REF!</v>
      </c>
      <c r="L706" s="5" t="e">
        <f>VLOOKUP(X706,#REF!,6,FALSE)</f>
        <v>#REF!</v>
      </c>
      <c r="M706" s="5" t="e">
        <f>VLOOKUP(X706,#REF!,8,FALSE)</f>
        <v>#REF!</v>
      </c>
      <c r="N706" s="5" t="e">
        <f>VLOOKUP(X706,#REF!,7,FALSE)</f>
        <v>#REF!</v>
      </c>
      <c r="O706">
        <v>0</v>
      </c>
      <c r="P706">
        <v>0</v>
      </c>
      <c r="Q706" t="e">
        <f t="shared" si="74"/>
        <v>#REF!</v>
      </c>
      <c r="R706" t="e">
        <f t="shared" si="75"/>
        <v>#REF!</v>
      </c>
      <c r="S706" t="e">
        <f>#REF!^2/((J706*#REF!)*(SQRT(1+K706^2)))</f>
        <v>#REF!</v>
      </c>
      <c r="T706" t="e">
        <f t="shared" si="76"/>
        <v>#REF!</v>
      </c>
      <c r="U706">
        <v>0</v>
      </c>
      <c r="V706">
        <v>0</v>
      </c>
      <c r="W706" t="e">
        <f t="shared" si="72"/>
        <v>#REF!</v>
      </c>
      <c r="X706" t="e">
        <f t="shared" si="77"/>
        <v>#REF!</v>
      </c>
      <c r="Z706">
        <v>0</v>
      </c>
    </row>
    <row r="707" spans="1:26" x14ac:dyDescent="0.25">
      <c r="A707" t="s">
        <v>819</v>
      </c>
      <c r="B707" t="s">
        <v>55</v>
      </c>
      <c r="C707" t="s">
        <v>288</v>
      </c>
      <c r="D707" t="s">
        <v>983</v>
      </c>
      <c r="E707">
        <v>52513</v>
      </c>
      <c r="F707" t="s">
        <v>305</v>
      </c>
      <c r="G707">
        <v>90</v>
      </c>
      <c r="H707">
        <v>0</v>
      </c>
      <c r="I707">
        <v>0.39500000000000002</v>
      </c>
      <c r="J707" s="7" t="e">
        <f>#REF!</f>
        <v>#REF!</v>
      </c>
      <c r="K707" s="7" t="e">
        <f>#REF!</f>
        <v>#REF!</v>
      </c>
      <c r="L707" s="5" t="e">
        <f>VLOOKUP(X707,#REF!,6,FALSE)</f>
        <v>#REF!</v>
      </c>
      <c r="M707" s="5" t="e">
        <f>VLOOKUP(X707,#REF!,8,FALSE)</f>
        <v>#REF!</v>
      </c>
      <c r="N707" s="5" t="e">
        <f>VLOOKUP(X707,#REF!,7,FALSE)</f>
        <v>#REF!</v>
      </c>
      <c r="O707">
        <v>0</v>
      </c>
      <c r="P707">
        <v>0</v>
      </c>
      <c r="Q707" t="e">
        <f t="shared" si="74"/>
        <v>#REF!</v>
      </c>
      <c r="R707" t="e">
        <f t="shared" si="75"/>
        <v>#REF!</v>
      </c>
      <c r="S707" t="e">
        <f>#REF!^2/((J707*#REF!)*(SQRT(1+K707^2)))</f>
        <v>#REF!</v>
      </c>
      <c r="T707" t="e">
        <f t="shared" si="76"/>
        <v>#REF!</v>
      </c>
      <c r="U707">
        <v>0</v>
      </c>
      <c r="V707">
        <v>0</v>
      </c>
      <c r="W707" t="e">
        <f t="shared" ref="W707:W775" si="80">"PSCAD_"&amp;D707&amp;"_"&amp;F707&amp;"_"&amp;A707&amp;"_SCR"&amp;ROUND(J707,2)&amp;"_XR"&amp;ROUND(K707,2)&amp;"_P"&amp;H707&amp;"_Q"&amp;I707</f>
        <v>#REF!</v>
      </c>
      <c r="X707" t="e">
        <f t="shared" si="77"/>
        <v>#REF!</v>
      </c>
      <c r="Z707">
        <v>0</v>
      </c>
    </row>
    <row r="708" spans="1:26" x14ac:dyDescent="0.25">
      <c r="A708" t="s">
        <v>820</v>
      </c>
      <c r="B708" t="s">
        <v>55</v>
      </c>
      <c r="C708" t="s">
        <v>289</v>
      </c>
      <c r="D708" t="s">
        <v>983</v>
      </c>
      <c r="E708">
        <v>52513</v>
      </c>
      <c r="F708" t="s">
        <v>305</v>
      </c>
      <c r="G708">
        <v>90</v>
      </c>
      <c r="H708">
        <v>1</v>
      </c>
      <c r="I708">
        <v>-0.39500000000000002</v>
      </c>
      <c r="J708" s="7" t="e">
        <f>#REF!</f>
        <v>#REF!</v>
      </c>
      <c r="K708" s="7" t="e">
        <f>#REF!</f>
        <v>#REF!</v>
      </c>
      <c r="L708" s="5" t="e">
        <f>VLOOKUP(X708,#REF!,6,FALSE)</f>
        <v>#REF!</v>
      </c>
      <c r="M708" s="5" t="e">
        <f>VLOOKUP(X708,#REF!,8,FALSE)</f>
        <v>#REF!</v>
      </c>
      <c r="N708" s="5" t="e">
        <f>VLOOKUP(X708,#REF!,7,FALSE)</f>
        <v>#REF!</v>
      </c>
      <c r="O708">
        <v>0</v>
      </c>
      <c r="P708">
        <v>0</v>
      </c>
      <c r="Q708" t="e">
        <f t="shared" si="74"/>
        <v>#REF!</v>
      </c>
      <c r="R708" t="e">
        <f t="shared" si="75"/>
        <v>#REF!</v>
      </c>
      <c r="S708" t="e">
        <f>#REF!^2/((J708*#REF!)*(SQRT(1+K708^2)))</f>
        <v>#REF!</v>
      </c>
      <c r="T708" t="e">
        <f t="shared" si="76"/>
        <v>#REF!</v>
      </c>
      <c r="U708">
        <v>0</v>
      </c>
      <c r="V708">
        <v>0</v>
      </c>
      <c r="W708" t="e">
        <f t="shared" si="80"/>
        <v>#REF!</v>
      </c>
      <c r="X708" t="e">
        <f t="shared" si="77"/>
        <v>#REF!</v>
      </c>
      <c r="Z708">
        <v>0</v>
      </c>
    </row>
    <row r="709" spans="1:26" x14ac:dyDescent="0.25">
      <c r="A709" t="s">
        <v>821</v>
      </c>
      <c r="B709" t="s">
        <v>55</v>
      </c>
      <c r="C709" t="s">
        <v>289</v>
      </c>
      <c r="D709" t="s">
        <v>983</v>
      </c>
      <c r="E709">
        <v>52513</v>
      </c>
      <c r="F709" t="s">
        <v>305</v>
      </c>
      <c r="G709">
        <v>90</v>
      </c>
      <c r="H709">
        <v>1</v>
      </c>
      <c r="I709">
        <v>-0.39500000000000002</v>
      </c>
      <c r="J709" s="7" t="e">
        <f>#REF!</f>
        <v>#REF!</v>
      </c>
      <c r="K709" s="7" t="e">
        <f>#REF!</f>
        <v>#REF!</v>
      </c>
      <c r="L709" s="5" t="e">
        <f>VLOOKUP(X709,#REF!,6,FALSE)</f>
        <v>#REF!</v>
      </c>
      <c r="M709" s="5" t="e">
        <f>VLOOKUP(X709,#REF!,8,FALSE)</f>
        <v>#REF!</v>
      </c>
      <c r="N709" s="5" t="e">
        <f>VLOOKUP(X709,#REF!,7,FALSE)</f>
        <v>#REF!</v>
      </c>
      <c r="O709">
        <v>0</v>
      </c>
      <c r="P709">
        <v>0</v>
      </c>
      <c r="Q709" t="e">
        <f t="shared" si="74"/>
        <v>#REF!</v>
      </c>
      <c r="R709" t="e">
        <f t="shared" si="75"/>
        <v>#REF!</v>
      </c>
      <c r="S709" t="e">
        <f>#REF!^2/((J709*#REF!)*(SQRT(1+K709^2)))</f>
        <v>#REF!</v>
      </c>
      <c r="T709" t="e">
        <f t="shared" si="76"/>
        <v>#REF!</v>
      </c>
      <c r="U709">
        <v>0</v>
      </c>
      <c r="V709">
        <v>0</v>
      </c>
      <c r="W709" t="e">
        <f t="shared" si="80"/>
        <v>#REF!</v>
      </c>
      <c r="X709" t="e">
        <f t="shared" si="77"/>
        <v>#REF!</v>
      </c>
      <c r="Z709">
        <v>0</v>
      </c>
    </row>
    <row r="710" spans="1:26" x14ac:dyDescent="0.25">
      <c r="A710" t="s">
        <v>994</v>
      </c>
      <c r="B710" t="s">
        <v>55</v>
      </c>
      <c r="C710" t="s">
        <v>289</v>
      </c>
      <c r="D710" t="s">
        <v>983</v>
      </c>
      <c r="E710">
        <v>52513</v>
      </c>
      <c r="F710" t="s">
        <v>305</v>
      </c>
      <c r="G710">
        <v>90</v>
      </c>
      <c r="H710">
        <v>0</v>
      </c>
      <c r="I710">
        <v>-0.39500000000000002</v>
      </c>
      <c r="J710" s="7" t="e">
        <f>#REF!</f>
        <v>#REF!</v>
      </c>
      <c r="K710" s="7" t="e">
        <f>#REF!</f>
        <v>#REF!</v>
      </c>
      <c r="L710" s="5" t="e">
        <f>VLOOKUP(X710,#REF!,6,FALSE)</f>
        <v>#REF!</v>
      </c>
      <c r="M710" s="5" t="e">
        <f>VLOOKUP(X710,#REF!,8,FALSE)</f>
        <v>#REF!</v>
      </c>
      <c r="N710" s="5" t="e">
        <f>VLOOKUP(X710,#REF!,7,FALSE)</f>
        <v>#REF!</v>
      </c>
      <c r="O710">
        <v>0</v>
      </c>
      <c r="P710">
        <v>0</v>
      </c>
      <c r="Q710" t="e">
        <f t="shared" si="74"/>
        <v>#REF!</v>
      </c>
      <c r="R710" t="e">
        <f t="shared" si="75"/>
        <v>#REF!</v>
      </c>
      <c r="S710" t="e">
        <f>#REF!^2/((J710*#REF!)*(SQRT(1+K710^2)))</f>
        <v>#REF!</v>
      </c>
      <c r="T710" t="e">
        <f t="shared" si="76"/>
        <v>#REF!</v>
      </c>
      <c r="U710">
        <v>0</v>
      </c>
      <c r="V710">
        <v>0</v>
      </c>
      <c r="W710" t="e">
        <f t="shared" si="80"/>
        <v>#REF!</v>
      </c>
      <c r="X710" t="e">
        <f t="shared" si="77"/>
        <v>#REF!</v>
      </c>
      <c r="Z710">
        <v>0</v>
      </c>
    </row>
    <row r="711" spans="1:26" x14ac:dyDescent="0.25">
      <c r="A711" t="s">
        <v>995</v>
      </c>
      <c r="B711" t="s">
        <v>55</v>
      </c>
      <c r="C711" t="s">
        <v>289</v>
      </c>
      <c r="D711" t="s">
        <v>983</v>
      </c>
      <c r="E711">
        <v>52513</v>
      </c>
      <c r="F711" t="s">
        <v>305</v>
      </c>
      <c r="G711">
        <v>90</v>
      </c>
      <c r="H711">
        <v>0</v>
      </c>
      <c r="I711">
        <v>-0.39500000000000002</v>
      </c>
      <c r="J711" s="7" t="e">
        <f>#REF!</f>
        <v>#REF!</v>
      </c>
      <c r="K711" s="7" t="e">
        <f>#REF!</f>
        <v>#REF!</v>
      </c>
      <c r="L711" s="5" t="e">
        <f>VLOOKUP(X711,#REF!,6,FALSE)</f>
        <v>#REF!</v>
      </c>
      <c r="M711" s="5" t="e">
        <f>VLOOKUP(X711,#REF!,8,FALSE)</f>
        <v>#REF!</v>
      </c>
      <c r="N711" s="5" t="e">
        <f>VLOOKUP(X711,#REF!,7,FALSE)</f>
        <v>#REF!</v>
      </c>
      <c r="O711">
        <v>0</v>
      </c>
      <c r="P711">
        <v>0</v>
      </c>
      <c r="Q711" t="e">
        <f t="shared" si="74"/>
        <v>#REF!</v>
      </c>
      <c r="R711" t="e">
        <f t="shared" si="75"/>
        <v>#REF!</v>
      </c>
      <c r="S711" t="e">
        <f>#REF!^2/((J711*#REF!)*(SQRT(1+K711^2)))</f>
        <v>#REF!</v>
      </c>
      <c r="T711" t="e">
        <f t="shared" si="76"/>
        <v>#REF!</v>
      </c>
      <c r="U711">
        <v>0</v>
      </c>
      <c r="V711">
        <v>0</v>
      </c>
      <c r="W711" t="e">
        <f t="shared" si="80"/>
        <v>#REF!</v>
      </c>
      <c r="X711" t="e">
        <f t="shared" si="77"/>
        <v>#REF!</v>
      </c>
      <c r="Z711">
        <v>0</v>
      </c>
    </row>
    <row r="712" spans="1:26" x14ac:dyDescent="0.25">
      <c r="A712" t="s">
        <v>822</v>
      </c>
      <c r="B712" t="s">
        <v>55</v>
      </c>
      <c r="C712" t="s">
        <v>290</v>
      </c>
      <c r="D712" t="s">
        <v>983</v>
      </c>
      <c r="E712">
        <v>52513</v>
      </c>
      <c r="F712" t="s">
        <v>305</v>
      </c>
      <c r="G712">
        <v>90</v>
      </c>
      <c r="H712">
        <v>1</v>
      </c>
      <c r="I712">
        <v>0</v>
      </c>
      <c r="J712">
        <v>3</v>
      </c>
      <c r="K712">
        <v>14</v>
      </c>
      <c r="L712" s="5" t="e">
        <f>VLOOKUP(X712,#REF!,6,FALSE)</f>
        <v>#REF!</v>
      </c>
      <c r="M712" s="5" t="e">
        <f>VLOOKUP(X712,#REF!,8,FALSE)</f>
        <v>#REF!</v>
      </c>
      <c r="N712" s="5" t="e">
        <f>VLOOKUP(X712,#REF!,7,FALSE)</f>
        <v>#REF!</v>
      </c>
      <c r="O712">
        <v>0</v>
      </c>
      <c r="P712">
        <v>0</v>
      </c>
      <c r="Q712" t="e">
        <f t="shared" si="74"/>
        <v>#REF!</v>
      </c>
      <c r="R712" t="e">
        <f t="shared" si="75"/>
        <v>#REF!</v>
      </c>
      <c r="S712" t="e">
        <f>#REF!^2/((J712*#REF!)*(SQRT(1+K712^2)))</f>
        <v>#REF!</v>
      </c>
      <c r="T712" t="e">
        <f t="shared" si="76"/>
        <v>#REF!</v>
      </c>
      <c r="U712">
        <v>0</v>
      </c>
      <c r="V712">
        <v>0</v>
      </c>
      <c r="W712" t="str">
        <f t="shared" si="80"/>
        <v>PSCAD_H_SMIB_Vgrid.1_SCR3_XR14_P1_Q0</v>
      </c>
      <c r="X712" t="str">
        <f t="shared" si="77"/>
        <v>1_0_3_14</v>
      </c>
      <c r="Z712">
        <v>0</v>
      </c>
    </row>
    <row r="713" spans="1:26" x14ac:dyDescent="0.25">
      <c r="A713" t="s">
        <v>823</v>
      </c>
      <c r="B713" t="s">
        <v>55</v>
      </c>
      <c r="C713" t="s">
        <v>290</v>
      </c>
      <c r="D713" t="s">
        <v>983</v>
      </c>
      <c r="E713">
        <v>52513</v>
      </c>
      <c r="F713" t="s">
        <v>305</v>
      </c>
      <c r="G713">
        <v>90</v>
      </c>
      <c r="H713">
        <v>1</v>
      </c>
      <c r="I713">
        <v>0</v>
      </c>
      <c r="J713">
        <v>3</v>
      </c>
      <c r="K713">
        <v>3</v>
      </c>
      <c r="L713" s="5" t="e">
        <f>VLOOKUP(X713,#REF!,6,FALSE)</f>
        <v>#REF!</v>
      </c>
      <c r="M713" s="5" t="e">
        <f>VLOOKUP(X713,#REF!,8,FALSE)</f>
        <v>#REF!</v>
      </c>
      <c r="N713" s="5" t="e">
        <f>VLOOKUP(X713,#REF!,7,FALSE)</f>
        <v>#REF!</v>
      </c>
      <c r="O713">
        <v>0</v>
      </c>
      <c r="P713">
        <v>0</v>
      </c>
      <c r="Q713" t="e">
        <f t="shared" si="74"/>
        <v>#REF!</v>
      </c>
      <c r="R713" t="e">
        <f t="shared" si="75"/>
        <v>#REF!</v>
      </c>
      <c r="S713" t="e">
        <f>#REF!^2/((J713*#REF!)*(SQRT(1+K713^2)))</f>
        <v>#REF!</v>
      </c>
      <c r="T713" t="e">
        <f t="shared" si="76"/>
        <v>#REF!</v>
      </c>
      <c r="U713">
        <v>0</v>
      </c>
      <c r="V713">
        <v>0</v>
      </c>
      <c r="W713" t="str">
        <f t="shared" si="80"/>
        <v>PSCAD_H_SMIB_Vgrid.2_SCR3_XR3_P1_Q0</v>
      </c>
      <c r="X713" t="str">
        <f t="shared" si="77"/>
        <v>1_0_3_3</v>
      </c>
      <c r="Z713">
        <v>0</v>
      </c>
    </row>
    <row r="714" spans="1:26" x14ac:dyDescent="0.25">
      <c r="A714" t="s">
        <v>824</v>
      </c>
      <c r="B714" t="s">
        <v>55</v>
      </c>
      <c r="C714" t="s">
        <v>290</v>
      </c>
      <c r="D714" t="s">
        <v>983</v>
      </c>
      <c r="E714">
        <v>52513</v>
      </c>
      <c r="F714" t="s">
        <v>305</v>
      </c>
      <c r="G714">
        <v>90</v>
      </c>
      <c r="H714">
        <v>1</v>
      </c>
      <c r="I714">
        <v>0</v>
      </c>
      <c r="J714" s="7" t="e">
        <f>#REF!</f>
        <v>#REF!</v>
      </c>
      <c r="K714" s="7" t="e">
        <f>#REF!</f>
        <v>#REF!</v>
      </c>
      <c r="L714" s="5" t="e">
        <f>VLOOKUP(X714,#REF!,6,FALSE)</f>
        <v>#REF!</v>
      </c>
      <c r="M714" s="5" t="e">
        <f>VLOOKUP(X714,#REF!,8,FALSE)</f>
        <v>#REF!</v>
      </c>
      <c r="N714" s="5" t="e">
        <f>VLOOKUP(X714,#REF!,7,FALSE)</f>
        <v>#REF!</v>
      </c>
      <c r="O714">
        <v>0</v>
      </c>
      <c r="P714">
        <v>0</v>
      </c>
      <c r="Q714" t="e">
        <f t="shared" si="74"/>
        <v>#REF!</v>
      </c>
      <c r="R714" t="e">
        <f t="shared" si="75"/>
        <v>#REF!</v>
      </c>
      <c r="S714" t="e">
        <f>#REF!^2/((J714*#REF!)*(SQRT(1+K714^2)))</f>
        <v>#REF!</v>
      </c>
      <c r="T714" t="e">
        <f t="shared" si="76"/>
        <v>#REF!</v>
      </c>
      <c r="U714">
        <v>0</v>
      </c>
      <c r="V714">
        <v>0</v>
      </c>
      <c r="W714" t="e">
        <f t="shared" si="80"/>
        <v>#REF!</v>
      </c>
      <c r="X714" t="e">
        <f t="shared" si="77"/>
        <v>#REF!</v>
      </c>
      <c r="Z714">
        <v>0</v>
      </c>
    </row>
    <row r="715" spans="1:26" x14ac:dyDescent="0.25">
      <c r="A715" t="s">
        <v>825</v>
      </c>
      <c r="B715" t="s">
        <v>55</v>
      </c>
      <c r="C715" t="s">
        <v>290</v>
      </c>
      <c r="D715" t="s">
        <v>983</v>
      </c>
      <c r="E715">
        <v>52513</v>
      </c>
      <c r="F715" t="s">
        <v>305</v>
      </c>
      <c r="G715">
        <v>90</v>
      </c>
      <c r="H715">
        <v>1</v>
      </c>
      <c r="I715">
        <v>0</v>
      </c>
      <c r="J715" s="7" t="e">
        <f>#REF!</f>
        <v>#REF!</v>
      </c>
      <c r="K715" s="7" t="e">
        <f>#REF!</f>
        <v>#REF!</v>
      </c>
      <c r="L715" s="5" t="e">
        <f>VLOOKUP(X715,#REF!,6,FALSE)</f>
        <v>#REF!</v>
      </c>
      <c r="M715" s="5" t="e">
        <f>VLOOKUP(X715,#REF!,8,FALSE)</f>
        <v>#REF!</v>
      </c>
      <c r="N715" s="5" t="e">
        <f>VLOOKUP(X715,#REF!,7,FALSE)</f>
        <v>#REF!</v>
      </c>
      <c r="O715">
        <v>0</v>
      </c>
      <c r="P715">
        <v>0</v>
      </c>
      <c r="Q715" t="e">
        <f t="shared" si="74"/>
        <v>#REF!</v>
      </c>
      <c r="R715" t="e">
        <f t="shared" si="75"/>
        <v>#REF!</v>
      </c>
      <c r="S715" t="e">
        <f>#REF!^2/((J715*#REF!)*(SQRT(1+K715^2)))</f>
        <v>#REF!</v>
      </c>
      <c r="T715" t="e">
        <f t="shared" si="76"/>
        <v>#REF!</v>
      </c>
      <c r="U715">
        <v>0</v>
      </c>
      <c r="V715">
        <v>0</v>
      </c>
      <c r="W715" t="e">
        <f t="shared" si="80"/>
        <v>#REF!</v>
      </c>
      <c r="X715" t="e">
        <f t="shared" si="77"/>
        <v>#REF!</v>
      </c>
      <c r="Z715">
        <v>0</v>
      </c>
    </row>
    <row r="716" spans="1:26" x14ac:dyDescent="0.25">
      <c r="A716" t="s">
        <v>826</v>
      </c>
      <c r="B716" t="s">
        <v>55</v>
      </c>
      <c r="C716" t="s">
        <v>290</v>
      </c>
      <c r="D716" t="s">
        <v>983</v>
      </c>
      <c r="E716">
        <v>52513</v>
      </c>
      <c r="F716" t="s">
        <v>305</v>
      </c>
      <c r="G716">
        <v>90</v>
      </c>
      <c r="H716">
        <v>0</v>
      </c>
      <c r="I716">
        <v>0</v>
      </c>
      <c r="J716">
        <v>3</v>
      </c>
      <c r="K716">
        <v>14</v>
      </c>
      <c r="L716" s="5" t="e">
        <f>VLOOKUP(X716,#REF!,6,FALSE)</f>
        <v>#REF!</v>
      </c>
      <c r="M716" s="5" t="e">
        <f>VLOOKUP(X716,#REF!,8,FALSE)</f>
        <v>#REF!</v>
      </c>
      <c r="N716" s="5" t="e">
        <f>VLOOKUP(X716,#REF!,7,FALSE)</f>
        <v>#REF!</v>
      </c>
      <c r="O716">
        <v>0</v>
      </c>
      <c r="P716">
        <v>0</v>
      </c>
      <c r="Q716" t="e">
        <f t="shared" si="74"/>
        <v>#REF!</v>
      </c>
      <c r="R716" t="e">
        <f t="shared" si="75"/>
        <v>#REF!</v>
      </c>
      <c r="S716" t="e">
        <f>#REF!^2/((J716*#REF!)*(SQRT(1+K716^2)))</f>
        <v>#REF!</v>
      </c>
      <c r="T716" t="e">
        <f t="shared" si="76"/>
        <v>#REF!</v>
      </c>
      <c r="U716">
        <v>0</v>
      </c>
      <c r="V716">
        <v>0</v>
      </c>
      <c r="W716" t="str">
        <f t="shared" si="80"/>
        <v>PSCAD_H_SMIB_Vgrid.5_SCR3_XR14_P0_Q0</v>
      </c>
      <c r="X716" t="str">
        <f t="shared" si="77"/>
        <v>0_0_3_14</v>
      </c>
      <c r="Z716">
        <v>0</v>
      </c>
    </row>
    <row r="717" spans="1:26" x14ac:dyDescent="0.25">
      <c r="A717" t="s">
        <v>827</v>
      </c>
      <c r="B717" t="s">
        <v>55</v>
      </c>
      <c r="C717" t="s">
        <v>290</v>
      </c>
      <c r="D717" t="s">
        <v>983</v>
      </c>
      <c r="E717">
        <v>52513</v>
      </c>
      <c r="F717" t="s">
        <v>305</v>
      </c>
      <c r="G717">
        <v>90</v>
      </c>
      <c r="H717">
        <v>0</v>
      </c>
      <c r="I717">
        <v>0</v>
      </c>
      <c r="J717">
        <v>3</v>
      </c>
      <c r="K717">
        <v>3</v>
      </c>
      <c r="L717" s="5" t="e">
        <f>VLOOKUP(X717,#REF!,6,FALSE)</f>
        <v>#REF!</v>
      </c>
      <c r="M717" s="5" t="e">
        <f>VLOOKUP(X717,#REF!,8,FALSE)</f>
        <v>#REF!</v>
      </c>
      <c r="N717" s="5" t="e">
        <f>VLOOKUP(X717,#REF!,7,FALSE)</f>
        <v>#REF!</v>
      </c>
      <c r="O717">
        <v>0</v>
      </c>
      <c r="P717">
        <v>0</v>
      </c>
      <c r="Q717" t="e">
        <f t="shared" si="74"/>
        <v>#REF!</v>
      </c>
      <c r="R717" t="e">
        <f t="shared" si="75"/>
        <v>#REF!</v>
      </c>
      <c r="S717" t="e">
        <f>#REF!^2/((J717*#REF!)*(SQRT(1+K717^2)))</f>
        <v>#REF!</v>
      </c>
      <c r="T717" t="e">
        <f t="shared" si="76"/>
        <v>#REF!</v>
      </c>
      <c r="U717">
        <v>0</v>
      </c>
      <c r="V717">
        <v>0</v>
      </c>
      <c r="W717" t="str">
        <f t="shared" si="80"/>
        <v>PSCAD_H_SMIB_Vgrid.6_SCR3_XR3_P0_Q0</v>
      </c>
      <c r="X717" t="str">
        <f t="shared" si="77"/>
        <v>0_0_3_3</v>
      </c>
      <c r="Z717">
        <v>0</v>
      </c>
    </row>
    <row r="718" spans="1:26" x14ac:dyDescent="0.25">
      <c r="A718" t="s">
        <v>828</v>
      </c>
      <c r="B718" t="s">
        <v>55</v>
      </c>
      <c r="C718" t="s">
        <v>290</v>
      </c>
      <c r="D718" t="s">
        <v>983</v>
      </c>
      <c r="E718">
        <v>52513</v>
      </c>
      <c r="F718" t="s">
        <v>305</v>
      </c>
      <c r="G718">
        <v>90</v>
      </c>
      <c r="H718">
        <v>0</v>
      </c>
      <c r="I718">
        <v>0</v>
      </c>
      <c r="J718" s="7" t="e">
        <f>#REF!</f>
        <v>#REF!</v>
      </c>
      <c r="K718" s="7" t="e">
        <f>#REF!</f>
        <v>#REF!</v>
      </c>
      <c r="L718" s="5" t="e">
        <f>VLOOKUP(X718,#REF!,6,FALSE)</f>
        <v>#REF!</v>
      </c>
      <c r="M718" s="5" t="e">
        <f>VLOOKUP(X718,#REF!,8,FALSE)</f>
        <v>#REF!</v>
      </c>
      <c r="N718" s="5" t="e">
        <f>VLOOKUP(X718,#REF!,7,FALSE)</f>
        <v>#REF!</v>
      </c>
      <c r="O718">
        <v>0</v>
      </c>
      <c r="P718">
        <v>0</v>
      </c>
      <c r="Q718" t="e">
        <f t="shared" si="74"/>
        <v>#REF!</v>
      </c>
      <c r="R718" t="e">
        <f t="shared" si="75"/>
        <v>#REF!</v>
      </c>
      <c r="S718" t="e">
        <f>#REF!^2/((J718*#REF!)*(SQRT(1+K718^2)))</f>
        <v>#REF!</v>
      </c>
      <c r="T718" t="e">
        <f t="shared" si="76"/>
        <v>#REF!</v>
      </c>
      <c r="U718">
        <v>0</v>
      </c>
      <c r="V718">
        <v>0</v>
      </c>
      <c r="W718" t="e">
        <f t="shared" si="80"/>
        <v>#REF!</v>
      </c>
      <c r="X718" t="e">
        <f t="shared" si="77"/>
        <v>#REF!</v>
      </c>
      <c r="Z718">
        <v>0</v>
      </c>
    </row>
    <row r="719" spans="1:26" x14ac:dyDescent="0.25">
      <c r="A719" t="s">
        <v>829</v>
      </c>
      <c r="B719" t="s">
        <v>55</v>
      </c>
      <c r="C719" t="s">
        <v>290</v>
      </c>
      <c r="D719" t="s">
        <v>983</v>
      </c>
      <c r="E719">
        <v>52513</v>
      </c>
      <c r="F719" t="s">
        <v>305</v>
      </c>
      <c r="G719">
        <v>90</v>
      </c>
      <c r="H719">
        <v>0</v>
      </c>
      <c r="I719">
        <v>0</v>
      </c>
      <c r="J719" s="7" t="e">
        <f>#REF!</f>
        <v>#REF!</v>
      </c>
      <c r="K719" s="7" t="e">
        <f>#REF!</f>
        <v>#REF!</v>
      </c>
      <c r="L719" s="5" t="e">
        <f>VLOOKUP(X719,#REF!,6,FALSE)</f>
        <v>#REF!</v>
      </c>
      <c r="M719" s="5" t="e">
        <f>VLOOKUP(X719,#REF!,8,FALSE)</f>
        <v>#REF!</v>
      </c>
      <c r="N719" s="5" t="e">
        <f>VLOOKUP(X719,#REF!,7,FALSE)</f>
        <v>#REF!</v>
      </c>
      <c r="O719">
        <v>0</v>
      </c>
      <c r="P719">
        <v>0</v>
      </c>
      <c r="Q719" t="e">
        <f t="shared" si="74"/>
        <v>#REF!</v>
      </c>
      <c r="R719" t="e">
        <f t="shared" si="75"/>
        <v>#REF!</v>
      </c>
      <c r="S719" t="e">
        <f>#REF!^2/((J719*#REF!)*(SQRT(1+K719^2)))</f>
        <v>#REF!</v>
      </c>
      <c r="T719" t="e">
        <f t="shared" si="76"/>
        <v>#REF!</v>
      </c>
      <c r="U719">
        <v>0</v>
      </c>
      <c r="V719">
        <v>0</v>
      </c>
      <c r="W719" t="e">
        <f t="shared" si="80"/>
        <v>#REF!</v>
      </c>
      <c r="X719" t="e">
        <f t="shared" si="77"/>
        <v>#REF!</v>
      </c>
      <c r="Z719">
        <v>0</v>
      </c>
    </row>
    <row r="720" spans="1:26" x14ac:dyDescent="0.25">
      <c r="A720" t="s">
        <v>996</v>
      </c>
      <c r="B720" t="s">
        <v>55</v>
      </c>
      <c r="C720" t="s">
        <v>290</v>
      </c>
      <c r="D720" t="s">
        <v>983</v>
      </c>
      <c r="E720">
        <v>52513</v>
      </c>
      <c r="F720" t="s">
        <v>305</v>
      </c>
      <c r="G720">
        <v>90</v>
      </c>
      <c r="H720">
        <v>1</v>
      </c>
      <c r="I720">
        <v>0.39500000000000002</v>
      </c>
      <c r="J720" s="7" t="e">
        <f>#REF!</f>
        <v>#REF!</v>
      </c>
      <c r="K720" s="7" t="e">
        <f>#REF!</f>
        <v>#REF!</v>
      </c>
      <c r="L720" s="5" t="e">
        <f>VLOOKUP(X720,#REF!,6,FALSE)</f>
        <v>#REF!</v>
      </c>
      <c r="M720" s="5" t="e">
        <f>VLOOKUP(X720,#REF!,8,FALSE)</f>
        <v>#REF!</v>
      </c>
      <c r="N720" s="5" t="e">
        <f>VLOOKUP(X720,#REF!,7,FALSE)</f>
        <v>#REF!</v>
      </c>
      <c r="O720">
        <v>0</v>
      </c>
      <c r="P720">
        <v>0</v>
      </c>
      <c r="Q720" t="e">
        <f t="shared" si="74"/>
        <v>#REF!</v>
      </c>
      <c r="R720" t="e">
        <f t="shared" si="75"/>
        <v>#REF!</v>
      </c>
      <c r="S720" t="e">
        <f>#REF!^2/((J720*#REF!)*(SQRT(1+K720^2)))</f>
        <v>#REF!</v>
      </c>
      <c r="T720" t="e">
        <f t="shared" si="76"/>
        <v>#REF!</v>
      </c>
      <c r="U720">
        <v>0</v>
      </c>
      <c r="V720">
        <v>0</v>
      </c>
      <c r="W720" t="e">
        <f t="shared" si="80"/>
        <v>#REF!</v>
      </c>
      <c r="X720" t="e">
        <f t="shared" si="77"/>
        <v>#REF!</v>
      </c>
      <c r="Z720">
        <v>0</v>
      </c>
    </row>
    <row r="721" spans="1:26" x14ac:dyDescent="0.25">
      <c r="A721" t="s">
        <v>997</v>
      </c>
      <c r="B721" t="s">
        <v>55</v>
      </c>
      <c r="C721" t="s">
        <v>290</v>
      </c>
      <c r="D721" t="s">
        <v>983</v>
      </c>
      <c r="E721">
        <v>52513</v>
      </c>
      <c r="F721" t="s">
        <v>305</v>
      </c>
      <c r="G721">
        <v>90</v>
      </c>
      <c r="H721">
        <v>1</v>
      </c>
      <c r="I721">
        <v>-0.39500000000000002</v>
      </c>
      <c r="J721" s="7" t="e">
        <f>#REF!</f>
        <v>#REF!</v>
      </c>
      <c r="K721" s="7" t="e">
        <f>#REF!</f>
        <v>#REF!</v>
      </c>
      <c r="L721" s="5" t="e">
        <f>VLOOKUP(X721,#REF!,6,FALSE)</f>
        <v>#REF!</v>
      </c>
      <c r="M721" s="5" t="e">
        <f>VLOOKUP(X721,#REF!,8,FALSE)</f>
        <v>#REF!</v>
      </c>
      <c r="N721" s="5" t="e">
        <f>VLOOKUP(X721,#REF!,7,FALSE)</f>
        <v>#REF!</v>
      </c>
      <c r="O721">
        <v>0</v>
      </c>
      <c r="P721">
        <v>0</v>
      </c>
      <c r="Q721" t="e">
        <f t="shared" si="74"/>
        <v>#REF!</v>
      </c>
      <c r="R721" t="e">
        <f t="shared" si="75"/>
        <v>#REF!</v>
      </c>
      <c r="S721" t="e">
        <f>#REF!^2/((J721*#REF!)*(SQRT(1+K721^2)))</f>
        <v>#REF!</v>
      </c>
      <c r="T721" t="e">
        <f t="shared" si="76"/>
        <v>#REF!</v>
      </c>
      <c r="U721">
        <v>0</v>
      </c>
      <c r="V721">
        <v>0</v>
      </c>
      <c r="W721" t="e">
        <f t="shared" si="80"/>
        <v>#REF!</v>
      </c>
      <c r="X721" t="e">
        <f t="shared" si="77"/>
        <v>#REF!</v>
      </c>
      <c r="Z721">
        <v>0</v>
      </c>
    </row>
    <row r="722" spans="1:26" x14ac:dyDescent="0.25">
      <c r="A722" t="s">
        <v>998</v>
      </c>
      <c r="B722" t="s">
        <v>55</v>
      </c>
      <c r="C722" t="s">
        <v>290</v>
      </c>
      <c r="D722" t="s">
        <v>983</v>
      </c>
      <c r="E722">
        <v>52513</v>
      </c>
      <c r="F722" t="s">
        <v>305</v>
      </c>
      <c r="G722">
        <v>90</v>
      </c>
      <c r="H722">
        <v>0</v>
      </c>
      <c r="I722">
        <v>0.39500000000000002</v>
      </c>
      <c r="J722" s="7" t="e">
        <f>#REF!</f>
        <v>#REF!</v>
      </c>
      <c r="K722" s="7" t="e">
        <f>#REF!</f>
        <v>#REF!</v>
      </c>
      <c r="L722" s="5" t="e">
        <f>VLOOKUP(X722,#REF!,6,FALSE)</f>
        <v>#REF!</v>
      </c>
      <c r="M722" s="5" t="e">
        <f>VLOOKUP(X722,#REF!,8,FALSE)</f>
        <v>#REF!</v>
      </c>
      <c r="N722" s="5" t="e">
        <f>VLOOKUP(X722,#REF!,7,FALSE)</f>
        <v>#REF!</v>
      </c>
      <c r="O722">
        <v>0</v>
      </c>
      <c r="P722">
        <v>0</v>
      </c>
      <c r="Q722" t="e">
        <f t="shared" si="74"/>
        <v>#REF!</v>
      </c>
      <c r="R722" t="e">
        <f t="shared" si="75"/>
        <v>#REF!</v>
      </c>
      <c r="S722" t="e">
        <f>#REF!^2/((J722*#REF!)*(SQRT(1+K722^2)))</f>
        <v>#REF!</v>
      </c>
      <c r="T722" t="e">
        <f t="shared" si="76"/>
        <v>#REF!</v>
      </c>
      <c r="U722">
        <v>0</v>
      </c>
      <c r="V722">
        <v>0</v>
      </c>
      <c r="W722" t="e">
        <f t="shared" si="80"/>
        <v>#REF!</v>
      </c>
      <c r="X722" t="e">
        <f t="shared" si="77"/>
        <v>#REF!</v>
      </c>
      <c r="Z722">
        <v>0</v>
      </c>
    </row>
    <row r="723" spans="1:26" x14ac:dyDescent="0.25">
      <c r="A723" t="s">
        <v>999</v>
      </c>
      <c r="B723" t="s">
        <v>55</v>
      </c>
      <c r="C723" t="s">
        <v>290</v>
      </c>
      <c r="D723" t="s">
        <v>983</v>
      </c>
      <c r="E723">
        <v>52513</v>
      </c>
      <c r="F723" t="s">
        <v>305</v>
      </c>
      <c r="G723">
        <v>90</v>
      </c>
      <c r="H723">
        <v>0</v>
      </c>
      <c r="I723">
        <v>-0.39500000000000002</v>
      </c>
      <c r="J723" s="7" t="e">
        <f>#REF!</f>
        <v>#REF!</v>
      </c>
      <c r="K723" s="7" t="e">
        <f>#REF!</f>
        <v>#REF!</v>
      </c>
      <c r="L723" s="5" t="e">
        <f>VLOOKUP(X723,#REF!,6,FALSE)</f>
        <v>#REF!</v>
      </c>
      <c r="M723" s="5" t="e">
        <f>VLOOKUP(X723,#REF!,8,FALSE)</f>
        <v>#REF!</v>
      </c>
      <c r="N723" s="5" t="e">
        <f>VLOOKUP(X723,#REF!,7,FALSE)</f>
        <v>#REF!</v>
      </c>
      <c r="O723">
        <v>0</v>
      </c>
      <c r="P723">
        <v>0</v>
      </c>
      <c r="Q723" t="e">
        <f t="shared" si="74"/>
        <v>#REF!</v>
      </c>
      <c r="R723" t="e">
        <f t="shared" si="75"/>
        <v>#REF!</v>
      </c>
      <c r="S723" t="e">
        <f>#REF!^2/((J723*#REF!)*(SQRT(1+K723^2)))</f>
        <v>#REF!</v>
      </c>
      <c r="T723" t="e">
        <f t="shared" si="76"/>
        <v>#REF!</v>
      </c>
      <c r="U723">
        <v>0</v>
      </c>
      <c r="V723">
        <v>0</v>
      </c>
      <c r="W723" t="e">
        <f t="shared" si="80"/>
        <v>#REF!</v>
      </c>
      <c r="X723" t="e">
        <f t="shared" si="77"/>
        <v>#REF!</v>
      </c>
      <c r="Z723">
        <v>0</v>
      </c>
    </row>
    <row r="724" spans="1:26" x14ac:dyDescent="0.25">
      <c r="A724" t="s">
        <v>830</v>
      </c>
      <c r="B724" t="s">
        <v>55</v>
      </c>
      <c r="C724" t="s">
        <v>290</v>
      </c>
      <c r="D724" t="s">
        <v>983</v>
      </c>
      <c r="E724">
        <v>52513</v>
      </c>
      <c r="F724" t="s">
        <v>305</v>
      </c>
      <c r="G724">
        <v>90</v>
      </c>
      <c r="H724">
        <v>1</v>
      </c>
      <c r="I724">
        <v>0.39500000000000002</v>
      </c>
      <c r="J724" s="7" t="e">
        <f>#REF!</f>
        <v>#REF!</v>
      </c>
      <c r="K724" s="7" t="e">
        <f>#REF!</f>
        <v>#REF!</v>
      </c>
      <c r="L724" s="5" t="e">
        <f>VLOOKUP(X724,#REF!,6,FALSE)</f>
        <v>#REF!</v>
      </c>
      <c r="M724" s="5" t="e">
        <f>VLOOKUP(X724,#REF!,8,FALSE)</f>
        <v>#REF!</v>
      </c>
      <c r="N724" s="5" t="e">
        <f>VLOOKUP(X724,#REF!,7,FALSE)</f>
        <v>#REF!</v>
      </c>
      <c r="O724">
        <v>0</v>
      </c>
      <c r="P724">
        <v>0</v>
      </c>
      <c r="Q724" t="e">
        <f t="shared" si="74"/>
        <v>#REF!</v>
      </c>
      <c r="R724" t="e">
        <f t="shared" si="75"/>
        <v>#REF!</v>
      </c>
      <c r="S724" t="e">
        <f>#REF!^2/((J724*#REF!)*(SQRT(1+K724^2)))</f>
        <v>#REF!</v>
      </c>
      <c r="T724" t="e">
        <f t="shared" si="76"/>
        <v>#REF!</v>
      </c>
      <c r="U724">
        <v>0</v>
      </c>
      <c r="V724">
        <v>0</v>
      </c>
      <c r="W724" t="e">
        <f t="shared" si="80"/>
        <v>#REF!</v>
      </c>
      <c r="X724" t="e">
        <f t="shared" si="77"/>
        <v>#REF!</v>
      </c>
      <c r="Z724">
        <v>0</v>
      </c>
    </row>
    <row r="725" spans="1:26" x14ac:dyDescent="0.25">
      <c r="A725" t="s">
        <v>831</v>
      </c>
      <c r="B725" t="s">
        <v>55</v>
      </c>
      <c r="C725" t="s">
        <v>290</v>
      </c>
      <c r="D725" t="s">
        <v>983</v>
      </c>
      <c r="E725">
        <v>52513</v>
      </c>
      <c r="F725" t="s">
        <v>305</v>
      </c>
      <c r="G725">
        <v>90</v>
      </c>
      <c r="H725">
        <v>1</v>
      </c>
      <c r="I725">
        <v>-0.39500000000000002</v>
      </c>
      <c r="J725" s="7" t="e">
        <f>#REF!</f>
        <v>#REF!</v>
      </c>
      <c r="K725" s="7" t="e">
        <f>#REF!</f>
        <v>#REF!</v>
      </c>
      <c r="L725" s="5" t="e">
        <f>VLOOKUP(X725,#REF!,6,FALSE)</f>
        <v>#REF!</v>
      </c>
      <c r="M725" s="5" t="e">
        <f>VLOOKUP(X725,#REF!,8,FALSE)</f>
        <v>#REF!</v>
      </c>
      <c r="N725" s="5" t="e">
        <f>VLOOKUP(X725,#REF!,7,FALSE)</f>
        <v>#REF!</v>
      </c>
      <c r="O725">
        <v>0</v>
      </c>
      <c r="P725">
        <v>0</v>
      </c>
      <c r="Q725" t="e">
        <f t="shared" si="74"/>
        <v>#REF!</v>
      </c>
      <c r="R725" t="e">
        <f t="shared" si="75"/>
        <v>#REF!</v>
      </c>
      <c r="S725" t="e">
        <f>#REF!^2/((J725*#REF!)*(SQRT(1+K725^2)))</f>
        <v>#REF!</v>
      </c>
      <c r="T725" t="e">
        <f t="shared" si="76"/>
        <v>#REF!</v>
      </c>
      <c r="U725">
        <v>0</v>
      </c>
      <c r="V725">
        <v>0</v>
      </c>
      <c r="W725" t="e">
        <f t="shared" si="80"/>
        <v>#REF!</v>
      </c>
      <c r="X725" t="e">
        <f t="shared" si="77"/>
        <v>#REF!</v>
      </c>
      <c r="Z725">
        <v>0</v>
      </c>
    </row>
    <row r="726" spans="1:26" x14ac:dyDescent="0.25">
      <c r="A726" t="s">
        <v>832</v>
      </c>
      <c r="B726" t="s">
        <v>55</v>
      </c>
      <c r="C726" t="s">
        <v>290</v>
      </c>
      <c r="D726" t="s">
        <v>983</v>
      </c>
      <c r="E726">
        <v>52513</v>
      </c>
      <c r="F726" t="s">
        <v>305</v>
      </c>
      <c r="G726">
        <v>90</v>
      </c>
      <c r="H726">
        <v>0</v>
      </c>
      <c r="I726">
        <v>0.39500000000000002</v>
      </c>
      <c r="J726" s="7" t="e">
        <f>#REF!</f>
        <v>#REF!</v>
      </c>
      <c r="K726" s="7" t="e">
        <f>#REF!</f>
        <v>#REF!</v>
      </c>
      <c r="L726" s="5" t="e">
        <f>VLOOKUP(X726,#REF!,6,FALSE)</f>
        <v>#REF!</v>
      </c>
      <c r="M726" s="5" t="e">
        <f>VLOOKUP(X726,#REF!,8,FALSE)</f>
        <v>#REF!</v>
      </c>
      <c r="N726" s="5" t="e">
        <f>VLOOKUP(X726,#REF!,7,FALSE)</f>
        <v>#REF!</v>
      </c>
      <c r="O726">
        <v>0</v>
      </c>
      <c r="P726">
        <v>0</v>
      </c>
      <c r="Q726" t="e">
        <f t="shared" si="74"/>
        <v>#REF!</v>
      </c>
      <c r="R726" t="e">
        <f t="shared" si="75"/>
        <v>#REF!</v>
      </c>
      <c r="S726" t="e">
        <f>#REF!^2/((J726*#REF!)*(SQRT(1+K726^2)))</f>
        <v>#REF!</v>
      </c>
      <c r="T726" t="e">
        <f t="shared" si="76"/>
        <v>#REF!</v>
      </c>
      <c r="U726">
        <v>0</v>
      </c>
      <c r="V726">
        <v>0</v>
      </c>
      <c r="W726" t="e">
        <f t="shared" si="80"/>
        <v>#REF!</v>
      </c>
      <c r="X726" t="e">
        <f t="shared" si="77"/>
        <v>#REF!</v>
      </c>
      <c r="Z726">
        <v>0</v>
      </c>
    </row>
    <row r="727" spans="1:26" x14ac:dyDescent="0.25">
      <c r="A727" t="s">
        <v>833</v>
      </c>
      <c r="B727" t="s">
        <v>55</v>
      </c>
      <c r="C727" t="s">
        <v>290</v>
      </c>
      <c r="D727" t="s">
        <v>983</v>
      </c>
      <c r="E727">
        <v>52513</v>
      </c>
      <c r="F727" t="s">
        <v>305</v>
      </c>
      <c r="G727">
        <v>90</v>
      </c>
      <c r="H727">
        <v>0</v>
      </c>
      <c r="I727">
        <v>-0.39500000000000002</v>
      </c>
      <c r="J727" s="7" t="e">
        <f>#REF!</f>
        <v>#REF!</v>
      </c>
      <c r="K727" s="7" t="e">
        <f>#REF!</f>
        <v>#REF!</v>
      </c>
      <c r="L727" s="5" t="e">
        <f>VLOOKUP(X727,#REF!,6,FALSE)</f>
        <v>#REF!</v>
      </c>
      <c r="M727" s="5" t="e">
        <f>VLOOKUP(X727,#REF!,8,FALSE)</f>
        <v>#REF!</v>
      </c>
      <c r="N727" s="5" t="e">
        <f>VLOOKUP(X727,#REF!,7,FALSE)</f>
        <v>#REF!</v>
      </c>
      <c r="O727">
        <v>0</v>
      </c>
      <c r="P727">
        <v>0</v>
      </c>
      <c r="Q727" t="e">
        <f t="shared" si="74"/>
        <v>#REF!</v>
      </c>
      <c r="R727" t="e">
        <f t="shared" si="75"/>
        <v>#REF!</v>
      </c>
      <c r="S727" t="e">
        <f>#REF!^2/((J727*#REF!)*(SQRT(1+K727^2)))</f>
        <v>#REF!</v>
      </c>
      <c r="T727" t="e">
        <f t="shared" si="76"/>
        <v>#REF!</v>
      </c>
      <c r="U727">
        <v>0</v>
      </c>
      <c r="V727">
        <v>0</v>
      </c>
      <c r="W727" t="e">
        <f t="shared" si="80"/>
        <v>#REF!</v>
      </c>
      <c r="X727" t="e">
        <f t="shared" si="77"/>
        <v>#REF!</v>
      </c>
      <c r="Z727">
        <v>0</v>
      </c>
    </row>
    <row r="728" spans="1:26" x14ac:dyDescent="0.25">
      <c r="A728" t="s">
        <v>834</v>
      </c>
      <c r="B728" t="s">
        <v>55</v>
      </c>
      <c r="C728" t="s">
        <v>291</v>
      </c>
      <c r="D728" t="s">
        <v>983</v>
      </c>
      <c r="E728">
        <v>52513</v>
      </c>
      <c r="F728" t="s">
        <v>305</v>
      </c>
      <c r="G728">
        <v>90</v>
      </c>
      <c r="H728">
        <v>1</v>
      </c>
      <c r="I728">
        <v>0</v>
      </c>
      <c r="J728">
        <v>3</v>
      </c>
      <c r="K728">
        <v>14</v>
      </c>
      <c r="L728" s="5" t="e">
        <f>VLOOKUP(X728,#REF!,6,FALSE)</f>
        <v>#REF!</v>
      </c>
      <c r="M728" s="5" t="e">
        <f>VLOOKUP(X728,#REF!,8,FALSE)</f>
        <v>#REF!</v>
      </c>
      <c r="N728" s="5" t="e">
        <f>VLOOKUP(X728,#REF!,7,FALSE)</f>
        <v>#REF!</v>
      </c>
      <c r="O728">
        <v>0</v>
      </c>
      <c r="P728">
        <v>0</v>
      </c>
      <c r="Q728" t="e">
        <f t="shared" si="74"/>
        <v>#REF!</v>
      </c>
      <c r="R728" t="e">
        <f t="shared" si="75"/>
        <v>#REF!</v>
      </c>
      <c r="S728" t="e">
        <f>#REF!^2/((J728*#REF!)*(SQRT(1+K728^2)))</f>
        <v>#REF!</v>
      </c>
      <c r="T728" t="e">
        <f t="shared" si="76"/>
        <v>#REF!</v>
      </c>
      <c r="U728">
        <v>0</v>
      </c>
      <c r="V728">
        <v>0</v>
      </c>
      <c r="W728" t="str">
        <f t="shared" si="80"/>
        <v>PSCAD_H_SMIB_Qref.1_SCR3_XR14_P1_Q0</v>
      </c>
      <c r="X728" t="str">
        <f t="shared" si="77"/>
        <v>1_0_3_14</v>
      </c>
      <c r="Z728">
        <v>0</v>
      </c>
    </row>
    <row r="729" spans="1:26" x14ac:dyDescent="0.25">
      <c r="A729" t="s">
        <v>835</v>
      </c>
      <c r="B729" t="s">
        <v>55</v>
      </c>
      <c r="C729" t="s">
        <v>291</v>
      </c>
      <c r="D729" t="s">
        <v>983</v>
      </c>
      <c r="E729">
        <v>52513</v>
      </c>
      <c r="F729" t="s">
        <v>305</v>
      </c>
      <c r="G729">
        <v>90</v>
      </c>
      <c r="H729">
        <v>1</v>
      </c>
      <c r="I729">
        <v>0</v>
      </c>
      <c r="J729">
        <v>3</v>
      </c>
      <c r="K729">
        <v>3</v>
      </c>
      <c r="L729" s="5" t="e">
        <f>VLOOKUP(X729,#REF!,6,FALSE)</f>
        <v>#REF!</v>
      </c>
      <c r="M729" s="5" t="e">
        <f>VLOOKUP(X729,#REF!,8,FALSE)</f>
        <v>#REF!</v>
      </c>
      <c r="N729" s="5" t="e">
        <f>VLOOKUP(X729,#REF!,7,FALSE)</f>
        <v>#REF!</v>
      </c>
      <c r="O729">
        <v>0</v>
      </c>
      <c r="P729">
        <v>0</v>
      </c>
      <c r="Q729" t="e">
        <f t="shared" si="74"/>
        <v>#REF!</v>
      </c>
      <c r="R729" t="e">
        <f t="shared" si="75"/>
        <v>#REF!</v>
      </c>
      <c r="S729" t="e">
        <f>#REF!^2/((J729*#REF!)*(SQRT(1+K729^2)))</f>
        <v>#REF!</v>
      </c>
      <c r="T729" t="e">
        <f t="shared" si="76"/>
        <v>#REF!</v>
      </c>
      <c r="U729">
        <v>0</v>
      </c>
      <c r="V729">
        <v>0</v>
      </c>
      <c r="W729" t="str">
        <f t="shared" si="80"/>
        <v>PSCAD_H_SMIB_Qref.2_SCR3_XR3_P1_Q0</v>
      </c>
      <c r="X729" t="str">
        <f t="shared" si="77"/>
        <v>1_0_3_3</v>
      </c>
      <c r="Z729">
        <v>0</v>
      </c>
    </row>
    <row r="730" spans="1:26" x14ac:dyDescent="0.25">
      <c r="A730" t="s">
        <v>836</v>
      </c>
      <c r="B730" t="s">
        <v>55</v>
      </c>
      <c r="C730" t="s">
        <v>291</v>
      </c>
      <c r="D730" t="s">
        <v>983</v>
      </c>
      <c r="E730">
        <v>52513</v>
      </c>
      <c r="F730" t="s">
        <v>305</v>
      </c>
      <c r="G730">
        <v>90</v>
      </c>
      <c r="H730">
        <v>1</v>
      </c>
      <c r="I730">
        <v>0</v>
      </c>
      <c r="J730" s="7" t="e">
        <f>#REF!</f>
        <v>#REF!</v>
      </c>
      <c r="K730" s="7" t="e">
        <f>#REF!</f>
        <v>#REF!</v>
      </c>
      <c r="L730" s="5" t="e">
        <f>VLOOKUP(X730,#REF!,6,FALSE)</f>
        <v>#REF!</v>
      </c>
      <c r="M730" s="5" t="e">
        <f>VLOOKUP(X730,#REF!,8,FALSE)</f>
        <v>#REF!</v>
      </c>
      <c r="N730" s="5" t="e">
        <f>VLOOKUP(X730,#REF!,7,FALSE)</f>
        <v>#REF!</v>
      </c>
      <c r="O730">
        <v>0</v>
      </c>
      <c r="P730">
        <v>0</v>
      </c>
      <c r="Q730" t="e">
        <f t="shared" si="74"/>
        <v>#REF!</v>
      </c>
      <c r="R730" t="e">
        <f t="shared" si="75"/>
        <v>#REF!</v>
      </c>
      <c r="S730" t="e">
        <f>#REF!^2/((J730*#REF!)*(SQRT(1+K730^2)))</f>
        <v>#REF!</v>
      </c>
      <c r="T730" t="e">
        <f t="shared" si="76"/>
        <v>#REF!</v>
      </c>
      <c r="U730">
        <v>0</v>
      </c>
      <c r="V730">
        <v>0</v>
      </c>
      <c r="W730" t="e">
        <f t="shared" si="80"/>
        <v>#REF!</v>
      </c>
      <c r="X730" t="e">
        <f t="shared" si="77"/>
        <v>#REF!</v>
      </c>
      <c r="Z730">
        <v>0</v>
      </c>
    </row>
    <row r="731" spans="1:26" x14ac:dyDescent="0.25">
      <c r="A731" t="s">
        <v>837</v>
      </c>
      <c r="B731" t="s">
        <v>55</v>
      </c>
      <c r="C731" t="s">
        <v>291</v>
      </c>
      <c r="D731" t="s">
        <v>983</v>
      </c>
      <c r="E731">
        <v>52513</v>
      </c>
      <c r="F731" t="s">
        <v>305</v>
      </c>
      <c r="G731">
        <v>90</v>
      </c>
      <c r="H731">
        <v>1</v>
      </c>
      <c r="I731">
        <v>0</v>
      </c>
      <c r="J731" s="7" t="e">
        <f>#REF!</f>
        <v>#REF!</v>
      </c>
      <c r="K731" s="7" t="e">
        <f>#REF!</f>
        <v>#REF!</v>
      </c>
      <c r="L731" s="5" t="e">
        <f>VLOOKUP(X731,#REF!,6,FALSE)</f>
        <v>#REF!</v>
      </c>
      <c r="M731" s="5" t="e">
        <f>VLOOKUP(X731,#REF!,8,FALSE)</f>
        <v>#REF!</v>
      </c>
      <c r="N731" s="5" t="e">
        <f>VLOOKUP(X731,#REF!,7,FALSE)</f>
        <v>#REF!</v>
      </c>
      <c r="O731">
        <v>0</v>
      </c>
      <c r="P731">
        <v>0</v>
      </c>
      <c r="Q731" t="e">
        <f t="shared" ref="Q731:Q827" si="81">IF(S731*V731=0,0.001,S731*V731)</f>
        <v>#REF!</v>
      </c>
      <c r="R731" t="e">
        <f t="shared" ref="R731:R827" si="82">T731*V731</f>
        <v>#REF!</v>
      </c>
      <c r="S731" t="e">
        <f>#REF!^2/((J731*#REF!)*(SQRT(1+K731^2)))</f>
        <v>#REF!</v>
      </c>
      <c r="T731" t="e">
        <f t="shared" ref="T731:T827" si="83">S731*K731/(2*PI()*50)</f>
        <v>#REF!</v>
      </c>
      <c r="U731">
        <v>0</v>
      </c>
      <c r="V731">
        <v>0</v>
      </c>
      <c r="W731" t="e">
        <f t="shared" si="80"/>
        <v>#REF!</v>
      </c>
      <c r="X731" t="e">
        <f t="shared" ref="X731:X829" si="84">H731&amp;"_"&amp;I731&amp;"_"&amp;ROUND(J731,2)&amp;"_"&amp;ROUND(K731,2)</f>
        <v>#REF!</v>
      </c>
      <c r="Z731">
        <v>0</v>
      </c>
    </row>
    <row r="732" spans="1:26" x14ac:dyDescent="0.25">
      <c r="A732" t="s">
        <v>838</v>
      </c>
      <c r="B732" t="s">
        <v>55</v>
      </c>
      <c r="C732" t="s">
        <v>291</v>
      </c>
      <c r="D732" t="s">
        <v>983</v>
      </c>
      <c r="E732">
        <v>52513</v>
      </c>
      <c r="F732" t="s">
        <v>305</v>
      </c>
      <c r="G732">
        <v>90</v>
      </c>
      <c r="H732">
        <v>0</v>
      </c>
      <c r="I732">
        <v>0</v>
      </c>
      <c r="J732">
        <v>3</v>
      </c>
      <c r="K732">
        <v>14</v>
      </c>
      <c r="L732" s="5" t="e">
        <f>VLOOKUP(X732,#REF!,6,FALSE)</f>
        <v>#REF!</v>
      </c>
      <c r="M732" s="5" t="e">
        <f>VLOOKUP(X732,#REF!,8,FALSE)</f>
        <v>#REF!</v>
      </c>
      <c r="N732" s="5" t="e">
        <f>VLOOKUP(X732,#REF!,7,FALSE)</f>
        <v>#REF!</v>
      </c>
      <c r="O732">
        <v>0</v>
      </c>
      <c r="P732">
        <v>0</v>
      </c>
      <c r="Q732" t="e">
        <f t="shared" si="81"/>
        <v>#REF!</v>
      </c>
      <c r="R732" t="e">
        <f t="shared" si="82"/>
        <v>#REF!</v>
      </c>
      <c r="S732" t="e">
        <f>#REF!^2/((J732*#REF!)*(SQRT(1+K732^2)))</f>
        <v>#REF!</v>
      </c>
      <c r="T732" t="e">
        <f t="shared" si="83"/>
        <v>#REF!</v>
      </c>
      <c r="U732">
        <v>0</v>
      </c>
      <c r="V732">
        <v>0</v>
      </c>
      <c r="W732" t="str">
        <f t="shared" si="80"/>
        <v>PSCAD_H_SMIB_Qref.5_SCR3_XR14_P0_Q0</v>
      </c>
      <c r="X732" t="str">
        <f t="shared" si="84"/>
        <v>0_0_3_14</v>
      </c>
      <c r="Z732">
        <v>0</v>
      </c>
    </row>
    <row r="733" spans="1:26" x14ac:dyDescent="0.25">
      <c r="A733" t="s">
        <v>839</v>
      </c>
      <c r="B733" t="s">
        <v>55</v>
      </c>
      <c r="C733" t="s">
        <v>291</v>
      </c>
      <c r="D733" t="s">
        <v>983</v>
      </c>
      <c r="E733">
        <v>52513</v>
      </c>
      <c r="F733" t="s">
        <v>305</v>
      </c>
      <c r="G733">
        <v>90</v>
      </c>
      <c r="H733">
        <v>0</v>
      </c>
      <c r="I733">
        <v>0</v>
      </c>
      <c r="J733">
        <v>3</v>
      </c>
      <c r="K733">
        <v>3</v>
      </c>
      <c r="L733" s="5" t="e">
        <f>VLOOKUP(X733,#REF!,6,FALSE)</f>
        <v>#REF!</v>
      </c>
      <c r="M733" s="5" t="e">
        <f>VLOOKUP(X733,#REF!,8,FALSE)</f>
        <v>#REF!</v>
      </c>
      <c r="N733" s="5" t="e">
        <f>VLOOKUP(X733,#REF!,7,FALSE)</f>
        <v>#REF!</v>
      </c>
      <c r="O733">
        <v>0</v>
      </c>
      <c r="P733">
        <v>0</v>
      </c>
      <c r="Q733" t="e">
        <f t="shared" si="81"/>
        <v>#REF!</v>
      </c>
      <c r="R733" t="e">
        <f t="shared" si="82"/>
        <v>#REF!</v>
      </c>
      <c r="S733" t="e">
        <f>#REF!^2/((J733*#REF!)*(SQRT(1+K733^2)))</f>
        <v>#REF!</v>
      </c>
      <c r="T733" t="e">
        <f t="shared" si="83"/>
        <v>#REF!</v>
      </c>
      <c r="U733">
        <v>0</v>
      </c>
      <c r="V733">
        <v>0</v>
      </c>
      <c r="W733" t="str">
        <f t="shared" si="80"/>
        <v>PSCAD_H_SMIB_Qref.6_SCR3_XR3_P0_Q0</v>
      </c>
      <c r="X733" t="str">
        <f t="shared" si="84"/>
        <v>0_0_3_3</v>
      </c>
      <c r="Z733">
        <v>0</v>
      </c>
    </row>
    <row r="734" spans="1:26" x14ac:dyDescent="0.25">
      <c r="A734" t="s">
        <v>840</v>
      </c>
      <c r="B734" t="s">
        <v>55</v>
      </c>
      <c r="C734" t="s">
        <v>291</v>
      </c>
      <c r="D734" t="s">
        <v>983</v>
      </c>
      <c r="E734">
        <v>52513</v>
      </c>
      <c r="F734" t="s">
        <v>305</v>
      </c>
      <c r="G734">
        <v>90</v>
      </c>
      <c r="H734">
        <v>0</v>
      </c>
      <c r="I734">
        <v>0</v>
      </c>
      <c r="J734" s="7" t="e">
        <f>#REF!</f>
        <v>#REF!</v>
      </c>
      <c r="K734" s="7" t="e">
        <f>#REF!</f>
        <v>#REF!</v>
      </c>
      <c r="L734" s="5" t="e">
        <f>VLOOKUP(X734,#REF!,6,FALSE)</f>
        <v>#REF!</v>
      </c>
      <c r="M734" s="5" t="e">
        <f>VLOOKUP(X734,#REF!,8,FALSE)</f>
        <v>#REF!</v>
      </c>
      <c r="N734" s="5" t="e">
        <f>VLOOKUP(X734,#REF!,7,FALSE)</f>
        <v>#REF!</v>
      </c>
      <c r="O734">
        <v>0</v>
      </c>
      <c r="P734">
        <v>0</v>
      </c>
      <c r="Q734" t="e">
        <f t="shared" si="81"/>
        <v>#REF!</v>
      </c>
      <c r="R734" t="e">
        <f t="shared" si="82"/>
        <v>#REF!</v>
      </c>
      <c r="S734" t="e">
        <f>#REF!^2/((J734*#REF!)*(SQRT(1+K734^2)))</f>
        <v>#REF!</v>
      </c>
      <c r="T734" t="e">
        <f t="shared" si="83"/>
        <v>#REF!</v>
      </c>
      <c r="U734">
        <v>0</v>
      </c>
      <c r="V734">
        <v>0</v>
      </c>
      <c r="W734" t="e">
        <f t="shared" si="80"/>
        <v>#REF!</v>
      </c>
      <c r="X734" t="e">
        <f t="shared" si="84"/>
        <v>#REF!</v>
      </c>
      <c r="Z734">
        <v>0</v>
      </c>
    </row>
    <row r="735" spans="1:26" x14ac:dyDescent="0.25">
      <c r="A735" t="s">
        <v>841</v>
      </c>
      <c r="B735" t="s">
        <v>55</v>
      </c>
      <c r="C735" t="s">
        <v>291</v>
      </c>
      <c r="D735" t="s">
        <v>983</v>
      </c>
      <c r="E735">
        <v>52513</v>
      </c>
      <c r="F735" t="s">
        <v>305</v>
      </c>
      <c r="G735">
        <v>90</v>
      </c>
      <c r="H735">
        <v>0</v>
      </c>
      <c r="I735">
        <v>0</v>
      </c>
      <c r="J735" s="7" t="e">
        <f>#REF!</f>
        <v>#REF!</v>
      </c>
      <c r="K735" s="7" t="e">
        <f>#REF!</f>
        <v>#REF!</v>
      </c>
      <c r="L735" s="5" t="e">
        <f>VLOOKUP(X735,#REF!,6,FALSE)</f>
        <v>#REF!</v>
      </c>
      <c r="M735" s="5" t="e">
        <f>VLOOKUP(X735,#REF!,8,FALSE)</f>
        <v>#REF!</v>
      </c>
      <c r="N735" s="5" t="e">
        <f>VLOOKUP(X735,#REF!,7,FALSE)</f>
        <v>#REF!</v>
      </c>
      <c r="O735">
        <v>0</v>
      </c>
      <c r="P735">
        <v>0</v>
      </c>
      <c r="Q735" t="e">
        <f t="shared" si="81"/>
        <v>#REF!</v>
      </c>
      <c r="R735" t="e">
        <f t="shared" si="82"/>
        <v>#REF!</v>
      </c>
      <c r="S735" t="e">
        <f>#REF!^2/((J735*#REF!)*(SQRT(1+K735^2)))</f>
        <v>#REF!</v>
      </c>
      <c r="T735" t="e">
        <f t="shared" si="83"/>
        <v>#REF!</v>
      </c>
      <c r="U735">
        <v>0</v>
      </c>
      <c r="V735">
        <v>0</v>
      </c>
      <c r="W735" t="e">
        <f t="shared" si="80"/>
        <v>#REF!</v>
      </c>
      <c r="X735" t="e">
        <f t="shared" si="84"/>
        <v>#REF!</v>
      </c>
      <c r="Z735">
        <v>0</v>
      </c>
    </row>
    <row r="736" spans="1:26" x14ac:dyDescent="0.25">
      <c r="A736" t="s">
        <v>842</v>
      </c>
      <c r="B736" t="s">
        <v>55</v>
      </c>
      <c r="C736" t="s">
        <v>292</v>
      </c>
      <c r="D736" t="s">
        <v>983</v>
      </c>
      <c r="E736">
        <v>52513</v>
      </c>
      <c r="F736" t="s">
        <v>305</v>
      </c>
      <c r="G736">
        <v>90</v>
      </c>
      <c r="H736">
        <v>1</v>
      </c>
      <c r="I736">
        <v>0</v>
      </c>
      <c r="J736">
        <v>3</v>
      </c>
      <c r="K736">
        <v>14</v>
      </c>
      <c r="L736" s="5" t="e">
        <f>VLOOKUP(X736,#REF!,6,FALSE)</f>
        <v>#REF!</v>
      </c>
      <c r="M736" s="5" t="e">
        <f>VLOOKUP(X736,#REF!,8,FALSE)</f>
        <v>#REF!</v>
      </c>
      <c r="N736" s="5" t="e">
        <f>VLOOKUP(X736,#REF!,7,FALSE)</f>
        <v>#REF!</v>
      </c>
      <c r="O736">
        <v>0</v>
      </c>
      <c r="P736">
        <v>0</v>
      </c>
      <c r="Q736" t="e">
        <f t="shared" si="81"/>
        <v>#REF!</v>
      </c>
      <c r="R736" t="e">
        <f t="shared" si="82"/>
        <v>#REF!</v>
      </c>
      <c r="S736" t="e">
        <f>#REF!^2/((J736*#REF!)*(SQRT(1+K736^2)))</f>
        <v>#REF!</v>
      </c>
      <c r="T736" t="e">
        <f t="shared" si="83"/>
        <v>#REF!</v>
      </c>
      <c r="U736">
        <v>0</v>
      </c>
      <c r="V736">
        <v>0</v>
      </c>
      <c r="W736" t="str">
        <f t="shared" si="80"/>
        <v>PSCAD_H_SMIB_PFref.1_SCR3_XR14_P1_Q0</v>
      </c>
      <c r="X736" t="str">
        <f t="shared" si="84"/>
        <v>1_0_3_14</v>
      </c>
      <c r="Z736">
        <v>0</v>
      </c>
    </row>
    <row r="737" spans="1:26" x14ac:dyDescent="0.25">
      <c r="A737" t="s">
        <v>843</v>
      </c>
      <c r="B737" t="s">
        <v>55</v>
      </c>
      <c r="C737" t="s">
        <v>292</v>
      </c>
      <c r="D737" t="s">
        <v>983</v>
      </c>
      <c r="E737">
        <v>52513</v>
      </c>
      <c r="F737" t="s">
        <v>305</v>
      </c>
      <c r="G737">
        <v>90</v>
      </c>
      <c r="H737">
        <v>1</v>
      </c>
      <c r="I737">
        <v>0</v>
      </c>
      <c r="J737">
        <v>3</v>
      </c>
      <c r="K737">
        <v>3</v>
      </c>
      <c r="L737" s="5" t="e">
        <f>VLOOKUP(X737,#REF!,6,FALSE)</f>
        <v>#REF!</v>
      </c>
      <c r="M737" s="5" t="e">
        <f>VLOOKUP(X737,#REF!,8,FALSE)</f>
        <v>#REF!</v>
      </c>
      <c r="N737" s="5" t="e">
        <f>VLOOKUP(X737,#REF!,7,FALSE)</f>
        <v>#REF!</v>
      </c>
      <c r="O737">
        <v>0</v>
      </c>
      <c r="P737">
        <v>0</v>
      </c>
      <c r="Q737" t="e">
        <f t="shared" si="81"/>
        <v>#REF!</v>
      </c>
      <c r="R737" t="e">
        <f t="shared" si="82"/>
        <v>#REF!</v>
      </c>
      <c r="S737" t="e">
        <f>#REF!^2/((J737*#REF!)*(SQRT(1+K737^2)))</f>
        <v>#REF!</v>
      </c>
      <c r="T737" t="e">
        <f t="shared" si="83"/>
        <v>#REF!</v>
      </c>
      <c r="U737">
        <v>0</v>
      </c>
      <c r="V737">
        <v>0</v>
      </c>
      <c r="W737" t="str">
        <f t="shared" si="80"/>
        <v>PSCAD_H_SMIB_PFref.2_SCR3_XR3_P1_Q0</v>
      </c>
      <c r="X737" t="str">
        <f t="shared" si="84"/>
        <v>1_0_3_3</v>
      </c>
      <c r="Z737">
        <v>0</v>
      </c>
    </row>
    <row r="738" spans="1:26" x14ac:dyDescent="0.25">
      <c r="A738" t="s">
        <v>844</v>
      </c>
      <c r="B738" t="s">
        <v>55</v>
      </c>
      <c r="C738" t="s">
        <v>292</v>
      </c>
      <c r="D738" t="s">
        <v>983</v>
      </c>
      <c r="E738">
        <v>52513</v>
      </c>
      <c r="F738" t="s">
        <v>305</v>
      </c>
      <c r="G738">
        <v>90</v>
      </c>
      <c r="H738">
        <v>1</v>
      </c>
      <c r="I738">
        <v>0</v>
      </c>
      <c r="J738" s="7" t="e">
        <f>#REF!</f>
        <v>#REF!</v>
      </c>
      <c r="K738" s="7" t="e">
        <f>#REF!</f>
        <v>#REF!</v>
      </c>
      <c r="L738" s="5" t="e">
        <f>VLOOKUP(X738,#REF!,6,FALSE)</f>
        <v>#REF!</v>
      </c>
      <c r="M738" s="5" t="e">
        <f>VLOOKUP(X738,#REF!,8,FALSE)</f>
        <v>#REF!</v>
      </c>
      <c r="N738" s="5" t="e">
        <f>VLOOKUP(X738,#REF!,7,FALSE)</f>
        <v>#REF!</v>
      </c>
      <c r="O738">
        <v>0</v>
      </c>
      <c r="P738">
        <v>0</v>
      </c>
      <c r="Q738" t="e">
        <f t="shared" si="81"/>
        <v>#REF!</v>
      </c>
      <c r="R738" t="e">
        <f t="shared" si="82"/>
        <v>#REF!</v>
      </c>
      <c r="S738" t="e">
        <f>#REF!^2/((J738*#REF!)*(SQRT(1+K738^2)))</f>
        <v>#REF!</v>
      </c>
      <c r="T738" t="e">
        <f t="shared" si="83"/>
        <v>#REF!</v>
      </c>
      <c r="U738">
        <v>0</v>
      </c>
      <c r="V738">
        <v>0</v>
      </c>
      <c r="W738" t="e">
        <f t="shared" si="80"/>
        <v>#REF!</v>
      </c>
      <c r="X738" t="e">
        <f t="shared" si="84"/>
        <v>#REF!</v>
      </c>
      <c r="Z738">
        <v>0</v>
      </c>
    </row>
    <row r="739" spans="1:26" x14ac:dyDescent="0.25">
      <c r="A739" t="s">
        <v>845</v>
      </c>
      <c r="B739" t="s">
        <v>55</v>
      </c>
      <c r="C739" t="s">
        <v>292</v>
      </c>
      <c r="D739" t="s">
        <v>983</v>
      </c>
      <c r="E739">
        <v>52513</v>
      </c>
      <c r="F739" t="s">
        <v>305</v>
      </c>
      <c r="G739">
        <v>90</v>
      </c>
      <c r="H739">
        <v>1</v>
      </c>
      <c r="I739">
        <v>0</v>
      </c>
      <c r="J739" s="7" t="e">
        <f>#REF!</f>
        <v>#REF!</v>
      </c>
      <c r="K739" s="7" t="e">
        <f>#REF!</f>
        <v>#REF!</v>
      </c>
      <c r="L739" s="5" t="e">
        <f>VLOOKUP(X739,#REF!,6,FALSE)</f>
        <v>#REF!</v>
      </c>
      <c r="M739" s="5" t="e">
        <f>VLOOKUP(X739,#REF!,8,FALSE)</f>
        <v>#REF!</v>
      </c>
      <c r="N739" s="5" t="e">
        <f>VLOOKUP(X739,#REF!,7,FALSE)</f>
        <v>#REF!</v>
      </c>
      <c r="O739">
        <v>0</v>
      </c>
      <c r="P739">
        <v>0</v>
      </c>
      <c r="Q739" t="e">
        <f t="shared" si="81"/>
        <v>#REF!</v>
      </c>
      <c r="R739" t="e">
        <f t="shared" si="82"/>
        <v>#REF!</v>
      </c>
      <c r="S739" t="e">
        <f>#REF!^2/((J739*#REF!)*(SQRT(1+K739^2)))</f>
        <v>#REF!</v>
      </c>
      <c r="T739" t="e">
        <f t="shared" si="83"/>
        <v>#REF!</v>
      </c>
      <c r="U739">
        <v>0</v>
      </c>
      <c r="V739">
        <v>0</v>
      </c>
      <c r="W739" t="e">
        <f t="shared" si="80"/>
        <v>#REF!</v>
      </c>
      <c r="X739" t="e">
        <f t="shared" si="84"/>
        <v>#REF!</v>
      </c>
      <c r="Z739">
        <v>0</v>
      </c>
    </row>
    <row r="740" spans="1:26" x14ac:dyDescent="0.25">
      <c r="A740" t="s">
        <v>850</v>
      </c>
      <c r="B740" t="s">
        <v>55</v>
      </c>
      <c r="C740" t="s">
        <v>298</v>
      </c>
      <c r="D740" t="s">
        <v>983</v>
      </c>
      <c r="E740">
        <v>5253</v>
      </c>
      <c r="F740" t="s">
        <v>305</v>
      </c>
      <c r="G740">
        <v>752.5</v>
      </c>
      <c r="H740">
        <v>1</v>
      </c>
      <c r="I740">
        <v>0</v>
      </c>
      <c r="J740" s="7" t="e">
        <f>#REF!</f>
        <v>#REF!</v>
      </c>
      <c r="K740" s="7" t="e">
        <f>#REF!</f>
        <v>#REF!</v>
      </c>
      <c r="L740" s="5" t="e">
        <f>VLOOKUP(X740,#REF!,6,FALSE)</f>
        <v>#REF!</v>
      </c>
      <c r="M740" s="5" t="e">
        <f>VLOOKUP(X740,#REF!,8,FALSE)</f>
        <v>#REF!</v>
      </c>
      <c r="N740" s="5" t="e">
        <f>VLOOKUP(X740,#REF!,7,FALSE)</f>
        <v>#REF!</v>
      </c>
      <c r="O740">
        <v>0</v>
      </c>
      <c r="P740">
        <v>0</v>
      </c>
      <c r="Q740" t="e">
        <f t="shared" si="81"/>
        <v>#REF!</v>
      </c>
      <c r="R740" t="e">
        <f t="shared" si="82"/>
        <v>#REF!</v>
      </c>
      <c r="S740" t="e">
        <f>#REF!^2/((J740*#REF!)*(SQRT(1+K740^2)))</f>
        <v>#REF!</v>
      </c>
      <c r="T740" t="e">
        <f t="shared" si="83"/>
        <v>#REF!</v>
      </c>
      <c r="U740">
        <v>0</v>
      </c>
      <c r="V740">
        <v>0</v>
      </c>
      <c r="W740" t="e">
        <f t="shared" si="80"/>
        <v>#REF!</v>
      </c>
      <c r="X740" t="e">
        <f t="shared" si="84"/>
        <v>#REF!</v>
      </c>
      <c r="Z740">
        <v>0</v>
      </c>
    </row>
    <row r="741" spans="1:26" x14ac:dyDescent="0.25">
      <c r="A741" t="s">
        <v>851</v>
      </c>
      <c r="B741" t="s">
        <v>55</v>
      </c>
      <c r="C741" t="s">
        <v>298</v>
      </c>
      <c r="D741" t="s">
        <v>983</v>
      </c>
      <c r="E741">
        <v>5253</v>
      </c>
      <c r="F741" t="s">
        <v>305</v>
      </c>
      <c r="G741">
        <v>752.5</v>
      </c>
      <c r="H741">
        <v>1</v>
      </c>
      <c r="I741">
        <v>0</v>
      </c>
      <c r="J741" s="7" t="e">
        <f>#REF!</f>
        <v>#REF!</v>
      </c>
      <c r="K741" s="7" t="e">
        <f>#REF!</f>
        <v>#REF!</v>
      </c>
      <c r="L741" s="5" t="e">
        <f>VLOOKUP(X741,#REF!,6,FALSE)</f>
        <v>#REF!</v>
      </c>
      <c r="M741" s="5" t="e">
        <f>VLOOKUP(X741,#REF!,8,FALSE)</f>
        <v>#REF!</v>
      </c>
      <c r="N741" s="5" t="e">
        <f>VLOOKUP(X741,#REF!,7,FALSE)</f>
        <v>#REF!</v>
      </c>
      <c r="O741">
        <v>0</v>
      </c>
      <c r="P741">
        <v>0</v>
      </c>
      <c r="Q741" t="e">
        <f t="shared" si="81"/>
        <v>#REF!</v>
      </c>
      <c r="R741" t="e">
        <f t="shared" si="82"/>
        <v>#REF!</v>
      </c>
      <c r="S741" t="e">
        <f>#REF!^2/((J741*#REF!)*(SQRT(1+K741^2)))</f>
        <v>#REF!</v>
      </c>
      <c r="T741" t="e">
        <f t="shared" si="83"/>
        <v>#REF!</v>
      </c>
      <c r="U741">
        <v>0</v>
      </c>
      <c r="V741">
        <v>0</v>
      </c>
      <c r="W741" t="e">
        <f t="shared" si="80"/>
        <v>#REF!</v>
      </c>
      <c r="X741" t="e">
        <f t="shared" si="84"/>
        <v>#REF!</v>
      </c>
      <c r="Z741">
        <v>0</v>
      </c>
    </row>
    <row r="742" spans="1:26" x14ac:dyDescent="0.25">
      <c r="A742" t="s">
        <v>852</v>
      </c>
      <c r="B742" t="s">
        <v>55</v>
      </c>
      <c r="C742" t="s">
        <v>298</v>
      </c>
      <c r="D742" t="s">
        <v>983</v>
      </c>
      <c r="E742">
        <v>5253</v>
      </c>
      <c r="F742" t="s">
        <v>305</v>
      </c>
      <c r="G742">
        <v>752.5</v>
      </c>
      <c r="H742" s="4">
        <v>0.5</v>
      </c>
      <c r="I742" s="4">
        <v>0</v>
      </c>
      <c r="J742" s="7" t="e">
        <f>#REF!</f>
        <v>#REF!</v>
      </c>
      <c r="K742" s="7" t="e">
        <f>#REF!</f>
        <v>#REF!</v>
      </c>
      <c r="L742" s="5" t="e">
        <f>VLOOKUP(X742,#REF!,6,FALSE)</f>
        <v>#REF!</v>
      </c>
      <c r="M742" s="5" t="e">
        <f>VLOOKUP(X742,#REF!,8,FALSE)</f>
        <v>#REF!</v>
      </c>
      <c r="N742" s="5" t="e">
        <f>VLOOKUP(X742,#REF!,7,FALSE)</f>
        <v>#REF!</v>
      </c>
      <c r="O742">
        <v>0</v>
      </c>
      <c r="P742">
        <v>0</v>
      </c>
      <c r="Q742" t="e">
        <f t="shared" si="81"/>
        <v>#REF!</v>
      </c>
      <c r="R742" t="e">
        <f t="shared" si="82"/>
        <v>#REF!</v>
      </c>
      <c r="S742" t="e">
        <f>#REF!^2/((J742*#REF!)*(SQRT(1+K742^2)))</f>
        <v>#REF!</v>
      </c>
      <c r="T742" t="e">
        <f t="shared" si="83"/>
        <v>#REF!</v>
      </c>
      <c r="U742">
        <v>0</v>
      </c>
      <c r="V742">
        <v>0</v>
      </c>
      <c r="W742" t="e">
        <f t="shared" si="80"/>
        <v>#REF!</v>
      </c>
      <c r="X742" t="e">
        <f t="shared" si="84"/>
        <v>#REF!</v>
      </c>
      <c r="Z742">
        <v>0</v>
      </c>
    </row>
    <row r="743" spans="1:26" x14ac:dyDescent="0.25">
      <c r="A743" t="s">
        <v>853</v>
      </c>
      <c r="B743" t="s">
        <v>55</v>
      </c>
      <c r="C743" t="s">
        <v>298</v>
      </c>
      <c r="D743" t="s">
        <v>983</v>
      </c>
      <c r="E743">
        <v>5253</v>
      </c>
      <c r="F743" t="s">
        <v>305</v>
      </c>
      <c r="G743">
        <v>752.5</v>
      </c>
      <c r="H743" s="4">
        <v>0.5</v>
      </c>
      <c r="I743" s="4">
        <v>0</v>
      </c>
      <c r="J743" s="7" t="e">
        <f>#REF!</f>
        <v>#REF!</v>
      </c>
      <c r="K743" s="7" t="e">
        <f>#REF!</f>
        <v>#REF!</v>
      </c>
      <c r="L743" s="5" t="e">
        <f>VLOOKUP(X743,#REF!,6,FALSE)</f>
        <v>#REF!</v>
      </c>
      <c r="M743" s="5" t="e">
        <f>VLOOKUP(X743,#REF!,8,FALSE)</f>
        <v>#REF!</v>
      </c>
      <c r="N743" s="5" t="e">
        <f>VLOOKUP(X743,#REF!,7,FALSE)</f>
        <v>#REF!</v>
      </c>
      <c r="O743">
        <v>0</v>
      </c>
      <c r="P743">
        <v>0</v>
      </c>
      <c r="Q743" t="e">
        <f t="shared" si="81"/>
        <v>#REF!</v>
      </c>
      <c r="R743" t="e">
        <f t="shared" si="82"/>
        <v>#REF!</v>
      </c>
      <c r="S743" t="e">
        <f>#REF!^2/((J743*#REF!)*(SQRT(1+K743^2)))</f>
        <v>#REF!</v>
      </c>
      <c r="T743" t="e">
        <f t="shared" si="83"/>
        <v>#REF!</v>
      </c>
      <c r="U743">
        <v>0</v>
      </c>
      <c r="V743">
        <v>0</v>
      </c>
      <c r="W743" t="e">
        <f t="shared" si="80"/>
        <v>#REF!</v>
      </c>
      <c r="X743" t="e">
        <f t="shared" si="84"/>
        <v>#REF!</v>
      </c>
      <c r="Z743">
        <v>0</v>
      </c>
    </row>
    <row r="744" spans="1:26" x14ac:dyDescent="0.25">
      <c r="A744" t="s">
        <v>854</v>
      </c>
      <c r="B744" t="s">
        <v>55</v>
      </c>
      <c r="C744" t="s">
        <v>299</v>
      </c>
      <c r="D744" t="s">
        <v>983</v>
      </c>
      <c r="E744">
        <v>5253</v>
      </c>
      <c r="F744" t="s">
        <v>305</v>
      </c>
      <c r="G744">
        <v>752.5</v>
      </c>
      <c r="H744">
        <v>1</v>
      </c>
      <c r="I744">
        <v>0</v>
      </c>
      <c r="J744" s="7" t="e">
        <f>#REF!</f>
        <v>#REF!</v>
      </c>
      <c r="K744" s="7" t="e">
        <f>#REF!</f>
        <v>#REF!</v>
      </c>
      <c r="L744" s="5" t="e">
        <f>VLOOKUP(X744,#REF!,6,FALSE)</f>
        <v>#REF!</v>
      </c>
      <c r="M744" s="5" t="e">
        <f>VLOOKUP(X744,#REF!,8,FALSE)</f>
        <v>#REF!</v>
      </c>
      <c r="N744" s="5" t="e">
        <f>VLOOKUP(X744,#REF!,7,FALSE)</f>
        <v>#REF!</v>
      </c>
      <c r="O744">
        <v>0</v>
      </c>
      <c r="P744">
        <v>0</v>
      </c>
      <c r="Q744" t="e">
        <f t="shared" si="81"/>
        <v>#REF!</v>
      </c>
      <c r="R744" t="e">
        <f t="shared" si="82"/>
        <v>#REF!</v>
      </c>
      <c r="S744" t="e">
        <f>#REF!^2/((J744*#REF!)*(SQRT(1+K744^2)))</f>
        <v>#REF!</v>
      </c>
      <c r="T744" t="e">
        <f t="shared" si="83"/>
        <v>#REF!</v>
      </c>
      <c r="U744">
        <v>0</v>
      </c>
      <c r="V744">
        <v>0</v>
      </c>
      <c r="W744" t="e">
        <f t="shared" si="80"/>
        <v>#REF!</v>
      </c>
      <c r="X744" t="e">
        <f t="shared" si="84"/>
        <v>#REF!</v>
      </c>
      <c r="Z744">
        <v>0</v>
      </c>
    </row>
    <row r="745" spans="1:26" x14ac:dyDescent="0.25">
      <c r="A745" t="s">
        <v>855</v>
      </c>
      <c r="B745" t="s">
        <v>55</v>
      </c>
      <c r="C745" t="s">
        <v>299</v>
      </c>
      <c r="D745" t="s">
        <v>983</v>
      </c>
      <c r="E745">
        <v>5253</v>
      </c>
      <c r="F745" t="s">
        <v>305</v>
      </c>
      <c r="G745">
        <v>752.5</v>
      </c>
      <c r="H745">
        <v>1</v>
      </c>
      <c r="I745">
        <v>0</v>
      </c>
      <c r="J745" s="7" t="e">
        <f>#REF!</f>
        <v>#REF!</v>
      </c>
      <c r="K745" s="7" t="e">
        <f>#REF!</f>
        <v>#REF!</v>
      </c>
      <c r="L745" s="5" t="e">
        <f>VLOOKUP(X745,#REF!,6,FALSE)</f>
        <v>#REF!</v>
      </c>
      <c r="M745" s="5" t="e">
        <f>VLOOKUP(X745,#REF!,8,FALSE)</f>
        <v>#REF!</v>
      </c>
      <c r="N745" s="5" t="e">
        <f>VLOOKUP(X745,#REF!,7,FALSE)</f>
        <v>#REF!</v>
      </c>
      <c r="O745">
        <v>0</v>
      </c>
      <c r="P745">
        <v>0</v>
      </c>
      <c r="Q745" t="e">
        <f t="shared" si="81"/>
        <v>#REF!</v>
      </c>
      <c r="R745" t="e">
        <f t="shared" si="82"/>
        <v>#REF!</v>
      </c>
      <c r="S745" t="e">
        <f>#REF!^2/((J745*#REF!)*(SQRT(1+K745^2)))</f>
        <v>#REF!</v>
      </c>
      <c r="T745" t="e">
        <f t="shared" si="83"/>
        <v>#REF!</v>
      </c>
      <c r="U745">
        <v>0</v>
      </c>
      <c r="V745">
        <v>0</v>
      </c>
      <c r="W745" t="e">
        <f t="shared" si="80"/>
        <v>#REF!</v>
      </c>
      <c r="X745" t="e">
        <f t="shared" si="84"/>
        <v>#REF!</v>
      </c>
      <c r="Z745">
        <v>0</v>
      </c>
    </row>
    <row r="746" spans="1:26" x14ac:dyDescent="0.25">
      <c r="A746" t="s">
        <v>856</v>
      </c>
      <c r="B746" t="s">
        <v>55</v>
      </c>
      <c r="C746" t="s">
        <v>299</v>
      </c>
      <c r="D746" t="s">
        <v>983</v>
      </c>
      <c r="E746">
        <v>5253</v>
      </c>
      <c r="F746" t="s">
        <v>305</v>
      </c>
      <c r="G746">
        <v>752.5</v>
      </c>
      <c r="H746" s="4">
        <v>0.5</v>
      </c>
      <c r="I746" s="4">
        <v>0</v>
      </c>
      <c r="J746" s="7" t="e">
        <f>#REF!</f>
        <v>#REF!</v>
      </c>
      <c r="K746" s="7" t="e">
        <f>#REF!</f>
        <v>#REF!</v>
      </c>
      <c r="L746" s="5" t="e">
        <f>VLOOKUP(X746,#REF!,6,FALSE)</f>
        <v>#REF!</v>
      </c>
      <c r="M746" s="5" t="e">
        <f>VLOOKUP(X746,#REF!,8,FALSE)</f>
        <v>#REF!</v>
      </c>
      <c r="N746" s="5" t="e">
        <f>VLOOKUP(X746,#REF!,7,FALSE)</f>
        <v>#REF!</v>
      </c>
      <c r="O746">
        <v>0</v>
      </c>
      <c r="P746">
        <v>0</v>
      </c>
      <c r="Q746" t="e">
        <f t="shared" si="81"/>
        <v>#REF!</v>
      </c>
      <c r="R746" t="e">
        <f t="shared" si="82"/>
        <v>#REF!</v>
      </c>
      <c r="S746" t="e">
        <f>#REF!^2/((J746*#REF!)*(SQRT(1+K746^2)))</f>
        <v>#REF!</v>
      </c>
      <c r="T746" t="e">
        <f t="shared" si="83"/>
        <v>#REF!</v>
      </c>
      <c r="U746">
        <v>0</v>
      </c>
      <c r="V746">
        <v>0</v>
      </c>
      <c r="W746" t="e">
        <f t="shared" si="80"/>
        <v>#REF!</v>
      </c>
      <c r="X746" t="e">
        <f t="shared" si="84"/>
        <v>#REF!</v>
      </c>
      <c r="Z746">
        <v>0</v>
      </c>
    </row>
    <row r="747" spans="1:26" x14ac:dyDescent="0.25">
      <c r="A747" t="s">
        <v>857</v>
      </c>
      <c r="B747" t="s">
        <v>55</v>
      </c>
      <c r="C747" t="s">
        <v>299</v>
      </c>
      <c r="D747" t="s">
        <v>983</v>
      </c>
      <c r="E747">
        <v>5253</v>
      </c>
      <c r="F747" t="s">
        <v>305</v>
      </c>
      <c r="G747">
        <v>752.5</v>
      </c>
      <c r="H747" s="4">
        <v>0.5</v>
      </c>
      <c r="I747" s="4">
        <v>0</v>
      </c>
      <c r="J747" s="7" t="e">
        <f>#REF!</f>
        <v>#REF!</v>
      </c>
      <c r="K747" s="7" t="e">
        <f>#REF!</f>
        <v>#REF!</v>
      </c>
      <c r="L747" s="5" t="e">
        <f>VLOOKUP(X747,#REF!,6,FALSE)</f>
        <v>#REF!</v>
      </c>
      <c r="M747" s="5" t="e">
        <f>VLOOKUP(X747,#REF!,8,FALSE)</f>
        <v>#REF!</v>
      </c>
      <c r="N747" s="5" t="e">
        <f>VLOOKUP(X747,#REF!,7,FALSE)</f>
        <v>#REF!</v>
      </c>
      <c r="O747">
        <v>0</v>
      </c>
      <c r="P747">
        <v>0</v>
      </c>
      <c r="Q747" t="e">
        <f t="shared" si="81"/>
        <v>#REF!</v>
      </c>
      <c r="R747" t="e">
        <f t="shared" si="82"/>
        <v>#REF!</v>
      </c>
      <c r="S747" t="e">
        <f>#REF!^2/((J747*#REF!)*(SQRT(1+K747^2)))</f>
        <v>#REF!</v>
      </c>
      <c r="T747" t="e">
        <f t="shared" si="83"/>
        <v>#REF!</v>
      </c>
      <c r="U747">
        <v>0</v>
      </c>
      <c r="V747">
        <v>0</v>
      </c>
      <c r="W747" t="e">
        <f t="shared" si="80"/>
        <v>#REF!</v>
      </c>
      <c r="X747" t="e">
        <f t="shared" si="84"/>
        <v>#REF!</v>
      </c>
      <c r="Z747">
        <v>0</v>
      </c>
    </row>
    <row r="748" spans="1:26" x14ac:dyDescent="0.25">
      <c r="A748" t="s">
        <v>850</v>
      </c>
      <c r="B748" t="s">
        <v>55</v>
      </c>
      <c r="C748" t="s">
        <v>300</v>
      </c>
      <c r="D748" t="s">
        <v>983</v>
      </c>
      <c r="E748">
        <v>52511</v>
      </c>
      <c r="F748" t="s">
        <v>305</v>
      </c>
      <c r="G748">
        <v>60</v>
      </c>
      <c r="H748">
        <v>1</v>
      </c>
      <c r="I748">
        <v>0</v>
      </c>
      <c r="J748" s="7" t="e">
        <f>#REF!</f>
        <v>#REF!</v>
      </c>
      <c r="K748" s="7" t="e">
        <f>#REF!</f>
        <v>#REF!</v>
      </c>
      <c r="L748" s="5" t="e">
        <f>VLOOKUP(X748,#REF!,6,FALSE)</f>
        <v>#REF!</v>
      </c>
      <c r="M748" s="5" t="e">
        <f>VLOOKUP(X748,#REF!,8,FALSE)</f>
        <v>#REF!</v>
      </c>
      <c r="N748" s="5" t="e">
        <f>VLOOKUP(X748,#REF!,7,FALSE)</f>
        <v>#REF!</v>
      </c>
      <c r="O748">
        <v>0</v>
      </c>
      <c r="P748">
        <v>0</v>
      </c>
      <c r="Q748" t="e">
        <f t="shared" si="81"/>
        <v>#REF!</v>
      </c>
      <c r="R748" t="e">
        <f t="shared" si="82"/>
        <v>#REF!</v>
      </c>
      <c r="S748" t="e">
        <f>#REF!^2/((J748*#REF!)*(SQRT(1+K748^2)))</f>
        <v>#REF!</v>
      </c>
      <c r="T748" t="e">
        <f t="shared" si="83"/>
        <v>#REF!</v>
      </c>
      <c r="U748">
        <v>0</v>
      </c>
      <c r="V748">
        <v>0</v>
      </c>
      <c r="W748" t="e">
        <f t="shared" si="80"/>
        <v>#REF!</v>
      </c>
      <c r="X748" t="e">
        <f t="shared" si="84"/>
        <v>#REF!</v>
      </c>
      <c r="Z748">
        <v>0</v>
      </c>
    </row>
    <row r="749" spans="1:26" x14ac:dyDescent="0.25">
      <c r="A749" t="s">
        <v>851</v>
      </c>
      <c r="B749" t="s">
        <v>55</v>
      </c>
      <c r="C749" t="s">
        <v>300</v>
      </c>
      <c r="D749" t="s">
        <v>983</v>
      </c>
      <c r="E749">
        <v>52511</v>
      </c>
      <c r="F749" t="s">
        <v>305</v>
      </c>
      <c r="G749">
        <v>60</v>
      </c>
      <c r="H749">
        <v>1</v>
      </c>
      <c r="I749">
        <v>0</v>
      </c>
      <c r="J749" s="7" t="e">
        <f>#REF!</f>
        <v>#REF!</v>
      </c>
      <c r="K749" s="7" t="e">
        <f>#REF!</f>
        <v>#REF!</v>
      </c>
      <c r="L749" s="5" t="e">
        <f>VLOOKUP(X749,#REF!,6,FALSE)</f>
        <v>#REF!</v>
      </c>
      <c r="M749" s="5" t="e">
        <f>VLOOKUP(X749,#REF!,8,FALSE)</f>
        <v>#REF!</v>
      </c>
      <c r="N749" s="5" t="e">
        <f>VLOOKUP(X749,#REF!,7,FALSE)</f>
        <v>#REF!</v>
      </c>
      <c r="O749">
        <v>0</v>
      </c>
      <c r="P749">
        <v>0</v>
      </c>
      <c r="Q749" t="e">
        <f t="shared" si="81"/>
        <v>#REF!</v>
      </c>
      <c r="R749" t="e">
        <f t="shared" si="82"/>
        <v>#REF!</v>
      </c>
      <c r="S749" t="e">
        <f>#REF!^2/((J749*#REF!)*(SQRT(1+K749^2)))</f>
        <v>#REF!</v>
      </c>
      <c r="T749" t="e">
        <f t="shared" si="83"/>
        <v>#REF!</v>
      </c>
      <c r="U749">
        <v>0</v>
      </c>
      <c r="V749">
        <v>0</v>
      </c>
      <c r="W749" t="e">
        <f t="shared" si="80"/>
        <v>#REF!</v>
      </c>
      <c r="X749" t="e">
        <f t="shared" si="84"/>
        <v>#REF!</v>
      </c>
      <c r="Z749">
        <v>0</v>
      </c>
    </row>
    <row r="750" spans="1:26" x14ac:dyDescent="0.25">
      <c r="A750" t="s">
        <v>852</v>
      </c>
      <c r="B750" t="s">
        <v>55</v>
      </c>
      <c r="C750" t="s">
        <v>300</v>
      </c>
      <c r="D750" t="s">
        <v>983</v>
      </c>
      <c r="E750">
        <v>52511</v>
      </c>
      <c r="F750" t="s">
        <v>305</v>
      </c>
      <c r="G750">
        <v>60</v>
      </c>
      <c r="H750" s="4">
        <v>0.5</v>
      </c>
      <c r="I750" s="4">
        <v>0</v>
      </c>
      <c r="J750" s="7" t="e">
        <f>#REF!</f>
        <v>#REF!</v>
      </c>
      <c r="K750" s="7" t="e">
        <f>#REF!</f>
        <v>#REF!</v>
      </c>
      <c r="L750" s="5" t="e">
        <f>VLOOKUP(X750,#REF!,6,FALSE)</f>
        <v>#REF!</v>
      </c>
      <c r="M750" s="5" t="e">
        <f>VLOOKUP(X750,#REF!,8,FALSE)</f>
        <v>#REF!</v>
      </c>
      <c r="N750" s="5" t="e">
        <f>VLOOKUP(X750,#REF!,7,FALSE)</f>
        <v>#REF!</v>
      </c>
      <c r="O750">
        <v>0</v>
      </c>
      <c r="P750">
        <v>0</v>
      </c>
      <c r="Q750" t="e">
        <f t="shared" si="81"/>
        <v>#REF!</v>
      </c>
      <c r="R750" t="e">
        <f t="shared" si="82"/>
        <v>#REF!</v>
      </c>
      <c r="S750" t="e">
        <f>#REF!^2/((J750*#REF!)*(SQRT(1+K750^2)))</f>
        <v>#REF!</v>
      </c>
      <c r="T750" t="e">
        <f t="shared" si="83"/>
        <v>#REF!</v>
      </c>
      <c r="U750">
        <v>0</v>
      </c>
      <c r="V750">
        <v>0</v>
      </c>
      <c r="W750" t="e">
        <f t="shared" si="80"/>
        <v>#REF!</v>
      </c>
      <c r="X750" t="e">
        <f t="shared" si="84"/>
        <v>#REF!</v>
      </c>
      <c r="Z750">
        <v>0</v>
      </c>
    </row>
    <row r="751" spans="1:26" x14ac:dyDescent="0.25">
      <c r="A751" t="s">
        <v>853</v>
      </c>
      <c r="B751" t="s">
        <v>55</v>
      </c>
      <c r="C751" t="s">
        <v>300</v>
      </c>
      <c r="D751" t="s">
        <v>983</v>
      </c>
      <c r="E751">
        <v>52511</v>
      </c>
      <c r="F751" t="s">
        <v>305</v>
      </c>
      <c r="G751">
        <v>60</v>
      </c>
      <c r="H751" s="4">
        <v>0.5</v>
      </c>
      <c r="I751" s="4">
        <v>0</v>
      </c>
      <c r="J751" s="7" t="e">
        <f>#REF!</f>
        <v>#REF!</v>
      </c>
      <c r="K751" s="7" t="e">
        <f>#REF!</f>
        <v>#REF!</v>
      </c>
      <c r="L751" s="5" t="e">
        <f>VLOOKUP(X751,#REF!,6,FALSE)</f>
        <v>#REF!</v>
      </c>
      <c r="M751" s="5" t="e">
        <f>VLOOKUP(X751,#REF!,8,FALSE)</f>
        <v>#REF!</v>
      </c>
      <c r="N751" s="5" t="e">
        <f>VLOOKUP(X751,#REF!,7,FALSE)</f>
        <v>#REF!</v>
      </c>
      <c r="O751">
        <v>0</v>
      </c>
      <c r="P751">
        <v>0</v>
      </c>
      <c r="Q751" t="e">
        <f t="shared" si="81"/>
        <v>#REF!</v>
      </c>
      <c r="R751" t="e">
        <f t="shared" si="82"/>
        <v>#REF!</v>
      </c>
      <c r="S751" t="e">
        <f>#REF!^2/((J751*#REF!)*(SQRT(1+K751^2)))</f>
        <v>#REF!</v>
      </c>
      <c r="T751" t="e">
        <f t="shared" si="83"/>
        <v>#REF!</v>
      </c>
      <c r="U751">
        <v>0</v>
      </c>
      <c r="V751">
        <v>0</v>
      </c>
      <c r="W751" t="e">
        <f t="shared" si="80"/>
        <v>#REF!</v>
      </c>
      <c r="X751" t="e">
        <f t="shared" si="84"/>
        <v>#REF!</v>
      </c>
      <c r="Z751">
        <v>0</v>
      </c>
    </row>
    <row r="752" spans="1:26" x14ac:dyDescent="0.25">
      <c r="A752" t="s">
        <v>854</v>
      </c>
      <c r="B752" t="s">
        <v>55</v>
      </c>
      <c r="C752" t="s">
        <v>293</v>
      </c>
      <c r="D752" t="s">
        <v>983</v>
      </c>
      <c r="E752">
        <v>52511</v>
      </c>
      <c r="F752" t="s">
        <v>305</v>
      </c>
      <c r="G752">
        <v>60</v>
      </c>
      <c r="H752">
        <v>1</v>
      </c>
      <c r="I752">
        <v>0</v>
      </c>
      <c r="J752" s="7" t="e">
        <f>#REF!</f>
        <v>#REF!</v>
      </c>
      <c r="K752" s="7" t="e">
        <f>#REF!</f>
        <v>#REF!</v>
      </c>
      <c r="L752" s="5" t="e">
        <f>VLOOKUP(X752,#REF!,6,FALSE)</f>
        <v>#REF!</v>
      </c>
      <c r="M752" s="5" t="e">
        <f>VLOOKUP(X752,#REF!,8,FALSE)</f>
        <v>#REF!</v>
      </c>
      <c r="N752" s="5" t="e">
        <f>VLOOKUP(X752,#REF!,7,FALSE)</f>
        <v>#REF!</v>
      </c>
      <c r="O752">
        <v>0</v>
      </c>
      <c r="P752">
        <v>0</v>
      </c>
      <c r="Q752" t="e">
        <f t="shared" si="81"/>
        <v>#REF!</v>
      </c>
      <c r="R752" t="e">
        <f t="shared" si="82"/>
        <v>#REF!</v>
      </c>
      <c r="S752" t="e">
        <f>#REF!^2/((J752*#REF!)*(SQRT(1+K752^2)))</f>
        <v>#REF!</v>
      </c>
      <c r="T752" t="e">
        <f t="shared" si="83"/>
        <v>#REF!</v>
      </c>
      <c r="U752">
        <v>0</v>
      </c>
      <c r="V752">
        <v>0</v>
      </c>
      <c r="W752" t="e">
        <f t="shared" si="80"/>
        <v>#REF!</v>
      </c>
      <c r="X752" t="e">
        <f t="shared" si="84"/>
        <v>#REF!</v>
      </c>
      <c r="Z752">
        <v>0</v>
      </c>
    </row>
    <row r="753" spans="1:26" x14ac:dyDescent="0.25">
      <c r="A753" t="s">
        <v>855</v>
      </c>
      <c r="B753" t="s">
        <v>55</v>
      </c>
      <c r="C753" t="s">
        <v>293</v>
      </c>
      <c r="D753" t="s">
        <v>983</v>
      </c>
      <c r="E753">
        <v>52511</v>
      </c>
      <c r="F753" t="s">
        <v>305</v>
      </c>
      <c r="G753">
        <v>60</v>
      </c>
      <c r="H753">
        <v>1</v>
      </c>
      <c r="I753">
        <v>0</v>
      </c>
      <c r="J753" s="7" t="e">
        <f>#REF!</f>
        <v>#REF!</v>
      </c>
      <c r="K753" s="7" t="e">
        <f>#REF!</f>
        <v>#REF!</v>
      </c>
      <c r="L753" s="5" t="e">
        <f>VLOOKUP(X753,#REF!,6,FALSE)</f>
        <v>#REF!</v>
      </c>
      <c r="M753" s="5" t="e">
        <f>VLOOKUP(X753,#REF!,8,FALSE)</f>
        <v>#REF!</v>
      </c>
      <c r="N753" s="5" t="e">
        <f>VLOOKUP(X753,#REF!,7,FALSE)</f>
        <v>#REF!</v>
      </c>
      <c r="O753">
        <v>0</v>
      </c>
      <c r="P753">
        <v>0</v>
      </c>
      <c r="Q753" t="e">
        <f t="shared" si="81"/>
        <v>#REF!</v>
      </c>
      <c r="R753" t="e">
        <f t="shared" si="82"/>
        <v>#REF!</v>
      </c>
      <c r="S753" t="e">
        <f>#REF!^2/((J753*#REF!)*(SQRT(1+K753^2)))</f>
        <v>#REF!</v>
      </c>
      <c r="T753" t="e">
        <f t="shared" si="83"/>
        <v>#REF!</v>
      </c>
      <c r="U753">
        <v>0</v>
      </c>
      <c r="V753">
        <v>0</v>
      </c>
      <c r="W753" t="e">
        <f t="shared" si="80"/>
        <v>#REF!</v>
      </c>
      <c r="X753" t="e">
        <f t="shared" si="84"/>
        <v>#REF!</v>
      </c>
      <c r="Z753">
        <v>0</v>
      </c>
    </row>
    <row r="754" spans="1:26" x14ac:dyDescent="0.25">
      <c r="A754" t="s">
        <v>856</v>
      </c>
      <c r="B754" t="s">
        <v>55</v>
      </c>
      <c r="C754" t="s">
        <v>293</v>
      </c>
      <c r="D754" t="s">
        <v>983</v>
      </c>
      <c r="E754">
        <v>52511</v>
      </c>
      <c r="F754" t="s">
        <v>305</v>
      </c>
      <c r="G754">
        <v>60</v>
      </c>
      <c r="H754" s="4">
        <v>0.5</v>
      </c>
      <c r="I754" s="4">
        <v>0</v>
      </c>
      <c r="J754" s="7" t="e">
        <f>#REF!</f>
        <v>#REF!</v>
      </c>
      <c r="K754" s="7" t="e">
        <f>#REF!</f>
        <v>#REF!</v>
      </c>
      <c r="L754" s="5" t="e">
        <f>VLOOKUP(X754,#REF!,6,FALSE)</f>
        <v>#REF!</v>
      </c>
      <c r="M754" s="5" t="e">
        <f>VLOOKUP(X754,#REF!,8,FALSE)</f>
        <v>#REF!</v>
      </c>
      <c r="N754" s="5" t="e">
        <f>VLOOKUP(X754,#REF!,7,FALSE)</f>
        <v>#REF!</v>
      </c>
      <c r="O754">
        <v>0</v>
      </c>
      <c r="P754">
        <v>0</v>
      </c>
      <c r="Q754" t="e">
        <f t="shared" si="81"/>
        <v>#REF!</v>
      </c>
      <c r="R754" t="e">
        <f t="shared" si="82"/>
        <v>#REF!</v>
      </c>
      <c r="S754" t="e">
        <f>#REF!^2/((J754*#REF!)*(SQRT(1+K754^2)))</f>
        <v>#REF!</v>
      </c>
      <c r="T754" t="e">
        <f t="shared" si="83"/>
        <v>#REF!</v>
      </c>
      <c r="U754">
        <v>0</v>
      </c>
      <c r="V754">
        <v>0</v>
      </c>
      <c r="W754" t="e">
        <f t="shared" si="80"/>
        <v>#REF!</v>
      </c>
      <c r="X754" t="e">
        <f t="shared" si="84"/>
        <v>#REF!</v>
      </c>
      <c r="Z754">
        <v>0</v>
      </c>
    </row>
    <row r="755" spans="1:26" x14ac:dyDescent="0.25">
      <c r="A755" t="s">
        <v>857</v>
      </c>
      <c r="B755" t="s">
        <v>55</v>
      </c>
      <c r="C755" t="s">
        <v>293</v>
      </c>
      <c r="D755" t="s">
        <v>983</v>
      </c>
      <c r="E755">
        <v>52511</v>
      </c>
      <c r="F755" t="s">
        <v>305</v>
      </c>
      <c r="G755">
        <v>60</v>
      </c>
      <c r="H755" s="4">
        <v>0.5</v>
      </c>
      <c r="I755" s="4">
        <v>0</v>
      </c>
      <c r="J755" s="7" t="e">
        <f>#REF!</f>
        <v>#REF!</v>
      </c>
      <c r="K755" s="7" t="e">
        <f>#REF!</f>
        <v>#REF!</v>
      </c>
      <c r="L755" s="5" t="e">
        <f>VLOOKUP(X755,#REF!,6,FALSE)</f>
        <v>#REF!</v>
      </c>
      <c r="M755" s="5" t="e">
        <f>VLOOKUP(X755,#REF!,8,FALSE)</f>
        <v>#REF!</v>
      </c>
      <c r="N755" s="5" t="e">
        <f>VLOOKUP(X755,#REF!,7,FALSE)</f>
        <v>#REF!</v>
      </c>
      <c r="O755">
        <v>0</v>
      </c>
      <c r="P755">
        <v>0</v>
      </c>
      <c r="Q755" t="e">
        <f t="shared" si="81"/>
        <v>#REF!</v>
      </c>
      <c r="R755" t="e">
        <f t="shared" si="82"/>
        <v>#REF!</v>
      </c>
      <c r="S755" t="e">
        <f>#REF!^2/((J755*#REF!)*(SQRT(1+K755^2)))</f>
        <v>#REF!</v>
      </c>
      <c r="T755" t="e">
        <f t="shared" si="83"/>
        <v>#REF!</v>
      </c>
      <c r="U755">
        <v>0</v>
      </c>
      <c r="V755">
        <v>0</v>
      </c>
      <c r="W755" t="e">
        <f t="shared" si="80"/>
        <v>#REF!</v>
      </c>
      <c r="X755" t="e">
        <f t="shared" si="84"/>
        <v>#REF!</v>
      </c>
      <c r="Z755">
        <v>0</v>
      </c>
    </row>
    <row r="756" spans="1:26" x14ac:dyDescent="0.25">
      <c r="A756" t="s">
        <v>1075</v>
      </c>
      <c r="B756" t="s">
        <v>55</v>
      </c>
      <c r="C756" t="s">
        <v>294</v>
      </c>
      <c r="D756" t="s">
        <v>983</v>
      </c>
      <c r="E756">
        <v>5254</v>
      </c>
      <c r="F756" t="s">
        <v>305</v>
      </c>
      <c r="G756">
        <v>55</v>
      </c>
      <c r="H756">
        <v>1</v>
      </c>
      <c r="I756" s="7">
        <v>-0.39500000000000002</v>
      </c>
      <c r="J756" s="7">
        <v>1000</v>
      </c>
      <c r="K756" s="7">
        <v>10</v>
      </c>
      <c r="L756" s="5" t="e">
        <f>VLOOKUP(X756,#REF!,6,FALSE)</f>
        <v>#REF!</v>
      </c>
      <c r="M756" s="5" t="e">
        <f>VLOOKUP(X756,#REF!,8,FALSE)</f>
        <v>#REF!</v>
      </c>
      <c r="N756" s="5" t="e">
        <f>VLOOKUP(X756,#REF!,7,FALSE)</f>
        <v>#REF!</v>
      </c>
      <c r="O756">
        <v>0</v>
      </c>
      <c r="P756">
        <v>0</v>
      </c>
      <c r="Q756" t="e">
        <f t="shared" si="81"/>
        <v>#REF!</v>
      </c>
      <c r="R756" t="e">
        <f t="shared" si="82"/>
        <v>#REF!</v>
      </c>
      <c r="S756" t="e">
        <f>#REF!^2/((J756*#REF!)*(SQRT(1+K756^2)))</f>
        <v>#REF!</v>
      </c>
      <c r="T756" t="e">
        <f t="shared" si="83"/>
        <v>#REF!</v>
      </c>
      <c r="U756">
        <v>0</v>
      </c>
      <c r="V756">
        <v>0</v>
      </c>
      <c r="W756" t="str">
        <f t="shared" si="80"/>
        <v>PSCAD_H_SMIB_54.LVRT.1_SCR1000_XR10_P1_Q-0.395</v>
      </c>
      <c r="X756" t="str">
        <f t="shared" ref="X756" si="85">H756&amp;"_"&amp;I756&amp;"_"&amp;ROUND(J756,2)&amp;"_"&amp;ROUND(K756,2)</f>
        <v>1_-0.395_1000_10</v>
      </c>
      <c r="Z756">
        <v>0</v>
      </c>
    </row>
    <row r="757" spans="1:26" x14ac:dyDescent="0.25">
      <c r="A757" t="s">
        <v>1076</v>
      </c>
      <c r="B757" t="s">
        <v>55</v>
      </c>
      <c r="C757" t="s">
        <v>294</v>
      </c>
      <c r="D757" t="s">
        <v>983</v>
      </c>
      <c r="E757">
        <v>5254</v>
      </c>
      <c r="F757" t="s">
        <v>305</v>
      </c>
      <c r="G757">
        <v>55</v>
      </c>
      <c r="H757">
        <v>1</v>
      </c>
      <c r="I757" s="7">
        <v>0.39500000000000002</v>
      </c>
      <c r="J757" s="7">
        <v>1000</v>
      </c>
      <c r="K757" s="7">
        <v>10</v>
      </c>
      <c r="L757" s="5" t="e">
        <f>VLOOKUP(X757,#REF!,6,FALSE)</f>
        <v>#REF!</v>
      </c>
      <c r="M757" s="5" t="e">
        <f>VLOOKUP(X757,#REF!,8,FALSE)</f>
        <v>#REF!</v>
      </c>
      <c r="N757" s="5" t="e">
        <f>VLOOKUP(X757,#REF!,7,FALSE)</f>
        <v>#REF!</v>
      </c>
      <c r="O757">
        <v>0</v>
      </c>
      <c r="P757">
        <v>0</v>
      </c>
      <c r="Q757" t="e">
        <f t="shared" si="81"/>
        <v>#REF!</v>
      </c>
      <c r="R757" t="e">
        <f t="shared" si="82"/>
        <v>#REF!</v>
      </c>
      <c r="S757" t="e">
        <f>#REF!^2/((J757*#REF!)*(SQRT(1+K757^2)))</f>
        <v>#REF!</v>
      </c>
      <c r="T757" t="e">
        <f t="shared" si="83"/>
        <v>#REF!</v>
      </c>
      <c r="U757">
        <v>0</v>
      </c>
      <c r="V757">
        <v>0</v>
      </c>
      <c r="W757" t="str">
        <f t="shared" si="80"/>
        <v>PSCAD_H_SMIB_54.LVRT.2_SCR1000_XR10_P1_Q0.395</v>
      </c>
      <c r="X757" t="str">
        <f t="shared" si="84"/>
        <v>1_0.395_1000_10</v>
      </c>
      <c r="Z757">
        <v>0</v>
      </c>
    </row>
    <row r="758" spans="1:26" x14ac:dyDescent="0.25">
      <c r="A758" t="s">
        <v>1073</v>
      </c>
      <c r="B758" t="s">
        <v>55</v>
      </c>
      <c r="C758" t="s">
        <v>295</v>
      </c>
      <c r="D758" t="s">
        <v>983</v>
      </c>
      <c r="E758">
        <v>5254</v>
      </c>
      <c r="F758" t="s">
        <v>305</v>
      </c>
      <c r="G758">
        <v>150</v>
      </c>
      <c r="H758">
        <v>1</v>
      </c>
      <c r="I758" s="7">
        <v>0.39500000000000002</v>
      </c>
      <c r="J758" s="7">
        <v>1000</v>
      </c>
      <c r="K758" s="7">
        <v>10</v>
      </c>
      <c r="L758" s="5" t="e">
        <f>VLOOKUP(X758,#REF!,6,FALSE)</f>
        <v>#REF!</v>
      </c>
      <c r="M758" s="5" t="e">
        <f>VLOOKUP(X758,#REF!,8,FALSE)</f>
        <v>#REF!</v>
      </c>
      <c r="N758" s="5" t="e">
        <f>VLOOKUP(X758,#REF!,7,FALSE)</f>
        <v>#REF!</v>
      </c>
      <c r="O758">
        <v>0</v>
      </c>
      <c r="P758">
        <v>0</v>
      </c>
      <c r="Q758" t="e">
        <f t="shared" si="81"/>
        <v>#REF!</v>
      </c>
      <c r="R758" t="e">
        <f t="shared" si="82"/>
        <v>#REF!</v>
      </c>
      <c r="S758" t="e">
        <f>#REF!^2/((J758*#REF!)*(SQRT(1+K758^2)))</f>
        <v>#REF!</v>
      </c>
      <c r="T758" t="e">
        <f t="shared" si="83"/>
        <v>#REF!</v>
      </c>
      <c r="U758">
        <v>0</v>
      </c>
      <c r="V758">
        <v>0</v>
      </c>
      <c r="W758" t="str">
        <f t="shared" si="80"/>
        <v>PSCAD_H_SMIB_54.HVRT.1_SCR1000_XR10_P1_Q0.395</v>
      </c>
      <c r="X758" t="str">
        <f t="shared" si="84"/>
        <v>1_0.395_1000_10</v>
      </c>
      <c r="Z758">
        <v>0</v>
      </c>
    </row>
    <row r="759" spans="1:26" x14ac:dyDescent="0.25">
      <c r="A759" t="s">
        <v>1074</v>
      </c>
      <c r="B759" t="s">
        <v>55</v>
      </c>
      <c r="C759" t="s">
        <v>295</v>
      </c>
      <c r="D759" t="s">
        <v>983</v>
      </c>
      <c r="E759">
        <v>5254</v>
      </c>
      <c r="F759" t="s">
        <v>305</v>
      </c>
      <c r="G759">
        <v>150</v>
      </c>
      <c r="H759">
        <v>1</v>
      </c>
      <c r="I759" s="7">
        <v>-0.39500000000000002</v>
      </c>
      <c r="J759" s="7">
        <v>1000</v>
      </c>
      <c r="K759" s="7">
        <v>10</v>
      </c>
      <c r="L759" s="5" t="e">
        <f>VLOOKUP(X759,#REF!,6,FALSE)</f>
        <v>#REF!</v>
      </c>
      <c r="M759" s="5" t="e">
        <f>VLOOKUP(X759,#REF!,8,FALSE)</f>
        <v>#REF!</v>
      </c>
      <c r="N759" s="5" t="e">
        <f>VLOOKUP(X759,#REF!,7,FALSE)</f>
        <v>#REF!</v>
      </c>
      <c r="O759">
        <v>0</v>
      </c>
      <c r="P759">
        <v>0</v>
      </c>
      <c r="Q759" t="e">
        <f t="shared" si="81"/>
        <v>#REF!</v>
      </c>
      <c r="R759" t="e">
        <f t="shared" si="82"/>
        <v>#REF!</v>
      </c>
      <c r="S759" t="e">
        <f>#REF!^2/((J759*#REF!)*(SQRT(1+K759^2)))</f>
        <v>#REF!</v>
      </c>
      <c r="T759" t="e">
        <f t="shared" si="83"/>
        <v>#REF!</v>
      </c>
      <c r="U759">
        <v>0</v>
      </c>
      <c r="V759">
        <v>0</v>
      </c>
      <c r="W759" t="str">
        <f t="shared" si="80"/>
        <v>PSCAD_H_SMIB_54.HVRT.2_SCR1000_XR10_P1_Q-0.395</v>
      </c>
      <c r="X759" t="str">
        <f t="shared" ref="X759:X762" si="86">H759&amp;"_"&amp;I759&amp;"_"&amp;ROUND(J759,2)&amp;"_"&amp;ROUND(K759,2)</f>
        <v>1_-0.395_1000_10</v>
      </c>
      <c r="Z759">
        <v>0</v>
      </c>
    </row>
    <row r="760" spans="1:26" x14ac:dyDescent="0.25">
      <c r="A760" t="s">
        <v>1117</v>
      </c>
      <c r="B760" t="s">
        <v>55</v>
      </c>
      <c r="C760" t="s">
        <v>294</v>
      </c>
      <c r="D760" t="s">
        <v>983</v>
      </c>
      <c r="E760">
        <v>5254</v>
      </c>
      <c r="F760" t="s">
        <v>305</v>
      </c>
      <c r="G760">
        <v>55</v>
      </c>
      <c r="H760">
        <v>1</v>
      </c>
      <c r="I760" s="7">
        <v>-0.39500000000000002</v>
      </c>
      <c r="J760" s="7">
        <v>1000</v>
      </c>
      <c r="K760" s="7">
        <v>10</v>
      </c>
      <c r="L760" s="5" t="e">
        <f>VLOOKUP(X760,#REF!,6,FALSE)</f>
        <v>#REF!</v>
      </c>
      <c r="M760" s="5" t="e">
        <f>VLOOKUP(X760,#REF!,8,FALSE)</f>
        <v>#REF!</v>
      </c>
      <c r="N760" s="5" t="e">
        <f>VLOOKUP(X760,#REF!,7,FALSE)</f>
        <v>#REF!</v>
      </c>
      <c r="O760">
        <v>0</v>
      </c>
      <c r="P760">
        <v>0</v>
      </c>
      <c r="Q760" t="e">
        <f t="shared" ref="Q760:Q761" si="87">IF(S760*V760=0,0.001,S760*V760)</f>
        <v>#REF!</v>
      </c>
      <c r="R760" t="e">
        <f t="shared" ref="R760:R761" si="88">T760*V760</f>
        <v>#REF!</v>
      </c>
      <c r="S760" t="e">
        <f>#REF!^2/((J760*#REF!)*(SQRT(1+K760^2)))</f>
        <v>#REF!</v>
      </c>
      <c r="T760" t="e">
        <f t="shared" ref="T760:T761" si="89">S760*K760/(2*PI()*50)</f>
        <v>#REF!</v>
      </c>
      <c r="U760">
        <v>0</v>
      </c>
      <c r="V760">
        <v>0</v>
      </c>
      <c r="W760" t="str">
        <f t="shared" ref="W760:W761" si="90">"PSCAD_"&amp;D760&amp;"_"&amp;F760&amp;"_"&amp;A760&amp;"_SCR"&amp;ROUND(J760,2)&amp;"_XR"&amp;ROUND(K760,2)&amp;"_P"&amp;H760&amp;"_Q"&amp;I760</f>
        <v>PSCAD_H_SMIB_54.LVRT.1_Iq_SCR1000_XR10_P1_Q-0.395</v>
      </c>
      <c r="X760" t="str">
        <f t="shared" si="86"/>
        <v>1_-0.395_1000_10</v>
      </c>
      <c r="Z760">
        <v>0</v>
      </c>
    </row>
    <row r="761" spans="1:26" x14ac:dyDescent="0.25">
      <c r="A761" t="s">
        <v>1116</v>
      </c>
      <c r="B761" t="s">
        <v>55</v>
      </c>
      <c r="C761" t="s">
        <v>294</v>
      </c>
      <c r="D761" t="s">
        <v>983</v>
      </c>
      <c r="E761">
        <v>5254</v>
      </c>
      <c r="F761" t="s">
        <v>305</v>
      </c>
      <c r="G761">
        <v>55</v>
      </c>
      <c r="H761">
        <v>1</v>
      </c>
      <c r="I761" s="7">
        <v>0.39500000000000002</v>
      </c>
      <c r="J761" s="7">
        <v>1000</v>
      </c>
      <c r="K761" s="7">
        <v>10</v>
      </c>
      <c r="L761" s="5" t="e">
        <f>VLOOKUP(X761,#REF!,6,FALSE)</f>
        <v>#REF!</v>
      </c>
      <c r="M761" s="5" t="e">
        <f>VLOOKUP(X761,#REF!,8,FALSE)</f>
        <v>#REF!</v>
      </c>
      <c r="N761" s="5" t="e">
        <f>VLOOKUP(X761,#REF!,7,FALSE)</f>
        <v>#REF!</v>
      </c>
      <c r="O761">
        <v>0</v>
      </c>
      <c r="P761">
        <v>0</v>
      </c>
      <c r="Q761" t="e">
        <f t="shared" si="87"/>
        <v>#REF!</v>
      </c>
      <c r="R761" t="e">
        <f t="shared" si="88"/>
        <v>#REF!</v>
      </c>
      <c r="S761" t="e">
        <f>#REF!^2/((J761*#REF!)*(SQRT(1+K761^2)))</f>
        <v>#REF!</v>
      </c>
      <c r="T761" t="e">
        <f t="shared" si="89"/>
        <v>#REF!</v>
      </c>
      <c r="U761">
        <v>0</v>
      </c>
      <c r="V761">
        <v>0</v>
      </c>
      <c r="W761" t="str">
        <f t="shared" si="90"/>
        <v>PSCAD_H_SMIB_54.LVRT.2_Iq_SCR1000_XR10_P1_Q0.395</v>
      </c>
      <c r="X761" t="str">
        <f t="shared" si="86"/>
        <v>1_0.395_1000_10</v>
      </c>
      <c r="Z761">
        <v>0</v>
      </c>
    </row>
    <row r="762" spans="1:26" x14ac:dyDescent="0.25">
      <c r="A762" t="s">
        <v>1118</v>
      </c>
      <c r="B762" t="s">
        <v>55</v>
      </c>
      <c r="C762" t="s">
        <v>295</v>
      </c>
      <c r="D762" t="s">
        <v>983</v>
      </c>
      <c r="E762">
        <v>5254</v>
      </c>
      <c r="F762" t="s">
        <v>305</v>
      </c>
      <c r="G762">
        <v>150</v>
      </c>
      <c r="H762">
        <v>1</v>
      </c>
      <c r="I762" s="7">
        <v>0.39500000000000002</v>
      </c>
      <c r="J762" s="7">
        <v>1000</v>
      </c>
      <c r="K762" s="7">
        <v>10</v>
      </c>
      <c r="L762" s="5" t="e">
        <f>VLOOKUP(X762,#REF!,6,FALSE)</f>
        <v>#REF!</v>
      </c>
      <c r="M762" s="5" t="e">
        <f>VLOOKUP(X762,#REF!,8,FALSE)</f>
        <v>#REF!</v>
      </c>
      <c r="N762" s="5" t="e">
        <f>VLOOKUP(X762,#REF!,7,FALSE)</f>
        <v>#REF!</v>
      </c>
      <c r="O762">
        <v>0</v>
      </c>
      <c r="P762">
        <v>0</v>
      </c>
      <c r="Q762" t="e">
        <f t="shared" ref="Q762:Q763" si="91">IF(S762*V762=0,0.001,S762*V762)</f>
        <v>#REF!</v>
      </c>
      <c r="R762" t="e">
        <f t="shared" ref="R762:R763" si="92">T762*V762</f>
        <v>#REF!</v>
      </c>
      <c r="S762" t="e">
        <f>#REF!^2/((J762*#REF!)*(SQRT(1+K762^2)))</f>
        <v>#REF!</v>
      </c>
      <c r="T762" t="e">
        <f t="shared" ref="T762:T763" si="93">S762*K762/(2*PI()*50)</f>
        <v>#REF!</v>
      </c>
      <c r="U762">
        <v>0</v>
      </c>
      <c r="V762">
        <v>0</v>
      </c>
      <c r="W762" t="str">
        <f t="shared" ref="W762:W763" si="94">"PSCAD_"&amp;D762&amp;"_"&amp;F762&amp;"_"&amp;A762&amp;"_SCR"&amp;ROUND(J762,2)&amp;"_XR"&amp;ROUND(K762,2)&amp;"_P"&amp;H762&amp;"_Q"&amp;I762</f>
        <v>PSCAD_H_SMIB_54.HVRT.1_Iq_SCR1000_XR10_P1_Q0.395</v>
      </c>
      <c r="X762" t="str">
        <f t="shared" si="86"/>
        <v>1_0.395_1000_10</v>
      </c>
      <c r="Z762">
        <v>0</v>
      </c>
    </row>
    <row r="763" spans="1:26" x14ac:dyDescent="0.25">
      <c r="A763" t="s">
        <v>1119</v>
      </c>
      <c r="B763" t="s">
        <v>55</v>
      </c>
      <c r="C763" t="s">
        <v>295</v>
      </c>
      <c r="D763" t="s">
        <v>983</v>
      </c>
      <c r="E763">
        <v>5254</v>
      </c>
      <c r="F763" t="s">
        <v>305</v>
      </c>
      <c r="G763">
        <v>30</v>
      </c>
      <c r="H763">
        <v>1</v>
      </c>
      <c r="I763" s="7">
        <v>-0.39500000000000002</v>
      </c>
      <c r="J763" s="7">
        <v>1000</v>
      </c>
      <c r="K763" s="7">
        <v>10</v>
      </c>
      <c r="L763" s="5" t="e">
        <f>VLOOKUP(X763,#REF!,6,FALSE)</f>
        <v>#REF!</v>
      </c>
      <c r="M763" s="5" t="e">
        <f>VLOOKUP(X763,#REF!,8,FALSE)</f>
        <v>#REF!</v>
      </c>
      <c r="N763" s="5" t="e">
        <f>VLOOKUP(X763,#REF!,7,FALSE)</f>
        <v>#REF!</v>
      </c>
      <c r="O763">
        <v>0</v>
      </c>
      <c r="P763">
        <v>0</v>
      </c>
      <c r="Q763" t="e">
        <f t="shared" si="91"/>
        <v>#REF!</v>
      </c>
      <c r="R763" t="e">
        <f t="shared" si="92"/>
        <v>#REF!</v>
      </c>
      <c r="S763" t="e">
        <f>#REF!^2/((J763*#REF!)*(SQRT(1+K763^2)))</f>
        <v>#REF!</v>
      </c>
      <c r="T763" t="e">
        <f t="shared" si="93"/>
        <v>#REF!</v>
      </c>
      <c r="U763">
        <v>0</v>
      </c>
      <c r="V763">
        <v>0</v>
      </c>
      <c r="W763" t="str">
        <f t="shared" si="94"/>
        <v>PSCAD_H_SMIB_54.HVRT.2_Iq_SCR1000_XR10_P1_Q-0.395</v>
      </c>
      <c r="X763" t="str">
        <f t="shared" ref="X763" si="95">H763&amp;"_"&amp;I763&amp;"_"&amp;ROUND(J763,2)&amp;"_"&amp;ROUND(K763,2)</f>
        <v>1_-0.395_1000_10</v>
      </c>
      <c r="Z763">
        <v>0</v>
      </c>
    </row>
    <row r="764" spans="1:26" x14ac:dyDescent="0.25">
      <c r="A764" t="s">
        <v>1040</v>
      </c>
      <c r="B764" t="s">
        <v>55</v>
      </c>
      <c r="C764" t="s">
        <v>295</v>
      </c>
      <c r="D764" t="s">
        <v>983</v>
      </c>
      <c r="E764">
        <v>5254</v>
      </c>
      <c r="F764" t="s">
        <v>305</v>
      </c>
      <c r="G764">
        <v>0.1</v>
      </c>
      <c r="H764">
        <v>1</v>
      </c>
      <c r="I764" s="7">
        <v>-0.39500000000000002</v>
      </c>
      <c r="J764" s="7">
        <v>1000</v>
      </c>
      <c r="K764" s="7">
        <v>10</v>
      </c>
      <c r="L764" s="5" t="e">
        <f>VLOOKUP(X764,#REF!,6,FALSE)</f>
        <v>#REF!</v>
      </c>
      <c r="M764" s="5" t="e">
        <f>VLOOKUP(X764,#REF!,8,FALSE)</f>
        <v>#REF!</v>
      </c>
      <c r="N764" s="5" t="e">
        <f>VLOOKUP(X764,#REF!,7,FALSE)</f>
        <v>#REF!</v>
      </c>
      <c r="O764">
        <v>0</v>
      </c>
      <c r="P764">
        <v>0</v>
      </c>
      <c r="Q764" t="e">
        <f t="shared" ref="Q764" si="96">IF(S764*V764=0,0.001,S764*V764)</f>
        <v>#REF!</v>
      </c>
      <c r="R764" t="e">
        <f t="shared" ref="R764" si="97">T764*V764</f>
        <v>#REF!</v>
      </c>
      <c r="S764" t="e">
        <f>#REF!^2/((J764*#REF!)*(SQRT(1+K764^2)))</f>
        <v>#REF!</v>
      </c>
      <c r="T764" t="e">
        <f t="shared" ref="T764" si="98">S764*K764/(2*PI()*50)</f>
        <v>#REF!</v>
      </c>
      <c r="U764">
        <v>0</v>
      </c>
      <c r="V764">
        <v>0</v>
      </c>
      <c r="W764" t="str">
        <f t="shared" ref="W764" si="99">"PSCAD_"&amp;D764&amp;"_"&amp;F764&amp;"_"&amp;A764&amp;"_SCR"&amp;ROUND(J764,2)&amp;"_XR"&amp;ROUND(K764,2)&amp;"_P"&amp;H764&amp;"_Q"&amp;I764</f>
        <v>PSCAD_H_SMIB_garbage_SCR1000_XR10_P1_Q-0.395</v>
      </c>
      <c r="X764" t="str">
        <f t="shared" ref="X764" si="100">H764&amp;"_"&amp;I764&amp;"_"&amp;ROUND(J764,2)&amp;"_"&amp;ROUND(K764,2)</f>
        <v>1_-0.395_1000_10</v>
      </c>
      <c r="Z764">
        <v>0</v>
      </c>
    </row>
    <row r="765" spans="1:26" x14ac:dyDescent="0.25">
      <c r="A765" s="9" t="s">
        <v>987</v>
      </c>
      <c r="B765" t="s">
        <v>55</v>
      </c>
      <c r="C765" s="9" t="s">
        <v>301</v>
      </c>
      <c r="D765" t="s">
        <v>983</v>
      </c>
      <c r="E765" s="9">
        <v>5255</v>
      </c>
      <c r="F765" t="s">
        <v>305</v>
      </c>
      <c r="G765" s="9">
        <v>40</v>
      </c>
      <c r="H765" s="9">
        <v>1</v>
      </c>
      <c r="I765" s="9">
        <v>0</v>
      </c>
      <c r="J765" s="9">
        <v>1000</v>
      </c>
      <c r="K765" s="9">
        <v>10</v>
      </c>
      <c r="L765" s="5" t="e">
        <f>VLOOKUP(X765,#REF!,6,FALSE)</f>
        <v>#REF!</v>
      </c>
      <c r="M765" s="5" t="e">
        <f>VLOOKUP(X765,#REF!,8,FALSE)</f>
        <v>#REF!</v>
      </c>
      <c r="N765" s="5" t="e">
        <f>VLOOKUP(X765,#REF!,7,FALSE)</f>
        <v>#REF!</v>
      </c>
      <c r="O765" s="9">
        <v>0</v>
      </c>
      <c r="P765" s="9">
        <v>5</v>
      </c>
      <c r="Q765" t="e">
        <f t="shared" ref="Q765:Q766" si="101">IF(S765*V765=0,0.001,S765*V765)</f>
        <v>#REF!</v>
      </c>
      <c r="R765" t="e">
        <f t="shared" ref="R765:R766" si="102">T765*V765</f>
        <v>#REF!</v>
      </c>
      <c r="S765" t="e">
        <f>#REF!^2/((J765*#REF!)*(SQRT(1+K765^2)))</f>
        <v>#REF!</v>
      </c>
      <c r="T765" t="e">
        <f t="shared" ref="T765:T766" si="103">S765*K765/(2*PI()*50)</f>
        <v>#REF!</v>
      </c>
      <c r="U765" s="9">
        <v>-0.05</v>
      </c>
      <c r="V765" s="9">
        <v>0</v>
      </c>
      <c r="W765" t="str">
        <f t="shared" si="80"/>
        <v>PSCAD_H_SMIB_Vdroop.1_SCR1000_XR10_P1_Q0</v>
      </c>
      <c r="X765" t="str">
        <f t="shared" ref="X765:X766" si="104">H765&amp;"_"&amp;I765&amp;"_"&amp;ROUND(J765,2)&amp;"_"&amp;ROUND(K765,2)</f>
        <v>1_0_1000_10</v>
      </c>
    </row>
    <row r="766" spans="1:26" x14ac:dyDescent="0.25">
      <c r="A766" s="10" t="s">
        <v>986</v>
      </c>
      <c r="B766" t="s">
        <v>55</v>
      </c>
      <c r="C766" s="9" t="s">
        <v>301</v>
      </c>
      <c r="D766" t="s">
        <v>983</v>
      </c>
      <c r="E766" s="10">
        <v>5255</v>
      </c>
      <c r="F766" t="s">
        <v>305</v>
      </c>
      <c r="G766" s="9">
        <v>40</v>
      </c>
      <c r="H766" s="9">
        <v>1</v>
      </c>
      <c r="I766" s="9">
        <v>0</v>
      </c>
      <c r="J766" s="9">
        <v>1000</v>
      </c>
      <c r="K766" s="9">
        <v>10</v>
      </c>
      <c r="L766" s="5" t="e">
        <f>VLOOKUP(X766,#REF!,6,FALSE)</f>
        <v>#REF!</v>
      </c>
      <c r="M766" s="5" t="e">
        <f>VLOOKUP(X766,#REF!,8,FALSE)</f>
        <v>#REF!</v>
      </c>
      <c r="N766" s="5" t="e">
        <f>VLOOKUP(X766,#REF!,7,FALSE)</f>
        <v>#REF!</v>
      </c>
      <c r="O766" s="9">
        <v>0</v>
      </c>
      <c r="P766" s="9">
        <v>5</v>
      </c>
      <c r="Q766" t="e">
        <f t="shared" si="101"/>
        <v>#REF!</v>
      </c>
      <c r="R766" t="e">
        <f t="shared" si="102"/>
        <v>#REF!</v>
      </c>
      <c r="S766" t="e">
        <f>#REF!^2/((J766*#REF!)*(SQRT(1+K766^2)))</f>
        <v>#REF!</v>
      </c>
      <c r="T766" t="e">
        <f t="shared" si="103"/>
        <v>#REF!</v>
      </c>
      <c r="U766" s="9">
        <v>0.05</v>
      </c>
      <c r="V766" s="9">
        <v>0</v>
      </c>
      <c r="W766" t="str">
        <f t="shared" si="80"/>
        <v>PSCAD_H_SMIB_Vdroop.2_SCR1000_XR10_P1_Q0</v>
      </c>
      <c r="X766" t="str">
        <f t="shared" si="104"/>
        <v>1_0_1000_10</v>
      </c>
      <c r="Z766">
        <v>0</v>
      </c>
    </row>
    <row r="767" spans="1:26" x14ac:dyDescent="0.25">
      <c r="A767" s="10" t="s">
        <v>858</v>
      </c>
      <c r="B767" t="s">
        <v>55</v>
      </c>
      <c r="C767" s="12" t="s">
        <v>301</v>
      </c>
      <c r="D767" t="s">
        <v>983</v>
      </c>
      <c r="E767" s="10">
        <v>5255</v>
      </c>
      <c r="F767" t="s">
        <v>305</v>
      </c>
      <c r="G767" s="9">
        <v>15</v>
      </c>
      <c r="H767" s="9">
        <v>1</v>
      </c>
      <c r="I767" s="9">
        <v>-0.39500000000000002</v>
      </c>
      <c r="J767" s="9">
        <v>1000</v>
      </c>
      <c r="K767" s="9">
        <v>10</v>
      </c>
      <c r="L767" s="5" t="e">
        <f>VLOOKUP(X767,#REF!,6,FALSE)</f>
        <v>#REF!</v>
      </c>
      <c r="M767" s="5" t="e">
        <f>VLOOKUP(X767,#REF!,8,FALSE)</f>
        <v>#REF!</v>
      </c>
      <c r="N767" s="5" t="e">
        <f>VLOOKUP(X767,#REF!,7,FALSE)</f>
        <v>#REF!</v>
      </c>
      <c r="O767" s="9">
        <v>0</v>
      </c>
      <c r="P767">
        <v>0.43</v>
      </c>
      <c r="Q767" t="e">
        <f t="shared" si="81"/>
        <v>#REF!</v>
      </c>
      <c r="R767" t="e">
        <f t="shared" si="82"/>
        <v>#REF!</v>
      </c>
      <c r="S767" t="e">
        <f>#REF!^2/((J767*#REF!)*(SQRT(1+K767^2)))</f>
        <v>#REF!</v>
      </c>
      <c r="T767" t="e">
        <f t="shared" si="83"/>
        <v>#REF!</v>
      </c>
      <c r="U767" s="9">
        <v>-0.15</v>
      </c>
      <c r="V767" s="9">
        <v>0</v>
      </c>
      <c r="W767" t="str">
        <f t="shared" si="80"/>
        <v>PSCAD_H_SMIB_HVRT.1_SCR1000_XR10_P1_Q-0.395</v>
      </c>
      <c r="X767" t="str">
        <f t="shared" si="84"/>
        <v>1_-0.395_1000_10</v>
      </c>
      <c r="Z767">
        <v>0</v>
      </c>
    </row>
    <row r="768" spans="1:26" x14ac:dyDescent="0.25">
      <c r="A768" s="10" t="s">
        <v>859</v>
      </c>
      <c r="B768" t="s">
        <v>55</v>
      </c>
      <c r="C768" s="12" t="s">
        <v>301</v>
      </c>
      <c r="D768" t="s">
        <v>983</v>
      </c>
      <c r="E768" s="10">
        <v>5255</v>
      </c>
      <c r="F768" t="s">
        <v>305</v>
      </c>
      <c r="G768" s="9">
        <v>15</v>
      </c>
      <c r="H768" s="9">
        <v>1</v>
      </c>
      <c r="I768" s="9">
        <v>-0.39500000000000002</v>
      </c>
      <c r="J768" s="9">
        <v>1000</v>
      </c>
      <c r="K768" s="9">
        <v>10</v>
      </c>
      <c r="L768" s="5" t="e">
        <f>VLOOKUP(X768,#REF!,6,FALSE)</f>
        <v>#REF!</v>
      </c>
      <c r="M768" s="5" t="e">
        <f>VLOOKUP(X768,#REF!,8,FALSE)</f>
        <v>#REF!</v>
      </c>
      <c r="N768" s="5" t="e">
        <f>VLOOKUP(X768,#REF!,7,FALSE)</f>
        <v>#REF!</v>
      </c>
      <c r="O768" s="9">
        <v>0</v>
      </c>
      <c r="P768">
        <v>0.43</v>
      </c>
      <c r="Q768" t="e">
        <f t="shared" si="81"/>
        <v>#REF!</v>
      </c>
      <c r="R768" t="e">
        <f t="shared" si="82"/>
        <v>#REF!</v>
      </c>
      <c r="S768" t="e">
        <f>#REF!^2/((J768*#REF!)*(SQRT(1+K768^2)))</f>
        <v>#REF!</v>
      </c>
      <c r="T768" t="e">
        <f t="shared" si="83"/>
        <v>#REF!</v>
      </c>
      <c r="U768" s="9">
        <v>-0.16</v>
      </c>
      <c r="V768" s="9">
        <v>0</v>
      </c>
      <c r="W768" t="str">
        <f t="shared" si="80"/>
        <v>PSCAD_H_SMIB_HVRT.2_SCR1000_XR10_P1_Q-0.395</v>
      </c>
      <c r="X768" t="str">
        <f t="shared" si="84"/>
        <v>1_-0.395_1000_10</v>
      </c>
      <c r="Z768">
        <v>0</v>
      </c>
    </row>
    <row r="769" spans="1:26" x14ac:dyDescent="0.25">
      <c r="A769" s="10" t="s">
        <v>860</v>
      </c>
      <c r="B769" t="s">
        <v>55</v>
      </c>
      <c r="C769" s="12" t="s">
        <v>301</v>
      </c>
      <c r="D769" t="s">
        <v>983</v>
      </c>
      <c r="E769" s="10">
        <v>5255</v>
      </c>
      <c r="F769" t="s">
        <v>305</v>
      </c>
      <c r="G769" s="9">
        <v>15</v>
      </c>
      <c r="H769" s="9">
        <v>1</v>
      </c>
      <c r="I769" s="9">
        <v>-0.39500000000000002</v>
      </c>
      <c r="J769" s="9">
        <v>1000</v>
      </c>
      <c r="K769" s="9">
        <v>10</v>
      </c>
      <c r="L769" s="5" t="e">
        <f>VLOOKUP(X769,#REF!,6,FALSE)</f>
        <v>#REF!</v>
      </c>
      <c r="M769" s="5" t="e">
        <f>VLOOKUP(X769,#REF!,8,FALSE)</f>
        <v>#REF!</v>
      </c>
      <c r="N769" s="5" t="e">
        <f>VLOOKUP(X769,#REF!,7,FALSE)</f>
        <v>#REF!</v>
      </c>
      <c r="O769" s="9">
        <v>0</v>
      </c>
      <c r="P769">
        <v>0.43</v>
      </c>
      <c r="Q769" t="e">
        <f t="shared" si="81"/>
        <v>#REF!</v>
      </c>
      <c r="R769" t="e">
        <f t="shared" si="82"/>
        <v>#REF!</v>
      </c>
      <c r="S769" t="e">
        <f>#REF!^2/((J769*#REF!)*(SQRT(1+K769^2)))</f>
        <v>#REF!</v>
      </c>
      <c r="T769" t="e">
        <f t="shared" si="83"/>
        <v>#REF!</v>
      </c>
      <c r="U769" s="9">
        <v>-0.17</v>
      </c>
      <c r="V769" s="9">
        <v>0</v>
      </c>
      <c r="W769" t="str">
        <f t="shared" si="80"/>
        <v>PSCAD_H_SMIB_HVRT.3_SCR1000_XR10_P1_Q-0.395</v>
      </c>
      <c r="X769" t="str">
        <f t="shared" si="84"/>
        <v>1_-0.395_1000_10</v>
      </c>
      <c r="Z769">
        <v>0</v>
      </c>
    </row>
    <row r="770" spans="1:26" x14ac:dyDescent="0.25">
      <c r="A770" s="10" t="s">
        <v>861</v>
      </c>
      <c r="B770" t="s">
        <v>55</v>
      </c>
      <c r="C770" s="12" t="s">
        <v>301</v>
      </c>
      <c r="D770" t="s">
        <v>983</v>
      </c>
      <c r="E770" s="10">
        <v>5255</v>
      </c>
      <c r="F770" t="s">
        <v>305</v>
      </c>
      <c r="G770" s="9">
        <v>15</v>
      </c>
      <c r="H770" s="9">
        <v>1</v>
      </c>
      <c r="I770" s="9">
        <v>-0.39500000000000002</v>
      </c>
      <c r="J770" s="9">
        <v>1000</v>
      </c>
      <c r="K770" s="9">
        <v>10</v>
      </c>
      <c r="L770" s="5" t="e">
        <f>VLOOKUP(X770,#REF!,6,FALSE)</f>
        <v>#REF!</v>
      </c>
      <c r="M770" s="5" t="e">
        <f>VLOOKUP(X770,#REF!,8,FALSE)</f>
        <v>#REF!</v>
      </c>
      <c r="N770" s="5" t="e">
        <f>VLOOKUP(X770,#REF!,7,FALSE)</f>
        <v>#REF!</v>
      </c>
      <c r="O770" s="9">
        <v>0</v>
      </c>
      <c r="P770">
        <v>0.43</v>
      </c>
      <c r="Q770" t="e">
        <f t="shared" si="81"/>
        <v>#REF!</v>
      </c>
      <c r="R770" t="e">
        <f t="shared" si="82"/>
        <v>#REF!</v>
      </c>
      <c r="S770" t="e">
        <f>#REF!^2/((J770*#REF!)*(SQRT(1+K770^2)))</f>
        <v>#REF!</v>
      </c>
      <c r="T770" t="e">
        <f t="shared" si="83"/>
        <v>#REF!</v>
      </c>
      <c r="U770" s="9">
        <v>-0.18</v>
      </c>
      <c r="V770" s="9">
        <v>0</v>
      </c>
      <c r="W770" t="str">
        <f t="shared" si="80"/>
        <v>PSCAD_H_SMIB_HVRT.4_SCR1000_XR10_P1_Q-0.395</v>
      </c>
      <c r="X770" t="str">
        <f t="shared" si="84"/>
        <v>1_-0.395_1000_10</v>
      </c>
      <c r="Z770">
        <v>0</v>
      </c>
    </row>
    <row r="771" spans="1:26" x14ac:dyDescent="0.25">
      <c r="A771" s="10" t="s">
        <v>862</v>
      </c>
      <c r="B771" t="s">
        <v>55</v>
      </c>
      <c r="C771" s="12" t="s">
        <v>301</v>
      </c>
      <c r="D771" t="s">
        <v>983</v>
      </c>
      <c r="E771" s="10">
        <v>5255</v>
      </c>
      <c r="F771" t="s">
        <v>305</v>
      </c>
      <c r="G771" s="9">
        <v>15</v>
      </c>
      <c r="H771" s="9">
        <v>1</v>
      </c>
      <c r="I771" s="9">
        <v>-0.39500000000000002</v>
      </c>
      <c r="J771" s="9">
        <v>1000</v>
      </c>
      <c r="K771" s="9">
        <v>10</v>
      </c>
      <c r="L771" s="5" t="e">
        <f>VLOOKUP(X771,#REF!,6,FALSE)</f>
        <v>#REF!</v>
      </c>
      <c r="M771" s="5" t="e">
        <f>VLOOKUP(X771,#REF!,8,FALSE)</f>
        <v>#REF!</v>
      </c>
      <c r="N771" s="5" t="e">
        <f>VLOOKUP(X771,#REF!,7,FALSE)</f>
        <v>#REF!</v>
      </c>
      <c r="O771" s="9">
        <v>0</v>
      </c>
      <c r="P771">
        <v>0.43</v>
      </c>
      <c r="Q771" t="e">
        <f t="shared" si="81"/>
        <v>#REF!</v>
      </c>
      <c r="R771" t="e">
        <f t="shared" si="82"/>
        <v>#REF!</v>
      </c>
      <c r="S771" t="e">
        <f>#REF!^2/((J771*#REF!)*(SQRT(1+K771^2)))</f>
        <v>#REF!</v>
      </c>
      <c r="T771" t="e">
        <f t="shared" si="83"/>
        <v>#REF!</v>
      </c>
      <c r="U771" s="9">
        <v>-0.19</v>
      </c>
      <c r="V771" s="9">
        <v>0</v>
      </c>
      <c r="W771" t="str">
        <f t="shared" si="80"/>
        <v>PSCAD_H_SMIB_HVRT.5_SCR1000_XR10_P1_Q-0.395</v>
      </c>
      <c r="X771" t="str">
        <f t="shared" si="84"/>
        <v>1_-0.395_1000_10</v>
      </c>
      <c r="Z771">
        <v>0</v>
      </c>
    </row>
    <row r="772" spans="1:26" x14ac:dyDescent="0.25">
      <c r="A772" s="10" t="s">
        <v>863</v>
      </c>
      <c r="B772" t="s">
        <v>55</v>
      </c>
      <c r="C772" s="12" t="s">
        <v>301</v>
      </c>
      <c r="D772" t="s">
        <v>983</v>
      </c>
      <c r="E772" s="10">
        <v>5255</v>
      </c>
      <c r="F772" t="s">
        <v>305</v>
      </c>
      <c r="G772" s="9">
        <v>15</v>
      </c>
      <c r="H772" s="9">
        <v>1</v>
      </c>
      <c r="I772" s="9">
        <v>-0.39500000000000002</v>
      </c>
      <c r="J772" s="9">
        <v>1000</v>
      </c>
      <c r="K772" s="9">
        <v>10</v>
      </c>
      <c r="L772" s="5" t="e">
        <f>VLOOKUP(X772,#REF!,6,FALSE)</f>
        <v>#REF!</v>
      </c>
      <c r="M772" s="5" t="e">
        <f>VLOOKUP(X772,#REF!,8,FALSE)</f>
        <v>#REF!</v>
      </c>
      <c r="N772" s="5" t="e">
        <f>VLOOKUP(X772,#REF!,7,FALSE)</f>
        <v>#REF!</v>
      </c>
      <c r="O772" s="9">
        <v>0</v>
      </c>
      <c r="P772">
        <v>0.43</v>
      </c>
      <c r="Q772" t="e">
        <f t="shared" si="81"/>
        <v>#REF!</v>
      </c>
      <c r="R772" t="e">
        <f t="shared" si="82"/>
        <v>#REF!</v>
      </c>
      <c r="S772" t="e">
        <f>#REF!^2/((J772*#REF!)*(SQRT(1+K772^2)))</f>
        <v>#REF!</v>
      </c>
      <c r="T772" t="e">
        <f t="shared" si="83"/>
        <v>#REF!</v>
      </c>
      <c r="U772" s="9">
        <v>-0.2</v>
      </c>
      <c r="V772" s="9">
        <v>0</v>
      </c>
      <c r="W772" t="str">
        <f t="shared" si="80"/>
        <v>PSCAD_H_SMIB_HVRT.6_SCR1000_XR10_P1_Q-0.395</v>
      </c>
      <c r="X772" t="str">
        <f t="shared" si="84"/>
        <v>1_-0.395_1000_10</v>
      </c>
      <c r="Z772">
        <v>0</v>
      </c>
    </row>
    <row r="773" spans="1:26" x14ac:dyDescent="0.25">
      <c r="A773" s="10" t="s">
        <v>864</v>
      </c>
      <c r="B773" t="s">
        <v>55</v>
      </c>
      <c r="C773" s="12" t="s">
        <v>301</v>
      </c>
      <c r="D773" t="s">
        <v>983</v>
      </c>
      <c r="E773" s="10">
        <v>5255</v>
      </c>
      <c r="F773" t="s">
        <v>305</v>
      </c>
      <c r="G773" s="9">
        <v>15</v>
      </c>
      <c r="H773" s="9">
        <v>1</v>
      </c>
      <c r="I773" s="9">
        <v>-0.39500000000000002</v>
      </c>
      <c r="J773" s="9">
        <v>1000</v>
      </c>
      <c r="K773" s="9">
        <v>10</v>
      </c>
      <c r="L773" s="5" t="e">
        <f>VLOOKUP(X773,#REF!,6,FALSE)</f>
        <v>#REF!</v>
      </c>
      <c r="M773" s="5" t="e">
        <f>VLOOKUP(X773,#REF!,8,FALSE)</f>
        <v>#REF!</v>
      </c>
      <c r="N773" s="5" t="e">
        <f>VLOOKUP(X773,#REF!,7,FALSE)</f>
        <v>#REF!</v>
      </c>
      <c r="O773" s="9">
        <v>0</v>
      </c>
      <c r="P773">
        <v>0.43</v>
      </c>
      <c r="Q773" t="e">
        <f t="shared" si="81"/>
        <v>#REF!</v>
      </c>
      <c r="R773" t="e">
        <f t="shared" si="82"/>
        <v>#REF!</v>
      </c>
      <c r="S773" t="e">
        <f>#REF!^2/((J773*#REF!)*(SQRT(1+K773^2)))</f>
        <v>#REF!</v>
      </c>
      <c r="T773" t="e">
        <f t="shared" si="83"/>
        <v>#REF!</v>
      </c>
      <c r="U773" s="9">
        <v>-0.21</v>
      </c>
      <c r="V773" s="9">
        <v>0</v>
      </c>
      <c r="W773" t="str">
        <f t="shared" si="80"/>
        <v>PSCAD_H_SMIB_HVRT.7_SCR1000_XR10_P1_Q-0.395</v>
      </c>
      <c r="X773" t="str">
        <f t="shared" si="84"/>
        <v>1_-0.395_1000_10</v>
      </c>
      <c r="Z773">
        <v>0</v>
      </c>
    </row>
    <row r="774" spans="1:26" x14ac:dyDescent="0.25">
      <c r="A774" s="10" t="s">
        <v>865</v>
      </c>
      <c r="B774" t="s">
        <v>55</v>
      </c>
      <c r="C774" s="12" t="s">
        <v>301</v>
      </c>
      <c r="D774" t="s">
        <v>983</v>
      </c>
      <c r="E774" s="10">
        <v>5255</v>
      </c>
      <c r="F774" t="s">
        <v>305</v>
      </c>
      <c r="G774" s="9">
        <v>15</v>
      </c>
      <c r="H774" s="9">
        <v>1</v>
      </c>
      <c r="I774" s="9">
        <v>-0.39500000000000002</v>
      </c>
      <c r="J774" s="9">
        <v>1000</v>
      </c>
      <c r="K774" s="9">
        <v>10</v>
      </c>
      <c r="L774" s="5" t="e">
        <f>VLOOKUP(X774,#REF!,6,FALSE)</f>
        <v>#REF!</v>
      </c>
      <c r="M774" s="5" t="e">
        <f>VLOOKUP(X774,#REF!,8,FALSE)</f>
        <v>#REF!</v>
      </c>
      <c r="N774" s="5" t="e">
        <f>VLOOKUP(X774,#REF!,7,FALSE)</f>
        <v>#REF!</v>
      </c>
      <c r="O774" s="9">
        <v>0</v>
      </c>
      <c r="P774">
        <v>0.43</v>
      </c>
      <c r="Q774" t="e">
        <f t="shared" si="81"/>
        <v>#REF!</v>
      </c>
      <c r="R774" t="e">
        <f t="shared" si="82"/>
        <v>#REF!</v>
      </c>
      <c r="S774" t="e">
        <f>#REF!^2/((J774*#REF!)*(SQRT(1+K774^2)))</f>
        <v>#REF!</v>
      </c>
      <c r="T774" t="e">
        <f t="shared" si="83"/>
        <v>#REF!</v>
      </c>
      <c r="U774" s="9">
        <v>-0.22</v>
      </c>
      <c r="V774" s="9">
        <v>0</v>
      </c>
      <c r="W774" t="str">
        <f t="shared" si="80"/>
        <v>PSCAD_H_SMIB_HVRT.8_SCR1000_XR10_P1_Q-0.395</v>
      </c>
      <c r="X774" t="str">
        <f t="shared" si="84"/>
        <v>1_-0.395_1000_10</v>
      </c>
      <c r="Z774">
        <v>0</v>
      </c>
    </row>
    <row r="775" spans="1:26" x14ac:dyDescent="0.25">
      <c r="A775" s="10" t="s">
        <v>866</v>
      </c>
      <c r="B775" t="s">
        <v>55</v>
      </c>
      <c r="C775" s="12" t="s">
        <v>301</v>
      </c>
      <c r="D775" t="s">
        <v>983</v>
      </c>
      <c r="E775" s="10">
        <v>5255</v>
      </c>
      <c r="F775" t="s">
        <v>305</v>
      </c>
      <c r="G775" s="9">
        <v>15</v>
      </c>
      <c r="H775" s="9">
        <v>1</v>
      </c>
      <c r="I775" s="9">
        <v>-0.39500000000000002</v>
      </c>
      <c r="J775" s="9">
        <v>1000</v>
      </c>
      <c r="K775" s="9">
        <v>10</v>
      </c>
      <c r="L775" s="5" t="e">
        <f>VLOOKUP(X775,#REF!,6,FALSE)</f>
        <v>#REF!</v>
      </c>
      <c r="M775" s="5" t="e">
        <f>VLOOKUP(X775,#REF!,8,FALSE)</f>
        <v>#REF!</v>
      </c>
      <c r="N775" s="5" t="e">
        <f>VLOOKUP(X775,#REF!,7,FALSE)</f>
        <v>#REF!</v>
      </c>
      <c r="O775" s="9">
        <v>0</v>
      </c>
      <c r="P775">
        <v>0.43</v>
      </c>
      <c r="Q775" t="e">
        <f t="shared" si="81"/>
        <v>#REF!</v>
      </c>
      <c r="R775" t="e">
        <f t="shared" si="82"/>
        <v>#REF!</v>
      </c>
      <c r="S775" t="e">
        <f>#REF!^2/((J775*#REF!)*(SQRT(1+K775^2)))</f>
        <v>#REF!</v>
      </c>
      <c r="T775" t="e">
        <f t="shared" si="83"/>
        <v>#REF!</v>
      </c>
      <c r="U775" s="9">
        <v>-0.23</v>
      </c>
      <c r="V775" s="9">
        <v>0</v>
      </c>
      <c r="W775" t="str">
        <f t="shared" si="80"/>
        <v>PSCAD_H_SMIB_HVRT.9_SCR1000_XR10_P1_Q-0.395</v>
      </c>
      <c r="X775" t="str">
        <f t="shared" si="84"/>
        <v>1_-0.395_1000_10</v>
      </c>
      <c r="Z775">
        <v>0</v>
      </c>
    </row>
    <row r="776" spans="1:26" x14ac:dyDescent="0.25">
      <c r="A776" s="10" t="s">
        <v>867</v>
      </c>
      <c r="B776" t="s">
        <v>55</v>
      </c>
      <c r="C776" s="12" t="s">
        <v>301</v>
      </c>
      <c r="D776" t="s">
        <v>983</v>
      </c>
      <c r="E776" s="10">
        <v>5255</v>
      </c>
      <c r="F776" t="s">
        <v>305</v>
      </c>
      <c r="G776" s="9">
        <v>15</v>
      </c>
      <c r="H776" s="9">
        <v>1</v>
      </c>
      <c r="I776" s="9">
        <v>-0.39500000000000002</v>
      </c>
      <c r="J776" s="9">
        <v>1000</v>
      </c>
      <c r="K776" s="9">
        <v>10</v>
      </c>
      <c r="L776" s="5" t="e">
        <f>VLOOKUP(X776,#REF!,6,FALSE)</f>
        <v>#REF!</v>
      </c>
      <c r="M776" s="5" t="e">
        <f>VLOOKUP(X776,#REF!,8,FALSE)</f>
        <v>#REF!</v>
      </c>
      <c r="N776" s="5" t="e">
        <f>VLOOKUP(X776,#REF!,7,FALSE)</f>
        <v>#REF!</v>
      </c>
      <c r="O776" s="9">
        <v>0</v>
      </c>
      <c r="P776">
        <v>0.43</v>
      </c>
      <c r="Q776" t="e">
        <f t="shared" si="81"/>
        <v>#REF!</v>
      </c>
      <c r="R776" t="e">
        <f t="shared" si="82"/>
        <v>#REF!</v>
      </c>
      <c r="S776" t="e">
        <f>#REF!^2/((J776*#REF!)*(SQRT(1+K776^2)))</f>
        <v>#REF!</v>
      </c>
      <c r="T776" t="e">
        <f t="shared" si="83"/>
        <v>#REF!</v>
      </c>
      <c r="U776" s="9">
        <v>-0.24</v>
      </c>
      <c r="V776" s="9">
        <v>0</v>
      </c>
      <c r="W776" t="str">
        <f t="shared" ref="W776:W871" si="105">"PSCAD_"&amp;D776&amp;"_"&amp;F776&amp;"_"&amp;A776&amp;"_SCR"&amp;ROUND(J776,2)&amp;"_XR"&amp;ROUND(K776,2)&amp;"_P"&amp;H776&amp;"_Q"&amp;I776</f>
        <v>PSCAD_H_SMIB_HVRT.10_SCR1000_XR10_P1_Q-0.395</v>
      </c>
      <c r="X776" t="str">
        <f t="shared" si="84"/>
        <v>1_-0.395_1000_10</v>
      </c>
      <c r="Z776">
        <v>0</v>
      </c>
    </row>
    <row r="777" spans="1:26" x14ac:dyDescent="0.25">
      <c r="A777" s="10" t="s">
        <v>868</v>
      </c>
      <c r="B777" t="s">
        <v>55</v>
      </c>
      <c r="C777" s="12" t="s">
        <v>301</v>
      </c>
      <c r="D777" t="s">
        <v>983</v>
      </c>
      <c r="E777" s="10">
        <v>5255</v>
      </c>
      <c r="F777" t="s">
        <v>305</v>
      </c>
      <c r="G777" s="9">
        <v>15</v>
      </c>
      <c r="H777" s="9">
        <v>1</v>
      </c>
      <c r="I777" s="9">
        <v>-0.39500000000000002</v>
      </c>
      <c r="J777" s="9">
        <v>1000</v>
      </c>
      <c r="K777" s="9">
        <v>10</v>
      </c>
      <c r="L777" s="5" t="e">
        <f>VLOOKUP(X777,#REF!,6,FALSE)</f>
        <v>#REF!</v>
      </c>
      <c r="M777" s="5" t="e">
        <f>VLOOKUP(X777,#REF!,8,FALSE)</f>
        <v>#REF!</v>
      </c>
      <c r="N777" s="5" t="e">
        <f>VLOOKUP(X777,#REF!,7,FALSE)</f>
        <v>#REF!</v>
      </c>
      <c r="O777" s="9">
        <v>0</v>
      </c>
      <c r="P777">
        <v>0.43</v>
      </c>
      <c r="Q777" t="e">
        <f t="shared" si="81"/>
        <v>#REF!</v>
      </c>
      <c r="R777" t="e">
        <f t="shared" si="82"/>
        <v>#REF!</v>
      </c>
      <c r="S777" t="e">
        <f>#REF!^2/((J777*#REF!)*(SQRT(1+K777^2)))</f>
        <v>#REF!</v>
      </c>
      <c r="T777" t="e">
        <f t="shared" si="83"/>
        <v>#REF!</v>
      </c>
      <c r="U777" s="9">
        <v>-0.25</v>
      </c>
      <c r="V777" s="9">
        <v>0</v>
      </c>
      <c r="W777" t="str">
        <f t="shared" si="105"/>
        <v>PSCAD_H_SMIB_HVRT.11_SCR1000_XR10_P1_Q-0.395</v>
      </c>
      <c r="X777" t="str">
        <f t="shared" si="84"/>
        <v>1_-0.395_1000_10</v>
      </c>
      <c r="Z777">
        <v>0</v>
      </c>
    </row>
    <row r="778" spans="1:26" x14ac:dyDescent="0.25">
      <c r="A778" s="10" t="s">
        <v>869</v>
      </c>
      <c r="B778" t="s">
        <v>55</v>
      </c>
      <c r="C778" s="12" t="s">
        <v>301</v>
      </c>
      <c r="D778" t="s">
        <v>983</v>
      </c>
      <c r="E778" s="10">
        <v>5255</v>
      </c>
      <c r="F778" t="s">
        <v>305</v>
      </c>
      <c r="G778" s="9">
        <v>15</v>
      </c>
      <c r="H778" s="9">
        <v>1</v>
      </c>
      <c r="I778" s="9">
        <v>-0.39500000000000002</v>
      </c>
      <c r="J778" s="9">
        <v>1000</v>
      </c>
      <c r="K778" s="9">
        <v>10</v>
      </c>
      <c r="L778" s="5" t="e">
        <f>VLOOKUP(X778,#REF!,6,FALSE)</f>
        <v>#REF!</v>
      </c>
      <c r="M778" s="5" t="e">
        <f>VLOOKUP(X778,#REF!,8,FALSE)</f>
        <v>#REF!</v>
      </c>
      <c r="N778" s="5" t="e">
        <f>VLOOKUP(X778,#REF!,7,FALSE)</f>
        <v>#REF!</v>
      </c>
      <c r="O778" s="9">
        <v>0</v>
      </c>
      <c r="P778">
        <v>0.43</v>
      </c>
      <c r="Q778" t="e">
        <f t="shared" si="81"/>
        <v>#REF!</v>
      </c>
      <c r="R778" t="e">
        <f t="shared" si="82"/>
        <v>#REF!</v>
      </c>
      <c r="S778" t="e">
        <f>#REF!^2/((J778*#REF!)*(SQRT(1+K778^2)))</f>
        <v>#REF!</v>
      </c>
      <c r="T778" t="e">
        <f t="shared" si="83"/>
        <v>#REF!</v>
      </c>
      <c r="U778" s="9">
        <v>-0.26</v>
      </c>
      <c r="V778" s="9">
        <v>0</v>
      </c>
      <c r="W778" t="str">
        <f t="shared" si="105"/>
        <v>PSCAD_H_SMIB_HVRT.12_SCR1000_XR10_P1_Q-0.395</v>
      </c>
      <c r="X778" t="str">
        <f t="shared" si="84"/>
        <v>1_-0.395_1000_10</v>
      </c>
      <c r="Z778">
        <v>0</v>
      </c>
    </row>
    <row r="779" spans="1:26" x14ac:dyDescent="0.25">
      <c r="A779" s="10" t="s">
        <v>870</v>
      </c>
      <c r="B779" t="s">
        <v>55</v>
      </c>
      <c r="C779" s="12" t="s">
        <v>301</v>
      </c>
      <c r="D779" t="s">
        <v>983</v>
      </c>
      <c r="E779" s="10">
        <v>5255</v>
      </c>
      <c r="F779" t="s">
        <v>305</v>
      </c>
      <c r="G779" s="9">
        <v>15</v>
      </c>
      <c r="H779" s="9">
        <v>1</v>
      </c>
      <c r="I779" s="9">
        <v>-0.39500000000000002</v>
      </c>
      <c r="J779" s="9">
        <v>1000</v>
      </c>
      <c r="K779" s="9">
        <v>10</v>
      </c>
      <c r="L779" s="5" t="e">
        <f>VLOOKUP(X779,#REF!,6,FALSE)</f>
        <v>#REF!</v>
      </c>
      <c r="M779" s="5" t="e">
        <f>VLOOKUP(X779,#REF!,8,FALSE)</f>
        <v>#REF!</v>
      </c>
      <c r="N779" s="5" t="e">
        <f>VLOOKUP(X779,#REF!,7,FALSE)</f>
        <v>#REF!</v>
      </c>
      <c r="O779" s="9">
        <v>0</v>
      </c>
      <c r="P779">
        <v>0.43</v>
      </c>
      <c r="Q779" t="e">
        <f t="shared" si="81"/>
        <v>#REF!</v>
      </c>
      <c r="R779" t="e">
        <f t="shared" si="82"/>
        <v>#REF!</v>
      </c>
      <c r="S779" t="e">
        <f>#REF!^2/((J779*#REF!)*(SQRT(1+K779^2)))</f>
        <v>#REF!</v>
      </c>
      <c r="T779" t="e">
        <f t="shared" si="83"/>
        <v>#REF!</v>
      </c>
      <c r="U779" s="9">
        <v>-0.27</v>
      </c>
      <c r="V779" s="9">
        <v>0</v>
      </c>
      <c r="W779" t="str">
        <f t="shared" si="105"/>
        <v>PSCAD_H_SMIB_HVRT.13_SCR1000_XR10_P1_Q-0.395</v>
      </c>
      <c r="X779" t="str">
        <f t="shared" si="84"/>
        <v>1_-0.395_1000_10</v>
      </c>
      <c r="Z779">
        <v>0</v>
      </c>
    </row>
    <row r="780" spans="1:26" x14ac:dyDescent="0.25">
      <c r="A780" s="10" t="s">
        <v>871</v>
      </c>
      <c r="B780" t="s">
        <v>55</v>
      </c>
      <c r="C780" s="12" t="s">
        <v>301</v>
      </c>
      <c r="D780" t="s">
        <v>983</v>
      </c>
      <c r="E780" s="10">
        <v>5255</v>
      </c>
      <c r="F780" t="s">
        <v>305</v>
      </c>
      <c r="G780" s="9">
        <v>15</v>
      </c>
      <c r="H780" s="9">
        <v>1</v>
      </c>
      <c r="I780" s="9">
        <v>-0.39500000000000002</v>
      </c>
      <c r="J780" s="9">
        <v>1000</v>
      </c>
      <c r="K780" s="9">
        <v>10</v>
      </c>
      <c r="L780" s="5" t="e">
        <f>VLOOKUP(X780,#REF!,6,FALSE)</f>
        <v>#REF!</v>
      </c>
      <c r="M780" s="5" t="e">
        <f>VLOOKUP(X780,#REF!,8,FALSE)</f>
        <v>#REF!</v>
      </c>
      <c r="N780" s="5" t="e">
        <f>VLOOKUP(X780,#REF!,7,FALSE)</f>
        <v>#REF!</v>
      </c>
      <c r="O780" s="9">
        <v>0</v>
      </c>
      <c r="P780">
        <v>0.43</v>
      </c>
      <c r="Q780" t="e">
        <f t="shared" si="81"/>
        <v>#REF!</v>
      </c>
      <c r="R780" t="e">
        <f t="shared" si="82"/>
        <v>#REF!</v>
      </c>
      <c r="S780" t="e">
        <f>#REF!^2/((J780*#REF!)*(SQRT(1+K780^2)))</f>
        <v>#REF!</v>
      </c>
      <c r="T780" t="e">
        <f t="shared" si="83"/>
        <v>#REF!</v>
      </c>
      <c r="U780" s="9">
        <v>-0.28000000000000003</v>
      </c>
      <c r="V780" s="9">
        <v>0</v>
      </c>
      <c r="W780" t="str">
        <f t="shared" si="105"/>
        <v>PSCAD_H_SMIB_HVRT.14_SCR1000_XR10_P1_Q-0.395</v>
      </c>
      <c r="X780" t="str">
        <f t="shared" si="84"/>
        <v>1_-0.395_1000_10</v>
      </c>
      <c r="Z780">
        <v>0</v>
      </c>
    </row>
    <row r="781" spans="1:26" x14ac:dyDescent="0.25">
      <c r="A781" s="10" t="s">
        <v>872</v>
      </c>
      <c r="B781" t="s">
        <v>55</v>
      </c>
      <c r="C781" s="12" t="s">
        <v>301</v>
      </c>
      <c r="D781" t="s">
        <v>983</v>
      </c>
      <c r="E781" s="10">
        <v>5255</v>
      </c>
      <c r="F781" t="s">
        <v>305</v>
      </c>
      <c r="G781" s="9">
        <v>15</v>
      </c>
      <c r="H781" s="9">
        <v>1</v>
      </c>
      <c r="I781" s="9">
        <v>-0.39500000000000002</v>
      </c>
      <c r="J781" s="9">
        <v>1000</v>
      </c>
      <c r="K781" s="9">
        <v>10</v>
      </c>
      <c r="L781" s="5" t="e">
        <f>VLOOKUP(X781,#REF!,6,FALSE)</f>
        <v>#REF!</v>
      </c>
      <c r="M781" s="5" t="e">
        <f>VLOOKUP(X781,#REF!,8,FALSE)</f>
        <v>#REF!</v>
      </c>
      <c r="N781" s="5" t="e">
        <f>VLOOKUP(X781,#REF!,7,FALSE)</f>
        <v>#REF!</v>
      </c>
      <c r="O781" s="9">
        <v>0</v>
      </c>
      <c r="P781">
        <v>0.43</v>
      </c>
      <c r="Q781" t="e">
        <f t="shared" si="81"/>
        <v>#REF!</v>
      </c>
      <c r="R781" t="e">
        <f t="shared" si="82"/>
        <v>#REF!</v>
      </c>
      <c r="S781" t="e">
        <f>#REF!^2/((J781*#REF!)*(SQRT(1+K781^2)))</f>
        <v>#REF!</v>
      </c>
      <c r="T781" t="e">
        <f t="shared" si="83"/>
        <v>#REF!</v>
      </c>
      <c r="U781" s="9">
        <v>-0.28999999999999998</v>
      </c>
      <c r="V781" s="9">
        <v>0</v>
      </c>
      <c r="W781" t="str">
        <f t="shared" si="105"/>
        <v>PSCAD_H_SMIB_HVRT.15_SCR1000_XR10_P1_Q-0.395</v>
      </c>
      <c r="X781" t="str">
        <f t="shared" si="84"/>
        <v>1_-0.395_1000_10</v>
      </c>
      <c r="Z781">
        <v>0</v>
      </c>
    </row>
    <row r="782" spans="1:26" x14ac:dyDescent="0.25">
      <c r="A782" s="10" t="s">
        <v>873</v>
      </c>
      <c r="B782" t="s">
        <v>55</v>
      </c>
      <c r="C782" s="12" t="s">
        <v>301</v>
      </c>
      <c r="D782" t="s">
        <v>983</v>
      </c>
      <c r="E782" s="10">
        <v>5255</v>
      </c>
      <c r="F782" t="s">
        <v>305</v>
      </c>
      <c r="G782" s="9">
        <v>15</v>
      </c>
      <c r="H782" s="9">
        <v>1</v>
      </c>
      <c r="I782" s="9">
        <v>-0.39500000000000002</v>
      </c>
      <c r="J782" s="9">
        <v>1000</v>
      </c>
      <c r="K782" s="9">
        <v>10</v>
      </c>
      <c r="L782" s="5" t="e">
        <f>VLOOKUP(X782,#REF!,6,FALSE)</f>
        <v>#REF!</v>
      </c>
      <c r="M782" s="5" t="e">
        <f>VLOOKUP(X782,#REF!,8,FALSE)</f>
        <v>#REF!</v>
      </c>
      <c r="N782" s="5" t="e">
        <f>VLOOKUP(X782,#REF!,7,FALSE)</f>
        <v>#REF!</v>
      </c>
      <c r="O782" s="9">
        <v>0</v>
      </c>
      <c r="P782">
        <v>0.43</v>
      </c>
      <c r="Q782" t="e">
        <f t="shared" si="81"/>
        <v>#REF!</v>
      </c>
      <c r="R782" t="e">
        <f t="shared" si="82"/>
        <v>#REF!</v>
      </c>
      <c r="S782" t="e">
        <f>#REF!^2/((J782*#REF!)*(SQRT(1+K782^2)))</f>
        <v>#REF!</v>
      </c>
      <c r="T782" t="e">
        <f t="shared" si="83"/>
        <v>#REF!</v>
      </c>
      <c r="U782" s="9">
        <v>-0.3</v>
      </c>
      <c r="V782" s="9">
        <v>0</v>
      </c>
      <c r="W782" t="str">
        <f t="shared" si="105"/>
        <v>PSCAD_H_SMIB_HVRT.16_SCR1000_XR10_P1_Q-0.395</v>
      </c>
      <c r="X782" t="str">
        <f t="shared" si="84"/>
        <v>1_-0.395_1000_10</v>
      </c>
      <c r="Z782">
        <v>0</v>
      </c>
    </row>
    <row r="783" spans="1:26" x14ac:dyDescent="0.25">
      <c r="A783" s="10" t="s">
        <v>1041</v>
      </c>
      <c r="B783" t="s">
        <v>55</v>
      </c>
      <c r="C783" s="12" t="s">
        <v>301</v>
      </c>
      <c r="D783" s="4" t="s">
        <v>983</v>
      </c>
      <c r="E783" s="10">
        <v>5255</v>
      </c>
      <c r="F783" s="4" t="s">
        <v>305</v>
      </c>
      <c r="G783" s="10">
        <v>15</v>
      </c>
      <c r="H783" s="10">
        <v>1</v>
      </c>
      <c r="I783" s="10">
        <v>0</v>
      </c>
      <c r="J783" s="10">
        <v>1000</v>
      </c>
      <c r="K783" s="10">
        <v>10</v>
      </c>
      <c r="L783" s="5" t="e">
        <f>VLOOKUP(X783,#REF!,6,FALSE)</f>
        <v>#REF!</v>
      </c>
      <c r="M783" s="5" t="e">
        <f>VLOOKUP(X783,#REF!,8,FALSE)</f>
        <v>#REF!</v>
      </c>
      <c r="N783" s="5" t="e">
        <f>VLOOKUP(X783,#REF!,7,FALSE)</f>
        <v>#REF!</v>
      </c>
      <c r="O783" s="9">
        <v>0</v>
      </c>
      <c r="P783">
        <v>0.43</v>
      </c>
      <c r="Q783" t="e">
        <f t="shared" ref="Q783:Q798" si="106">IF(S783*V783=0,0.001,S783*V783)</f>
        <v>#REF!</v>
      </c>
      <c r="R783" t="e">
        <f t="shared" ref="R783:R798" si="107">T783*V783</f>
        <v>#REF!</v>
      </c>
      <c r="S783" t="e">
        <f>#REF!^2/((J783*#REF!)*(SQRT(1+K783^2)))</f>
        <v>#REF!</v>
      </c>
      <c r="T783" t="e">
        <f t="shared" ref="T783:T798" si="108">S783*K783/(2*PI()*50)</f>
        <v>#REF!</v>
      </c>
      <c r="U783" s="9">
        <v>-0.15</v>
      </c>
      <c r="V783" s="9">
        <v>0</v>
      </c>
      <c r="W783" t="str">
        <f t="shared" si="105"/>
        <v>PSCAD_H_SMIB_HVRT.17_SCR1000_XR10_P1_Q0</v>
      </c>
      <c r="X783" t="str">
        <f t="shared" ref="X783:X798" si="109">H783&amp;"_"&amp;I783&amp;"_"&amp;ROUND(J783,2)&amp;"_"&amp;ROUND(K783,2)</f>
        <v>1_0_1000_10</v>
      </c>
      <c r="Z783">
        <v>0</v>
      </c>
    </row>
    <row r="784" spans="1:26" x14ac:dyDescent="0.25">
      <c r="A784" s="10" t="s">
        <v>1042</v>
      </c>
      <c r="B784" t="s">
        <v>55</v>
      </c>
      <c r="C784" s="12" t="s">
        <v>301</v>
      </c>
      <c r="D784" t="s">
        <v>983</v>
      </c>
      <c r="E784" s="10">
        <v>5255</v>
      </c>
      <c r="F784" t="s">
        <v>305</v>
      </c>
      <c r="G784" s="9">
        <v>15</v>
      </c>
      <c r="H784" s="9">
        <v>1</v>
      </c>
      <c r="I784" s="10">
        <v>0</v>
      </c>
      <c r="J784" s="9">
        <v>1000</v>
      </c>
      <c r="K784" s="9">
        <v>10</v>
      </c>
      <c r="L784" s="5" t="e">
        <f>VLOOKUP(X784,#REF!,6,FALSE)</f>
        <v>#REF!</v>
      </c>
      <c r="M784" s="5" t="e">
        <f>VLOOKUP(X784,#REF!,8,FALSE)</f>
        <v>#REF!</v>
      </c>
      <c r="N784" s="5" t="e">
        <f>VLOOKUP(X784,#REF!,7,FALSE)</f>
        <v>#REF!</v>
      </c>
      <c r="O784" s="9">
        <v>0</v>
      </c>
      <c r="P784">
        <v>0.43</v>
      </c>
      <c r="Q784" t="e">
        <f t="shared" si="106"/>
        <v>#REF!</v>
      </c>
      <c r="R784" t="e">
        <f t="shared" si="107"/>
        <v>#REF!</v>
      </c>
      <c r="S784" t="e">
        <f>#REF!^2/((J784*#REF!)*(SQRT(1+K784^2)))</f>
        <v>#REF!</v>
      </c>
      <c r="T784" t="e">
        <f t="shared" si="108"/>
        <v>#REF!</v>
      </c>
      <c r="U784" s="9">
        <v>-0.16</v>
      </c>
      <c r="V784" s="9">
        <v>0</v>
      </c>
      <c r="W784" t="str">
        <f t="shared" si="105"/>
        <v>PSCAD_H_SMIB_HVRT.18_SCR1000_XR10_P1_Q0</v>
      </c>
      <c r="X784" t="str">
        <f t="shared" si="109"/>
        <v>1_0_1000_10</v>
      </c>
      <c r="Z784">
        <v>0</v>
      </c>
    </row>
    <row r="785" spans="1:26" x14ac:dyDescent="0.25">
      <c r="A785" s="10" t="s">
        <v>1043</v>
      </c>
      <c r="B785" t="s">
        <v>55</v>
      </c>
      <c r="C785" s="12" t="s">
        <v>301</v>
      </c>
      <c r="D785" t="s">
        <v>983</v>
      </c>
      <c r="E785" s="10">
        <v>5255</v>
      </c>
      <c r="F785" t="s">
        <v>305</v>
      </c>
      <c r="G785" s="9">
        <v>15</v>
      </c>
      <c r="H785" s="9">
        <v>1</v>
      </c>
      <c r="I785" s="10">
        <v>0</v>
      </c>
      <c r="J785" s="9">
        <v>1000</v>
      </c>
      <c r="K785" s="9">
        <v>10</v>
      </c>
      <c r="L785" s="5" t="e">
        <f>VLOOKUP(X785,#REF!,6,FALSE)</f>
        <v>#REF!</v>
      </c>
      <c r="M785" s="5" t="e">
        <f>VLOOKUP(X785,#REF!,8,FALSE)</f>
        <v>#REF!</v>
      </c>
      <c r="N785" s="5" t="e">
        <f>VLOOKUP(X785,#REF!,7,FALSE)</f>
        <v>#REF!</v>
      </c>
      <c r="O785" s="9">
        <v>0</v>
      </c>
      <c r="P785">
        <v>0.43</v>
      </c>
      <c r="Q785" t="e">
        <f t="shared" si="106"/>
        <v>#REF!</v>
      </c>
      <c r="R785" t="e">
        <f t="shared" si="107"/>
        <v>#REF!</v>
      </c>
      <c r="S785" t="e">
        <f>#REF!^2/((J785*#REF!)*(SQRT(1+K785^2)))</f>
        <v>#REF!</v>
      </c>
      <c r="T785" t="e">
        <f t="shared" si="108"/>
        <v>#REF!</v>
      </c>
      <c r="U785" s="9">
        <v>-0.17</v>
      </c>
      <c r="V785" s="9">
        <v>0</v>
      </c>
      <c r="W785" t="str">
        <f t="shared" si="105"/>
        <v>PSCAD_H_SMIB_HVRT.19_SCR1000_XR10_P1_Q0</v>
      </c>
      <c r="X785" t="str">
        <f t="shared" si="109"/>
        <v>1_0_1000_10</v>
      </c>
      <c r="Z785">
        <v>0</v>
      </c>
    </row>
    <row r="786" spans="1:26" x14ac:dyDescent="0.25">
      <c r="A786" s="10" t="s">
        <v>1044</v>
      </c>
      <c r="B786" t="s">
        <v>55</v>
      </c>
      <c r="C786" s="12" t="s">
        <v>301</v>
      </c>
      <c r="D786" t="s">
        <v>983</v>
      </c>
      <c r="E786" s="10">
        <v>5255</v>
      </c>
      <c r="F786" t="s">
        <v>305</v>
      </c>
      <c r="G786" s="9">
        <v>15</v>
      </c>
      <c r="H786" s="9">
        <v>1</v>
      </c>
      <c r="I786" s="10">
        <v>0</v>
      </c>
      <c r="J786" s="9">
        <v>1000</v>
      </c>
      <c r="K786" s="9">
        <v>10</v>
      </c>
      <c r="L786" s="5" t="e">
        <f>VLOOKUP(X786,#REF!,6,FALSE)</f>
        <v>#REF!</v>
      </c>
      <c r="M786" s="5" t="e">
        <f>VLOOKUP(X786,#REF!,8,FALSE)</f>
        <v>#REF!</v>
      </c>
      <c r="N786" s="5" t="e">
        <f>VLOOKUP(X786,#REF!,7,FALSE)</f>
        <v>#REF!</v>
      </c>
      <c r="O786" s="9">
        <v>0</v>
      </c>
      <c r="P786">
        <v>0.43</v>
      </c>
      <c r="Q786" t="e">
        <f t="shared" si="106"/>
        <v>#REF!</v>
      </c>
      <c r="R786" t="e">
        <f t="shared" si="107"/>
        <v>#REF!</v>
      </c>
      <c r="S786" t="e">
        <f>#REF!^2/((J786*#REF!)*(SQRT(1+K786^2)))</f>
        <v>#REF!</v>
      </c>
      <c r="T786" t="e">
        <f t="shared" si="108"/>
        <v>#REF!</v>
      </c>
      <c r="U786" s="9">
        <v>-0.18</v>
      </c>
      <c r="V786" s="9">
        <v>0</v>
      </c>
      <c r="W786" t="str">
        <f t="shared" si="105"/>
        <v>PSCAD_H_SMIB_HVRT.20_SCR1000_XR10_P1_Q0</v>
      </c>
      <c r="X786" t="str">
        <f t="shared" si="109"/>
        <v>1_0_1000_10</v>
      </c>
      <c r="Z786">
        <v>0</v>
      </c>
    </row>
    <row r="787" spans="1:26" x14ac:dyDescent="0.25">
      <c r="A787" s="10" t="s">
        <v>1045</v>
      </c>
      <c r="B787" t="s">
        <v>55</v>
      </c>
      <c r="C787" s="12" t="s">
        <v>301</v>
      </c>
      <c r="D787" t="s">
        <v>983</v>
      </c>
      <c r="E787" s="10">
        <v>5255</v>
      </c>
      <c r="F787" t="s">
        <v>305</v>
      </c>
      <c r="G787" s="9">
        <v>15</v>
      </c>
      <c r="H787" s="9">
        <v>1</v>
      </c>
      <c r="I787" s="10">
        <v>0</v>
      </c>
      <c r="J787" s="9">
        <v>1000</v>
      </c>
      <c r="K787" s="9">
        <v>10</v>
      </c>
      <c r="L787" s="5" t="e">
        <f>VLOOKUP(X787,#REF!,6,FALSE)</f>
        <v>#REF!</v>
      </c>
      <c r="M787" s="5" t="e">
        <f>VLOOKUP(X787,#REF!,8,FALSE)</f>
        <v>#REF!</v>
      </c>
      <c r="N787" s="5" t="e">
        <f>VLOOKUP(X787,#REF!,7,FALSE)</f>
        <v>#REF!</v>
      </c>
      <c r="O787" s="9">
        <v>0</v>
      </c>
      <c r="P787">
        <v>0.43</v>
      </c>
      <c r="Q787" t="e">
        <f t="shared" si="106"/>
        <v>#REF!</v>
      </c>
      <c r="R787" t="e">
        <f t="shared" si="107"/>
        <v>#REF!</v>
      </c>
      <c r="S787" t="e">
        <f>#REF!^2/((J787*#REF!)*(SQRT(1+K787^2)))</f>
        <v>#REF!</v>
      </c>
      <c r="T787" t="e">
        <f t="shared" si="108"/>
        <v>#REF!</v>
      </c>
      <c r="U787" s="9">
        <v>-0.19</v>
      </c>
      <c r="V787" s="9">
        <v>0</v>
      </c>
      <c r="W787" t="str">
        <f t="shared" si="105"/>
        <v>PSCAD_H_SMIB_HVRT.21_SCR1000_XR10_P1_Q0</v>
      </c>
      <c r="X787" t="str">
        <f t="shared" si="109"/>
        <v>1_0_1000_10</v>
      </c>
      <c r="Z787">
        <v>0</v>
      </c>
    </row>
    <row r="788" spans="1:26" x14ac:dyDescent="0.25">
      <c r="A788" s="10" t="s">
        <v>1046</v>
      </c>
      <c r="B788" t="s">
        <v>55</v>
      </c>
      <c r="C788" s="12" t="s">
        <v>301</v>
      </c>
      <c r="D788" t="s">
        <v>983</v>
      </c>
      <c r="E788" s="10">
        <v>5255</v>
      </c>
      <c r="F788" t="s">
        <v>305</v>
      </c>
      <c r="G788" s="9">
        <v>15</v>
      </c>
      <c r="H788" s="9">
        <v>1</v>
      </c>
      <c r="I788" s="10">
        <v>0</v>
      </c>
      <c r="J788" s="9">
        <v>1000</v>
      </c>
      <c r="K788" s="9">
        <v>10</v>
      </c>
      <c r="L788" s="5" t="e">
        <f>VLOOKUP(X788,#REF!,6,FALSE)</f>
        <v>#REF!</v>
      </c>
      <c r="M788" s="5" t="e">
        <f>VLOOKUP(X788,#REF!,8,FALSE)</f>
        <v>#REF!</v>
      </c>
      <c r="N788" s="5" t="e">
        <f>VLOOKUP(X788,#REF!,7,FALSE)</f>
        <v>#REF!</v>
      </c>
      <c r="O788" s="9">
        <v>0</v>
      </c>
      <c r="P788">
        <v>0.43</v>
      </c>
      <c r="Q788" t="e">
        <f t="shared" si="106"/>
        <v>#REF!</v>
      </c>
      <c r="R788" t="e">
        <f t="shared" si="107"/>
        <v>#REF!</v>
      </c>
      <c r="S788" t="e">
        <f>#REF!^2/((J788*#REF!)*(SQRT(1+K788^2)))</f>
        <v>#REF!</v>
      </c>
      <c r="T788" t="e">
        <f t="shared" si="108"/>
        <v>#REF!</v>
      </c>
      <c r="U788" s="9">
        <v>-0.2</v>
      </c>
      <c r="V788" s="9">
        <v>0</v>
      </c>
      <c r="W788" t="str">
        <f t="shared" si="105"/>
        <v>PSCAD_H_SMIB_HVRT.22_SCR1000_XR10_P1_Q0</v>
      </c>
      <c r="X788" t="str">
        <f t="shared" si="109"/>
        <v>1_0_1000_10</v>
      </c>
      <c r="Z788">
        <v>0</v>
      </c>
    </row>
    <row r="789" spans="1:26" x14ac:dyDescent="0.25">
      <c r="A789" s="10" t="s">
        <v>1047</v>
      </c>
      <c r="B789" t="s">
        <v>55</v>
      </c>
      <c r="C789" s="12" t="s">
        <v>301</v>
      </c>
      <c r="D789" t="s">
        <v>983</v>
      </c>
      <c r="E789" s="10">
        <v>5255</v>
      </c>
      <c r="F789" t="s">
        <v>305</v>
      </c>
      <c r="G789" s="9">
        <v>15</v>
      </c>
      <c r="H789" s="9">
        <v>1</v>
      </c>
      <c r="I789" s="10">
        <v>0</v>
      </c>
      <c r="J789" s="9">
        <v>1000</v>
      </c>
      <c r="K789" s="9">
        <v>10</v>
      </c>
      <c r="L789" s="5" t="e">
        <f>VLOOKUP(X789,#REF!,6,FALSE)</f>
        <v>#REF!</v>
      </c>
      <c r="M789" s="5" t="e">
        <f>VLOOKUP(X789,#REF!,8,FALSE)</f>
        <v>#REF!</v>
      </c>
      <c r="N789" s="5" t="e">
        <f>VLOOKUP(X789,#REF!,7,FALSE)</f>
        <v>#REF!</v>
      </c>
      <c r="O789" s="9">
        <v>0</v>
      </c>
      <c r="P789">
        <v>0.43</v>
      </c>
      <c r="Q789" t="e">
        <f t="shared" si="106"/>
        <v>#REF!</v>
      </c>
      <c r="R789" t="e">
        <f t="shared" si="107"/>
        <v>#REF!</v>
      </c>
      <c r="S789" t="e">
        <f>#REF!^2/((J789*#REF!)*(SQRT(1+K789^2)))</f>
        <v>#REF!</v>
      </c>
      <c r="T789" t="e">
        <f t="shared" si="108"/>
        <v>#REF!</v>
      </c>
      <c r="U789" s="9">
        <v>-0.21</v>
      </c>
      <c r="V789" s="9">
        <v>0</v>
      </c>
      <c r="W789" t="str">
        <f t="shared" si="105"/>
        <v>PSCAD_H_SMIB_HVRT.23_SCR1000_XR10_P1_Q0</v>
      </c>
      <c r="X789" t="str">
        <f t="shared" si="109"/>
        <v>1_0_1000_10</v>
      </c>
      <c r="Z789">
        <v>0</v>
      </c>
    </row>
    <row r="790" spans="1:26" x14ac:dyDescent="0.25">
      <c r="A790" s="10" t="s">
        <v>1048</v>
      </c>
      <c r="B790" t="s">
        <v>55</v>
      </c>
      <c r="C790" s="12" t="s">
        <v>301</v>
      </c>
      <c r="D790" t="s">
        <v>983</v>
      </c>
      <c r="E790" s="10">
        <v>5255</v>
      </c>
      <c r="F790" t="s">
        <v>305</v>
      </c>
      <c r="G790" s="9">
        <v>15</v>
      </c>
      <c r="H790" s="9">
        <v>1</v>
      </c>
      <c r="I790" s="10">
        <v>0</v>
      </c>
      <c r="J790" s="9">
        <v>1000</v>
      </c>
      <c r="K790" s="9">
        <v>10</v>
      </c>
      <c r="L790" s="5" t="e">
        <f>VLOOKUP(X790,#REF!,6,FALSE)</f>
        <v>#REF!</v>
      </c>
      <c r="M790" s="5" t="e">
        <f>VLOOKUP(X790,#REF!,8,FALSE)</f>
        <v>#REF!</v>
      </c>
      <c r="N790" s="5" t="e">
        <f>VLOOKUP(X790,#REF!,7,FALSE)</f>
        <v>#REF!</v>
      </c>
      <c r="O790" s="9">
        <v>0</v>
      </c>
      <c r="P790">
        <v>0.43</v>
      </c>
      <c r="Q790" t="e">
        <f t="shared" si="106"/>
        <v>#REF!</v>
      </c>
      <c r="R790" t="e">
        <f t="shared" si="107"/>
        <v>#REF!</v>
      </c>
      <c r="S790" t="e">
        <f>#REF!^2/((J790*#REF!)*(SQRT(1+K790^2)))</f>
        <v>#REF!</v>
      </c>
      <c r="T790" t="e">
        <f t="shared" si="108"/>
        <v>#REF!</v>
      </c>
      <c r="U790" s="9">
        <v>-0.22</v>
      </c>
      <c r="V790" s="9">
        <v>0</v>
      </c>
      <c r="W790" t="str">
        <f t="shared" si="105"/>
        <v>PSCAD_H_SMIB_HVRT.24_SCR1000_XR10_P1_Q0</v>
      </c>
      <c r="X790" t="str">
        <f t="shared" si="109"/>
        <v>1_0_1000_10</v>
      </c>
      <c r="Z790">
        <v>0</v>
      </c>
    </row>
    <row r="791" spans="1:26" x14ac:dyDescent="0.25">
      <c r="A791" s="10" t="s">
        <v>1049</v>
      </c>
      <c r="B791" t="s">
        <v>55</v>
      </c>
      <c r="C791" s="12" t="s">
        <v>301</v>
      </c>
      <c r="D791" t="s">
        <v>983</v>
      </c>
      <c r="E791" s="10">
        <v>5255</v>
      </c>
      <c r="F791" t="s">
        <v>305</v>
      </c>
      <c r="G791" s="9">
        <v>15</v>
      </c>
      <c r="H791" s="9">
        <v>1</v>
      </c>
      <c r="I791" s="10">
        <v>0</v>
      </c>
      <c r="J791" s="9">
        <v>1000</v>
      </c>
      <c r="K791" s="9">
        <v>10</v>
      </c>
      <c r="L791" s="5" t="e">
        <f>VLOOKUP(X791,#REF!,6,FALSE)</f>
        <v>#REF!</v>
      </c>
      <c r="M791" s="5" t="e">
        <f>VLOOKUP(X791,#REF!,8,FALSE)</f>
        <v>#REF!</v>
      </c>
      <c r="N791" s="5" t="e">
        <f>VLOOKUP(X791,#REF!,7,FALSE)</f>
        <v>#REF!</v>
      </c>
      <c r="O791" s="9">
        <v>0</v>
      </c>
      <c r="P791">
        <v>0.43</v>
      </c>
      <c r="Q791" t="e">
        <f t="shared" si="106"/>
        <v>#REF!</v>
      </c>
      <c r="R791" t="e">
        <f t="shared" si="107"/>
        <v>#REF!</v>
      </c>
      <c r="S791" t="e">
        <f>#REF!^2/((J791*#REF!)*(SQRT(1+K791^2)))</f>
        <v>#REF!</v>
      </c>
      <c r="T791" t="e">
        <f t="shared" si="108"/>
        <v>#REF!</v>
      </c>
      <c r="U791" s="9">
        <v>-0.23</v>
      </c>
      <c r="V791" s="9">
        <v>0</v>
      </c>
      <c r="W791" t="str">
        <f t="shared" si="105"/>
        <v>PSCAD_H_SMIB_HVRT.25_SCR1000_XR10_P1_Q0</v>
      </c>
      <c r="X791" t="str">
        <f t="shared" si="109"/>
        <v>1_0_1000_10</v>
      </c>
      <c r="Z791">
        <v>0</v>
      </c>
    </row>
    <row r="792" spans="1:26" x14ac:dyDescent="0.25">
      <c r="A792" s="10" t="s">
        <v>1050</v>
      </c>
      <c r="B792" t="s">
        <v>55</v>
      </c>
      <c r="C792" s="12" t="s">
        <v>301</v>
      </c>
      <c r="D792" t="s">
        <v>983</v>
      </c>
      <c r="E792" s="10">
        <v>5255</v>
      </c>
      <c r="F792" t="s">
        <v>305</v>
      </c>
      <c r="G792" s="9">
        <v>15</v>
      </c>
      <c r="H792" s="9">
        <v>1</v>
      </c>
      <c r="I792" s="10">
        <v>0</v>
      </c>
      <c r="J792" s="9">
        <v>1000</v>
      </c>
      <c r="K792" s="9">
        <v>10</v>
      </c>
      <c r="L792" s="5" t="e">
        <f>VLOOKUP(X792,#REF!,6,FALSE)</f>
        <v>#REF!</v>
      </c>
      <c r="M792" s="5" t="e">
        <f>VLOOKUP(X792,#REF!,8,FALSE)</f>
        <v>#REF!</v>
      </c>
      <c r="N792" s="5" t="e">
        <f>VLOOKUP(X792,#REF!,7,FALSE)</f>
        <v>#REF!</v>
      </c>
      <c r="O792" s="9">
        <v>0</v>
      </c>
      <c r="P792">
        <v>0.43</v>
      </c>
      <c r="Q792" t="e">
        <f t="shared" si="106"/>
        <v>#REF!</v>
      </c>
      <c r="R792" t="e">
        <f t="shared" si="107"/>
        <v>#REF!</v>
      </c>
      <c r="S792" t="e">
        <f>#REF!^2/((J792*#REF!)*(SQRT(1+K792^2)))</f>
        <v>#REF!</v>
      </c>
      <c r="T792" t="e">
        <f t="shared" si="108"/>
        <v>#REF!</v>
      </c>
      <c r="U792" s="9">
        <v>-0.24</v>
      </c>
      <c r="V792" s="9">
        <v>0</v>
      </c>
      <c r="W792" t="str">
        <f t="shared" ref="W792:W807" si="110">"PSCAD_"&amp;D792&amp;"_"&amp;F792&amp;"_"&amp;A792&amp;"_SCR"&amp;ROUND(J792,2)&amp;"_XR"&amp;ROUND(K792,2)&amp;"_P"&amp;H792&amp;"_Q"&amp;I792</f>
        <v>PSCAD_H_SMIB_HVRT.26_SCR1000_XR10_P1_Q0</v>
      </c>
      <c r="X792" t="str">
        <f t="shared" si="109"/>
        <v>1_0_1000_10</v>
      </c>
      <c r="Z792">
        <v>0</v>
      </c>
    </row>
    <row r="793" spans="1:26" x14ac:dyDescent="0.25">
      <c r="A793" s="10" t="s">
        <v>1051</v>
      </c>
      <c r="B793" t="s">
        <v>55</v>
      </c>
      <c r="C793" s="12" t="s">
        <v>301</v>
      </c>
      <c r="D793" t="s">
        <v>983</v>
      </c>
      <c r="E793" s="10">
        <v>5255</v>
      </c>
      <c r="F793" t="s">
        <v>305</v>
      </c>
      <c r="G793" s="9">
        <v>15</v>
      </c>
      <c r="H793" s="9">
        <v>1</v>
      </c>
      <c r="I793" s="10">
        <v>0</v>
      </c>
      <c r="J793" s="9">
        <v>1000</v>
      </c>
      <c r="K793" s="9">
        <v>10</v>
      </c>
      <c r="L793" s="5" t="e">
        <f>VLOOKUP(X793,#REF!,6,FALSE)</f>
        <v>#REF!</v>
      </c>
      <c r="M793" s="5" t="e">
        <f>VLOOKUP(X793,#REF!,8,FALSE)</f>
        <v>#REF!</v>
      </c>
      <c r="N793" s="5" t="e">
        <f>VLOOKUP(X793,#REF!,7,FALSE)</f>
        <v>#REF!</v>
      </c>
      <c r="O793" s="9">
        <v>0</v>
      </c>
      <c r="P793">
        <v>0.43</v>
      </c>
      <c r="Q793" t="e">
        <f t="shared" si="106"/>
        <v>#REF!</v>
      </c>
      <c r="R793" t="e">
        <f t="shared" si="107"/>
        <v>#REF!</v>
      </c>
      <c r="S793" t="e">
        <f>#REF!^2/((J793*#REF!)*(SQRT(1+K793^2)))</f>
        <v>#REF!</v>
      </c>
      <c r="T793" t="e">
        <f t="shared" si="108"/>
        <v>#REF!</v>
      </c>
      <c r="U793" s="9">
        <v>-0.25</v>
      </c>
      <c r="V793" s="9">
        <v>0</v>
      </c>
      <c r="W793" t="str">
        <f t="shared" si="110"/>
        <v>PSCAD_H_SMIB_HVRT.27_SCR1000_XR10_P1_Q0</v>
      </c>
      <c r="X793" t="str">
        <f t="shared" si="109"/>
        <v>1_0_1000_10</v>
      </c>
      <c r="Z793">
        <v>0</v>
      </c>
    </row>
    <row r="794" spans="1:26" x14ac:dyDescent="0.25">
      <c r="A794" s="10" t="s">
        <v>1052</v>
      </c>
      <c r="B794" t="s">
        <v>55</v>
      </c>
      <c r="C794" s="12" t="s">
        <v>301</v>
      </c>
      <c r="D794" t="s">
        <v>983</v>
      </c>
      <c r="E794" s="10">
        <v>5255</v>
      </c>
      <c r="F794" t="s">
        <v>305</v>
      </c>
      <c r="G794" s="9">
        <v>15</v>
      </c>
      <c r="H794" s="9">
        <v>1</v>
      </c>
      <c r="I794" s="10">
        <v>0</v>
      </c>
      <c r="J794" s="9">
        <v>1000</v>
      </c>
      <c r="K794" s="9">
        <v>10</v>
      </c>
      <c r="L794" s="5" t="e">
        <f>VLOOKUP(X794,#REF!,6,FALSE)</f>
        <v>#REF!</v>
      </c>
      <c r="M794" s="5" t="e">
        <f>VLOOKUP(X794,#REF!,8,FALSE)</f>
        <v>#REF!</v>
      </c>
      <c r="N794" s="5" t="e">
        <f>VLOOKUP(X794,#REF!,7,FALSE)</f>
        <v>#REF!</v>
      </c>
      <c r="O794" s="9">
        <v>0</v>
      </c>
      <c r="P794">
        <v>0.43</v>
      </c>
      <c r="Q794" t="e">
        <f t="shared" si="106"/>
        <v>#REF!</v>
      </c>
      <c r="R794" t="e">
        <f t="shared" si="107"/>
        <v>#REF!</v>
      </c>
      <c r="S794" t="e">
        <f>#REF!^2/((J794*#REF!)*(SQRT(1+K794^2)))</f>
        <v>#REF!</v>
      </c>
      <c r="T794" t="e">
        <f t="shared" si="108"/>
        <v>#REF!</v>
      </c>
      <c r="U794" s="9">
        <v>-0.26</v>
      </c>
      <c r="V794" s="9">
        <v>0</v>
      </c>
      <c r="W794" t="str">
        <f t="shared" si="110"/>
        <v>PSCAD_H_SMIB_HVRT.28_SCR1000_XR10_P1_Q0</v>
      </c>
      <c r="X794" t="str">
        <f t="shared" si="109"/>
        <v>1_0_1000_10</v>
      </c>
      <c r="Z794">
        <v>0</v>
      </c>
    </row>
    <row r="795" spans="1:26" x14ac:dyDescent="0.25">
      <c r="A795" s="10" t="s">
        <v>1053</v>
      </c>
      <c r="B795" t="s">
        <v>55</v>
      </c>
      <c r="C795" s="12" t="s">
        <v>301</v>
      </c>
      <c r="D795" t="s">
        <v>983</v>
      </c>
      <c r="E795" s="10">
        <v>5255</v>
      </c>
      <c r="F795" t="s">
        <v>305</v>
      </c>
      <c r="G795" s="9">
        <v>15</v>
      </c>
      <c r="H795" s="9">
        <v>1</v>
      </c>
      <c r="I795" s="10">
        <v>0</v>
      </c>
      <c r="J795" s="9">
        <v>1000</v>
      </c>
      <c r="K795" s="9">
        <v>10</v>
      </c>
      <c r="L795" s="5" t="e">
        <f>VLOOKUP(X795,#REF!,6,FALSE)</f>
        <v>#REF!</v>
      </c>
      <c r="M795" s="5" t="e">
        <f>VLOOKUP(X795,#REF!,8,FALSE)</f>
        <v>#REF!</v>
      </c>
      <c r="N795" s="5" t="e">
        <f>VLOOKUP(X795,#REF!,7,FALSE)</f>
        <v>#REF!</v>
      </c>
      <c r="O795" s="9">
        <v>0</v>
      </c>
      <c r="P795">
        <v>0.43</v>
      </c>
      <c r="Q795" t="e">
        <f t="shared" si="106"/>
        <v>#REF!</v>
      </c>
      <c r="R795" t="e">
        <f t="shared" si="107"/>
        <v>#REF!</v>
      </c>
      <c r="S795" t="e">
        <f>#REF!^2/((J795*#REF!)*(SQRT(1+K795^2)))</f>
        <v>#REF!</v>
      </c>
      <c r="T795" t="e">
        <f t="shared" si="108"/>
        <v>#REF!</v>
      </c>
      <c r="U795" s="9">
        <v>-0.27</v>
      </c>
      <c r="V795" s="9">
        <v>0</v>
      </c>
      <c r="W795" t="str">
        <f t="shared" si="110"/>
        <v>PSCAD_H_SMIB_HVRT.29_SCR1000_XR10_P1_Q0</v>
      </c>
      <c r="X795" t="str">
        <f t="shared" si="109"/>
        <v>1_0_1000_10</v>
      </c>
      <c r="Z795">
        <v>0</v>
      </c>
    </row>
    <row r="796" spans="1:26" x14ac:dyDescent="0.25">
      <c r="A796" s="10" t="s">
        <v>1054</v>
      </c>
      <c r="B796" t="s">
        <v>55</v>
      </c>
      <c r="C796" s="12" t="s">
        <v>301</v>
      </c>
      <c r="D796" t="s">
        <v>983</v>
      </c>
      <c r="E796" s="10">
        <v>5255</v>
      </c>
      <c r="F796" t="s">
        <v>305</v>
      </c>
      <c r="G796" s="9">
        <v>15</v>
      </c>
      <c r="H796" s="9">
        <v>1</v>
      </c>
      <c r="I796" s="10">
        <v>0</v>
      </c>
      <c r="J796" s="9">
        <v>1000</v>
      </c>
      <c r="K796" s="9">
        <v>10</v>
      </c>
      <c r="L796" s="5" t="e">
        <f>VLOOKUP(X796,#REF!,6,FALSE)</f>
        <v>#REF!</v>
      </c>
      <c r="M796" s="5" t="e">
        <f>VLOOKUP(X796,#REF!,8,FALSE)</f>
        <v>#REF!</v>
      </c>
      <c r="N796" s="5" t="e">
        <f>VLOOKUP(X796,#REF!,7,FALSE)</f>
        <v>#REF!</v>
      </c>
      <c r="O796" s="9">
        <v>0</v>
      </c>
      <c r="P796">
        <v>0.43</v>
      </c>
      <c r="Q796" t="e">
        <f t="shared" si="106"/>
        <v>#REF!</v>
      </c>
      <c r="R796" t="e">
        <f t="shared" si="107"/>
        <v>#REF!</v>
      </c>
      <c r="S796" t="e">
        <f>#REF!^2/((J796*#REF!)*(SQRT(1+K796^2)))</f>
        <v>#REF!</v>
      </c>
      <c r="T796" t="e">
        <f t="shared" si="108"/>
        <v>#REF!</v>
      </c>
      <c r="U796" s="9">
        <v>-0.28000000000000003</v>
      </c>
      <c r="V796" s="9">
        <v>0</v>
      </c>
      <c r="W796" t="str">
        <f t="shared" si="110"/>
        <v>PSCAD_H_SMIB_HVRT.30_SCR1000_XR10_P1_Q0</v>
      </c>
      <c r="X796" t="str">
        <f t="shared" si="109"/>
        <v>1_0_1000_10</v>
      </c>
      <c r="Z796">
        <v>0</v>
      </c>
    </row>
    <row r="797" spans="1:26" x14ac:dyDescent="0.25">
      <c r="A797" s="10" t="s">
        <v>1055</v>
      </c>
      <c r="B797" t="s">
        <v>55</v>
      </c>
      <c r="C797" s="12" t="s">
        <v>301</v>
      </c>
      <c r="D797" t="s">
        <v>983</v>
      </c>
      <c r="E797" s="10">
        <v>5255</v>
      </c>
      <c r="F797" t="s">
        <v>305</v>
      </c>
      <c r="G797" s="9">
        <v>15</v>
      </c>
      <c r="H797" s="9">
        <v>1</v>
      </c>
      <c r="I797" s="10">
        <v>0</v>
      </c>
      <c r="J797" s="9">
        <v>1000</v>
      </c>
      <c r="K797" s="9">
        <v>10</v>
      </c>
      <c r="L797" s="5" t="e">
        <f>VLOOKUP(X797,#REF!,6,FALSE)</f>
        <v>#REF!</v>
      </c>
      <c r="M797" s="5" t="e">
        <f>VLOOKUP(X797,#REF!,8,FALSE)</f>
        <v>#REF!</v>
      </c>
      <c r="N797" s="5" t="e">
        <f>VLOOKUP(X797,#REF!,7,FALSE)</f>
        <v>#REF!</v>
      </c>
      <c r="O797" s="9">
        <v>0</v>
      </c>
      <c r="P797">
        <v>0.43</v>
      </c>
      <c r="Q797" t="e">
        <f t="shared" si="106"/>
        <v>#REF!</v>
      </c>
      <c r="R797" t="e">
        <f t="shared" si="107"/>
        <v>#REF!</v>
      </c>
      <c r="S797" t="e">
        <f>#REF!^2/((J797*#REF!)*(SQRT(1+K797^2)))</f>
        <v>#REF!</v>
      </c>
      <c r="T797" t="e">
        <f t="shared" si="108"/>
        <v>#REF!</v>
      </c>
      <c r="U797" s="9">
        <v>-0.28999999999999998</v>
      </c>
      <c r="V797" s="9">
        <v>0</v>
      </c>
      <c r="W797" t="str">
        <f t="shared" si="110"/>
        <v>PSCAD_H_SMIB_HVRT.31_SCR1000_XR10_P1_Q0</v>
      </c>
      <c r="X797" t="str">
        <f t="shared" si="109"/>
        <v>1_0_1000_10</v>
      </c>
      <c r="Z797">
        <v>0</v>
      </c>
    </row>
    <row r="798" spans="1:26" x14ac:dyDescent="0.25">
      <c r="A798" s="10" t="s">
        <v>1056</v>
      </c>
      <c r="B798" t="s">
        <v>55</v>
      </c>
      <c r="C798" s="12" t="s">
        <v>301</v>
      </c>
      <c r="D798" t="s">
        <v>983</v>
      </c>
      <c r="E798" s="10">
        <v>5255</v>
      </c>
      <c r="F798" t="s">
        <v>305</v>
      </c>
      <c r="G798" s="9">
        <v>15</v>
      </c>
      <c r="H798" s="9">
        <v>1</v>
      </c>
      <c r="I798" s="10">
        <v>0</v>
      </c>
      <c r="J798" s="9">
        <v>1000</v>
      </c>
      <c r="K798" s="9">
        <v>10</v>
      </c>
      <c r="L798" s="5" t="e">
        <f>VLOOKUP(X798,#REF!,6,FALSE)</f>
        <v>#REF!</v>
      </c>
      <c r="M798" s="5" t="e">
        <f>VLOOKUP(X798,#REF!,8,FALSE)</f>
        <v>#REF!</v>
      </c>
      <c r="N798" s="5" t="e">
        <f>VLOOKUP(X798,#REF!,7,FALSE)</f>
        <v>#REF!</v>
      </c>
      <c r="O798" s="9">
        <v>0</v>
      </c>
      <c r="P798">
        <v>0.43</v>
      </c>
      <c r="Q798" t="e">
        <f t="shared" si="106"/>
        <v>#REF!</v>
      </c>
      <c r="R798" t="e">
        <f t="shared" si="107"/>
        <v>#REF!</v>
      </c>
      <c r="S798" t="e">
        <f>#REF!^2/((J798*#REF!)*(SQRT(1+K798^2)))</f>
        <v>#REF!</v>
      </c>
      <c r="T798" t="e">
        <f t="shared" si="108"/>
        <v>#REF!</v>
      </c>
      <c r="U798" s="9">
        <v>-0.3</v>
      </c>
      <c r="V798" s="9">
        <v>0</v>
      </c>
      <c r="W798" t="str">
        <f t="shared" si="110"/>
        <v>PSCAD_H_SMIB_HVRT.32_SCR1000_XR10_P1_Q0</v>
      </c>
      <c r="X798" t="str">
        <f t="shared" si="109"/>
        <v>1_0_1000_10</v>
      </c>
      <c r="Z798">
        <v>0</v>
      </c>
    </row>
    <row r="799" spans="1:26" x14ac:dyDescent="0.25">
      <c r="A799" s="10" t="s">
        <v>1057</v>
      </c>
      <c r="B799" t="s">
        <v>55</v>
      </c>
      <c r="C799" s="12" t="s">
        <v>301</v>
      </c>
      <c r="D799" s="4" t="s">
        <v>983</v>
      </c>
      <c r="E799" s="10">
        <v>5255</v>
      </c>
      <c r="F799" s="4" t="s">
        <v>305</v>
      </c>
      <c r="G799" s="10">
        <v>15</v>
      </c>
      <c r="H799" s="10">
        <v>1</v>
      </c>
      <c r="I799" s="10">
        <v>0.39500000000000002</v>
      </c>
      <c r="J799" s="10">
        <v>1000</v>
      </c>
      <c r="K799" s="10">
        <v>10</v>
      </c>
      <c r="L799" s="5" t="e">
        <f>VLOOKUP(X799,#REF!,6,FALSE)</f>
        <v>#REF!</v>
      </c>
      <c r="M799" s="5" t="e">
        <f>VLOOKUP(X799,#REF!,8,FALSE)</f>
        <v>#REF!</v>
      </c>
      <c r="N799" s="5" t="e">
        <f>VLOOKUP(X799,#REF!,7,FALSE)</f>
        <v>#REF!</v>
      </c>
      <c r="O799" s="9">
        <v>0</v>
      </c>
      <c r="P799">
        <v>0.43</v>
      </c>
      <c r="Q799" t="e">
        <f t="shared" ref="Q799:Q814" si="111">IF(S799*V799=0,0.001,S799*V799)</f>
        <v>#REF!</v>
      </c>
      <c r="R799" t="e">
        <f t="shared" ref="R799:R814" si="112">T799*V799</f>
        <v>#REF!</v>
      </c>
      <c r="S799" t="e">
        <f>#REF!^2/((J799*#REF!)*(SQRT(1+K799^2)))</f>
        <v>#REF!</v>
      </c>
      <c r="T799" t="e">
        <f t="shared" ref="T799:T814" si="113">S799*K799/(2*PI()*50)</f>
        <v>#REF!</v>
      </c>
      <c r="U799" s="9">
        <v>-0.15</v>
      </c>
      <c r="V799" s="9">
        <v>0</v>
      </c>
      <c r="W799" t="str">
        <f t="shared" si="110"/>
        <v>PSCAD_H_SMIB_HVRT.33_SCR1000_XR10_P1_Q0.395</v>
      </c>
      <c r="X799" t="str">
        <f t="shared" ref="X799:X814" si="114">H799&amp;"_"&amp;I799&amp;"_"&amp;ROUND(J799,2)&amp;"_"&amp;ROUND(K799,2)</f>
        <v>1_0.395_1000_10</v>
      </c>
      <c r="Z799">
        <v>0</v>
      </c>
    </row>
    <row r="800" spans="1:26" x14ac:dyDescent="0.25">
      <c r="A800" s="10" t="s">
        <v>1058</v>
      </c>
      <c r="B800" t="s">
        <v>55</v>
      </c>
      <c r="C800" s="12" t="s">
        <v>301</v>
      </c>
      <c r="D800" t="s">
        <v>983</v>
      </c>
      <c r="E800" s="10">
        <v>5255</v>
      </c>
      <c r="F800" t="s">
        <v>305</v>
      </c>
      <c r="G800" s="9">
        <v>15</v>
      </c>
      <c r="H800" s="9">
        <v>1</v>
      </c>
      <c r="I800" s="10">
        <v>0.39500000000000002</v>
      </c>
      <c r="J800" s="9">
        <v>1000</v>
      </c>
      <c r="K800" s="9">
        <v>10</v>
      </c>
      <c r="L800" s="5" t="e">
        <f>VLOOKUP(X800,#REF!,6,FALSE)</f>
        <v>#REF!</v>
      </c>
      <c r="M800" s="5" t="e">
        <f>VLOOKUP(X800,#REF!,8,FALSE)</f>
        <v>#REF!</v>
      </c>
      <c r="N800" s="5" t="e">
        <f>VLOOKUP(X800,#REF!,7,FALSE)</f>
        <v>#REF!</v>
      </c>
      <c r="O800" s="9">
        <v>0</v>
      </c>
      <c r="P800">
        <v>0.43</v>
      </c>
      <c r="Q800" t="e">
        <f t="shared" si="111"/>
        <v>#REF!</v>
      </c>
      <c r="R800" t="e">
        <f t="shared" si="112"/>
        <v>#REF!</v>
      </c>
      <c r="S800" t="e">
        <f>#REF!^2/((J800*#REF!)*(SQRT(1+K800^2)))</f>
        <v>#REF!</v>
      </c>
      <c r="T800" t="e">
        <f t="shared" si="113"/>
        <v>#REF!</v>
      </c>
      <c r="U800" s="9">
        <v>-0.16</v>
      </c>
      <c r="V800" s="9">
        <v>0</v>
      </c>
      <c r="W800" t="str">
        <f t="shared" si="110"/>
        <v>PSCAD_H_SMIB_HVRT.34_SCR1000_XR10_P1_Q0.395</v>
      </c>
      <c r="X800" t="str">
        <f t="shared" si="114"/>
        <v>1_0.395_1000_10</v>
      </c>
      <c r="Z800">
        <v>0</v>
      </c>
    </row>
    <row r="801" spans="1:26" x14ac:dyDescent="0.25">
      <c r="A801" s="10" t="s">
        <v>1059</v>
      </c>
      <c r="B801" t="s">
        <v>55</v>
      </c>
      <c r="C801" s="12" t="s">
        <v>301</v>
      </c>
      <c r="D801" t="s">
        <v>983</v>
      </c>
      <c r="E801" s="10">
        <v>5255</v>
      </c>
      <c r="F801" t="s">
        <v>305</v>
      </c>
      <c r="G801" s="9">
        <v>15</v>
      </c>
      <c r="H801" s="9">
        <v>1</v>
      </c>
      <c r="I801" s="10">
        <v>0.39500000000000002</v>
      </c>
      <c r="J801" s="9">
        <v>1000</v>
      </c>
      <c r="K801" s="9">
        <v>10</v>
      </c>
      <c r="L801" s="5" t="e">
        <f>VLOOKUP(X801,#REF!,6,FALSE)</f>
        <v>#REF!</v>
      </c>
      <c r="M801" s="5" t="e">
        <f>VLOOKUP(X801,#REF!,8,FALSE)</f>
        <v>#REF!</v>
      </c>
      <c r="N801" s="5" t="e">
        <f>VLOOKUP(X801,#REF!,7,FALSE)</f>
        <v>#REF!</v>
      </c>
      <c r="O801" s="9">
        <v>0</v>
      </c>
      <c r="P801">
        <v>0.43</v>
      </c>
      <c r="Q801" t="e">
        <f t="shared" si="111"/>
        <v>#REF!</v>
      </c>
      <c r="R801" t="e">
        <f t="shared" si="112"/>
        <v>#REF!</v>
      </c>
      <c r="S801" t="e">
        <f>#REF!^2/((J801*#REF!)*(SQRT(1+K801^2)))</f>
        <v>#REF!</v>
      </c>
      <c r="T801" t="e">
        <f t="shared" si="113"/>
        <v>#REF!</v>
      </c>
      <c r="U801" s="9">
        <v>-0.17</v>
      </c>
      <c r="V801" s="9">
        <v>0</v>
      </c>
      <c r="W801" t="str">
        <f t="shared" si="110"/>
        <v>PSCAD_H_SMIB_HVRT.35_SCR1000_XR10_P1_Q0.395</v>
      </c>
      <c r="X801" t="str">
        <f t="shared" si="114"/>
        <v>1_0.395_1000_10</v>
      </c>
      <c r="Z801">
        <v>0</v>
      </c>
    </row>
    <row r="802" spans="1:26" x14ac:dyDescent="0.25">
      <c r="A802" s="10" t="s">
        <v>1060</v>
      </c>
      <c r="B802" t="s">
        <v>55</v>
      </c>
      <c r="C802" s="12" t="s">
        <v>301</v>
      </c>
      <c r="D802" t="s">
        <v>983</v>
      </c>
      <c r="E802" s="10">
        <v>5255</v>
      </c>
      <c r="F802" t="s">
        <v>305</v>
      </c>
      <c r="G802" s="9">
        <v>15</v>
      </c>
      <c r="H802" s="9">
        <v>1</v>
      </c>
      <c r="I802" s="10">
        <v>0.39500000000000002</v>
      </c>
      <c r="J802" s="9">
        <v>1000</v>
      </c>
      <c r="K802" s="9">
        <v>10</v>
      </c>
      <c r="L802" s="5" t="e">
        <f>VLOOKUP(X802,#REF!,6,FALSE)</f>
        <v>#REF!</v>
      </c>
      <c r="M802" s="5" t="e">
        <f>VLOOKUP(X802,#REF!,8,FALSE)</f>
        <v>#REF!</v>
      </c>
      <c r="N802" s="5" t="e">
        <f>VLOOKUP(X802,#REF!,7,FALSE)</f>
        <v>#REF!</v>
      </c>
      <c r="O802" s="9">
        <v>0</v>
      </c>
      <c r="P802">
        <v>0.43</v>
      </c>
      <c r="Q802" t="e">
        <f t="shared" si="111"/>
        <v>#REF!</v>
      </c>
      <c r="R802" t="e">
        <f t="shared" si="112"/>
        <v>#REF!</v>
      </c>
      <c r="S802" t="e">
        <f>#REF!^2/((J802*#REF!)*(SQRT(1+K802^2)))</f>
        <v>#REF!</v>
      </c>
      <c r="T802" t="e">
        <f t="shared" si="113"/>
        <v>#REF!</v>
      </c>
      <c r="U802" s="9">
        <v>-0.18</v>
      </c>
      <c r="V802" s="9">
        <v>0</v>
      </c>
      <c r="W802" t="str">
        <f t="shared" si="110"/>
        <v>PSCAD_H_SMIB_HVRT.36_SCR1000_XR10_P1_Q0.395</v>
      </c>
      <c r="X802" t="str">
        <f t="shared" si="114"/>
        <v>1_0.395_1000_10</v>
      </c>
      <c r="Z802">
        <v>0</v>
      </c>
    </row>
    <row r="803" spans="1:26" x14ac:dyDescent="0.25">
      <c r="A803" s="10" t="s">
        <v>1061</v>
      </c>
      <c r="B803" t="s">
        <v>55</v>
      </c>
      <c r="C803" s="12" t="s">
        <v>301</v>
      </c>
      <c r="D803" t="s">
        <v>983</v>
      </c>
      <c r="E803" s="10">
        <v>5255</v>
      </c>
      <c r="F803" t="s">
        <v>305</v>
      </c>
      <c r="G803" s="9">
        <v>15</v>
      </c>
      <c r="H803" s="9">
        <v>1</v>
      </c>
      <c r="I803" s="10">
        <v>0.39500000000000002</v>
      </c>
      <c r="J803" s="9">
        <v>1000</v>
      </c>
      <c r="K803" s="9">
        <v>10</v>
      </c>
      <c r="L803" s="5" t="e">
        <f>VLOOKUP(X803,#REF!,6,FALSE)</f>
        <v>#REF!</v>
      </c>
      <c r="M803" s="5" t="e">
        <f>VLOOKUP(X803,#REF!,8,FALSE)</f>
        <v>#REF!</v>
      </c>
      <c r="N803" s="5" t="e">
        <f>VLOOKUP(X803,#REF!,7,FALSE)</f>
        <v>#REF!</v>
      </c>
      <c r="O803" s="9">
        <v>0</v>
      </c>
      <c r="P803">
        <v>0.43</v>
      </c>
      <c r="Q803" t="e">
        <f t="shared" si="111"/>
        <v>#REF!</v>
      </c>
      <c r="R803" t="e">
        <f t="shared" si="112"/>
        <v>#REF!</v>
      </c>
      <c r="S803" t="e">
        <f>#REF!^2/((J803*#REF!)*(SQRT(1+K803^2)))</f>
        <v>#REF!</v>
      </c>
      <c r="T803" t="e">
        <f t="shared" si="113"/>
        <v>#REF!</v>
      </c>
      <c r="U803" s="9">
        <v>-0.19</v>
      </c>
      <c r="V803" s="9">
        <v>0</v>
      </c>
      <c r="W803" t="str">
        <f t="shared" si="110"/>
        <v>PSCAD_H_SMIB_HVRT.37_SCR1000_XR10_P1_Q0.395</v>
      </c>
      <c r="X803" t="str">
        <f t="shared" si="114"/>
        <v>1_0.395_1000_10</v>
      </c>
      <c r="Z803">
        <v>0</v>
      </c>
    </row>
    <row r="804" spans="1:26" x14ac:dyDescent="0.25">
      <c r="A804" s="10" t="s">
        <v>1062</v>
      </c>
      <c r="B804" t="s">
        <v>55</v>
      </c>
      <c r="C804" s="12" t="s">
        <v>301</v>
      </c>
      <c r="D804" t="s">
        <v>983</v>
      </c>
      <c r="E804" s="10">
        <v>5255</v>
      </c>
      <c r="F804" t="s">
        <v>305</v>
      </c>
      <c r="G804" s="9">
        <v>15</v>
      </c>
      <c r="H804" s="9">
        <v>1</v>
      </c>
      <c r="I804" s="10">
        <v>0.39500000000000002</v>
      </c>
      <c r="J804" s="9">
        <v>1000</v>
      </c>
      <c r="K804" s="9">
        <v>10</v>
      </c>
      <c r="L804" s="5" t="e">
        <f>VLOOKUP(X804,#REF!,6,FALSE)</f>
        <v>#REF!</v>
      </c>
      <c r="M804" s="5" t="e">
        <f>VLOOKUP(X804,#REF!,8,FALSE)</f>
        <v>#REF!</v>
      </c>
      <c r="N804" s="5" t="e">
        <f>VLOOKUP(X804,#REF!,7,FALSE)</f>
        <v>#REF!</v>
      </c>
      <c r="O804" s="9">
        <v>0</v>
      </c>
      <c r="P804">
        <v>0.43</v>
      </c>
      <c r="Q804" t="e">
        <f t="shared" si="111"/>
        <v>#REF!</v>
      </c>
      <c r="R804" t="e">
        <f t="shared" si="112"/>
        <v>#REF!</v>
      </c>
      <c r="S804" t="e">
        <f>#REF!^2/((J804*#REF!)*(SQRT(1+K804^2)))</f>
        <v>#REF!</v>
      </c>
      <c r="T804" t="e">
        <f t="shared" si="113"/>
        <v>#REF!</v>
      </c>
      <c r="U804" s="9">
        <v>-0.2</v>
      </c>
      <c r="V804" s="9">
        <v>0</v>
      </c>
      <c r="W804" t="str">
        <f t="shared" si="110"/>
        <v>PSCAD_H_SMIB_HVRT.38_SCR1000_XR10_P1_Q0.395</v>
      </c>
      <c r="X804" t="str">
        <f t="shared" si="114"/>
        <v>1_0.395_1000_10</v>
      </c>
      <c r="Z804">
        <v>0</v>
      </c>
    </row>
    <row r="805" spans="1:26" x14ac:dyDescent="0.25">
      <c r="A805" s="10" t="s">
        <v>1063</v>
      </c>
      <c r="B805" t="s">
        <v>55</v>
      </c>
      <c r="C805" s="12" t="s">
        <v>301</v>
      </c>
      <c r="D805" t="s">
        <v>983</v>
      </c>
      <c r="E805" s="10">
        <v>5255</v>
      </c>
      <c r="F805" t="s">
        <v>305</v>
      </c>
      <c r="G805" s="9">
        <v>15</v>
      </c>
      <c r="H805" s="9">
        <v>1</v>
      </c>
      <c r="I805" s="10">
        <v>0.39500000000000002</v>
      </c>
      <c r="J805" s="9">
        <v>1000</v>
      </c>
      <c r="K805" s="9">
        <v>10</v>
      </c>
      <c r="L805" s="5" t="e">
        <f>VLOOKUP(X805,#REF!,6,FALSE)</f>
        <v>#REF!</v>
      </c>
      <c r="M805" s="5" t="e">
        <f>VLOOKUP(X805,#REF!,8,FALSE)</f>
        <v>#REF!</v>
      </c>
      <c r="N805" s="5" t="e">
        <f>VLOOKUP(X805,#REF!,7,FALSE)</f>
        <v>#REF!</v>
      </c>
      <c r="O805" s="9">
        <v>0</v>
      </c>
      <c r="P805">
        <v>0.43</v>
      </c>
      <c r="Q805" t="e">
        <f t="shared" si="111"/>
        <v>#REF!</v>
      </c>
      <c r="R805" t="e">
        <f t="shared" si="112"/>
        <v>#REF!</v>
      </c>
      <c r="S805" t="e">
        <f>#REF!^2/((J805*#REF!)*(SQRT(1+K805^2)))</f>
        <v>#REF!</v>
      </c>
      <c r="T805" t="e">
        <f t="shared" si="113"/>
        <v>#REF!</v>
      </c>
      <c r="U805" s="9">
        <v>-0.21</v>
      </c>
      <c r="V805" s="9">
        <v>0</v>
      </c>
      <c r="W805" t="str">
        <f t="shared" si="110"/>
        <v>PSCAD_H_SMIB_HVRT.39_SCR1000_XR10_P1_Q0.395</v>
      </c>
      <c r="X805" t="str">
        <f t="shared" si="114"/>
        <v>1_0.395_1000_10</v>
      </c>
      <c r="Z805">
        <v>0</v>
      </c>
    </row>
    <row r="806" spans="1:26" x14ac:dyDescent="0.25">
      <c r="A806" s="10" t="s">
        <v>1064</v>
      </c>
      <c r="B806" t="s">
        <v>55</v>
      </c>
      <c r="C806" s="12" t="s">
        <v>301</v>
      </c>
      <c r="D806" t="s">
        <v>983</v>
      </c>
      <c r="E806" s="10">
        <v>5255</v>
      </c>
      <c r="F806" t="s">
        <v>305</v>
      </c>
      <c r="G806" s="9">
        <v>15</v>
      </c>
      <c r="H806" s="9">
        <v>1</v>
      </c>
      <c r="I806" s="10">
        <v>0.39500000000000002</v>
      </c>
      <c r="J806" s="9">
        <v>1000</v>
      </c>
      <c r="K806" s="9">
        <v>10</v>
      </c>
      <c r="L806" s="5" t="e">
        <f>VLOOKUP(X806,#REF!,6,FALSE)</f>
        <v>#REF!</v>
      </c>
      <c r="M806" s="5" t="e">
        <f>VLOOKUP(X806,#REF!,8,FALSE)</f>
        <v>#REF!</v>
      </c>
      <c r="N806" s="5" t="e">
        <f>VLOOKUP(X806,#REF!,7,FALSE)</f>
        <v>#REF!</v>
      </c>
      <c r="O806" s="9">
        <v>0</v>
      </c>
      <c r="P806">
        <v>0.43</v>
      </c>
      <c r="Q806" t="e">
        <f t="shared" si="111"/>
        <v>#REF!</v>
      </c>
      <c r="R806" t="e">
        <f t="shared" si="112"/>
        <v>#REF!</v>
      </c>
      <c r="S806" t="e">
        <f>#REF!^2/((J806*#REF!)*(SQRT(1+K806^2)))</f>
        <v>#REF!</v>
      </c>
      <c r="T806" t="e">
        <f t="shared" si="113"/>
        <v>#REF!</v>
      </c>
      <c r="U806" s="9">
        <v>-0.22</v>
      </c>
      <c r="V806" s="9">
        <v>0</v>
      </c>
      <c r="W806" t="str">
        <f t="shared" si="110"/>
        <v>PSCAD_H_SMIB_HVRT.40_SCR1000_XR10_P1_Q0.395</v>
      </c>
      <c r="X806" t="str">
        <f t="shared" si="114"/>
        <v>1_0.395_1000_10</v>
      </c>
      <c r="Z806">
        <v>0</v>
      </c>
    </row>
    <row r="807" spans="1:26" x14ac:dyDescent="0.25">
      <c r="A807" s="10" t="s">
        <v>1065</v>
      </c>
      <c r="B807" t="s">
        <v>55</v>
      </c>
      <c r="C807" s="12" t="s">
        <v>301</v>
      </c>
      <c r="D807" t="s">
        <v>983</v>
      </c>
      <c r="E807" s="10">
        <v>5255</v>
      </c>
      <c r="F807" t="s">
        <v>305</v>
      </c>
      <c r="G807" s="9">
        <v>15</v>
      </c>
      <c r="H807" s="9">
        <v>1</v>
      </c>
      <c r="I807" s="10">
        <v>0.39500000000000002</v>
      </c>
      <c r="J807" s="9">
        <v>1000</v>
      </c>
      <c r="K807" s="9">
        <v>10</v>
      </c>
      <c r="L807" s="5" t="e">
        <f>VLOOKUP(X807,#REF!,6,FALSE)</f>
        <v>#REF!</v>
      </c>
      <c r="M807" s="5" t="e">
        <f>VLOOKUP(X807,#REF!,8,FALSE)</f>
        <v>#REF!</v>
      </c>
      <c r="N807" s="5" t="e">
        <f>VLOOKUP(X807,#REF!,7,FALSE)</f>
        <v>#REF!</v>
      </c>
      <c r="O807" s="9">
        <v>0</v>
      </c>
      <c r="P807">
        <v>0.43</v>
      </c>
      <c r="Q807" t="e">
        <f t="shared" si="111"/>
        <v>#REF!</v>
      </c>
      <c r="R807" t="e">
        <f t="shared" si="112"/>
        <v>#REF!</v>
      </c>
      <c r="S807" t="e">
        <f>#REF!^2/((J807*#REF!)*(SQRT(1+K807^2)))</f>
        <v>#REF!</v>
      </c>
      <c r="T807" t="e">
        <f t="shared" si="113"/>
        <v>#REF!</v>
      </c>
      <c r="U807" s="9">
        <v>-0.23</v>
      </c>
      <c r="V807" s="9">
        <v>0</v>
      </c>
      <c r="W807" t="str">
        <f t="shared" si="110"/>
        <v>PSCAD_H_SMIB_HVRT.41_SCR1000_XR10_P1_Q0.395</v>
      </c>
      <c r="X807" t="str">
        <f t="shared" si="114"/>
        <v>1_0.395_1000_10</v>
      </c>
      <c r="Z807">
        <v>0</v>
      </c>
    </row>
    <row r="808" spans="1:26" x14ac:dyDescent="0.25">
      <c r="A808" s="10" t="s">
        <v>1066</v>
      </c>
      <c r="B808" t="s">
        <v>55</v>
      </c>
      <c r="C808" s="12" t="s">
        <v>301</v>
      </c>
      <c r="D808" t="s">
        <v>983</v>
      </c>
      <c r="E808" s="10">
        <v>5255</v>
      </c>
      <c r="F808" t="s">
        <v>305</v>
      </c>
      <c r="G808" s="9">
        <v>15</v>
      </c>
      <c r="H808" s="9">
        <v>1</v>
      </c>
      <c r="I808" s="10">
        <v>0.39500000000000002</v>
      </c>
      <c r="J808" s="9">
        <v>1000</v>
      </c>
      <c r="K808" s="9">
        <v>10</v>
      </c>
      <c r="L808" s="5" t="e">
        <f>VLOOKUP(X808,#REF!,6,FALSE)</f>
        <v>#REF!</v>
      </c>
      <c r="M808" s="5" t="e">
        <f>VLOOKUP(X808,#REF!,8,FALSE)</f>
        <v>#REF!</v>
      </c>
      <c r="N808" s="5" t="e">
        <f>VLOOKUP(X808,#REF!,7,FALSE)</f>
        <v>#REF!</v>
      </c>
      <c r="O808" s="9">
        <v>0</v>
      </c>
      <c r="P808">
        <v>0.43</v>
      </c>
      <c r="Q808" t="e">
        <f t="shared" si="111"/>
        <v>#REF!</v>
      </c>
      <c r="R808" t="e">
        <f t="shared" si="112"/>
        <v>#REF!</v>
      </c>
      <c r="S808" t="e">
        <f>#REF!^2/((J808*#REF!)*(SQRT(1+K808^2)))</f>
        <v>#REF!</v>
      </c>
      <c r="T808" t="e">
        <f t="shared" si="113"/>
        <v>#REF!</v>
      </c>
      <c r="U808" s="9">
        <v>-0.24</v>
      </c>
      <c r="V808" s="9">
        <v>0</v>
      </c>
      <c r="W808" t="str">
        <f t="shared" ref="W808:W814" si="115">"PSCAD_"&amp;D808&amp;"_"&amp;F808&amp;"_"&amp;A808&amp;"_SCR"&amp;ROUND(J808,2)&amp;"_XR"&amp;ROUND(K808,2)&amp;"_P"&amp;H808&amp;"_Q"&amp;I808</f>
        <v>PSCAD_H_SMIB_HVRT.42_SCR1000_XR10_P1_Q0.395</v>
      </c>
      <c r="X808" t="str">
        <f t="shared" si="114"/>
        <v>1_0.395_1000_10</v>
      </c>
      <c r="Z808">
        <v>0</v>
      </c>
    </row>
    <row r="809" spans="1:26" x14ac:dyDescent="0.25">
      <c r="A809" s="10" t="s">
        <v>1067</v>
      </c>
      <c r="B809" t="s">
        <v>55</v>
      </c>
      <c r="C809" s="12" t="s">
        <v>301</v>
      </c>
      <c r="D809" t="s">
        <v>983</v>
      </c>
      <c r="E809" s="10">
        <v>5255</v>
      </c>
      <c r="F809" t="s">
        <v>305</v>
      </c>
      <c r="G809" s="9">
        <v>15</v>
      </c>
      <c r="H809" s="9">
        <v>1</v>
      </c>
      <c r="I809" s="10">
        <v>0.39500000000000002</v>
      </c>
      <c r="J809" s="9">
        <v>1000</v>
      </c>
      <c r="K809" s="9">
        <v>10</v>
      </c>
      <c r="L809" s="5" t="e">
        <f>VLOOKUP(X809,#REF!,6,FALSE)</f>
        <v>#REF!</v>
      </c>
      <c r="M809" s="5" t="e">
        <f>VLOOKUP(X809,#REF!,8,FALSE)</f>
        <v>#REF!</v>
      </c>
      <c r="N809" s="5" t="e">
        <f>VLOOKUP(X809,#REF!,7,FALSE)</f>
        <v>#REF!</v>
      </c>
      <c r="O809" s="9">
        <v>0</v>
      </c>
      <c r="P809">
        <v>0.43</v>
      </c>
      <c r="Q809" t="e">
        <f t="shared" si="111"/>
        <v>#REF!</v>
      </c>
      <c r="R809" t="e">
        <f t="shared" si="112"/>
        <v>#REF!</v>
      </c>
      <c r="S809" t="e">
        <f>#REF!^2/((J809*#REF!)*(SQRT(1+K809^2)))</f>
        <v>#REF!</v>
      </c>
      <c r="T809" t="e">
        <f t="shared" si="113"/>
        <v>#REF!</v>
      </c>
      <c r="U809" s="9">
        <v>-0.25</v>
      </c>
      <c r="V809" s="9">
        <v>0</v>
      </c>
      <c r="W809" t="str">
        <f t="shared" si="115"/>
        <v>PSCAD_H_SMIB_HVRT.43_SCR1000_XR10_P1_Q0.395</v>
      </c>
      <c r="X809" t="str">
        <f t="shared" si="114"/>
        <v>1_0.395_1000_10</v>
      </c>
      <c r="Z809">
        <v>0</v>
      </c>
    </row>
    <row r="810" spans="1:26" x14ac:dyDescent="0.25">
      <c r="A810" s="10" t="s">
        <v>1068</v>
      </c>
      <c r="B810" t="s">
        <v>55</v>
      </c>
      <c r="C810" s="12" t="s">
        <v>301</v>
      </c>
      <c r="D810" t="s">
        <v>983</v>
      </c>
      <c r="E810" s="10">
        <v>5255</v>
      </c>
      <c r="F810" t="s">
        <v>305</v>
      </c>
      <c r="G810" s="9">
        <v>15</v>
      </c>
      <c r="H810" s="9">
        <v>1</v>
      </c>
      <c r="I810" s="10">
        <v>0.39500000000000002</v>
      </c>
      <c r="J810" s="9">
        <v>1000</v>
      </c>
      <c r="K810" s="9">
        <v>10</v>
      </c>
      <c r="L810" s="5" t="e">
        <f>VLOOKUP(X810,#REF!,6,FALSE)</f>
        <v>#REF!</v>
      </c>
      <c r="M810" s="5" t="e">
        <f>VLOOKUP(X810,#REF!,8,FALSE)</f>
        <v>#REF!</v>
      </c>
      <c r="N810" s="5" t="e">
        <f>VLOOKUP(X810,#REF!,7,FALSE)</f>
        <v>#REF!</v>
      </c>
      <c r="O810" s="9">
        <v>0</v>
      </c>
      <c r="P810">
        <v>0.43</v>
      </c>
      <c r="Q810" t="e">
        <f t="shared" si="111"/>
        <v>#REF!</v>
      </c>
      <c r="R810" t="e">
        <f t="shared" si="112"/>
        <v>#REF!</v>
      </c>
      <c r="S810" t="e">
        <f>#REF!^2/((J810*#REF!)*(SQRT(1+K810^2)))</f>
        <v>#REF!</v>
      </c>
      <c r="T810" t="e">
        <f t="shared" si="113"/>
        <v>#REF!</v>
      </c>
      <c r="U810" s="9">
        <v>-0.26</v>
      </c>
      <c r="V810" s="9">
        <v>0</v>
      </c>
      <c r="W810" t="str">
        <f t="shared" si="115"/>
        <v>PSCAD_H_SMIB_HVRT.44_SCR1000_XR10_P1_Q0.395</v>
      </c>
      <c r="X810" t="str">
        <f t="shared" si="114"/>
        <v>1_0.395_1000_10</v>
      </c>
      <c r="Z810">
        <v>0</v>
      </c>
    </row>
    <row r="811" spans="1:26" x14ac:dyDescent="0.25">
      <c r="A811" s="10" t="s">
        <v>1069</v>
      </c>
      <c r="B811" t="s">
        <v>55</v>
      </c>
      <c r="C811" s="12" t="s">
        <v>301</v>
      </c>
      <c r="D811" t="s">
        <v>983</v>
      </c>
      <c r="E811" s="10">
        <v>5255</v>
      </c>
      <c r="F811" t="s">
        <v>305</v>
      </c>
      <c r="G811" s="9">
        <v>15</v>
      </c>
      <c r="H811" s="9">
        <v>1</v>
      </c>
      <c r="I811" s="10">
        <v>0.39500000000000002</v>
      </c>
      <c r="J811" s="9">
        <v>1000</v>
      </c>
      <c r="K811" s="9">
        <v>10</v>
      </c>
      <c r="L811" s="5" t="e">
        <f>VLOOKUP(X811,#REF!,6,FALSE)</f>
        <v>#REF!</v>
      </c>
      <c r="M811" s="5" t="e">
        <f>VLOOKUP(X811,#REF!,8,FALSE)</f>
        <v>#REF!</v>
      </c>
      <c r="N811" s="5" t="e">
        <f>VLOOKUP(X811,#REF!,7,FALSE)</f>
        <v>#REF!</v>
      </c>
      <c r="O811" s="9">
        <v>0</v>
      </c>
      <c r="P811">
        <v>0.43</v>
      </c>
      <c r="Q811" t="e">
        <f t="shared" si="111"/>
        <v>#REF!</v>
      </c>
      <c r="R811" t="e">
        <f t="shared" si="112"/>
        <v>#REF!</v>
      </c>
      <c r="S811" t="e">
        <f>#REF!^2/((J811*#REF!)*(SQRT(1+K811^2)))</f>
        <v>#REF!</v>
      </c>
      <c r="T811" t="e">
        <f t="shared" si="113"/>
        <v>#REF!</v>
      </c>
      <c r="U811" s="9">
        <v>-0.27</v>
      </c>
      <c r="V811" s="9">
        <v>0</v>
      </c>
      <c r="W811" t="str">
        <f t="shared" si="115"/>
        <v>PSCAD_H_SMIB_HVRT.45_SCR1000_XR10_P1_Q0.395</v>
      </c>
      <c r="X811" t="str">
        <f t="shared" si="114"/>
        <v>1_0.395_1000_10</v>
      </c>
      <c r="Z811">
        <v>0</v>
      </c>
    </row>
    <row r="812" spans="1:26" x14ac:dyDescent="0.25">
      <c r="A812" s="10" t="s">
        <v>1070</v>
      </c>
      <c r="B812" t="s">
        <v>55</v>
      </c>
      <c r="C812" s="12" t="s">
        <v>301</v>
      </c>
      <c r="D812" t="s">
        <v>983</v>
      </c>
      <c r="E812" s="10">
        <v>5255</v>
      </c>
      <c r="F812" t="s">
        <v>305</v>
      </c>
      <c r="G812" s="9">
        <v>15</v>
      </c>
      <c r="H812" s="9">
        <v>1</v>
      </c>
      <c r="I812" s="10">
        <v>0.39500000000000002</v>
      </c>
      <c r="J812" s="9">
        <v>1000</v>
      </c>
      <c r="K812" s="9">
        <v>10</v>
      </c>
      <c r="L812" s="5" t="e">
        <f>VLOOKUP(X812,#REF!,6,FALSE)</f>
        <v>#REF!</v>
      </c>
      <c r="M812" s="5" t="e">
        <f>VLOOKUP(X812,#REF!,8,FALSE)</f>
        <v>#REF!</v>
      </c>
      <c r="N812" s="5" t="e">
        <f>VLOOKUP(X812,#REF!,7,FALSE)</f>
        <v>#REF!</v>
      </c>
      <c r="O812" s="9">
        <v>0</v>
      </c>
      <c r="P812">
        <v>0.43</v>
      </c>
      <c r="Q812" t="e">
        <f t="shared" si="111"/>
        <v>#REF!</v>
      </c>
      <c r="R812" t="e">
        <f t="shared" si="112"/>
        <v>#REF!</v>
      </c>
      <c r="S812" t="e">
        <f>#REF!^2/((J812*#REF!)*(SQRT(1+K812^2)))</f>
        <v>#REF!</v>
      </c>
      <c r="T812" t="e">
        <f t="shared" si="113"/>
        <v>#REF!</v>
      </c>
      <c r="U812" s="9">
        <v>-0.28000000000000003</v>
      </c>
      <c r="V812" s="9">
        <v>0</v>
      </c>
      <c r="W812" t="str">
        <f t="shared" si="115"/>
        <v>PSCAD_H_SMIB_HVRT.46_SCR1000_XR10_P1_Q0.395</v>
      </c>
      <c r="X812" t="str">
        <f t="shared" si="114"/>
        <v>1_0.395_1000_10</v>
      </c>
      <c r="Z812">
        <v>0</v>
      </c>
    </row>
    <row r="813" spans="1:26" x14ac:dyDescent="0.25">
      <c r="A813" s="10" t="s">
        <v>1071</v>
      </c>
      <c r="B813" t="s">
        <v>55</v>
      </c>
      <c r="C813" s="12" t="s">
        <v>301</v>
      </c>
      <c r="D813" t="s">
        <v>983</v>
      </c>
      <c r="E813" s="10">
        <v>5255</v>
      </c>
      <c r="F813" t="s">
        <v>305</v>
      </c>
      <c r="G813" s="9">
        <v>15</v>
      </c>
      <c r="H813" s="9">
        <v>1</v>
      </c>
      <c r="I813" s="10">
        <v>0.39500000000000002</v>
      </c>
      <c r="J813" s="9">
        <v>1000</v>
      </c>
      <c r="K813" s="9">
        <v>10</v>
      </c>
      <c r="L813" s="5" t="e">
        <f>VLOOKUP(X813,#REF!,6,FALSE)</f>
        <v>#REF!</v>
      </c>
      <c r="M813" s="5" t="e">
        <f>VLOOKUP(X813,#REF!,8,FALSE)</f>
        <v>#REF!</v>
      </c>
      <c r="N813" s="5" t="e">
        <f>VLOOKUP(X813,#REF!,7,FALSE)</f>
        <v>#REF!</v>
      </c>
      <c r="O813" s="9">
        <v>0</v>
      </c>
      <c r="P813">
        <v>0.43</v>
      </c>
      <c r="Q813" t="e">
        <f t="shared" si="111"/>
        <v>#REF!</v>
      </c>
      <c r="R813" t="e">
        <f t="shared" si="112"/>
        <v>#REF!</v>
      </c>
      <c r="S813" t="e">
        <f>#REF!^2/((J813*#REF!)*(SQRT(1+K813^2)))</f>
        <v>#REF!</v>
      </c>
      <c r="T813" t="e">
        <f t="shared" si="113"/>
        <v>#REF!</v>
      </c>
      <c r="U813" s="9">
        <v>-0.28999999999999998</v>
      </c>
      <c r="V813" s="9">
        <v>0</v>
      </c>
      <c r="W813" t="str">
        <f t="shared" si="115"/>
        <v>PSCAD_H_SMIB_HVRT.47_SCR1000_XR10_P1_Q0.395</v>
      </c>
      <c r="X813" t="str">
        <f t="shared" si="114"/>
        <v>1_0.395_1000_10</v>
      </c>
      <c r="Z813">
        <v>0</v>
      </c>
    </row>
    <row r="814" spans="1:26" x14ac:dyDescent="0.25">
      <c r="A814" s="10" t="s">
        <v>1072</v>
      </c>
      <c r="B814" t="s">
        <v>55</v>
      </c>
      <c r="C814" s="12" t="s">
        <v>301</v>
      </c>
      <c r="D814" t="s">
        <v>983</v>
      </c>
      <c r="E814" s="10">
        <v>5255</v>
      </c>
      <c r="F814" t="s">
        <v>305</v>
      </c>
      <c r="G814" s="9">
        <v>15</v>
      </c>
      <c r="H814" s="9">
        <v>1</v>
      </c>
      <c r="I814" s="10">
        <v>0.39500000000000002</v>
      </c>
      <c r="J814" s="9">
        <v>1000</v>
      </c>
      <c r="K814" s="9">
        <v>10</v>
      </c>
      <c r="L814" s="5" t="e">
        <f>VLOOKUP(X814,#REF!,6,FALSE)</f>
        <v>#REF!</v>
      </c>
      <c r="M814" s="5" t="e">
        <f>VLOOKUP(X814,#REF!,8,FALSE)</f>
        <v>#REF!</v>
      </c>
      <c r="N814" s="5" t="e">
        <f>VLOOKUP(X814,#REF!,7,FALSE)</f>
        <v>#REF!</v>
      </c>
      <c r="O814" s="9">
        <v>0</v>
      </c>
      <c r="P814">
        <v>0.43</v>
      </c>
      <c r="Q814" t="e">
        <f t="shared" si="111"/>
        <v>#REF!</v>
      </c>
      <c r="R814" t="e">
        <f t="shared" si="112"/>
        <v>#REF!</v>
      </c>
      <c r="S814" t="e">
        <f>#REF!^2/((J814*#REF!)*(SQRT(1+K814^2)))</f>
        <v>#REF!</v>
      </c>
      <c r="T814" t="e">
        <f t="shared" si="113"/>
        <v>#REF!</v>
      </c>
      <c r="U814" s="9">
        <v>-0.3</v>
      </c>
      <c r="V814" s="9">
        <v>0</v>
      </c>
      <c r="W814" t="str">
        <f t="shared" si="115"/>
        <v>PSCAD_H_SMIB_HVRT.48_SCR1000_XR10_P1_Q0.395</v>
      </c>
      <c r="X814" t="str">
        <f t="shared" si="114"/>
        <v>1_0.395_1000_10</v>
      </c>
      <c r="Z814">
        <v>0</v>
      </c>
    </row>
    <row r="815" spans="1:26" x14ac:dyDescent="0.25">
      <c r="A815" t="s">
        <v>846</v>
      </c>
      <c r="B815" t="s">
        <v>55</v>
      </c>
      <c r="C815" t="s">
        <v>296</v>
      </c>
      <c r="D815" t="s">
        <v>983</v>
      </c>
      <c r="E815" s="10">
        <v>52514</v>
      </c>
      <c r="F815" t="s">
        <v>305</v>
      </c>
      <c r="G815">
        <v>675</v>
      </c>
      <c r="H815">
        <v>1</v>
      </c>
      <c r="I815" s="7">
        <v>0</v>
      </c>
      <c r="J815" s="7" t="e">
        <f>#REF!</f>
        <v>#REF!</v>
      </c>
      <c r="K815" s="7" t="e">
        <f>#REF!</f>
        <v>#REF!</v>
      </c>
      <c r="L815" s="5" t="e">
        <f>VLOOKUP(X815,#REF!,6,FALSE)</f>
        <v>#REF!</v>
      </c>
      <c r="M815" s="5" t="e">
        <f>VLOOKUP(X815,#REF!,8,FALSE)</f>
        <v>#REF!</v>
      </c>
      <c r="N815" s="5" t="e">
        <f>VLOOKUP(X815,#REF!,7,FALSE)</f>
        <v>#REF!</v>
      </c>
      <c r="O815">
        <v>0</v>
      </c>
      <c r="P815">
        <v>0</v>
      </c>
      <c r="Q815" t="e">
        <f t="shared" si="81"/>
        <v>#REF!</v>
      </c>
      <c r="R815" t="e">
        <f t="shared" si="82"/>
        <v>#REF!</v>
      </c>
      <c r="S815" t="e">
        <f>#REF!^2/((J815*#REF!)*(SQRT(1+K815^2)))</f>
        <v>#REF!</v>
      </c>
      <c r="T815" t="e">
        <f t="shared" si="83"/>
        <v>#REF!</v>
      </c>
      <c r="U815">
        <v>0</v>
      </c>
      <c r="V815" s="9">
        <v>0</v>
      </c>
      <c r="W815" t="e">
        <f t="shared" si="105"/>
        <v>#REF!</v>
      </c>
      <c r="X815" t="e">
        <f t="shared" si="84"/>
        <v>#REF!</v>
      </c>
      <c r="Z815">
        <v>0</v>
      </c>
    </row>
    <row r="816" spans="1:26" x14ac:dyDescent="0.25">
      <c r="A816" t="s">
        <v>847</v>
      </c>
      <c r="B816" t="s">
        <v>55</v>
      </c>
      <c r="C816" t="s">
        <v>296</v>
      </c>
      <c r="D816" t="s">
        <v>983</v>
      </c>
      <c r="E816" s="10">
        <v>52514</v>
      </c>
      <c r="F816" t="s">
        <v>305</v>
      </c>
      <c r="G816">
        <v>675</v>
      </c>
      <c r="H816">
        <v>1</v>
      </c>
      <c r="I816" s="7">
        <v>0</v>
      </c>
      <c r="J816" s="7" t="e">
        <f>#REF!</f>
        <v>#REF!</v>
      </c>
      <c r="K816" s="7" t="e">
        <f>#REF!</f>
        <v>#REF!</v>
      </c>
      <c r="L816" s="5" t="e">
        <f>VLOOKUP(X816,#REF!,6,FALSE)</f>
        <v>#REF!</v>
      </c>
      <c r="M816" s="5" t="e">
        <f>VLOOKUP(X816,#REF!,8,FALSE)</f>
        <v>#REF!</v>
      </c>
      <c r="N816" s="5" t="e">
        <f>VLOOKUP(X816,#REF!,7,FALSE)</f>
        <v>#REF!</v>
      </c>
      <c r="O816">
        <v>0</v>
      </c>
      <c r="P816">
        <v>0</v>
      </c>
      <c r="Q816" t="e">
        <f t="shared" si="81"/>
        <v>#REF!</v>
      </c>
      <c r="R816" t="e">
        <f t="shared" si="82"/>
        <v>#REF!</v>
      </c>
      <c r="S816" t="e">
        <f>#REF!^2/((J816*#REF!)*(SQRT(1+K816^2)))</f>
        <v>#REF!</v>
      </c>
      <c r="T816" t="e">
        <f t="shared" si="83"/>
        <v>#REF!</v>
      </c>
      <c r="U816">
        <v>0</v>
      </c>
      <c r="V816">
        <v>0</v>
      </c>
      <c r="W816" t="e">
        <f t="shared" si="105"/>
        <v>#REF!</v>
      </c>
      <c r="X816" t="e">
        <f t="shared" si="84"/>
        <v>#REF!</v>
      </c>
      <c r="Z816">
        <v>0</v>
      </c>
    </row>
    <row r="817" spans="1:28" x14ac:dyDescent="0.25">
      <c r="A817" t="s">
        <v>848</v>
      </c>
      <c r="B817" t="s">
        <v>55</v>
      </c>
      <c r="C817" t="s">
        <v>297</v>
      </c>
      <c r="D817" t="s">
        <v>983</v>
      </c>
      <c r="E817" s="10">
        <v>52514</v>
      </c>
      <c r="F817" t="s">
        <v>305</v>
      </c>
      <c r="G817">
        <v>40</v>
      </c>
      <c r="H817">
        <v>1</v>
      </c>
      <c r="I817" s="7">
        <v>0</v>
      </c>
      <c r="J817" s="7" t="e">
        <f>#REF!</f>
        <v>#REF!</v>
      </c>
      <c r="K817" s="7" t="e">
        <f>#REF!</f>
        <v>#REF!</v>
      </c>
      <c r="L817" s="5" t="e">
        <f>VLOOKUP(X817,#REF!,6,FALSE)</f>
        <v>#REF!</v>
      </c>
      <c r="M817" s="5" t="e">
        <f>VLOOKUP(X817,#REF!,8,FALSE)</f>
        <v>#REF!</v>
      </c>
      <c r="N817" s="5" t="e">
        <f>VLOOKUP(X817,#REF!,7,FALSE)</f>
        <v>#REF!</v>
      </c>
      <c r="O817">
        <v>0</v>
      </c>
      <c r="P817">
        <v>0</v>
      </c>
      <c r="Q817" t="e">
        <f t="shared" si="81"/>
        <v>#REF!</v>
      </c>
      <c r="R817" t="e">
        <f t="shared" si="82"/>
        <v>#REF!</v>
      </c>
      <c r="S817" t="e">
        <f>#REF!^2/((J817*#REF!)*(SQRT(1+K817^2)))</f>
        <v>#REF!</v>
      </c>
      <c r="T817" t="e">
        <f t="shared" si="83"/>
        <v>#REF!</v>
      </c>
      <c r="U817">
        <v>0</v>
      </c>
      <c r="V817">
        <v>0</v>
      </c>
      <c r="W817" t="e">
        <f t="shared" si="105"/>
        <v>#REF!</v>
      </c>
      <c r="X817" t="e">
        <f t="shared" si="84"/>
        <v>#REF!</v>
      </c>
      <c r="Z817">
        <v>0</v>
      </c>
    </row>
    <row r="818" spans="1:28" x14ac:dyDescent="0.25">
      <c r="A818" t="s">
        <v>849</v>
      </c>
      <c r="B818" t="s">
        <v>55</v>
      </c>
      <c r="C818" t="s">
        <v>297</v>
      </c>
      <c r="D818" t="s">
        <v>983</v>
      </c>
      <c r="E818" s="10">
        <v>52514</v>
      </c>
      <c r="F818" t="s">
        <v>305</v>
      </c>
      <c r="G818">
        <v>40</v>
      </c>
      <c r="H818">
        <v>1</v>
      </c>
      <c r="I818" s="7">
        <v>0</v>
      </c>
      <c r="J818" s="7" t="e">
        <f>#REF!</f>
        <v>#REF!</v>
      </c>
      <c r="K818" s="7" t="e">
        <f>#REF!</f>
        <v>#REF!</v>
      </c>
      <c r="L818" s="5" t="e">
        <f>VLOOKUP(X818,#REF!,6,FALSE)</f>
        <v>#REF!</v>
      </c>
      <c r="M818" s="5" t="e">
        <f>VLOOKUP(X818,#REF!,8,FALSE)</f>
        <v>#REF!</v>
      </c>
      <c r="N818" s="5" t="e">
        <f>VLOOKUP(X818,#REF!,7,FALSE)</f>
        <v>#REF!</v>
      </c>
      <c r="O818">
        <v>0</v>
      </c>
      <c r="P818">
        <v>0</v>
      </c>
      <c r="Q818" t="e">
        <f t="shared" si="81"/>
        <v>#REF!</v>
      </c>
      <c r="R818" t="e">
        <f t="shared" si="82"/>
        <v>#REF!</v>
      </c>
      <c r="S818" t="e">
        <f>#REF!^2/((J818*#REF!)*(SQRT(1+K818^2)))</f>
        <v>#REF!</v>
      </c>
      <c r="T818" t="e">
        <f t="shared" si="83"/>
        <v>#REF!</v>
      </c>
      <c r="U818">
        <v>0</v>
      </c>
      <c r="V818">
        <v>0</v>
      </c>
      <c r="W818" t="e">
        <f t="shared" si="105"/>
        <v>#REF!</v>
      </c>
      <c r="X818" t="e">
        <f t="shared" si="84"/>
        <v>#REF!</v>
      </c>
      <c r="Z818">
        <v>0</v>
      </c>
    </row>
    <row r="819" spans="1:28" x14ac:dyDescent="0.25">
      <c r="A819" t="s">
        <v>352</v>
      </c>
      <c r="B819" t="s">
        <v>55</v>
      </c>
      <c r="C819" s="11" t="s">
        <v>17</v>
      </c>
      <c r="D819" t="s">
        <v>983</v>
      </c>
      <c r="E819" s="10">
        <v>5255</v>
      </c>
      <c r="F819" t="s">
        <v>305</v>
      </c>
      <c r="G819">
        <v>25</v>
      </c>
      <c r="H819">
        <v>1</v>
      </c>
      <c r="I819" s="7">
        <v>0</v>
      </c>
      <c r="J819" s="7" t="e">
        <f>#REF!</f>
        <v>#REF!</v>
      </c>
      <c r="K819" s="7" t="e">
        <f>#REF!</f>
        <v>#REF!</v>
      </c>
      <c r="L819" s="5" t="e">
        <f>VLOOKUP(X819,#REF!,6,FALSE)</f>
        <v>#REF!</v>
      </c>
      <c r="M819" s="5" t="e">
        <f>VLOOKUP(X819,#REF!,8,FALSE)</f>
        <v>#REF!</v>
      </c>
      <c r="N819" s="5" t="e">
        <f>VLOOKUP(X819,#REF!,7,FALSE)</f>
        <v>#REF!</v>
      </c>
      <c r="O819">
        <v>0</v>
      </c>
      <c r="P819">
        <v>0.43</v>
      </c>
      <c r="Q819" t="e">
        <f t="shared" si="81"/>
        <v>#REF!</v>
      </c>
      <c r="R819" t="e">
        <f t="shared" si="82"/>
        <v>#REF!</v>
      </c>
      <c r="S819" t="e">
        <f>#REF!^2/((J819*#REF!)*(SQRT(1+K819^2)))</f>
        <v>#REF!</v>
      </c>
      <c r="T819" t="e">
        <f t="shared" si="83"/>
        <v>#REF!</v>
      </c>
      <c r="U819">
        <v>0</v>
      </c>
      <c r="V819">
        <v>0</v>
      </c>
      <c r="W819" t="e">
        <f>"PSCAD_"&amp;D819&amp;"_"&amp;F819&amp;"_"&amp;A819&amp;"_SCR"&amp;ROUND(J819,2)&amp;"_XR"&amp;ROUND(K819,2)&amp;"_P"&amp;H819&amp;"_Q"&amp;I819</f>
        <v>#REF!</v>
      </c>
      <c r="X819" t="e">
        <f t="shared" si="84"/>
        <v>#REF!</v>
      </c>
      <c r="Z819">
        <v>0</v>
      </c>
      <c r="AB819" t="s">
        <v>282</v>
      </c>
    </row>
    <row r="820" spans="1:28" x14ac:dyDescent="0.25">
      <c r="A820" t="s">
        <v>353</v>
      </c>
      <c r="B820" t="s">
        <v>55</v>
      </c>
      <c r="C820" s="11" t="s">
        <v>17</v>
      </c>
      <c r="D820" t="s">
        <v>983</v>
      </c>
      <c r="E820" s="10">
        <v>5255</v>
      </c>
      <c r="F820" t="s">
        <v>305</v>
      </c>
      <c r="G820">
        <v>25</v>
      </c>
      <c r="H820">
        <v>1</v>
      </c>
      <c r="I820" s="7">
        <v>0</v>
      </c>
      <c r="J820" s="7" t="e">
        <f>#REF!</f>
        <v>#REF!</v>
      </c>
      <c r="K820" s="7" t="e">
        <f>#REF!</f>
        <v>#REF!</v>
      </c>
      <c r="L820" s="5" t="e">
        <f>VLOOKUP(X820,#REF!,6,FALSE)</f>
        <v>#REF!</v>
      </c>
      <c r="M820" s="5" t="e">
        <f>VLOOKUP(X820,#REF!,8,FALSE)</f>
        <v>#REF!</v>
      </c>
      <c r="N820" s="5" t="e">
        <f>VLOOKUP(X820,#REF!,7,FALSE)</f>
        <v>#REF!</v>
      </c>
      <c r="O820">
        <v>0</v>
      </c>
      <c r="P820">
        <v>0.43</v>
      </c>
      <c r="Q820" t="e">
        <f t="shared" si="81"/>
        <v>#REF!</v>
      </c>
      <c r="R820" t="e">
        <f>T820*V820</f>
        <v>#REF!</v>
      </c>
      <c r="S820" t="e">
        <f>#REF!^2/((J820*#REF!)*(SQRT(1+K820^2)))</f>
        <v>#REF!</v>
      </c>
      <c r="T820" t="e">
        <f t="shared" si="83"/>
        <v>#REF!</v>
      </c>
      <c r="U820">
        <v>0</v>
      </c>
      <c r="V820">
        <v>1</v>
      </c>
      <c r="W820" t="e">
        <f t="shared" si="105"/>
        <v>#REF!</v>
      </c>
      <c r="X820" t="e">
        <f t="shared" si="84"/>
        <v>#REF!</v>
      </c>
      <c r="Z820">
        <v>0</v>
      </c>
      <c r="AB820" t="s">
        <v>281</v>
      </c>
    </row>
    <row r="821" spans="1:28" x14ac:dyDescent="0.25">
      <c r="A821" t="s">
        <v>354</v>
      </c>
      <c r="B821" t="s">
        <v>55</v>
      </c>
      <c r="C821" s="11" t="s">
        <v>17</v>
      </c>
      <c r="D821" t="s">
        <v>983</v>
      </c>
      <c r="E821" s="10">
        <v>5255</v>
      </c>
      <c r="F821" t="s">
        <v>305</v>
      </c>
      <c r="G821">
        <v>25</v>
      </c>
      <c r="H821">
        <v>1</v>
      </c>
      <c r="I821" s="7">
        <v>0</v>
      </c>
      <c r="J821" s="7" t="e">
        <f>#REF!</f>
        <v>#REF!</v>
      </c>
      <c r="K821" s="7" t="e">
        <f>#REF!</f>
        <v>#REF!</v>
      </c>
      <c r="L821" s="5" t="e">
        <f>VLOOKUP(X821,#REF!,6,FALSE)</f>
        <v>#REF!</v>
      </c>
      <c r="M821" s="5" t="e">
        <f>VLOOKUP(X821,#REF!,8,FALSE)</f>
        <v>#REF!</v>
      </c>
      <c r="N821" s="5" t="e">
        <f>VLOOKUP(X821,#REF!,7,FALSE)</f>
        <v>#REF!</v>
      </c>
      <c r="O821">
        <v>0</v>
      </c>
      <c r="P821">
        <v>0.43</v>
      </c>
      <c r="Q821" t="e">
        <f t="shared" si="81"/>
        <v>#REF!</v>
      </c>
      <c r="R821" t="e">
        <f t="shared" si="82"/>
        <v>#REF!</v>
      </c>
      <c r="S821" t="e">
        <f>#REF!^2/((J821*#REF!)*(SQRT(1+K821^2)))</f>
        <v>#REF!</v>
      </c>
      <c r="T821" t="e">
        <f t="shared" si="83"/>
        <v>#REF!</v>
      </c>
      <c r="U821">
        <v>0</v>
      </c>
      <c r="V821">
        <v>2</v>
      </c>
      <c r="W821" t="e">
        <f t="shared" si="105"/>
        <v>#REF!</v>
      </c>
      <c r="X821" t="e">
        <f t="shared" si="84"/>
        <v>#REF!</v>
      </c>
      <c r="Z821">
        <v>0</v>
      </c>
      <c r="AB821" t="s">
        <v>282</v>
      </c>
    </row>
    <row r="822" spans="1:28" x14ac:dyDescent="0.25">
      <c r="A822" t="s">
        <v>355</v>
      </c>
      <c r="B822" t="s">
        <v>55</v>
      </c>
      <c r="C822" s="11" t="s">
        <v>17</v>
      </c>
      <c r="D822" t="s">
        <v>983</v>
      </c>
      <c r="E822" s="10">
        <v>5255</v>
      </c>
      <c r="F822" t="s">
        <v>305</v>
      </c>
      <c r="G822">
        <v>25</v>
      </c>
      <c r="H822">
        <v>1</v>
      </c>
      <c r="I822" s="7">
        <v>0.39500000000000002</v>
      </c>
      <c r="J822" s="7" t="e">
        <f>#REF!</f>
        <v>#REF!</v>
      </c>
      <c r="K822" s="7" t="e">
        <f>#REF!</f>
        <v>#REF!</v>
      </c>
      <c r="L822" s="5" t="e">
        <f>VLOOKUP(X822,#REF!,6,FALSE)</f>
        <v>#REF!</v>
      </c>
      <c r="M822" s="5" t="e">
        <f>VLOOKUP(X822,#REF!,8,FALSE)</f>
        <v>#REF!</v>
      </c>
      <c r="N822" s="5" t="e">
        <f>VLOOKUP(X822,#REF!,7,FALSE)</f>
        <v>#REF!</v>
      </c>
      <c r="O822">
        <v>0</v>
      </c>
      <c r="P822">
        <v>0.43</v>
      </c>
      <c r="Q822" t="e">
        <f t="shared" si="81"/>
        <v>#REF!</v>
      </c>
      <c r="R822" t="e">
        <f t="shared" si="82"/>
        <v>#REF!</v>
      </c>
      <c r="S822" t="e">
        <f>#REF!^2/((J822*#REF!)*(SQRT(1+K822^2)))</f>
        <v>#REF!</v>
      </c>
      <c r="T822" t="e">
        <f t="shared" si="83"/>
        <v>#REF!</v>
      </c>
      <c r="U822">
        <v>0</v>
      </c>
      <c r="V822">
        <v>0</v>
      </c>
      <c r="W822" t="e">
        <f t="shared" si="105"/>
        <v>#REF!</v>
      </c>
      <c r="X822" t="e">
        <f t="shared" si="84"/>
        <v>#REF!</v>
      </c>
      <c r="Z822">
        <v>0</v>
      </c>
      <c r="AB822" t="s">
        <v>281</v>
      </c>
    </row>
    <row r="823" spans="1:28" x14ac:dyDescent="0.25">
      <c r="A823" t="s">
        <v>356</v>
      </c>
      <c r="B823" t="s">
        <v>55</v>
      </c>
      <c r="C823" s="11" t="s">
        <v>17</v>
      </c>
      <c r="D823" t="s">
        <v>983</v>
      </c>
      <c r="E823" s="10">
        <v>5255</v>
      </c>
      <c r="F823" t="s">
        <v>305</v>
      </c>
      <c r="G823">
        <v>25</v>
      </c>
      <c r="H823">
        <v>1</v>
      </c>
      <c r="I823" s="7">
        <v>0.39500000000000002</v>
      </c>
      <c r="J823" s="7" t="e">
        <f>#REF!</f>
        <v>#REF!</v>
      </c>
      <c r="K823" s="7" t="e">
        <f>#REF!</f>
        <v>#REF!</v>
      </c>
      <c r="L823" s="5" t="e">
        <f>VLOOKUP(X823,#REF!,6,FALSE)</f>
        <v>#REF!</v>
      </c>
      <c r="M823" s="5" t="e">
        <f>VLOOKUP(X823,#REF!,8,FALSE)</f>
        <v>#REF!</v>
      </c>
      <c r="N823" s="5" t="e">
        <f>VLOOKUP(X823,#REF!,7,FALSE)</f>
        <v>#REF!</v>
      </c>
      <c r="O823">
        <v>0</v>
      </c>
      <c r="P823">
        <v>0.43</v>
      </c>
      <c r="Q823" t="e">
        <f t="shared" si="81"/>
        <v>#REF!</v>
      </c>
      <c r="R823" t="e">
        <f t="shared" si="82"/>
        <v>#REF!</v>
      </c>
      <c r="S823" t="e">
        <f>#REF!^2/((J823*#REF!)*(SQRT(1+K823^2)))</f>
        <v>#REF!</v>
      </c>
      <c r="T823" t="e">
        <f t="shared" si="83"/>
        <v>#REF!</v>
      </c>
      <c r="U823">
        <v>0</v>
      </c>
      <c r="V823">
        <v>1</v>
      </c>
      <c r="W823" t="e">
        <f t="shared" si="105"/>
        <v>#REF!</v>
      </c>
      <c r="X823" t="e">
        <f t="shared" si="84"/>
        <v>#REF!</v>
      </c>
      <c r="Z823">
        <v>0</v>
      </c>
      <c r="AB823" t="s">
        <v>282</v>
      </c>
    </row>
    <row r="824" spans="1:28" x14ac:dyDescent="0.25">
      <c r="A824" t="s">
        <v>357</v>
      </c>
      <c r="B824" t="s">
        <v>55</v>
      </c>
      <c r="C824" s="11" t="s">
        <v>17</v>
      </c>
      <c r="D824" t="s">
        <v>983</v>
      </c>
      <c r="E824" s="10">
        <v>5255</v>
      </c>
      <c r="F824" t="s">
        <v>305</v>
      </c>
      <c r="G824">
        <v>25</v>
      </c>
      <c r="H824">
        <v>1</v>
      </c>
      <c r="I824" s="7">
        <v>0.39500000000000002</v>
      </c>
      <c r="J824" s="7" t="e">
        <f>#REF!</f>
        <v>#REF!</v>
      </c>
      <c r="K824" s="7" t="e">
        <f>#REF!</f>
        <v>#REF!</v>
      </c>
      <c r="L824" s="5" t="e">
        <f>VLOOKUP(X824,#REF!,6,FALSE)</f>
        <v>#REF!</v>
      </c>
      <c r="M824" s="5" t="e">
        <f>VLOOKUP(X824,#REF!,8,FALSE)</f>
        <v>#REF!</v>
      </c>
      <c r="N824" s="5" t="e">
        <f>VLOOKUP(X824,#REF!,7,FALSE)</f>
        <v>#REF!</v>
      </c>
      <c r="O824">
        <v>0</v>
      </c>
      <c r="P824">
        <v>0.43</v>
      </c>
      <c r="Q824" t="e">
        <f t="shared" si="81"/>
        <v>#REF!</v>
      </c>
      <c r="R824" t="e">
        <f t="shared" si="82"/>
        <v>#REF!</v>
      </c>
      <c r="S824" t="e">
        <f>#REF!^2/((J824*#REF!)*(SQRT(1+K824^2)))</f>
        <v>#REF!</v>
      </c>
      <c r="T824" t="e">
        <f t="shared" si="83"/>
        <v>#REF!</v>
      </c>
      <c r="U824">
        <v>0</v>
      </c>
      <c r="V824">
        <v>2</v>
      </c>
      <c r="W824" t="e">
        <f t="shared" si="105"/>
        <v>#REF!</v>
      </c>
      <c r="X824" t="e">
        <f t="shared" si="84"/>
        <v>#REF!</v>
      </c>
      <c r="Z824">
        <v>0</v>
      </c>
      <c r="AB824" t="s">
        <v>281</v>
      </c>
    </row>
    <row r="825" spans="1:28" x14ac:dyDescent="0.25">
      <c r="A825" t="s">
        <v>358</v>
      </c>
      <c r="B825" t="s">
        <v>55</v>
      </c>
      <c r="C825" s="11" t="s">
        <v>17</v>
      </c>
      <c r="D825" t="s">
        <v>983</v>
      </c>
      <c r="E825" s="10">
        <v>5255</v>
      </c>
      <c r="F825" t="s">
        <v>305</v>
      </c>
      <c r="G825">
        <v>25</v>
      </c>
      <c r="H825">
        <v>1</v>
      </c>
      <c r="I825" s="7">
        <v>-0.39500000000000002</v>
      </c>
      <c r="J825" s="7" t="e">
        <f>#REF!</f>
        <v>#REF!</v>
      </c>
      <c r="K825" s="7" t="e">
        <f>#REF!</f>
        <v>#REF!</v>
      </c>
      <c r="L825" s="5" t="e">
        <f>VLOOKUP(X825,#REF!,6,FALSE)</f>
        <v>#REF!</v>
      </c>
      <c r="M825" s="5" t="e">
        <f>VLOOKUP(X825,#REF!,8,FALSE)</f>
        <v>#REF!</v>
      </c>
      <c r="N825" s="5" t="e">
        <f>VLOOKUP(X825,#REF!,7,FALSE)</f>
        <v>#REF!</v>
      </c>
      <c r="O825">
        <v>0</v>
      </c>
      <c r="P825">
        <v>0.43</v>
      </c>
      <c r="Q825" t="e">
        <f t="shared" si="81"/>
        <v>#REF!</v>
      </c>
      <c r="R825" t="e">
        <f t="shared" si="82"/>
        <v>#REF!</v>
      </c>
      <c r="S825" t="e">
        <f>#REF!^2/((J825*#REF!)*(SQRT(1+K825^2)))</f>
        <v>#REF!</v>
      </c>
      <c r="T825" t="e">
        <f t="shared" si="83"/>
        <v>#REF!</v>
      </c>
      <c r="U825">
        <v>0</v>
      </c>
      <c r="V825">
        <v>0</v>
      </c>
      <c r="W825" t="e">
        <f t="shared" si="105"/>
        <v>#REF!</v>
      </c>
      <c r="X825" t="e">
        <f t="shared" si="84"/>
        <v>#REF!</v>
      </c>
      <c r="Z825">
        <v>0</v>
      </c>
    </row>
    <row r="826" spans="1:28" x14ac:dyDescent="0.25">
      <c r="A826" t="s">
        <v>359</v>
      </c>
      <c r="B826" t="s">
        <v>55</v>
      </c>
      <c r="C826" s="11" t="s">
        <v>17</v>
      </c>
      <c r="D826" t="s">
        <v>983</v>
      </c>
      <c r="E826" s="10">
        <v>5255</v>
      </c>
      <c r="F826" t="s">
        <v>305</v>
      </c>
      <c r="G826">
        <v>25</v>
      </c>
      <c r="H826">
        <v>1</v>
      </c>
      <c r="I826" s="7">
        <v>-0.39500000000000002</v>
      </c>
      <c r="J826" s="7" t="e">
        <f>#REF!</f>
        <v>#REF!</v>
      </c>
      <c r="K826" s="7" t="e">
        <f>#REF!</f>
        <v>#REF!</v>
      </c>
      <c r="L826" s="5" t="e">
        <f>VLOOKUP(X826,#REF!,6,FALSE)</f>
        <v>#REF!</v>
      </c>
      <c r="M826" s="5" t="e">
        <f>VLOOKUP(X826,#REF!,8,FALSE)</f>
        <v>#REF!</v>
      </c>
      <c r="N826" s="5" t="e">
        <f>VLOOKUP(X826,#REF!,7,FALSE)</f>
        <v>#REF!</v>
      </c>
      <c r="O826">
        <v>0</v>
      </c>
      <c r="P826">
        <v>0.43</v>
      </c>
      <c r="Q826" t="e">
        <f t="shared" si="81"/>
        <v>#REF!</v>
      </c>
      <c r="R826" t="e">
        <f t="shared" si="82"/>
        <v>#REF!</v>
      </c>
      <c r="S826" t="e">
        <f>#REF!^2/((J826*#REF!)*(SQRT(1+K826^2)))</f>
        <v>#REF!</v>
      </c>
      <c r="T826" t="e">
        <f t="shared" si="83"/>
        <v>#REF!</v>
      </c>
      <c r="U826">
        <v>0</v>
      </c>
      <c r="V826">
        <v>1</v>
      </c>
      <c r="W826" t="e">
        <f t="shared" si="105"/>
        <v>#REF!</v>
      </c>
      <c r="X826" t="e">
        <f t="shared" si="84"/>
        <v>#REF!</v>
      </c>
      <c r="Z826">
        <v>0</v>
      </c>
    </row>
    <row r="827" spans="1:28" x14ac:dyDescent="0.25">
      <c r="A827" t="s">
        <v>360</v>
      </c>
      <c r="B827" t="s">
        <v>55</v>
      </c>
      <c r="C827" s="11" t="s">
        <v>17</v>
      </c>
      <c r="D827" t="s">
        <v>983</v>
      </c>
      <c r="E827" s="10">
        <v>5255</v>
      </c>
      <c r="F827" t="s">
        <v>305</v>
      </c>
      <c r="G827">
        <v>25</v>
      </c>
      <c r="H827">
        <v>1</v>
      </c>
      <c r="I827" s="7">
        <v>-0.39500000000000002</v>
      </c>
      <c r="J827" s="7" t="e">
        <f>#REF!</f>
        <v>#REF!</v>
      </c>
      <c r="K827" s="7" t="e">
        <f>#REF!</f>
        <v>#REF!</v>
      </c>
      <c r="L827" s="5" t="e">
        <f>VLOOKUP(X827,#REF!,6,FALSE)</f>
        <v>#REF!</v>
      </c>
      <c r="M827" s="5" t="e">
        <f>VLOOKUP(X827,#REF!,8,FALSE)</f>
        <v>#REF!</v>
      </c>
      <c r="N827" s="5" t="e">
        <f>VLOOKUP(X827,#REF!,7,FALSE)</f>
        <v>#REF!</v>
      </c>
      <c r="O827">
        <v>0</v>
      </c>
      <c r="P827">
        <v>0.43</v>
      </c>
      <c r="Q827" t="e">
        <f t="shared" si="81"/>
        <v>#REF!</v>
      </c>
      <c r="R827" t="e">
        <f t="shared" si="82"/>
        <v>#REF!</v>
      </c>
      <c r="S827" t="e">
        <f>#REF!^2/((J827*#REF!)*(SQRT(1+K827^2)))</f>
        <v>#REF!</v>
      </c>
      <c r="T827" t="e">
        <f t="shared" si="83"/>
        <v>#REF!</v>
      </c>
      <c r="U827">
        <v>0</v>
      </c>
      <c r="V827">
        <v>2</v>
      </c>
      <c r="W827" t="e">
        <f t="shared" si="105"/>
        <v>#REF!</v>
      </c>
      <c r="X827" t="e">
        <f t="shared" si="84"/>
        <v>#REF!</v>
      </c>
      <c r="Z827">
        <v>0</v>
      </c>
    </row>
    <row r="828" spans="1:28" x14ac:dyDescent="0.25">
      <c r="A828" t="s">
        <v>361</v>
      </c>
      <c r="B828" t="s">
        <v>55</v>
      </c>
      <c r="C828" s="11" t="s">
        <v>17</v>
      </c>
      <c r="D828" t="s">
        <v>983</v>
      </c>
      <c r="E828" s="10">
        <v>5255</v>
      </c>
      <c r="F828" t="s">
        <v>305</v>
      </c>
      <c r="G828">
        <v>25</v>
      </c>
      <c r="H828">
        <v>1</v>
      </c>
      <c r="I828" s="7">
        <v>0</v>
      </c>
      <c r="J828" s="7" t="e">
        <f>#REF!</f>
        <v>#REF!</v>
      </c>
      <c r="K828" s="7" t="e">
        <f>#REF!</f>
        <v>#REF!</v>
      </c>
      <c r="L828" s="5" t="e">
        <f>VLOOKUP(X828,#REF!,6,FALSE)</f>
        <v>#REF!</v>
      </c>
      <c r="M828" s="5" t="e">
        <f>VLOOKUP(X828,#REF!,8,FALSE)</f>
        <v>#REF!</v>
      </c>
      <c r="N828" s="5" t="e">
        <f>VLOOKUP(X828,#REF!,7,FALSE)</f>
        <v>#REF!</v>
      </c>
      <c r="O828">
        <v>0</v>
      </c>
      <c r="P828">
        <v>0.43</v>
      </c>
      <c r="Q828" t="e">
        <f t="shared" ref="Q828:Q891" si="116">IF(S828*V828=0,0.001,S828*V828)</f>
        <v>#REF!</v>
      </c>
      <c r="R828" t="e">
        <f t="shared" ref="R828:R891" si="117">T828*V828</f>
        <v>#REF!</v>
      </c>
      <c r="S828" t="e">
        <f>#REF!^2/((J828*#REF!)*(SQRT(1+K828^2)))</f>
        <v>#REF!</v>
      </c>
      <c r="T828" t="e">
        <f t="shared" ref="T828:T891" si="118">S828*K828/(2*PI()*50)</f>
        <v>#REF!</v>
      </c>
      <c r="U828">
        <v>0</v>
      </c>
      <c r="V828">
        <v>0</v>
      </c>
      <c r="W828" t="e">
        <f t="shared" si="105"/>
        <v>#REF!</v>
      </c>
      <c r="X828" t="e">
        <f t="shared" si="84"/>
        <v>#REF!</v>
      </c>
      <c r="Z828">
        <v>0</v>
      </c>
      <c r="AB828" t="s">
        <v>284</v>
      </c>
    </row>
    <row r="829" spans="1:28" x14ac:dyDescent="0.25">
      <c r="A829" t="s">
        <v>362</v>
      </c>
      <c r="B829" t="s">
        <v>55</v>
      </c>
      <c r="C829" s="11" t="s">
        <v>17</v>
      </c>
      <c r="D829" t="s">
        <v>983</v>
      </c>
      <c r="E829" s="10">
        <v>5255</v>
      </c>
      <c r="F829" t="s">
        <v>305</v>
      </c>
      <c r="G829">
        <v>25</v>
      </c>
      <c r="H829">
        <v>1</v>
      </c>
      <c r="I829" s="7">
        <v>0</v>
      </c>
      <c r="J829" s="7" t="e">
        <f>#REF!</f>
        <v>#REF!</v>
      </c>
      <c r="K829" s="7" t="e">
        <f>#REF!</f>
        <v>#REF!</v>
      </c>
      <c r="L829" s="5" t="e">
        <f>VLOOKUP(X829,#REF!,6,FALSE)</f>
        <v>#REF!</v>
      </c>
      <c r="M829" s="5" t="e">
        <f>VLOOKUP(X829,#REF!,8,FALSE)</f>
        <v>#REF!</v>
      </c>
      <c r="N829" s="5" t="e">
        <f>VLOOKUP(X829,#REF!,7,FALSE)</f>
        <v>#REF!</v>
      </c>
      <c r="O829">
        <v>0</v>
      </c>
      <c r="P829">
        <v>0.43</v>
      </c>
      <c r="Q829" t="e">
        <f t="shared" si="116"/>
        <v>#REF!</v>
      </c>
      <c r="R829" t="e">
        <f t="shared" si="117"/>
        <v>#REF!</v>
      </c>
      <c r="S829" t="e">
        <f>#REF!^2/((J829*#REF!)*(SQRT(1+K829^2)))</f>
        <v>#REF!</v>
      </c>
      <c r="T829" t="e">
        <f t="shared" si="118"/>
        <v>#REF!</v>
      </c>
      <c r="U829">
        <v>0</v>
      </c>
      <c r="V829">
        <v>1</v>
      </c>
      <c r="W829" t="e">
        <f t="shared" si="105"/>
        <v>#REF!</v>
      </c>
      <c r="X829" t="e">
        <f t="shared" si="84"/>
        <v>#REF!</v>
      </c>
      <c r="Z829">
        <v>0</v>
      </c>
      <c r="AB829" t="s">
        <v>286</v>
      </c>
    </row>
    <row r="830" spans="1:28" x14ac:dyDescent="0.25">
      <c r="A830" t="s">
        <v>363</v>
      </c>
      <c r="B830" t="s">
        <v>55</v>
      </c>
      <c r="C830" s="11" t="s">
        <v>17</v>
      </c>
      <c r="D830" t="s">
        <v>983</v>
      </c>
      <c r="E830" s="10">
        <v>5255</v>
      </c>
      <c r="F830" t="s">
        <v>305</v>
      </c>
      <c r="G830">
        <v>25</v>
      </c>
      <c r="H830">
        <v>1</v>
      </c>
      <c r="I830" s="7">
        <v>0</v>
      </c>
      <c r="J830" s="7" t="e">
        <f>#REF!</f>
        <v>#REF!</v>
      </c>
      <c r="K830" s="7" t="e">
        <f>#REF!</f>
        <v>#REF!</v>
      </c>
      <c r="L830" s="5" t="e">
        <f>VLOOKUP(X830,#REF!,6,FALSE)</f>
        <v>#REF!</v>
      </c>
      <c r="M830" s="5" t="e">
        <f>VLOOKUP(X830,#REF!,8,FALSE)</f>
        <v>#REF!</v>
      </c>
      <c r="N830" s="5" t="e">
        <f>VLOOKUP(X830,#REF!,7,FALSE)</f>
        <v>#REF!</v>
      </c>
      <c r="O830">
        <v>0</v>
      </c>
      <c r="P830">
        <v>0.43</v>
      </c>
      <c r="Q830" t="e">
        <f t="shared" si="116"/>
        <v>#REF!</v>
      </c>
      <c r="R830" t="e">
        <f t="shared" si="117"/>
        <v>#REF!</v>
      </c>
      <c r="S830" t="e">
        <f>#REF!^2/((J830*#REF!)*(SQRT(1+K830^2)))</f>
        <v>#REF!</v>
      </c>
      <c r="T830" t="e">
        <f t="shared" si="118"/>
        <v>#REF!</v>
      </c>
      <c r="U830">
        <v>0</v>
      </c>
      <c r="V830">
        <v>2</v>
      </c>
      <c r="W830" t="e">
        <f t="shared" si="105"/>
        <v>#REF!</v>
      </c>
      <c r="X830" t="e">
        <f t="shared" ref="X830:X893" si="119">H830&amp;"_"&amp;I830&amp;"_"&amp;ROUND(J830,2)&amp;"_"&amp;ROUND(K830,2)</f>
        <v>#REF!</v>
      </c>
      <c r="Z830">
        <v>0</v>
      </c>
      <c r="AB830" t="s">
        <v>284</v>
      </c>
    </row>
    <row r="831" spans="1:28" x14ac:dyDescent="0.25">
      <c r="A831" t="s">
        <v>364</v>
      </c>
      <c r="B831" t="s">
        <v>55</v>
      </c>
      <c r="C831" s="11" t="s">
        <v>17</v>
      </c>
      <c r="D831" t="s">
        <v>983</v>
      </c>
      <c r="E831" s="10">
        <v>5255</v>
      </c>
      <c r="F831" t="s">
        <v>305</v>
      </c>
      <c r="G831">
        <v>25</v>
      </c>
      <c r="H831">
        <v>1</v>
      </c>
      <c r="I831" s="7">
        <v>0.39500000000000002</v>
      </c>
      <c r="J831" s="7" t="e">
        <f>#REF!</f>
        <v>#REF!</v>
      </c>
      <c r="K831" s="7" t="e">
        <f>#REF!</f>
        <v>#REF!</v>
      </c>
      <c r="L831" s="5" t="e">
        <f>VLOOKUP(X831,#REF!,6,FALSE)</f>
        <v>#REF!</v>
      </c>
      <c r="M831" s="5" t="e">
        <f>VLOOKUP(X831,#REF!,8,FALSE)</f>
        <v>#REF!</v>
      </c>
      <c r="N831" s="5" t="e">
        <f>VLOOKUP(X831,#REF!,7,FALSE)</f>
        <v>#REF!</v>
      </c>
      <c r="O831">
        <v>0</v>
      </c>
      <c r="P831">
        <v>0.43</v>
      </c>
      <c r="Q831" t="e">
        <f t="shared" si="116"/>
        <v>#REF!</v>
      </c>
      <c r="R831" t="e">
        <f t="shared" si="117"/>
        <v>#REF!</v>
      </c>
      <c r="S831" t="e">
        <f>#REF!^2/((J831*#REF!)*(SQRT(1+K831^2)))</f>
        <v>#REF!</v>
      </c>
      <c r="T831" t="e">
        <f t="shared" si="118"/>
        <v>#REF!</v>
      </c>
      <c r="U831">
        <v>0</v>
      </c>
      <c r="V831">
        <v>0</v>
      </c>
      <c r="W831" t="e">
        <f t="shared" si="105"/>
        <v>#REF!</v>
      </c>
      <c r="X831" t="e">
        <f t="shared" si="119"/>
        <v>#REF!</v>
      </c>
      <c r="Z831">
        <v>0</v>
      </c>
      <c r="AB831" t="s">
        <v>285</v>
      </c>
    </row>
    <row r="832" spans="1:28" x14ac:dyDescent="0.25">
      <c r="A832" t="s">
        <v>365</v>
      </c>
      <c r="B832" t="s">
        <v>55</v>
      </c>
      <c r="C832" s="11" t="s">
        <v>17</v>
      </c>
      <c r="D832" t="s">
        <v>983</v>
      </c>
      <c r="E832" s="10">
        <v>5255</v>
      </c>
      <c r="F832" t="s">
        <v>305</v>
      </c>
      <c r="G832">
        <v>25</v>
      </c>
      <c r="H832">
        <v>1</v>
      </c>
      <c r="I832" s="7">
        <v>0.39500000000000002</v>
      </c>
      <c r="J832" s="7" t="e">
        <f>#REF!</f>
        <v>#REF!</v>
      </c>
      <c r="K832" s="7" t="e">
        <f>#REF!</f>
        <v>#REF!</v>
      </c>
      <c r="L832" s="5" t="e">
        <f>VLOOKUP(X832,#REF!,6,FALSE)</f>
        <v>#REF!</v>
      </c>
      <c r="M832" s="5" t="e">
        <f>VLOOKUP(X832,#REF!,8,FALSE)</f>
        <v>#REF!</v>
      </c>
      <c r="N832" s="5" t="e">
        <f>VLOOKUP(X832,#REF!,7,FALSE)</f>
        <v>#REF!</v>
      </c>
      <c r="O832">
        <v>0</v>
      </c>
      <c r="P832">
        <v>0.43</v>
      </c>
      <c r="Q832" t="e">
        <f t="shared" si="116"/>
        <v>#REF!</v>
      </c>
      <c r="R832" t="e">
        <f t="shared" si="117"/>
        <v>#REF!</v>
      </c>
      <c r="S832" t="e">
        <f>#REF!^2/((J832*#REF!)*(SQRT(1+K832^2)))</f>
        <v>#REF!</v>
      </c>
      <c r="T832" t="e">
        <f t="shared" si="118"/>
        <v>#REF!</v>
      </c>
      <c r="U832">
        <v>0</v>
      </c>
      <c r="V832">
        <v>1</v>
      </c>
      <c r="W832" t="e">
        <f t="shared" si="105"/>
        <v>#REF!</v>
      </c>
      <c r="X832" t="e">
        <f t="shared" si="119"/>
        <v>#REF!</v>
      </c>
      <c r="Z832">
        <v>0</v>
      </c>
      <c r="AB832" t="s">
        <v>283</v>
      </c>
    </row>
    <row r="833" spans="1:28" x14ac:dyDescent="0.25">
      <c r="A833" t="s">
        <v>366</v>
      </c>
      <c r="B833" t="s">
        <v>55</v>
      </c>
      <c r="C833" s="11" t="s">
        <v>17</v>
      </c>
      <c r="D833" t="s">
        <v>983</v>
      </c>
      <c r="E833" s="10">
        <v>5255</v>
      </c>
      <c r="F833" t="s">
        <v>305</v>
      </c>
      <c r="G833">
        <v>25</v>
      </c>
      <c r="H833">
        <v>1</v>
      </c>
      <c r="I833" s="7">
        <v>0.39500000000000002</v>
      </c>
      <c r="J833" s="7" t="e">
        <f>#REF!</f>
        <v>#REF!</v>
      </c>
      <c r="K833" s="7" t="e">
        <f>#REF!</f>
        <v>#REF!</v>
      </c>
      <c r="L833" s="5" t="e">
        <f>VLOOKUP(X833,#REF!,6,FALSE)</f>
        <v>#REF!</v>
      </c>
      <c r="M833" s="5" t="e">
        <f>VLOOKUP(X833,#REF!,8,FALSE)</f>
        <v>#REF!</v>
      </c>
      <c r="N833" s="5" t="e">
        <f>VLOOKUP(X833,#REF!,7,FALSE)</f>
        <v>#REF!</v>
      </c>
      <c r="O833">
        <v>0</v>
      </c>
      <c r="P833">
        <v>0.43</v>
      </c>
      <c r="Q833" t="e">
        <f t="shared" si="116"/>
        <v>#REF!</v>
      </c>
      <c r="R833" t="e">
        <f t="shared" si="117"/>
        <v>#REF!</v>
      </c>
      <c r="S833" t="e">
        <f>#REF!^2/((J833*#REF!)*(SQRT(1+K833^2)))</f>
        <v>#REF!</v>
      </c>
      <c r="T833" t="e">
        <f t="shared" si="118"/>
        <v>#REF!</v>
      </c>
      <c r="U833">
        <v>0</v>
      </c>
      <c r="V833">
        <v>2</v>
      </c>
      <c r="W833" t="e">
        <f t="shared" si="105"/>
        <v>#REF!</v>
      </c>
      <c r="X833" t="e">
        <f t="shared" si="119"/>
        <v>#REF!</v>
      </c>
      <c r="Z833">
        <v>0</v>
      </c>
      <c r="AB833" t="s">
        <v>285</v>
      </c>
    </row>
    <row r="834" spans="1:28" x14ac:dyDescent="0.25">
      <c r="A834" t="s">
        <v>367</v>
      </c>
      <c r="B834" t="s">
        <v>55</v>
      </c>
      <c r="C834" s="11" t="s">
        <v>17</v>
      </c>
      <c r="D834" t="s">
        <v>983</v>
      </c>
      <c r="E834" s="10">
        <v>5255</v>
      </c>
      <c r="F834" t="s">
        <v>305</v>
      </c>
      <c r="G834">
        <v>25</v>
      </c>
      <c r="H834">
        <v>1</v>
      </c>
      <c r="I834" s="7">
        <v>-0.39500000000000002</v>
      </c>
      <c r="J834" s="7" t="e">
        <f>#REF!</f>
        <v>#REF!</v>
      </c>
      <c r="K834" s="7" t="e">
        <f>#REF!</f>
        <v>#REF!</v>
      </c>
      <c r="L834" s="5" t="e">
        <f>VLOOKUP(X834,#REF!,6,FALSE)</f>
        <v>#REF!</v>
      </c>
      <c r="M834" s="5" t="e">
        <f>VLOOKUP(X834,#REF!,8,FALSE)</f>
        <v>#REF!</v>
      </c>
      <c r="N834" s="5" t="e">
        <f>VLOOKUP(X834,#REF!,7,FALSE)</f>
        <v>#REF!</v>
      </c>
      <c r="O834">
        <v>0</v>
      </c>
      <c r="P834">
        <v>0.43</v>
      </c>
      <c r="Q834" t="e">
        <f t="shared" si="116"/>
        <v>#REF!</v>
      </c>
      <c r="R834" t="e">
        <f t="shared" si="117"/>
        <v>#REF!</v>
      </c>
      <c r="S834" t="e">
        <f>#REF!^2/((J834*#REF!)*(SQRT(1+K834^2)))</f>
        <v>#REF!</v>
      </c>
      <c r="T834" t="e">
        <f t="shared" si="118"/>
        <v>#REF!</v>
      </c>
      <c r="U834">
        <v>0</v>
      </c>
      <c r="V834">
        <v>0</v>
      </c>
      <c r="W834" t="e">
        <f t="shared" si="105"/>
        <v>#REF!</v>
      </c>
      <c r="X834" t="e">
        <f t="shared" si="119"/>
        <v>#REF!</v>
      </c>
      <c r="Z834">
        <v>0</v>
      </c>
    </row>
    <row r="835" spans="1:28" x14ac:dyDescent="0.25">
      <c r="A835" t="s">
        <v>368</v>
      </c>
      <c r="B835" t="s">
        <v>55</v>
      </c>
      <c r="C835" s="11" t="s">
        <v>17</v>
      </c>
      <c r="D835" t="s">
        <v>983</v>
      </c>
      <c r="E835" s="10">
        <v>5255</v>
      </c>
      <c r="F835" t="s">
        <v>305</v>
      </c>
      <c r="G835">
        <v>25</v>
      </c>
      <c r="H835">
        <v>1</v>
      </c>
      <c r="I835" s="7">
        <v>-0.39500000000000002</v>
      </c>
      <c r="J835" s="7" t="e">
        <f>#REF!</f>
        <v>#REF!</v>
      </c>
      <c r="K835" s="7" t="e">
        <f>#REF!</f>
        <v>#REF!</v>
      </c>
      <c r="L835" s="5" t="e">
        <f>VLOOKUP(X835,#REF!,6,FALSE)</f>
        <v>#REF!</v>
      </c>
      <c r="M835" s="5" t="e">
        <f>VLOOKUP(X835,#REF!,8,FALSE)</f>
        <v>#REF!</v>
      </c>
      <c r="N835" s="5" t="e">
        <f>VLOOKUP(X835,#REF!,7,FALSE)</f>
        <v>#REF!</v>
      </c>
      <c r="O835">
        <v>0</v>
      </c>
      <c r="P835">
        <v>0.43</v>
      </c>
      <c r="Q835" t="e">
        <f t="shared" si="116"/>
        <v>#REF!</v>
      </c>
      <c r="R835" t="e">
        <f t="shared" si="117"/>
        <v>#REF!</v>
      </c>
      <c r="S835" t="e">
        <f>#REF!^2/((J835*#REF!)*(SQRT(1+K835^2)))</f>
        <v>#REF!</v>
      </c>
      <c r="T835" t="e">
        <f t="shared" si="118"/>
        <v>#REF!</v>
      </c>
      <c r="U835">
        <v>0</v>
      </c>
      <c r="V835">
        <v>1</v>
      </c>
      <c r="W835" t="e">
        <f t="shared" si="105"/>
        <v>#REF!</v>
      </c>
      <c r="X835" t="e">
        <f t="shared" si="119"/>
        <v>#REF!</v>
      </c>
      <c r="Z835">
        <v>0</v>
      </c>
    </row>
    <row r="836" spans="1:28" x14ac:dyDescent="0.25">
      <c r="A836" t="s">
        <v>369</v>
      </c>
      <c r="B836" t="s">
        <v>55</v>
      </c>
      <c r="C836" s="11" t="s">
        <v>17</v>
      </c>
      <c r="D836" t="s">
        <v>983</v>
      </c>
      <c r="E836" s="10">
        <v>5255</v>
      </c>
      <c r="F836" t="s">
        <v>305</v>
      </c>
      <c r="G836">
        <v>25</v>
      </c>
      <c r="H836">
        <v>1</v>
      </c>
      <c r="I836" s="7">
        <v>-0.39500000000000002</v>
      </c>
      <c r="J836" s="7" t="e">
        <f>#REF!</f>
        <v>#REF!</v>
      </c>
      <c r="K836" s="7" t="e">
        <f>#REF!</f>
        <v>#REF!</v>
      </c>
      <c r="L836" s="5" t="e">
        <f>VLOOKUP(X836,#REF!,6,FALSE)</f>
        <v>#REF!</v>
      </c>
      <c r="M836" s="5" t="e">
        <f>VLOOKUP(X836,#REF!,8,FALSE)</f>
        <v>#REF!</v>
      </c>
      <c r="N836" s="5" t="e">
        <f>VLOOKUP(X836,#REF!,7,FALSE)</f>
        <v>#REF!</v>
      </c>
      <c r="O836">
        <v>0</v>
      </c>
      <c r="P836">
        <v>0.43</v>
      </c>
      <c r="Q836" t="e">
        <f t="shared" si="116"/>
        <v>#REF!</v>
      </c>
      <c r="R836" t="e">
        <f t="shared" si="117"/>
        <v>#REF!</v>
      </c>
      <c r="S836" t="e">
        <f>#REF!^2/((J836*#REF!)*(SQRT(1+K836^2)))</f>
        <v>#REF!</v>
      </c>
      <c r="T836" t="e">
        <f t="shared" si="118"/>
        <v>#REF!</v>
      </c>
      <c r="U836">
        <v>0</v>
      </c>
      <c r="V836">
        <v>2</v>
      </c>
      <c r="W836" t="e">
        <f t="shared" si="105"/>
        <v>#REF!</v>
      </c>
      <c r="X836" t="e">
        <f t="shared" si="119"/>
        <v>#REF!</v>
      </c>
      <c r="Z836">
        <v>0</v>
      </c>
    </row>
    <row r="837" spans="1:28" x14ac:dyDescent="0.25">
      <c r="A837" t="s">
        <v>370</v>
      </c>
      <c r="B837" t="s">
        <v>55</v>
      </c>
      <c r="C837" s="11" t="s">
        <v>17</v>
      </c>
      <c r="D837" t="s">
        <v>983</v>
      </c>
      <c r="E837" s="10">
        <v>5255</v>
      </c>
      <c r="F837" t="s">
        <v>305</v>
      </c>
      <c r="G837">
        <v>25</v>
      </c>
      <c r="H837">
        <v>0</v>
      </c>
      <c r="I837" s="7">
        <v>0</v>
      </c>
      <c r="J837" s="7" t="e">
        <f>#REF!</f>
        <v>#REF!</v>
      </c>
      <c r="K837" s="7" t="e">
        <f>#REF!</f>
        <v>#REF!</v>
      </c>
      <c r="L837" s="5" t="e">
        <f>VLOOKUP(X837,#REF!,6,FALSE)</f>
        <v>#REF!</v>
      </c>
      <c r="M837" s="5" t="e">
        <f>VLOOKUP(X837,#REF!,8,FALSE)</f>
        <v>#REF!</v>
      </c>
      <c r="N837" s="5" t="e">
        <f>VLOOKUP(X837,#REF!,7,FALSE)</f>
        <v>#REF!</v>
      </c>
      <c r="O837">
        <v>0</v>
      </c>
      <c r="P837">
        <v>0.43</v>
      </c>
      <c r="Q837" t="e">
        <f t="shared" si="116"/>
        <v>#REF!</v>
      </c>
      <c r="R837" t="e">
        <f t="shared" si="117"/>
        <v>#REF!</v>
      </c>
      <c r="S837" t="e">
        <f>#REF!^2/((J837*#REF!)*(SQRT(1+K837^2)))</f>
        <v>#REF!</v>
      </c>
      <c r="T837" t="e">
        <f t="shared" si="118"/>
        <v>#REF!</v>
      </c>
      <c r="U837">
        <v>0</v>
      </c>
      <c r="V837">
        <v>0</v>
      </c>
      <c r="W837" t="e">
        <f t="shared" si="105"/>
        <v>#REF!</v>
      </c>
      <c r="X837" t="e">
        <f t="shared" si="119"/>
        <v>#REF!</v>
      </c>
      <c r="Z837">
        <v>0</v>
      </c>
    </row>
    <row r="838" spans="1:28" x14ac:dyDescent="0.25">
      <c r="A838" t="s">
        <v>371</v>
      </c>
      <c r="B838" t="s">
        <v>55</v>
      </c>
      <c r="C838" s="11" t="s">
        <v>17</v>
      </c>
      <c r="D838" t="s">
        <v>983</v>
      </c>
      <c r="E838" s="10">
        <v>5255</v>
      </c>
      <c r="F838" t="s">
        <v>305</v>
      </c>
      <c r="G838">
        <v>25</v>
      </c>
      <c r="H838">
        <v>0</v>
      </c>
      <c r="I838" s="7">
        <v>0</v>
      </c>
      <c r="J838" s="7" t="e">
        <f>#REF!</f>
        <v>#REF!</v>
      </c>
      <c r="K838" s="7" t="e">
        <f>#REF!</f>
        <v>#REF!</v>
      </c>
      <c r="L838" s="5" t="e">
        <f>VLOOKUP(X838,#REF!,6,FALSE)</f>
        <v>#REF!</v>
      </c>
      <c r="M838" s="5" t="e">
        <f>VLOOKUP(X838,#REF!,8,FALSE)</f>
        <v>#REF!</v>
      </c>
      <c r="N838" s="5" t="e">
        <f>VLOOKUP(X838,#REF!,7,FALSE)</f>
        <v>#REF!</v>
      </c>
      <c r="O838">
        <v>0</v>
      </c>
      <c r="P838">
        <v>0.43</v>
      </c>
      <c r="Q838" t="e">
        <f t="shared" si="116"/>
        <v>#REF!</v>
      </c>
      <c r="R838" t="e">
        <f t="shared" si="117"/>
        <v>#REF!</v>
      </c>
      <c r="S838" t="e">
        <f>#REF!^2/((J838*#REF!)*(SQRT(1+K838^2)))</f>
        <v>#REF!</v>
      </c>
      <c r="T838" t="e">
        <f t="shared" si="118"/>
        <v>#REF!</v>
      </c>
      <c r="U838">
        <v>0</v>
      </c>
      <c r="V838">
        <v>1</v>
      </c>
      <c r="W838" t="e">
        <f t="shared" si="105"/>
        <v>#REF!</v>
      </c>
      <c r="X838" t="e">
        <f t="shared" si="119"/>
        <v>#REF!</v>
      </c>
      <c r="Z838">
        <v>0</v>
      </c>
    </row>
    <row r="839" spans="1:28" x14ac:dyDescent="0.25">
      <c r="A839" t="s">
        <v>372</v>
      </c>
      <c r="B839" t="s">
        <v>55</v>
      </c>
      <c r="C839" s="11" t="s">
        <v>17</v>
      </c>
      <c r="D839" t="s">
        <v>983</v>
      </c>
      <c r="E839" s="10">
        <v>5255</v>
      </c>
      <c r="F839" t="s">
        <v>305</v>
      </c>
      <c r="G839">
        <v>25</v>
      </c>
      <c r="H839">
        <v>0</v>
      </c>
      <c r="I839" s="7">
        <v>0</v>
      </c>
      <c r="J839" s="7" t="e">
        <f>#REF!</f>
        <v>#REF!</v>
      </c>
      <c r="K839" s="7" t="e">
        <f>#REF!</f>
        <v>#REF!</v>
      </c>
      <c r="L839" s="5" t="e">
        <f>VLOOKUP(X839,#REF!,6,FALSE)</f>
        <v>#REF!</v>
      </c>
      <c r="M839" s="5" t="e">
        <f>VLOOKUP(X839,#REF!,8,FALSE)</f>
        <v>#REF!</v>
      </c>
      <c r="N839" s="5" t="e">
        <f>VLOOKUP(X839,#REF!,7,FALSE)</f>
        <v>#REF!</v>
      </c>
      <c r="O839">
        <v>0</v>
      </c>
      <c r="P839">
        <v>0.43</v>
      </c>
      <c r="Q839" t="e">
        <f t="shared" si="116"/>
        <v>#REF!</v>
      </c>
      <c r="R839" t="e">
        <f t="shared" si="117"/>
        <v>#REF!</v>
      </c>
      <c r="S839" t="e">
        <f>#REF!^2/((J839*#REF!)*(SQRT(1+K839^2)))</f>
        <v>#REF!</v>
      </c>
      <c r="T839" t="e">
        <f t="shared" si="118"/>
        <v>#REF!</v>
      </c>
      <c r="U839">
        <v>0</v>
      </c>
      <c r="V839">
        <v>2</v>
      </c>
      <c r="W839" t="e">
        <f t="shared" si="105"/>
        <v>#REF!</v>
      </c>
      <c r="X839" t="e">
        <f t="shared" si="119"/>
        <v>#REF!</v>
      </c>
      <c r="Z839">
        <v>0</v>
      </c>
    </row>
    <row r="840" spans="1:28" x14ac:dyDescent="0.25">
      <c r="A840" t="s">
        <v>373</v>
      </c>
      <c r="B840" t="s">
        <v>55</v>
      </c>
      <c r="C840" s="11" t="s">
        <v>17</v>
      </c>
      <c r="D840" t="s">
        <v>983</v>
      </c>
      <c r="E840" s="10">
        <v>5255</v>
      </c>
      <c r="F840" t="s">
        <v>305</v>
      </c>
      <c r="G840">
        <v>25</v>
      </c>
      <c r="H840">
        <v>0</v>
      </c>
      <c r="I840" s="7">
        <v>0.39500000000000002</v>
      </c>
      <c r="J840" s="7" t="e">
        <f>#REF!</f>
        <v>#REF!</v>
      </c>
      <c r="K840" s="7" t="e">
        <f>#REF!</f>
        <v>#REF!</v>
      </c>
      <c r="L840" s="5" t="e">
        <f>VLOOKUP(X840,#REF!,6,FALSE)</f>
        <v>#REF!</v>
      </c>
      <c r="M840" s="5" t="e">
        <f>VLOOKUP(X840,#REF!,8,FALSE)</f>
        <v>#REF!</v>
      </c>
      <c r="N840" s="5" t="e">
        <f>VLOOKUP(X840,#REF!,7,FALSE)</f>
        <v>#REF!</v>
      </c>
      <c r="O840">
        <v>0</v>
      </c>
      <c r="P840">
        <v>0.43</v>
      </c>
      <c r="Q840" t="e">
        <f t="shared" si="116"/>
        <v>#REF!</v>
      </c>
      <c r="R840" t="e">
        <f t="shared" si="117"/>
        <v>#REF!</v>
      </c>
      <c r="S840" t="e">
        <f>#REF!^2/((J840*#REF!)*(SQRT(1+K840^2)))</f>
        <v>#REF!</v>
      </c>
      <c r="T840" t="e">
        <f t="shared" si="118"/>
        <v>#REF!</v>
      </c>
      <c r="U840">
        <v>0</v>
      </c>
      <c r="V840">
        <v>0</v>
      </c>
      <c r="W840" t="e">
        <f t="shared" si="105"/>
        <v>#REF!</v>
      </c>
      <c r="X840" t="e">
        <f t="shared" si="119"/>
        <v>#REF!</v>
      </c>
      <c r="Z840">
        <v>0</v>
      </c>
    </row>
    <row r="841" spans="1:28" x14ac:dyDescent="0.25">
      <c r="A841" t="s">
        <v>374</v>
      </c>
      <c r="B841" t="s">
        <v>55</v>
      </c>
      <c r="C841" s="11" t="s">
        <v>17</v>
      </c>
      <c r="D841" t="s">
        <v>983</v>
      </c>
      <c r="E841" s="10">
        <v>5255</v>
      </c>
      <c r="F841" t="s">
        <v>305</v>
      </c>
      <c r="G841">
        <v>25</v>
      </c>
      <c r="H841">
        <v>0</v>
      </c>
      <c r="I841" s="7">
        <v>0.39500000000000002</v>
      </c>
      <c r="J841" s="7" t="e">
        <f>#REF!</f>
        <v>#REF!</v>
      </c>
      <c r="K841" s="7" t="e">
        <f>#REF!</f>
        <v>#REF!</v>
      </c>
      <c r="L841" s="5" t="e">
        <f>VLOOKUP(X841,#REF!,6,FALSE)</f>
        <v>#REF!</v>
      </c>
      <c r="M841" s="5" t="e">
        <f>VLOOKUP(X841,#REF!,8,FALSE)</f>
        <v>#REF!</v>
      </c>
      <c r="N841" s="5" t="e">
        <f>VLOOKUP(X841,#REF!,7,FALSE)</f>
        <v>#REF!</v>
      </c>
      <c r="O841">
        <v>0</v>
      </c>
      <c r="P841">
        <v>0.43</v>
      </c>
      <c r="Q841" t="e">
        <f t="shared" si="116"/>
        <v>#REF!</v>
      </c>
      <c r="R841" t="e">
        <f t="shared" si="117"/>
        <v>#REF!</v>
      </c>
      <c r="S841" t="e">
        <f>#REF!^2/((J841*#REF!)*(SQRT(1+K841^2)))</f>
        <v>#REF!</v>
      </c>
      <c r="T841" t="e">
        <f t="shared" si="118"/>
        <v>#REF!</v>
      </c>
      <c r="U841">
        <v>0</v>
      </c>
      <c r="V841">
        <v>1</v>
      </c>
      <c r="W841" t="e">
        <f t="shared" si="105"/>
        <v>#REF!</v>
      </c>
      <c r="X841" t="e">
        <f t="shared" si="119"/>
        <v>#REF!</v>
      </c>
      <c r="Z841">
        <v>0</v>
      </c>
    </row>
    <row r="842" spans="1:28" x14ac:dyDescent="0.25">
      <c r="A842" t="s">
        <v>375</v>
      </c>
      <c r="B842" t="s">
        <v>55</v>
      </c>
      <c r="C842" s="11" t="s">
        <v>17</v>
      </c>
      <c r="D842" t="s">
        <v>983</v>
      </c>
      <c r="E842" s="10">
        <v>5255</v>
      </c>
      <c r="F842" t="s">
        <v>305</v>
      </c>
      <c r="G842">
        <v>25</v>
      </c>
      <c r="H842">
        <v>0</v>
      </c>
      <c r="I842" s="7">
        <v>0.39500000000000002</v>
      </c>
      <c r="J842" s="7" t="e">
        <f>#REF!</f>
        <v>#REF!</v>
      </c>
      <c r="K842" s="7" t="e">
        <f>#REF!</f>
        <v>#REF!</v>
      </c>
      <c r="L842" s="5" t="e">
        <f>VLOOKUP(X842,#REF!,6,FALSE)</f>
        <v>#REF!</v>
      </c>
      <c r="M842" s="5" t="e">
        <f>VLOOKUP(X842,#REF!,8,FALSE)</f>
        <v>#REF!</v>
      </c>
      <c r="N842" s="5" t="e">
        <f>VLOOKUP(X842,#REF!,7,FALSE)</f>
        <v>#REF!</v>
      </c>
      <c r="O842">
        <v>0</v>
      </c>
      <c r="P842">
        <v>0.43</v>
      </c>
      <c r="Q842" t="e">
        <f t="shared" si="116"/>
        <v>#REF!</v>
      </c>
      <c r="R842" t="e">
        <f t="shared" si="117"/>
        <v>#REF!</v>
      </c>
      <c r="S842" t="e">
        <f>#REF!^2/((J842*#REF!)*(SQRT(1+K842^2)))</f>
        <v>#REF!</v>
      </c>
      <c r="T842" t="e">
        <f t="shared" si="118"/>
        <v>#REF!</v>
      </c>
      <c r="U842">
        <v>0</v>
      </c>
      <c r="V842">
        <v>2</v>
      </c>
      <c r="W842" t="e">
        <f t="shared" si="105"/>
        <v>#REF!</v>
      </c>
      <c r="X842" t="e">
        <f t="shared" si="119"/>
        <v>#REF!</v>
      </c>
      <c r="Z842">
        <v>0</v>
      </c>
    </row>
    <row r="843" spans="1:28" x14ac:dyDescent="0.25">
      <c r="A843" t="s">
        <v>376</v>
      </c>
      <c r="B843" t="s">
        <v>55</v>
      </c>
      <c r="C843" s="11" t="s">
        <v>17</v>
      </c>
      <c r="D843" t="s">
        <v>983</v>
      </c>
      <c r="E843" s="10">
        <v>5255</v>
      </c>
      <c r="F843" t="s">
        <v>305</v>
      </c>
      <c r="G843">
        <v>25</v>
      </c>
      <c r="H843">
        <v>0</v>
      </c>
      <c r="I843" s="7">
        <v>-0.39500000000000002</v>
      </c>
      <c r="J843" s="7" t="e">
        <f>#REF!</f>
        <v>#REF!</v>
      </c>
      <c r="K843" s="7" t="e">
        <f>#REF!</f>
        <v>#REF!</v>
      </c>
      <c r="L843" s="5" t="e">
        <f>VLOOKUP(X843,#REF!,6,FALSE)</f>
        <v>#REF!</v>
      </c>
      <c r="M843" s="5" t="e">
        <f>VLOOKUP(X843,#REF!,8,FALSE)</f>
        <v>#REF!</v>
      </c>
      <c r="N843" s="5" t="e">
        <f>VLOOKUP(X843,#REF!,7,FALSE)</f>
        <v>#REF!</v>
      </c>
      <c r="O843">
        <v>0</v>
      </c>
      <c r="P843">
        <v>0.43</v>
      </c>
      <c r="Q843" t="e">
        <f t="shared" si="116"/>
        <v>#REF!</v>
      </c>
      <c r="R843" t="e">
        <f t="shared" si="117"/>
        <v>#REF!</v>
      </c>
      <c r="S843" t="e">
        <f>#REF!^2/((J843*#REF!)*(SQRT(1+K843^2)))</f>
        <v>#REF!</v>
      </c>
      <c r="T843" t="e">
        <f t="shared" si="118"/>
        <v>#REF!</v>
      </c>
      <c r="U843">
        <v>0</v>
      </c>
      <c r="V843">
        <v>0</v>
      </c>
      <c r="W843" t="e">
        <f t="shared" si="105"/>
        <v>#REF!</v>
      </c>
      <c r="X843" t="e">
        <f t="shared" si="119"/>
        <v>#REF!</v>
      </c>
      <c r="Z843">
        <v>0</v>
      </c>
    </row>
    <row r="844" spans="1:28" x14ac:dyDescent="0.25">
      <c r="A844" t="s">
        <v>377</v>
      </c>
      <c r="B844" t="s">
        <v>55</v>
      </c>
      <c r="C844" s="11" t="s">
        <v>17</v>
      </c>
      <c r="D844" t="s">
        <v>983</v>
      </c>
      <c r="E844" s="10">
        <v>5255</v>
      </c>
      <c r="F844" t="s">
        <v>305</v>
      </c>
      <c r="G844">
        <v>25</v>
      </c>
      <c r="H844">
        <v>0</v>
      </c>
      <c r="I844" s="7">
        <v>-0.39500000000000002</v>
      </c>
      <c r="J844" s="7" t="e">
        <f>#REF!</f>
        <v>#REF!</v>
      </c>
      <c r="K844" s="7" t="e">
        <f>#REF!</f>
        <v>#REF!</v>
      </c>
      <c r="L844" s="5" t="e">
        <f>VLOOKUP(X844,#REF!,6,FALSE)</f>
        <v>#REF!</v>
      </c>
      <c r="M844" s="5" t="e">
        <f>VLOOKUP(X844,#REF!,8,FALSE)</f>
        <v>#REF!</v>
      </c>
      <c r="N844" s="5" t="e">
        <f>VLOOKUP(X844,#REF!,7,FALSE)</f>
        <v>#REF!</v>
      </c>
      <c r="O844">
        <v>0</v>
      </c>
      <c r="P844">
        <v>0.43</v>
      </c>
      <c r="Q844" t="e">
        <f t="shared" si="116"/>
        <v>#REF!</v>
      </c>
      <c r="R844" t="e">
        <f t="shared" si="117"/>
        <v>#REF!</v>
      </c>
      <c r="S844" t="e">
        <f>#REF!^2/((J844*#REF!)*(SQRT(1+K844^2)))</f>
        <v>#REF!</v>
      </c>
      <c r="T844" t="e">
        <f t="shared" si="118"/>
        <v>#REF!</v>
      </c>
      <c r="U844">
        <v>0</v>
      </c>
      <c r="V844">
        <v>1</v>
      </c>
      <c r="W844" t="e">
        <f t="shared" si="105"/>
        <v>#REF!</v>
      </c>
      <c r="X844" t="e">
        <f t="shared" si="119"/>
        <v>#REF!</v>
      </c>
      <c r="Z844">
        <v>0</v>
      </c>
    </row>
    <row r="845" spans="1:28" x14ac:dyDescent="0.25">
      <c r="A845" t="s">
        <v>378</v>
      </c>
      <c r="B845" t="s">
        <v>55</v>
      </c>
      <c r="C845" s="11" t="s">
        <v>17</v>
      </c>
      <c r="D845" t="s">
        <v>983</v>
      </c>
      <c r="E845" s="10">
        <v>5255</v>
      </c>
      <c r="F845" t="s">
        <v>305</v>
      </c>
      <c r="G845">
        <v>25</v>
      </c>
      <c r="H845">
        <v>0</v>
      </c>
      <c r="I845" s="7">
        <v>-0.39500000000000002</v>
      </c>
      <c r="J845" s="7" t="e">
        <f>#REF!</f>
        <v>#REF!</v>
      </c>
      <c r="K845" s="7" t="e">
        <f>#REF!</f>
        <v>#REF!</v>
      </c>
      <c r="L845" s="5" t="e">
        <f>VLOOKUP(X845,#REF!,6,FALSE)</f>
        <v>#REF!</v>
      </c>
      <c r="M845" s="5" t="e">
        <f>VLOOKUP(X845,#REF!,8,FALSE)</f>
        <v>#REF!</v>
      </c>
      <c r="N845" s="5" t="e">
        <f>VLOOKUP(X845,#REF!,7,FALSE)</f>
        <v>#REF!</v>
      </c>
      <c r="O845">
        <v>0</v>
      </c>
      <c r="P845">
        <v>0.43</v>
      </c>
      <c r="Q845" t="e">
        <f t="shared" si="116"/>
        <v>#REF!</v>
      </c>
      <c r="R845" t="e">
        <f t="shared" si="117"/>
        <v>#REF!</v>
      </c>
      <c r="S845" t="e">
        <f>#REF!^2/((J845*#REF!)*(SQRT(1+K845^2)))</f>
        <v>#REF!</v>
      </c>
      <c r="T845" t="e">
        <f t="shared" si="118"/>
        <v>#REF!</v>
      </c>
      <c r="U845">
        <v>0</v>
      </c>
      <c r="V845">
        <v>2</v>
      </c>
      <c r="W845" t="e">
        <f t="shared" si="105"/>
        <v>#REF!</v>
      </c>
      <c r="X845" t="e">
        <f t="shared" si="119"/>
        <v>#REF!</v>
      </c>
      <c r="Z845">
        <v>0</v>
      </c>
    </row>
    <row r="846" spans="1:28" x14ac:dyDescent="0.25">
      <c r="A846" t="s">
        <v>379</v>
      </c>
      <c r="B846" t="s">
        <v>55</v>
      </c>
      <c r="C846" s="11" t="s">
        <v>17</v>
      </c>
      <c r="D846" t="s">
        <v>983</v>
      </c>
      <c r="E846" s="10">
        <v>5255</v>
      </c>
      <c r="F846" t="s">
        <v>305</v>
      </c>
      <c r="G846">
        <v>25</v>
      </c>
      <c r="H846">
        <v>0</v>
      </c>
      <c r="I846" s="7">
        <v>0</v>
      </c>
      <c r="J846" s="7" t="e">
        <f>#REF!</f>
        <v>#REF!</v>
      </c>
      <c r="K846" s="7" t="e">
        <f>#REF!</f>
        <v>#REF!</v>
      </c>
      <c r="L846" s="5" t="e">
        <f>VLOOKUP(X846,#REF!,6,FALSE)</f>
        <v>#REF!</v>
      </c>
      <c r="M846" s="5" t="e">
        <f>VLOOKUP(X846,#REF!,8,FALSE)</f>
        <v>#REF!</v>
      </c>
      <c r="N846" s="5" t="e">
        <f>VLOOKUP(X846,#REF!,7,FALSE)</f>
        <v>#REF!</v>
      </c>
      <c r="O846">
        <v>0</v>
      </c>
      <c r="P846">
        <v>0.43</v>
      </c>
      <c r="Q846" t="e">
        <f t="shared" si="116"/>
        <v>#REF!</v>
      </c>
      <c r="R846" t="e">
        <f t="shared" si="117"/>
        <v>#REF!</v>
      </c>
      <c r="S846" t="e">
        <f>#REF!^2/((J846*#REF!)*(SQRT(1+K846^2)))</f>
        <v>#REF!</v>
      </c>
      <c r="T846" t="e">
        <f t="shared" si="118"/>
        <v>#REF!</v>
      </c>
      <c r="U846">
        <v>0</v>
      </c>
      <c r="V846">
        <v>0</v>
      </c>
      <c r="W846" t="e">
        <f t="shared" si="105"/>
        <v>#REF!</v>
      </c>
      <c r="X846" t="e">
        <f t="shared" si="119"/>
        <v>#REF!</v>
      </c>
      <c r="Z846">
        <v>0</v>
      </c>
    </row>
    <row r="847" spans="1:28" x14ac:dyDescent="0.25">
      <c r="A847" t="s">
        <v>380</v>
      </c>
      <c r="B847" t="s">
        <v>55</v>
      </c>
      <c r="C847" s="11" t="s">
        <v>17</v>
      </c>
      <c r="D847" t="s">
        <v>983</v>
      </c>
      <c r="E847" s="10">
        <v>5255</v>
      </c>
      <c r="F847" t="s">
        <v>305</v>
      </c>
      <c r="G847">
        <v>25</v>
      </c>
      <c r="H847">
        <v>0</v>
      </c>
      <c r="I847" s="7">
        <v>0</v>
      </c>
      <c r="J847" s="7" t="e">
        <f>#REF!</f>
        <v>#REF!</v>
      </c>
      <c r="K847" s="7" t="e">
        <f>#REF!</f>
        <v>#REF!</v>
      </c>
      <c r="L847" s="5" t="e">
        <f>VLOOKUP(X847,#REF!,6,FALSE)</f>
        <v>#REF!</v>
      </c>
      <c r="M847" s="5" t="e">
        <f>VLOOKUP(X847,#REF!,8,FALSE)</f>
        <v>#REF!</v>
      </c>
      <c r="N847" s="5" t="e">
        <f>VLOOKUP(X847,#REF!,7,FALSE)</f>
        <v>#REF!</v>
      </c>
      <c r="O847">
        <v>0</v>
      </c>
      <c r="P847">
        <v>0.43</v>
      </c>
      <c r="Q847" t="e">
        <f t="shared" si="116"/>
        <v>#REF!</v>
      </c>
      <c r="R847" t="e">
        <f t="shared" si="117"/>
        <v>#REF!</v>
      </c>
      <c r="S847" t="e">
        <f>#REF!^2/((J847*#REF!)*(SQRT(1+K847^2)))</f>
        <v>#REF!</v>
      </c>
      <c r="T847" t="e">
        <f t="shared" si="118"/>
        <v>#REF!</v>
      </c>
      <c r="U847">
        <v>0</v>
      </c>
      <c r="V847">
        <v>1</v>
      </c>
      <c r="W847" t="e">
        <f t="shared" si="105"/>
        <v>#REF!</v>
      </c>
      <c r="X847" t="e">
        <f t="shared" si="119"/>
        <v>#REF!</v>
      </c>
      <c r="Z847">
        <v>0</v>
      </c>
    </row>
    <row r="848" spans="1:28" x14ac:dyDescent="0.25">
      <c r="A848" t="s">
        <v>381</v>
      </c>
      <c r="B848" t="s">
        <v>55</v>
      </c>
      <c r="C848" s="11" t="s">
        <v>17</v>
      </c>
      <c r="D848" t="s">
        <v>983</v>
      </c>
      <c r="E848" s="10">
        <v>5255</v>
      </c>
      <c r="F848" t="s">
        <v>305</v>
      </c>
      <c r="G848">
        <v>25</v>
      </c>
      <c r="H848">
        <v>0</v>
      </c>
      <c r="I848" s="7">
        <v>0</v>
      </c>
      <c r="J848" s="7" t="e">
        <f>#REF!</f>
        <v>#REF!</v>
      </c>
      <c r="K848" s="7" t="e">
        <f>#REF!</f>
        <v>#REF!</v>
      </c>
      <c r="L848" s="5" t="e">
        <f>VLOOKUP(X848,#REF!,6,FALSE)</f>
        <v>#REF!</v>
      </c>
      <c r="M848" s="5" t="e">
        <f>VLOOKUP(X848,#REF!,8,FALSE)</f>
        <v>#REF!</v>
      </c>
      <c r="N848" s="5" t="e">
        <f>VLOOKUP(X848,#REF!,7,FALSE)</f>
        <v>#REF!</v>
      </c>
      <c r="O848">
        <v>0</v>
      </c>
      <c r="P848">
        <v>0.43</v>
      </c>
      <c r="Q848" t="e">
        <f t="shared" si="116"/>
        <v>#REF!</v>
      </c>
      <c r="R848" t="e">
        <f t="shared" si="117"/>
        <v>#REF!</v>
      </c>
      <c r="S848" t="e">
        <f>#REF!^2/((J848*#REF!)*(SQRT(1+K848^2)))</f>
        <v>#REF!</v>
      </c>
      <c r="T848" t="e">
        <f t="shared" si="118"/>
        <v>#REF!</v>
      </c>
      <c r="U848">
        <v>0</v>
      </c>
      <c r="V848">
        <v>2</v>
      </c>
      <c r="W848" t="e">
        <f t="shared" si="105"/>
        <v>#REF!</v>
      </c>
      <c r="X848" t="e">
        <f t="shared" si="119"/>
        <v>#REF!</v>
      </c>
      <c r="Z848">
        <v>0</v>
      </c>
    </row>
    <row r="849" spans="1:26" x14ac:dyDescent="0.25">
      <c r="A849" t="s">
        <v>382</v>
      </c>
      <c r="B849" t="s">
        <v>55</v>
      </c>
      <c r="C849" s="11" t="s">
        <v>17</v>
      </c>
      <c r="D849" t="s">
        <v>983</v>
      </c>
      <c r="E849" s="10">
        <v>5255</v>
      </c>
      <c r="F849" t="s">
        <v>305</v>
      </c>
      <c r="G849">
        <v>25</v>
      </c>
      <c r="H849">
        <v>0</v>
      </c>
      <c r="I849" s="7">
        <v>0.39500000000000002</v>
      </c>
      <c r="J849" s="7" t="e">
        <f>#REF!</f>
        <v>#REF!</v>
      </c>
      <c r="K849" s="7" t="e">
        <f>#REF!</f>
        <v>#REF!</v>
      </c>
      <c r="L849" s="5" t="e">
        <f>VLOOKUP(X849,#REF!,6,FALSE)</f>
        <v>#REF!</v>
      </c>
      <c r="M849" s="5" t="e">
        <f>VLOOKUP(X849,#REF!,8,FALSE)</f>
        <v>#REF!</v>
      </c>
      <c r="N849" s="5" t="e">
        <f>VLOOKUP(X849,#REF!,7,FALSE)</f>
        <v>#REF!</v>
      </c>
      <c r="O849">
        <v>0</v>
      </c>
      <c r="P849">
        <v>0.43</v>
      </c>
      <c r="Q849" t="e">
        <f t="shared" si="116"/>
        <v>#REF!</v>
      </c>
      <c r="R849" t="e">
        <f t="shared" si="117"/>
        <v>#REF!</v>
      </c>
      <c r="S849" t="e">
        <f>#REF!^2/((J849*#REF!)*(SQRT(1+K849^2)))</f>
        <v>#REF!</v>
      </c>
      <c r="T849" t="e">
        <f t="shared" si="118"/>
        <v>#REF!</v>
      </c>
      <c r="U849">
        <v>0</v>
      </c>
      <c r="V849">
        <v>0</v>
      </c>
      <c r="W849" t="e">
        <f t="shared" si="105"/>
        <v>#REF!</v>
      </c>
      <c r="X849" t="e">
        <f t="shared" si="119"/>
        <v>#REF!</v>
      </c>
      <c r="Z849">
        <v>0</v>
      </c>
    </row>
    <row r="850" spans="1:26" x14ac:dyDescent="0.25">
      <c r="A850" t="s">
        <v>383</v>
      </c>
      <c r="B850" t="s">
        <v>55</v>
      </c>
      <c r="C850" s="11" t="s">
        <v>17</v>
      </c>
      <c r="D850" t="s">
        <v>983</v>
      </c>
      <c r="E850" s="10">
        <v>5255</v>
      </c>
      <c r="F850" t="s">
        <v>305</v>
      </c>
      <c r="G850">
        <v>25</v>
      </c>
      <c r="H850">
        <v>0</v>
      </c>
      <c r="I850" s="7">
        <v>0.39500000000000002</v>
      </c>
      <c r="J850" s="7" t="e">
        <f>#REF!</f>
        <v>#REF!</v>
      </c>
      <c r="K850" s="7" t="e">
        <f>#REF!</f>
        <v>#REF!</v>
      </c>
      <c r="L850" s="5" t="e">
        <f>VLOOKUP(X850,#REF!,6,FALSE)</f>
        <v>#REF!</v>
      </c>
      <c r="M850" s="5" t="e">
        <f>VLOOKUP(X850,#REF!,8,FALSE)</f>
        <v>#REF!</v>
      </c>
      <c r="N850" s="5" t="e">
        <f>VLOOKUP(X850,#REF!,7,FALSE)</f>
        <v>#REF!</v>
      </c>
      <c r="O850">
        <v>0</v>
      </c>
      <c r="P850">
        <v>0.43</v>
      </c>
      <c r="Q850" t="e">
        <f t="shared" si="116"/>
        <v>#REF!</v>
      </c>
      <c r="R850" t="e">
        <f t="shared" si="117"/>
        <v>#REF!</v>
      </c>
      <c r="S850" t="e">
        <f>#REF!^2/((J850*#REF!)*(SQRT(1+K850^2)))</f>
        <v>#REF!</v>
      </c>
      <c r="T850" t="e">
        <f t="shared" si="118"/>
        <v>#REF!</v>
      </c>
      <c r="U850">
        <v>0</v>
      </c>
      <c r="V850">
        <v>1</v>
      </c>
      <c r="W850" t="e">
        <f t="shared" si="105"/>
        <v>#REF!</v>
      </c>
      <c r="X850" t="e">
        <f t="shared" si="119"/>
        <v>#REF!</v>
      </c>
      <c r="Z850">
        <v>0</v>
      </c>
    </row>
    <row r="851" spans="1:26" x14ac:dyDescent="0.25">
      <c r="A851" t="s">
        <v>384</v>
      </c>
      <c r="B851" t="s">
        <v>55</v>
      </c>
      <c r="C851" s="11" t="s">
        <v>17</v>
      </c>
      <c r="D851" t="s">
        <v>983</v>
      </c>
      <c r="E851" s="10">
        <v>5255</v>
      </c>
      <c r="F851" t="s">
        <v>305</v>
      </c>
      <c r="G851">
        <v>25</v>
      </c>
      <c r="H851">
        <v>0</v>
      </c>
      <c r="I851" s="7">
        <v>0.39500000000000002</v>
      </c>
      <c r="J851" s="7" t="e">
        <f>#REF!</f>
        <v>#REF!</v>
      </c>
      <c r="K851" s="7" t="e">
        <f>#REF!</f>
        <v>#REF!</v>
      </c>
      <c r="L851" s="5" t="e">
        <f>VLOOKUP(X851,#REF!,6,FALSE)</f>
        <v>#REF!</v>
      </c>
      <c r="M851" s="5" t="e">
        <f>VLOOKUP(X851,#REF!,8,FALSE)</f>
        <v>#REF!</v>
      </c>
      <c r="N851" s="5" t="e">
        <f>VLOOKUP(X851,#REF!,7,FALSE)</f>
        <v>#REF!</v>
      </c>
      <c r="O851">
        <v>0</v>
      </c>
      <c r="P851">
        <v>0.43</v>
      </c>
      <c r="Q851" t="e">
        <f t="shared" si="116"/>
        <v>#REF!</v>
      </c>
      <c r="R851" t="e">
        <f t="shared" si="117"/>
        <v>#REF!</v>
      </c>
      <c r="S851" t="e">
        <f>#REF!^2/((J851*#REF!)*(SQRT(1+K851^2)))</f>
        <v>#REF!</v>
      </c>
      <c r="T851" t="e">
        <f t="shared" si="118"/>
        <v>#REF!</v>
      </c>
      <c r="U851">
        <v>0</v>
      </c>
      <c r="V851">
        <v>2</v>
      </c>
      <c r="W851" t="e">
        <f t="shared" si="105"/>
        <v>#REF!</v>
      </c>
      <c r="X851" t="e">
        <f t="shared" si="119"/>
        <v>#REF!</v>
      </c>
      <c r="Z851">
        <v>0</v>
      </c>
    </row>
    <row r="852" spans="1:26" x14ac:dyDescent="0.25">
      <c r="A852" t="s">
        <v>385</v>
      </c>
      <c r="B852" t="s">
        <v>55</v>
      </c>
      <c r="C852" s="11" t="s">
        <v>17</v>
      </c>
      <c r="D852" t="s">
        <v>983</v>
      </c>
      <c r="E852" s="10">
        <v>5255</v>
      </c>
      <c r="F852" t="s">
        <v>305</v>
      </c>
      <c r="G852">
        <v>25</v>
      </c>
      <c r="H852">
        <v>0</v>
      </c>
      <c r="I852" s="7">
        <v>-0.39500000000000002</v>
      </c>
      <c r="J852" s="7" t="e">
        <f>#REF!</f>
        <v>#REF!</v>
      </c>
      <c r="K852" s="7" t="e">
        <f>#REF!</f>
        <v>#REF!</v>
      </c>
      <c r="L852" s="5" t="e">
        <f>VLOOKUP(X852,#REF!,6,FALSE)</f>
        <v>#REF!</v>
      </c>
      <c r="M852" s="5" t="e">
        <f>VLOOKUP(X852,#REF!,8,FALSE)</f>
        <v>#REF!</v>
      </c>
      <c r="N852" s="5" t="e">
        <f>VLOOKUP(X852,#REF!,7,FALSE)</f>
        <v>#REF!</v>
      </c>
      <c r="O852">
        <v>0</v>
      </c>
      <c r="P852">
        <v>0.43</v>
      </c>
      <c r="Q852" t="e">
        <f t="shared" si="116"/>
        <v>#REF!</v>
      </c>
      <c r="R852" t="e">
        <f t="shared" si="117"/>
        <v>#REF!</v>
      </c>
      <c r="S852" t="e">
        <f>#REF!^2/((J852*#REF!)*(SQRT(1+K852^2)))</f>
        <v>#REF!</v>
      </c>
      <c r="T852" t="e">
        <f t="shared" si="118"/>
        <v>#REF!</v>
      </c>
      <c r="U852">
        <v>0</v>
      </c>
      <c r="V852">
        <v>0</v>
      </c>
      <c r="W852" t="e">
        <f t="shared" si="105"/>
        <v>#REF!</v>
      </c>
      <c r="X852" t="e">
        <f t="shared" si="119"/>
        <v>#REF!</v>
      </c>
      <c r="Z852">
        <v>0</v>
      </c>
    </row>
    <row r="853" spans="1:26" x14ac:dyDescent="0.25">
      <c r="A853" t="s">
        <v>386</v>
      </c>
      <c r="B853" t="s">
        <v>55</v>
      </c>
      <c r="C853" s="11" t="s">
        <v>17</v>
      </c>
      <c r="D853" t="s">
        <v>983</v>
      </c>
      <c r="E853" s="10">
        <v>5255</v>
      </c>
      <c r="F853" t="s">
        <v>305</v>
      </c>
      <c r="G853">
        <v>25</v>
      </c>
      <c r="H853">
        <v>0</v>
      </c>
      <c r="I853" s="7">
        <v>-0.39500000000000002</v>
      </c>
      <c r="J853" s="7" t="e">
        <f>#REF!</f>
        <v>#REF!</v>
      </c>
      <c r="K853" s="7" t="e">
        <f>#REF!</f>
        <v>#REF!</v>
      </c>
      <c r="L853" s="5" t="e">
        <f>VLOOKUP(X853,#REF!,6,FALSE)</f>
        <v>#REF!</v>
      </c>
      <c r="M853" s="5" t="e">
        <f>VLOOKUP(X853,#REF!,8,FALSE)</f>
        <v>#REF!</v>
      </c>
      <c r="N853" s="5" t="e">
        <f>VLOOKUP(X853,#REF!,7,FALSE)</f>
        <v>#REF!</v>
      </c>
      <c r="O853">
        <v>0</v>
      </c>
      <c r="P853">
        <v>0.43</v>
      </c>
      <c r="Q853" t="e">
        <f t="shared" si="116"/>
        <v>#REF!</v>
      </c>
      <c r="R853" t="e">
        <f t="shared" si="117"/>
        <v>#REF!</v>
      </c>
      <c r="S853" t="e">
        <f>#REF!^2/((J853*#REF!)*(SQRT(1+K853^2)))</f>
        <v>#REF!</v>
      </c>
      <c r="T853" t="e">
        <f t="shared" si="118"/>
        <v>#REF!</v>
      </c>
      <c r="U853">
        <v>0</v>
      </c>
      <c r="V853">
        <v>1</v>
      </c>
      <c r="W853" t="e">
        <f t="shared" si="105"/>
        <v>#REF!</v>
      </c>
      <c r="X853" t="e">
        <f t="shared" si="119"/>
        <v>#REF!</v>
      </c>
      <c r="Z853">
        <v>0</v>
      </c>
    </row>
    <row r="854" spans="1:26" x14ac:dyDescent="0.25">
      <c r="A854" t="s">
        <v>387</v>
      </c>
      <c r="B854" t="s">
        <v>55</v>
      </c>
      <c r="C854" s="11" t="s">
        <v>17</v>
      </c>
      <c r="D854" t="s">
        <v>983</v>
      </c>
      <c r="E854" s="10">
        <v>5255</v>
      </c>
      <c r="F854" t="s">
        <v>305</v>
      </c>
      <c r="G854">
        <v>25</v>
      </c>
      <c r="H854">
        <v>0</v>
      </c>
      <c r="I854" s="7">
        <v>-0.39500000000000002</v>
      </c>
      <c r="J854" s="7" t="e">
        <f>#REF!</f>
        <v>#REF!</v>
      </c>
      <c r="K854" s="7" t="e">
        <f>#REF!</f>
        <v>#REF!</v>
      </c>
      <c r="L854" s="5" t="e">
        <f>VLOOKUP(X854,#REF!,6,FALSE)</f>
        <v>#REF!</v>
      </c>
      <c r="M854" s="5" t="e">
        <f>VLOOKUP(X854,#REF!,8,FALSE)</f>
        <v>#REF!</v>
      </c>
      <c r="N854" s="5" t="e">
        <f>VLOOKUP(X854,#REF!,7,FALSE)</f>
        <v>#REF!</v>
      </c>
      <c r="O854">
        <v>0</v>
      </c>
      <c r="P854">
        <v>0.43</v>
      </c>
      <c r="Q854" t="e">
        <f t="shared" si="116"/>
        <v>#REF!</v>
      </c>
      <c r="R854" t="e">
        <f t="shared" si="117"/>
        <v>#REF!</v>
      </c>
      <c r="S854" t="e">
        <f>#REF!^2/((J854*#REF!)*(SQRT(1+K854^2)))</f>
        <v>#REF!</v>
      </c>
      <c r="T854" t="e">
        <f t="shared" si="118"/>
        <v>#REF!</v>
      </c>
      <c r="U854">
        <v>0</v>
      </c>
      <c r="V854">
        <v>2</v>
      </c>
      <c r="W854" t="e">
        <f t="shared" si="105"/>
        <v>#REF!</v>
      </c>
      <c r="X854" t="e">
        <f t="shared" si="119"/>
        <v>#REF!</v>
      </c>
      <c r="Z854">
        <v>0</v>
      </c>
    </row>
    <row r="855" spans="1:26" x14ac:dyDescent="0.25">
      <c r="A855" t="s">
        <v>874</v>
      </c>
      <c r="B855" t="s">
        <v>55</v>
      </c>
      <c r="C855" s="11" t="s">
        <v>18</v>
      </c>
      <c r="D855" t="s">
        <v>983</v>
      </c>
      <c r="E855" s="10">
        <v>5255</v>
      </c>
      <c r="F855" t="s">
        <v>305</v>
      </c>
      <c r="G855">
        <v>25</v>
      </c>
      <c r="H855">
        <v>1</v>
      </c>
      <c r="I855" s="7">
        <v>0</v>
      </c>
      <c r="J855" s="7" t="e">
        <f>#REF!</f>
        <v>#REF!</v>
      </c>
      <c r="K855" s="7" t="e">
        <f>#REF!</f>
        <v>#REF!</v>
      </c>
      <c r="L855" s="5" t="e">
        <f>VLOOKUP(X855,#REF!,6,FALSE)</f>
        <v>#REF!</v>
      </c>
      <c r="M855" s="5" t="e">
        <f>VLOOKUP(X855,#REF!,8,FALSE)</f>
        <v>#REF!</v>
      </c>
      <c r="N855" s="5" t="e">
        <f>VLOOKUP(X855,#REF!,7,FALSE)</f>
        <v>#REF!</v>
      </c>
      <c r="O855">
        <v>0</v>
      </c>
      <c r="P855">
        <v>0.43</v>
      </c>
      <c r="Q855" t="e">
        <f t="shared" si="116"/>
        <v>#REF!</v>
      </c>
      <c r="R855" t="e">
        <f t="shared" si="117"/>
        <v>#REF!</v>
      </c>
      <c r="S855" t="e">
        <f>#REF!^2/((J855*#REF!)*(SQRT(1+K855^2)))</f>
        <v>#REF!</v>
      </c>
      <c r="T855" t="e">
        <f t="shared" si="118"/>
        <v>#REF!</v>
      </c>
      <c r="U855">
        <v>0</v>
      </c>
      <c r="V855">
        <v>0</v>
      </c>
      <c r="W855" t="e">
        <f t="shared" si="105"/>
        <v>#REF!</v>
      </c>
      <c r="X855" t="e">
        <f t="shared" si="119"/>
        <v>#REF!</v>
      </c>
      <c r="Z855">
        <v>0</v>
      </c>
    </row>
    <row r="856" spans="1:26" x14ac:dyDescent="0.25">
      <c r="A856" t="s">
        <v>875</v>
      </c>
      <c r="B856" t="s">
        <v>55</v>
      </c>
      <c r="C856" s="11" t="s">
        <v>18</v>
      </c>
      <c r="D856" t="s">
        <v>983</v>
      </c>
      <c r="E856" s="10">
        <v>5255</v>
      </c>
      <c r="F856" t="s">
        <v>305</v>
      </c>
      <c r="G856">
        <v>25</v>
      </c>
      <c r="H856">
        <v>1</v>
      </c>
      <c r="I856" s="7">
        <v>0</v>
      </c>
      <c r="J856" s="7" t="e">
        <f>#REF!</f>
        <v>#REF!</v>
      </c>
      <c r="K856" s="7" t="e">
        <f>#REF!</f>
        <v>#REF!</v>
      </c>
      <c r="L856" s="5" t="e">
        <f>VLOOKUP(X856,#REF!,6,FALSE)</f>
        <v>#REF!</v>
      </c>
      <c r="M856" s="5" t="e">
        <f>VLOOKUP(X856,#REF!,8,FALSE)</f>
        <v>#REF!</v>
      </c>
      <c r="N856" s="5" t="e">
        <f>VLOOKUP(X856,#REF!,7,FALSE)</f>
        <v>#REF!</v>
      </c>
      <c r="O856">
        <v>0</v>
      </c>
      <c r="P856">
        <v>0.43</v>
      </c>
      <c r="Q856" t="e">
        <f t="shared" si="116"/>
        <v>#REF!</v>
      </c>
      <c r="R856" t="e">
        <f t="shared" si="117"/>
        <v>#REF!</v>
      </c>
      <c r="S856" t="e">
        <f>#REF!^2/((J856*#REF!)*(SQRT(1+K856^2)))</f>
        <v>#REF!</v>
      </c>
      <c r="T856" t="e">
        <f t="shared" si="118"/>
        <v>#REF!</v>
      </c>
      <c r="U856">
        <v>0</v>
      </c>
      <c r="V856">
        <v>1</v>
      </c>
      <c r="W856" t="e">
        <f t="shared" si="105"/>
        <v>#REF!</v>
      </c>
      <c r="X856" t="e">
        <f t="shared" si="119"/>
        <v>#REF!</v>
      </c>
      <c r="Z856">
        <v>0</v>
      </c>
    </row>
    <row r="857" spans="1:26" x14ac:dyDescent="0.25">
      <c r="A857" t="s">
        <v>876</v>
      </c>
      <c r="B857" t="s">
        <v>55</v>
      </c>
      <c r="C857" s="11" t="s">
        <v>18</v>
      </c>
      <c r="D857" t="s">
        <v>983</v>
      </c>
      <c r="E857" s="10">
        <v>5255</v>
      </c>
      <c r="F857" t="s">
        <v>305</v>
      </c>
      <c r="G857">
        <v>25</v>
      </c>
      <c r="H857">
        <v>1</v>
      </c>
      <c r="I857" s="7">
        <v>0</v>
      </c>
      <c r="J857" s="7" t="e">
        <f>#REF!</f>
        <v>#REF!</v>
      </c>
      <c r="K857" s="7" t="e">
        <f>#REF!</f>
        <v>#REF!</v>
      </c>
      <c r="L857" s="5" t="e">
        <f>VLOOKUP(X857,#REF!,6,FALSE)</f>
        <v>#REF!</v>
      </c>
      <c r="M857" s="5" t="e">
        <f>VLOOKUP(X857,#REF!,8,FALSE)</f>
        <v>#REF!</v>
      </c>
      <c r="N857" s="5" t="e">
        <f>VLOOKUP(X857,#REF!,7,FALSE)</f>
        <v>#REF!</v>
      </c>
      <c r="O857">
        <v>0</v>
      </c>
      <c r="P857">
        <v>0.43</v>
      </c>
      <c r="Q857" t="e">
        <f t="shared" si="116"/>
        <v>#REF!</v>
      </c>
      <c r="R857" t="e">
        <f t="shared" si="117"/>
        <v>#REF!</v>
      </c>
      <c r="S857" t="e">
        <f>#REF!^2/((J857*#REF!)*(SQRT(1+K857^2)))</f>
        <v>#REF!</v>
      </c>
      <c r="T857" t="e">
        <f t="shared" si="118"/>
        <v>#REF!</v>
      </c>
      <c r="U857">
        <v>0</v>
      </c>
      <c r="V857">
        <v>2</v>
      </c>
      <c r="W857" t="e">
        <f t="shared" si="105"/>
        <v>#REF!</v>
      </c>
      <c r="X857" t="e">
        <f t="shared" si="119"/>
        <v>#REF!</v>
      </c>
      <c r="Z857">
        <v>0</v>
      </c>
    </row>
    <row r="858" spans="1:26" x14ac:dyDescent="0.25">
      <c r="A858" t="s">
        <v>877</v>
      </c>
      <c r="B858" t="s">
        <v>55</v>
      </c>
      <c r="C858" s="11" t="s">
        <v>18</v>
      </c>
      <c r="D858" t="s">
        <v>983</v>
      </c>
      <c r="E858" s="10">
        <v>5255</v>
      </c>
      <c r="F858" t="s">
        <v>305</v>
      </c>
      <c r="G858">
        <v>25</v>
      </c>
      <c r="H858">
        <v>1</v>
      </c>
      <c r="I858" s="7">
        <v>0.39500000000000002</v>
      </c>
      <c r="J858" s="7" t="e">
        <f>#REF!</f>
        <v>#REF!</v>
      </c>
      <c r="K858" s="7" t="e">
        <f>#REF!</f>
        <v>#REF!</v>
      </c>
      <c r="L858" s="5" t="e">
        <f>VLOOKUP(X858,#REF!,6,FALSE)</f>
        <v>#REF!</v>
      </c>
      <c r="M858" s="5" t="e">
        <f>VLOOKUP(X858,#REF!,8,FALSE)</f>
        <v>#REF!</v>
      </c>
      <c r="N858" s="5" t="e">
        <f>VLOOKUP(X858,#REF!,7,FALSE)</f>
        <v>#REF!</v>
      </c>
      <c r="O858">
        <v>0</v>
      </c>
      <c r="P858">
        <v>0.43</v>
      </c>
      <c r="Q858" t="e">
        <f t="shared" si="116"/>
        <v>#REF!</v>
      </c>
      <c r="R858" t="e">
        <f t="shared" si="117"/>
        <v>#REF!</v>
      </c>
      <c r="S858" t="e">
        <f>#REF!^2/((J858*#REF!)*(SQRT(1+K858^2)))</f>
        <v>#REF!</v>
      </c>
      <c r="T858" t="e">
        <f t="shared" si="118"/>
        <v>#REF!</v>
      </c>
      <c r="U858">
        <v>0</v>
      </c>
      <c r="V858">
        <v>0</v>
      </c>
      <c r="W858" t="e">
        <f t="shared" si="105"/>
        <v>#REF!</v>
      </c>
      <c r="X858" t="e">
        <f t="shared" si="119"/>
        <v>#REF!</v>
      </c>
      <c r="Z858">
        <v>0</v>
      </c>
    </row>
    <row r="859" spans="1:26" x14ac:dyDescent="0.25">
      <c r="A859" t="s">
        <v>878</v>
      </c>
      <c r="B859" t="s">
        <v>55</v>
      </c>
      <c r="C859" s="11" t="s">
        <v>18</v>
      </c>
      <c r="D859" t="s">
        <v>983</v>
      </c>
      <c r="E859" s="10">
        <v>5255</v>
      </c>
      <c r="F859" t="s">
        <v>305</v>
      </c>
      <c r="G859">
        <v>25</v>
      </c>
      <c r="H859">
        <v>1</v>
      </c>
      <c r="I859" s="7">
        <v>0.39500000000000002</v>
      </c>
      <c r="J859" s="7" t="e">
        <f>#REF!</f>
        <v>#REF!</v>
      </c>
      <c r="K859" s="7" t="e">
        <f>#REF!</f>
        <v>#REF!</v>
      </c>
      <c r="L859" s="5" t="e">
        <f>VLOOKUP(X859,#REF!,6,FALSE)</f>
        <v>#REF!</v>
      </c>
      <c r="M859" s="5" t="e">
        <f>VLOOKUP(X859,#REF!,8,FALSE)</f>
        <v>#REF!</v>
      </c>
      <c r="N859" s="5" t="e">
        <f>VLOOKUP(X859,#REF!,7,FALSE)</f>
        <v>#REF!</v>
      </c>
      <c r="O859">
        <v>0</v>
      </c>
      <c r="P859">
        <v>0.43</v>
      </c>
      <c r="Q859" t="e">
        <f t="shared" si="116"/>
        <v>#REF!</v>
      </c>
      <c r="R859" t="e">
        <f t="shared" si="117"/>
        <v>#REF!</v>
      </c>
      <c r="S859" t="e">
        <f>#REF!^2/((J859*#REF!)*(SQRT(1+K859^2)))</f>
        <v>#REF!</v>
      </c>
      <c r="T859" t="e">
        <f t="shared" si="118"/>
        <v>#REF!</v>
      </c>
      <c r="U859">
        <v>0</v>
      </c>
      <c r="V859">
        <v>1</v>
      </c>
      <c r="W859" t="e">
        <f t="shared" si="105"/>
        <v>#REF!</v>
      </c>
      <c r="X859" t="e">
        <f t="shared" si="119"/>
        <v>#REF!</v>
      </c>
      <c r="Z859">
        <v>0</v>
      </c>
    </row>
    <row r="860" spans="1:26" x14ac:dyDescent="0.25">
      <c r="A860" t="s">
        <v>879</v>
      </c>
      <c r="B860" t="s">
        <v>55</v>
      </c>
      <c r="C860" s="11" t="s">
        <v>18</v>
      </c>
      <c r="D860" t="s">
        <v>983</v>
      </c>
      <c r="E860" s="10">
        <v>5255</v>
      </c>
      <c r="F860" t="s">
        <v>305</v>
      </c>
      <c r="G860">
        <v>25</v>
      </c>
      <c r="H860">
        <v>1</v>
      </c>
      <c r="I860" s="7">
        <v>0.39500000000000002</v>
      </c>
      <c r="J860" s="7" t="e">
        <f>#REF!</f>
        <v>#REF!</v>
      </c>
      <c r="K860" s="7" t="e">
        <f>#REF!</f>
        <v>#REF!</v>
      </c>
      <c r="L860" s="5" t="e">
        <f>VLOOKUP(X860,#REF!,6,FALSE)</f>
        <v>#REF!</v>
      </c>
      <c r="M860" s="5" t="e">
        <f>VLOOKUP(X860,#REF!,8,FALSE)</f>
        <v>#REF!</v>
      </c>
      <c r="N860" s="5" t="e">
        <f>VLOOKUP(X860,#REF!,7,FALSE)</f>
        <v>#REF!</v>
      </c>
      <c r="O860">
        <v>0</v>
      </c>
      <c r="P860">
        <v>0.43</v>
      </c>
      <c r="Q860" t="e">
        <f t="shared" si="116"/>
        <v>#REF!</v>
      </c>
      <c r="R860" t="e">
        <f t="shared" si="117"/>
        <v>#REF!</v>
      </c>
      <c r="S860" t="e">
        <f>#REF!^2/((J860*#REF!)*(SQRT(1+K860^2)))</f>
        <v>#REF!</v>
      </c>
      <c r="T860" t="e">
        <f t="shared" si="118"/>
        <v>#REF!</v>
      </c>
      <c r="U860">
        <v>0</v>
      </c>
      <c r="V860">
        <v>2</v>
      </c>
      <c r="W860" t="e">
        <f t="shared" si="105"/>
        <v>#REF!</v>
      </c>
      <c r="X860" t="e">
        <f t="shared" si="119"/>
        <v>#REF!</v>
      </c>
      <c r="Z860">
        <v>0</v>
      </c>
    </row>
    <row r="861" spans="1:26" x14ac:dyDescent="0.25">
      <c r="A861" t="s">
        <v>880</v>
      </c>
      <c r="B861" t="s">
        <v>55</v>
      </c>
      <c r="C861" s="11" t="s">
        <v>18</v>
      </c>
      <c r="D861" t="s">
        <v>983</v>
      </c>
      <c r="E861" s="10">
        <v>5255</v>
      </c>
      <c r="F861" t="s">
        <v>305</v>
      </c>
      <c r="G861">
        <v>25</v>
      </c>
      <c r="H861">
        <v>1</v>
      </c>
      <c r="I861" s="7">
        <v>-0.39500000000000002</v>
      </c>
      <c r="J861" s="7" t="e">
        <f>#REF!</f>
        <v>#REF!</v>
      </c>
      <c r="K861" s="7" t="e">
        <f>#REF!</f>
        <v>#REF!</v>
      </c>
      <c r="L861" s="5" t="e">
        <f>VLOOKUP(X861,#REF!,6,FALSE)</f>
        <v>#REF!</v>
      </c>
      <c r="M861" s="5" t="e">
        <f>VLOOKUP(X861,#REF!,8,FALSE)</f>
        <v>#REF!</v>
      </c>
      <c r="N861" s="5" t="e">
        <f>VLOOKUP(X861,#REF!,7,FALSE)</f>
        <v>#REF!</v>
      </c>
      <c r="O861">
        <v>0</v>
      </c>
      <c r="P861">
        <v>0.43</v>
      </c>
      <c r="Q861" t="e">
        <f t="shared" si="116"/>
        <v>#REF!</v>
      </c>
      <c r="R861" t="e">
        <f t="shared" si="117"/>
        <v>#REF!</v>
      </c>
      <c r="S861" t="e">
        <f>#REF!^2/((J861*#REF!)*(SQRT(1+K861^2)))</f>
        <v>#REF!</v>
      </c>
      <c r="T861" t="e">
        <f t="shared" si="118"/>
        <v>#REF!</v>
      </c>
      <c r="U861">
        <v>0</v>
      </c>
      <c r="V861">
        <v>0</v>
      </c>
      <c r="W861" t="e">
        <f t="shared" si="105"/>
        <v>#REF!</v>
      </c>
      <c r="X861" t="e">
        <f t="shared" si="119"/>
        <v>#REF!</v>
      </c>
      <c r="Z861">
        <v>0</v>
      </c>
    </row>
    <row r="862" spans="1:26" x14ac:dyDescent="0.25">
      <c r="A862" t="s">
        <v>881</v>
      </c>
      <c r="B862" t="s">
        <v>55</v>
      </c>
      <c r="C862" s="11" t="s">
        <v>18</v>
      </c>
      <c r="D862" t="s">
        <v>983</v>
      </c>
      <c r="E862" s="10">
        <v>5255</v>
      </c>
      <c r="F862" t="s">
        <v>305</v>
      </c>
      <c r="G862">
        <v>25</v>
      </c>
      <c r="H862">
        <v>1</v>
      </c>
      <c r="I862" s="7">
        <v>-0.39500000000000002</v>
      </c>
      <c r="J862" s="7" t="e">
        <f>#REF!</f>
        <v>#REF!</v>
      </c>
      <c r="K862" s="7" t="e">
        <f>#REF!</f>
        <v>#REF!</v>
      </c>
      <c r="L862" s="5" t="e">
        <f>VLOOKUP(X862,#REF!,6,FALSE)</f>
        <v>#REF!</v>
      </c>
      <c r="M862" s="5" t="e">
        <f>VLOOKUP(X862,#REF!,8,FALSE)</f>
        <v>#REF!</v>
      </c>
      <c r="N862" s="5" t="e">
        <f>VLOOKUP(X862,#REF!,7,FALSE)</f>
        <v>#REF!</v>
      </c>
      <c r="O862">
        <v>0</v>
      </c>
      <c r="P862">
        <v>0.43</v>
      </c>
      <c r="Q862" t="e">
        <f t="shared" si="116"/>
        <v>#REF!</v>
      </c>
      <c r="R862" t="e">
        <f t="shared" si="117"/>
        <v>#REF!</v>
      </c>
      <c r="S862" t="e">
        <f>#REF!^2/((J862*#REF!)*(SQRT(1+K862^2)))</f>
        <v>#REF!</v>
      </c>
      <c r="T862" t="e">
        <f t="shared" si="118"/>
        <v>#REF!</v>
      </c>
      <c r="U862">
        <v>0</v>
      </c>
      <c r="V862">
        <v>1</v>
      </c>
      <c r="W862" t="e">
        <f t="shared" si="105"/>
        <v>#REF!</v>
      </c>
      <c r="X862" t="e">
        <f t="shared" si="119"/>
        <v>#REF!</v>
      </c>
      <c r="Z862">
        <v>0</v>
      </c>
    </row>
    <row r="863" spans="1:26" x14ac:dyDescent="0.25">
      <c r="A863" t="s">
        <v>882</v>
      </c>
      <c r="B863" t="s">
        <v>55</v>
      </c>
      <c r="C863" s="11" t="s">
        <v>18</v>
      </c>
      <c r="D863" t="s">
        <v>983</v>
      </c>
      <c r="E863" s="10">
        <v>5255</v>
      </c>
      <c r="F863" t="s">
        <v>305</v>
      </c>
      <c r="G863">
        <v>25</v>
      </c>
      <c r="H863">
        <v>1</v>
      </c>
      <c r="I863" s="7">
        <v>-0.39500000000000002</v>
      </c>
      <c r="J863" s="7" t="e">
        <f>#REF!</f>
        <v>#REF!</v>
      </c>
      <c r="K863" s="7" t="e">
        <f>#REF!</f>
        <v>#REF!</v>
      </c>
      <c r="L863" s="5" t="e">
        <f>VLOOKUP(X863,#REF!,6,FALSE)</f>
        <v>#REF!</v>
      </c>
      <c r="M863" s="5" t="e">
        <f>VLOOKUP(X863,#REF!,8,FALSE)</f>
        <v>#REF!</v>
      </c>
      <c r="N863" s="5" t="e">
        <f>VLOOKUP(X863,#REF!,7,FALSE)</f>
        <v>#REF!</v>
      </c>
      <c r="O863">
        <v>0</v>
      </c>
      <c r="P863">
        <v>0.43</v>
      </c>
      <c r="Q863" t="e">
        <f t="shared" si="116"/>
        <v>#REF!</v>
      </c>
      <c r="R863" t="e">
        <f t="shared" si="117"/>
        <v>#REF!</v>
      </c>
      <c r="S863" t="e">
        <f>#REF!^2/((J863*#REF!)*(SQRT(1+K863^2)))</f>
        <v>#REF!</v>
      </c>
      <c r="T863" t="e">
        <f t="shared" si="118"/>
        <v>#REF!</v>
      </c>
      <c r="U863">
        <v>0</v>
      </c>
      <c r="V863">
        <v>2</v>
      </c>
      <c r="W863" t="e">
        <f t="shared" si="105"/>
        <v>#REF!</v>
      </c>
      <c r="X863" t="e">
        <f t="shared" si="119"/>
        <v>#REF!</v>
      </c>
      <c r="Z863">
        <v>0</v>
      </c>
    </row>
    <row r="864" spans="1:26" x14ac:dyDescent="0.25">
      <c r="A864" t="s">
        <v>883</v>
      </c>
      <c r="B864" t="s">
        <v>55</v>
      </c>
      <c r="C864" s="11" t="s">
        <v>18</v>
      </c>
      <c r="D864" t="s">
        <v>983</v>
      </c>
      <c r="E864" s="10">
        <v>5255</v>
      </c>
      <c r="F864" t="s">
        <v>305</v>
      </c>
      <c r="G864">
        <v>25</v>
      </c>
      <c r="H864">
        <v>1</v>
      </c>
      <c r="I864" s="7">
        <v>0</v>
      </c>
      <c r="J864" s="7" t="e">
        <f>#REF!</f>
        <v>#REF!</v>
      </c>
      <c r="K864" s="7" t="e">
        <f>#REF!</f>
        <v>#REF!</v>
      </c>
      <c r="L864" s="5" t="e">
        <f>VLOOKUP(X864,#REF!,6,FALSE)</f>
        <v>#REF!</v>
      </c>
      <c r="M864" s="5" t="e">
        <f>VLOOKUP(X864,#REF!,8,FALSE)</f>
        <v>#REF!</v>
      </c>
      <c r="N864" s="5" t="e">
        <f>VLOOKUP(X864,#REF!,7,FALSE)</f>
        <v>#REF!</v>
      </c>
      <c r="O864">
        <v>0</v>
      </c>
      <c r="P864">
        <v>0.43</v>
      </c>
      <c r="Q864" t="e">
        <f t="shared" si="116"/>
        <v>#REF!</v>
      </c>
      <c r="R864" t="e">
        <f t="shared" si="117"/>
        <v>#REF!</v>
      </c>
      <c r="S864" t="e">
        <f>#REF!^2/((J864*#REF!)*(SQRT(1+K864^2)))</f>
        <v>#REF!</v>
      </c>
      <c r="T864" t="e">
        <f t="shared" si="118"/>
        <v>#REF!</v>
      </c>
      <c r="U864">
        <v>0</v>
      </c>
      <c r="V864">
        <v>0</v>
      </c>
      <c r="W864" t="e">
        <f t="shared" si="105"/>
        <v>#REF!</v>
      </c>
      <c r="X864" t="e">
        <f t="shared" si="119"/>
        <v>#REF!</v>
      </c>
      <c r="Z864">
        <v>0</v>
      </c>
    </row>
    <row r="865" spans="1:26" x14ac:dyDescent="0.25">
      <c r="A865" t="s">
        <v>884</v>
      </c>
      <c r="B865" t="s">
        <v>55</v>
      </c>
      <c r="C865" s="11" t="s">
        <v>18</v>
      </c>
      <c r="D865" t="s">
        <v>983</v>
      </c>
      <c r="E865" s="10">
        <v>5255</v>
      </c>
      <c r="F865" t="s">
        <v>305</v>
      </c>
      <c r="G865">
        <v>25</v>
      </c>
      <c r="H865">
        <v>1</v>
      </c>
      <c r="I865" s="7">
        <v>0</v>
      </c>
      <c r="J865" s="7" t="e">
        <f>#REF!</f>
        <v>#REF!</v>
      </c>
      <c r="K865" s="7" t="e">
        <f>#REF!</f>
        <v>#REF!</v>
      </c>
      <c r="L865" s="5" t="e">
        <f>VLOOKUP(X865,#REF!,6,FALSE)</f>
        <v>#REF!</v>
      </c>
      <c r="M865" s="5" t="e">
        <f>VLOOKUP(X865,#REF!,8,FALSE)</f>
        <v>#REF!</v>
      </c>
      <c r="N865" s="5" t="e">
        <f>VLOOKUP(X865,#REF!,7,FALSE)</f>
        <v>#REF!</v>
      </c>
      <c r="O865">
        <v>0</v>
      </c>
      <c r="P865">
        <v>0.43</v>
      </c>
      <c r="Q865" t="e">
        <f t="shared" si="116"/>
        <v>#REF!</v>
      </c>
      <c r="R865" t="e">
        <f t="shared" si="117"/>
        <v>#REF!</v>
      </c>
      <c r="S865" t="e">
        <f>#REF!^2/((J865*#REF!)*(SQRT(1+K865^2)))</f>
        <v>#REF!</v>
      </c>
      <c r="T865" t="e">
        <f t="shared" si="118"/>
        <v>#REF!</v>
      </c>
      <c r="U865">
        <v>0</v>
      </c>
      <c r="V865">
        <v>1</v>
      </c>
      <c r="W865" t="e">
        <f t="shared" si="105"/>
        <v>#REF!</v>
      </c>
      <c r="X865" t="e">
        <f t="shared" si="119"/>
        <v>#REF!</v>
      </c>
      <c r="Z865">
        <v>0</v>
      </c>
    </row>
    <row r="866" spans="1:26" x14ac:dyDescent="0.25">
      <c r="A866" t="s">
        <v>885</v>
      </c>
      <c r="B866" t="s">
        <v>55</v>
      </c>
      <c r="C866" s="11" t="s">
        <v>18</v>
      </c>
      <c r="D866" t="s">
        <v>983</v>
      </c>
      <c r="E866" s="10">
        <v>5255</v>
      </c>
      <c r="F866" t="s">
        <v>305</v>
      </c>
      <c r="G866">
        <v>25</v>
      </c>
      <c r="H866">
        <v>1</v>
      </c>
      <c r="I866" s="7">
        <v>0</v>
      </c>
      <c r="J866" s="7" t="e">
        <f>#REF!</f>
        <v>#REF!</v>
      </c>
      <c r="K866" s="7" t="e">
        <f>#REF!</f>
        <v>#REF!</v>
      </c>
      <c r="L866" s="5" t="e">
        <f>VLOOKUP(X866,#REF!,6,FALSE)</f>
        <v>#REF!</v>
      </c>
      <c r="M866" s="5" t="e">
        <f>VLOOKUP(X866,#REF!,8,FALSE)</f>
        <v>#REF!</v>
      </c>
      <c r="N866" s="5" t="e">
        <f>VLOOKUP(X866,#REF!,7,FALSE)</f>
        <v>#REF!</v>
      </c>
      <c r="O866">
        <v>0</v>
      </c>
      <c r="P866">
        <v>0.43</v>
      </c>
      <c r="Q866" t="e">
        <f t="shared" si="116"/>
        <v>#REF!</v>
      </c>
      <c r="R866" t="e">
        <f t="shared" si="117"/>
        <v>#REF!</v>
      </c>
      <c r="S866" t="e">
        <f>#REF!^2/((J866*#REF!)*(SQRT(1+K866^2)))</f>
        <v>#REF!</v>
      </c>
      <c r="T866" t="e">
        <f t="shared" si="118"/>
        <v>#REF!</v>
      </c>
      <c r="U866">
        <v>0</v>
      </c>
      <c r="V866">
        <v>2</v>
      </c>
      <c r="W866" t="e">
        <f t="shared" si="105"/>
        <v>#REF!</v>
      </c>
      <c r="X866" t="e">
        <f t="shared" si="119"/>
        <v>#REF!</v>
      </c>
      <c r="Z866">
        <v>0</v>
      </c>
    </row>
    <row r="867" spans="1:26" x14ac:dyDescent="0.25">
      <c r="A867" t="s">
        <v>886</v>
      </c>
      <c r="B867" t="s">
        <v>55</v>
      </c>
      <c r="C867" s="11" t="s">
        <v>18</v>
      </c>
      <c r="D867" t="s">
        <v>983</v>
      </c>
      <c r="E867" s="10">
        <v>5255</v>
      </c>
      <c r="F867" t="s">
        <v>305</v>
      </c>
      <c r="G867">
        <v>25</v>
      </c>
      <c r="H867">
        <v>1</v>
      </c>
      <c r="I867" s="7">
        <v>0.39500000000000002</v>
      </c>
      <c r="J867" s="7" t="e">
        <f>#REF!</f>
        <v>#REF!</v>
      </c>
      <c r="K867" s="7" t="e">
        <f>#REF!</f>
        <v>#REF!</v>
      </c>
      <c r="L867" s="5" t="e">
        <f>VLOOKUP(X867,#REF!,6,FALSE)</f>
        <v>#REF!</v>
      </c>
      <c r="M867" s="5" t="e">
        <f>VLOOKUP(X867,#REF!,8,FALSE)</f>
        <v>#REF!</v>
      </c>
      <c r="N867" s="5" t="e">
        <f>VLOOKUP(X867,#REF!,7,FALSE)</f>
        <v>#REF!</v>
      </c>
      <c r="O867">
        <v>0</v>
      </c>
      <c r="P867">
        <v>0.43</v>
      </c>
      <c r="Q867" t="e">
        <f t="shared" si="116"/>
        <v>#REF!</v>
      </c>
      <c r="R867" t="e">
        <f t="shared" si="117"/>
        <v>#REF!</v>
      </c>
      <c r="S867" t="e">
        <f>#REF!^2/((J867*#REF!)*(SQRT(1+K867^2)))</f>
        <v>#REF!</v>
      </c>
      <c r="T867" t="e">
        <f t="shared" si="118"/>
        <v>#REF!</v>
      </c>
      <c r="U867">
        <v>0</v>
      </c>
      <c r="V867">
        <v>0</v>
      </c>
      <c r="W867" t="e">
        <f t="shared" si="105"/>
        <v>#REF!</v>
      </c>
      <c r="X867" t="e">
        <f t="shared" si="119"/>
        <v>#REF!</v>
      </c>
      <c r="Z867">
        <v>0</v>
      </c>
    </row>
    <row r="868" spans="1:26" x14ac:dyDescent="0.25">
      <c r="A868" t="s">
        <v>887</v>
      </c>
      <c r="B868" t="s">
        <v>55</v>
      </c>
      <c r="C868" s="11" t="s">
        <v>18</v>
      </c>
      <c r="D868" t="s">
        <v>983</v>
      </c>
      <c r="E868" s="10">
        <v>5255</v>
      </c>
      <c r="F868" t="s">
        <v>305</v>
      </c>
      <c r="G868">
        <v>25</v>
      </c>
      <c r="H868">
        <v>1</v>
      </c>
      <c r="I868" s="7">
        <v>0.39500000000000002</v>
      </c>
      <c r="J868" s="7" t="e">
        <f>#REF!</f>
        <v>#REF!</v>
      </c>
      <c r="K868" s="7" t="e">
        <f>#REF!</f>
        <v>#REF!</v>
      </c>
      <c r="L868" s="5" t="e">
        <f>VLOOKUP(X868,#REF!,6,FALSE)</f>
        <v>#REF!</v>
      </c>
      <c r="M868" s="5" t="e">
        <f>VLOOKUP(X868,#REF!,8,FALSE)</f>
        <v>#REF!</v>
      </c>
      <c r="N868" s="5" t="e">
        <f>VLOOKUP(X868,#REF!,7,FALSE)</f>
        <v>#REF!</v>
      </c>
      <c r="O868">
        <v>0</v>
      </c>
      <c r="P868">
        <v>0.43</v>
      </c>
      <c r="Q868" t="e">
        <f t="shared" si="116"/>
        <v>#REF!</v>
      </c>
      <c r="R868" t="e">
        <f t="shared" si="117"/>
        <v>#REF!</v>
      </c>
      <c r="S868" t="e">
        <f>#REF!^2/((J868*#REF!)*(SQRT(1+K868^2)))</f>
        <v>#REF!</v>
      </c>
      <c r="T868" t="e">
        <f t="shared" si="118"/>
        <v>#REF!</v>
      </c>
      <c r="U868">
        <v>0</v>
      </c>
      <c r="V868">
        <v>1</v>
      </c>
      <c r="W868" t="e">
        <f t="shared" si="105"/>
        <v>#REF!</v>
      </c>
      <c r="X868" t="e">
        <f t="shared" si="119"/>
        <v>#REF!</v>
      </c>
      <c r="Z868">
        <v>0</v>
      </c>
    </row>
    <row r="869" spans="1:26" x14ac:dyDescent="0.25">
      <c r="A869" t="s">
        <v>888</v>
      </c>
      <c r="B869" t="s">
        <v>55</v>
      </c>
      <c r="C869" s="11" t="s">
        <v>18</v>
      </c>
      <c r="D869" t="s">
        <v>983</v>
      </c>
      <c r="E869" s="10">
        <v>5255</v>
      </c>
      <c r="F869" t="s">
        <v>305</v>
      </c>
      <c r="G869">
        <v>25</v>
      </c>
      <c r="H869">
        <v>1</v>
      </c>
      <c r="I869" s="7">
        <v>0.39500000000000002</v>
      </c>
      <c r="J869" s="7" t="e">
        <f>#REF!</f>
        <v>#REF!</v>
      </c>
      <c r="K869" s="7" t="e">
        <f>#REF!</f>
        <v>#REF!</v>
      </c>
      <c r="L869" s="5" t="e">
        <f>VLOOKUP(X869,#REF!,6,FALSE)</f>
        <v>#REF!</v>
      </c>
      <c r="M869" s="5" t="e">
        <f>VLOOKUP(X869,#REF!,8,FALSE)</f>
        <v>#REF!</v>
      </c>
      <c r="N869" s="5" t="e">
        <f>VLOOKUP(X869,#REF!,7,FALSE)</f>
        <v>#REF!</v>
      </c>
      <c r="O869">
        <v>0</v>
      </c>
      <c r="P869">
        <v>0.43</v>
      </c>
      <c r="Q869" t="e">
        <f t="shared" si="116"/>
        <v>#REF!</v>
      </c>
      <c r="R869" t="e">
        <f t="shared" si="117"/>
        <v>#REF!</v>
      </c>
      <c r="S869" t="e">
        <f>#REF!^2/((J869*#REF!)*(SQRT(1+K869^2)))</f>
        <v>#REF!</v>
      </c>
      <c r="T869" t="e">
        <f t="shared" si="118"/>
        <v>#REF!</v>
      </c>
      <c r="U869">
        <v>0</v>
      </c>
      <c r="V869">
        <v>2</v>
      </c>
      <c r="W869" t="e">
        <f t="shared" si="105"/>
        <v>#REF!</v>
      </c>
      <c r="X869" t="e">
        <f t="shared" si="119"/>
        <v>#REF!</v>
      </c>
      <c r="Z869">
        <v>0</v>
      </c>
    </row>
    <row r="870" spans="1:26" x14ac:dyDescent="0.25">
      <c r="A870" t="s">
        <v>889</v>
      </c>
      <c r="B870" t="s">
        <v>55</v>
      </c>
      <c r="C870" s="11" t="s">
        <v>18</v>
      </c>
      <c r="D870" t="s">
        <v>983</v>
      </c>
      <c r="E870" s="10">
        <v>5255</v>
      </c>
      <c r="F870" t="s">
        <v>305</v>
      </c>
      <c r="G870">
        <v>25</v>
      </c>
      <c r="H870">
        <v>1</v>
      </c>
      <c r="I870" s="7">
        <v>-0.39500000000000002</v>
      </c>
      <c r="J870" s="7" t="e">
        <f>#REF!</f>
        <v>#REF!</v>
      </c>
      <c r="K870" s="7" t="e">
        <f>#REF!</f>
        <v>#REF!</v>
      </c>
      <c r="L870" s="5" t="e">
        <f>VLOOKUP(X870,#REF!,6,FALSE)</f>
        <v>#REF!</v>
      </c>
      <c r="M870" s="5" t="e">
        <f>VLOOKUP(X870,#REF!,8,FALSE)</f>
        <v>#REF!</v>
      </c>
      <c r="N870" s="5" t="e">
        <f>VLOOKUP(X870,#REF!,7,FALSE)</f>
        <v>#REF!</v>
      </c>
      <c r="O870">
        <v>0</v>
      </c>
      <c r="P870">
        <v>0.43</v>
      </c>
      <c r="Q870" t="e">
        <f t="shared" si="116"/>
        <v>#REF!</v>
      </c>
      <c r="R870" t="e">
        <f t="shared" si="117"/>
        <v>#REF!</v>
      </c>
      <c r="S870" t="e">
        <f>#REF!^2/((J870*#REF!)*(SQRT(1+K870^2)))</f>
        <v>#REF!</v>
      </c>
      <c r="T870" t="e">
        <f t="shared" si="118"/>
        <v>#REF!</v>
      </c>
      <c r="U870">
        <v>0</v>
      </c>
      <c r="V870">
        <v>0</v>
      </c>
      <c r="W870" t="e">
        <f t="shared" si="105"/>
        <v>#REF!</v>
      </c>
      <c r="X870" t="e">
        <f t="shared" si="119"/>
        <v>#REF!</v>
      </c>
      <c r="Z870">
        <v>0</v>
      </c>
    </row>
    <row r="871" spans="1:26" x14ac:dyDescent="0.25">
      <c r="A871" t="s">
        <v>890</v>
      </c>
      <c r="B871" t="s">
        <v>55</v>
      </c>
      <c r="C871" s="11" t="s">
        <v>18</v>
      </c>
      <c r="D871" t="s">
        <v>983</v>
      </c>
      <c r="E871" s="10">
        <v>5255</v>
      </c>
      <c r="F871" t="s">
        <v>305</v>
      </c>
      <c r="G871">
        <v>25</v>
      </c>
      <c r="H871">
        <v>1</v>
      </c>
      <c r="I871" s="7">
        <v>-0.39500000000000002</v>
      </c>
      <c r="J871" s="7" t="e">
        <f>#REF!</f>
        <v>#REF!</v>
      </c>
      <c r="K871" s="7" t="e">
        <f>#REF!</f>
        <v>#REF!</v>
      </c>
      <c r="L871" s="5" t="e">
        <f>VLOOKUP(X871,#REF!,6,FALSE)</f>
        <v>#REF!</v>
      </c>
      <c r="M871" s="5" t="e">
        <f>VLOOKUP(X871,#REF!,8,FALSE)</f>
        <v>#REF!</v>
      </c>
      <c r="N871" s="5" t="e">
        <f>VLOOKUP(X871,#REF!,7,FALSE)</f>
        <v>#REF!</v>
      </c>
      <c r="O871">
        <v>0</v>
      </c>
      <c r="P871">
        <v>0.43</v>
      </c>
      <c r="Q871" t="e">
        <f t="shared" si="116"/>
        <v>#REF!</v>
      </c>
      <c r="R871" t="e">
        <f t="shared" si="117"/>
        <v>#REF!</v>
      </c>
      <c r="S871" t="e">
        <f>#REF!^2/((J871*#REF!)*(SQRT(1+K871^2)))</f>
        <v>#REF!</v>
      </c>
      <c r="T871" t="e">
        <f t="shared" si="118"/>
        <v>#REF!</v>
      </c>
      <c r="U871">
        <v>0</v>
      </c>
      <c r="V871">
        <v>1</v>
      </c>
      <c r="W871" t="e">
        <f t="shared" si="105"/>
        <v>#REF!</v>
      </c>
      <c r="X871" t="e">
        <f t="shared" si="119"/>
        <v>#REF!</v>
      </c>
      <c r="Z871">
        <v>0</v>
      </c>
    </row>
    <row r="872" spans="1:26" x14ac:dyDescent="0.25">
      <c r="A872" t="s">
        <v>891</v>
      </c>
      <c r="B872" t="s">
        <v>55</v>
      </c>
      <c r="C872" s="11" t="s">
        <v>18</v>
      </c>
      <c r="D872" t="s">
        <v>983</v>
      </c>
      <c r="E872" s="10">
        <v>5255</v>
      </c>
      <c r="F872" t="s">
        <v>305</v>
      </c>
      <c r="G872">
        <v>25</v>
      </c>
      <c r="H872">
        <v>1</v>
      </c>
      <c r="I872" s="7">
        <v>-0.39500000000000002</v>
      </c>
      <c r="J872" s="7" t="e">
        <f>#REF!</f>
        <v>#REF!</v>
      </c>
      <c r="K872" s="7" t="e">
        <f>#REF!</f>
        <v>#REF!</v>
      </c>
      <c r="L872" s="5" t="e">
        <f>VLOOKUP(X872,#REF!,6,FALSE)</f>
        <v>#REF!</v>
      </c>
      <c r="M872" s="5" t="e">
        <f>VLOOKUP(X872,#REF!,8,FALSE)</f>
        <v>#REF!</v>
      </c>
      <c r="N872" s="5" t="e">
        <f>VLOOKUP(X872,#REF!,7,FALSE)</f>
        <v>#REF!</v>
      </c>
      <c r="O872">
        <v>0</v>
      </c>
      <c r="P872">
        <v>0.43</v>
      </c>
      <c r="Q872" t="e">
        <f t="shared" si="116"/>
        <v>#REF!</v>
      </c>
      <c r="R872" t="e">
        <f t="shared" si="117"/>
        <v>#REF!</v>
      </c>
      <c r="S872" t="e">
        <f>#REF!^2/((J872*#REF!)*(SQRT(1+K872^2)))</f>
        <v>#REF!</v>
      </c>
      <c r="T872" t="e">
        <f t="shared" si="118"/>
        <v>#REF!</v>
      </c>
      <c r="U872">
        <v>0</v>
      </c>
      <c r="V872">
        <v>2</v>
      </c>
      <c r="W872" t="e">
        <f t="shared" ref="W872:W935" si="120">"PSCAD_"&amp;D872&amp;"_"&amp;F872&amp;"_"&amp;A872&amp;"_SCR"&amp;ROUND(J872,2)&amp;"_XR"&amp;ROUND(K872,2)&amp;"_P"&amp;H872&amp;"_Q"&amp;I872</f>
        <v>#REF!</v>
      </c>
      <c r="X872" t="e">
        <f t="shared" si="119"/>
        <v>#REF!</v>
      </c>
      <c r="Z872">
        <v>0</v>
      </c>
    </row>
    <row r="873" spans="1:26" x14ac:dyDescent="0.25">
      <c r="A873" t="s">
        <v>892</v>
      </c>
      <c r="B873" t="s">
        <v>55</v>
      </c>
      <c r="C873" s="11" t="s">
        <v>18</v>
      </c>
      <c r="D873" t="s">
        <v>983</v>
      </c>
      <c r="E873" s="10">
        <v>5255</v>
      </c>
      <c r="F873" t="s">
        <v>305</v>
      </c>
      <c r="G873">
        <v>25</v>
      </c>
      <c r="H873">
        <v>0</v>
      </c>
      <c r="I873" s="7">
        <v>0</v>
      </c>
      <c r="J873" s="7" t="e">
        <f>#REF!</f>
        <v>#REF!</v>
      </c>
      <c r="K873" s="7" t="e">
        <f>#REF!</f>
        <v>#REF!</v>
      </c>
      <c r="L873" s="5" t="e">
        <f>VLOOKUP(X873,#REF!,6,FALSE)</f>
        <v>#REF!</v>
      </c>
      <c r="M873" s="5" t="e">
        <f>VLOOKUP(X873,#REF!,8,FALSE)</f>
        <v>#REF!</v>
      </c>
      <c r="N873" s="5" t="e">
        <f>VLOOKUP(X873,#REF!,7,FALSE)</f>
        <v>#REF!</v>
      </c>
      <c r="O873">
        <v>0</v>
      </c>
      <c r="P873">
        <v>0.43</v>
      </c>
      <c r="Q873" t="e">
        <f t="shared" si="116"/>
        <v>#REF!</v>
      </c>
      <c r="R873" t="e">
        <f t="shared" si="117"/>
        <v>#REF!</v>
      </c>
      <c r="S873" t="e">
        <f>#REF!^2/((J873*#REF!)*(SQRT(1+K873^2)))</f>
        <v>#REF!</v>
      </c>
      <c r="T873" t="e">
        <f t="shared" si="118"/>
        <v>#REF!</v>
      </c>
      <c r="U873">
        <v>0</v>
      </c>
      <c r="V873">
        <v>0</v>
      </c>
      <c r="W873" t="e">
        <f t="shared" si="120"/>
        <v>#REF!</v>
      </c>
      <c r="X873" t="e">
        <f t="shared" si="119"/>
        <v>#REF!</v>
      </c>
      <c r="Z873">
        <v>0</v>
      </c>
    </row>
    <row r="874" spans="1:26" x14ac:dyDescent="0.25">
      <c r="A874" t="s">
        <v>893</v>
      </c>
      <c r="B874" t="s">
        <v>55</v>
      </c>
      <c r="C874" s="11" t="s">
        <v>18</v>
      </c>
      <c r="D874" t="s">
        <v>983</v>
      </c>
      <c r="E874" s="10">
        <v>5255</v>
      </c>
      <c r="F874" t="s">
        <v>305</v>
      </c>
      <c r="G874">
        <v>25</v>
      </c>
      <c r="H874">
        <v>0</v>
      </c>
      <c r="I874" s="7">
        <v>0</v>
      </c>
      <c r="J874" s="7" t="e">
        <f>#REF!</f>
        <v>#REF!</v>
      </c>
      <c r="K874" s="7" t="e">
        <f>#REF!</f>
        <v>#REF!</v>
      </c>
      <c r="L874" s="5" t="e">
        <f>VLOOKUP(X874,#REF!,6,FALSE)</f>
        <v>#REF!</v>
      </c>
      <c r="M874" s="5" t="e">
        <f>VLOOKUP(X874,#REF!,8,FALSE)</f>
        <v>#REF!</v>
      </c>
      <c r="N874" s="5" t="e">
        <f>VLOOKUP(X874,#REF!,7,FALSE)</f>
        <v>#REF!</v>
      </c>
      <c r="O874">
        <v>0</v>
      </c>
      <c r="P874">
        <v>0.43</v>
      </c>
      <c r="Q874" t="e">
        <f t="shared" si="116"/>
        <v>#REF!</v>
      </c>
      <c r="R874" t="e">
        <f t="shared" si="117"/>
        <v>#REF!</v>
      </c>
      <c r="S874" t="e">
        <f>#REF!^2/((J874*#REF!)*(SQRT(1+K874^2)))</f>
        <v>#REF!</v>
      </c>
      <c r="T874" t="e">
        <f t="shared" si="118"/>
        <v>#REF!</v>
      </c>
      <c r="U874">
        <v>0</v>
      </c>
      <c r="V874">
        <v>1</v>
      </c>
      <c r="W874" t="e">
        <f t="shared" si="120"/>
        <v>#REF!</v>
      </c>
      <c r="X874" t="e">
        <f t="shared" si="119"/>
        <v>#REF!</v>
      </c>
      <c r="Z874">
        <v>0</v>
      </c>
    </row>
    <row r="875" spans="1:26" x14ac:dyDescent="0.25">
      <c r="A875" t="s">
        <v>894</v>
      </c>
      <c r="B875" t="s">
        <v>55</v>
      </c>
      <c r="C875" s="11" t="s">
        <v>18</v>
      </c>
      <c r="D875" t="s">
        <v>983</v>
      </c>
      <c r="E875" s="10">
        <v>5255</v>
      </c>
      <c r="F875" t="s">
        <v>305</v>
      </c>
      <c r="G875">
        <v>25</v>
      </c>
      <c r="H875">
        <v>0</v>
      </c>
      <c r="I875" s="7">
        <v>0</v>
      </c>
      <c r="J875" s="7" t="e">
        <f>#REF!</f>
        <v>#REF!</v>
      </c>
      <c r="K875" s="7" t="e">
        <f>#REF!</f>
        <v>#REF!</v>
      </c>
      <c r="L875" s="5" t="e">
        <f>VLOOKUP(X875,#REF!,6,FALSE)</f>
        <v>#REF!</v>
      </c>
      <c r="M875" s="5" t="e">
        <f>VLOOKUP(X875,#REF!,8,FALSE)</f>
        <v>#REF!</v>
      </c>
      <c r="N875" s="5" t="e">
        <f>VLOOKUP(X875,#REF!,7,FALSE)</f>
        <v>#REF!</v>
      </c>
      <c r="O875">
        <v>0</v>
      </c>
      <c r="P875">
        <v>0.43</v>
      </c>
      <c r="Q875" t="e">
        <f t="shared" si="116"/>
        <v>#REF!</v>
      </c>
      <c r="R875" t="e">
        <f t="shared" si="117"/>
        <v>#REF!</v>
      </c>
      <c r="S875" t="e">
        <f>#REF!^2/((J875*#REF!)*(SQRT(1+K875^2)))</f>
        <v>#REF!</v>
      </c>
      <c r="T875" t="e">
        <f t="shared" si="118"/>
        <v>#REF!</v>
      </c>
      <c r="U875">
        <v>0</v>
      </c>
      <c r="V875">
        <v>2</v>
      </c>
      <c r="W875" t="e">
        <f t="shared" si="120"/>
        <v>#REF!</v>
      </c>
      <c r="X875" t="e">
        <f t="shared" si="119"/>
        <v>#REF!</v>
      </c>
      <c r="Z875">
        <v>0</v>
      </c>
    </row>
    <row r="876" spans="1:26" x14ac:dyDescent="0.25">
      <c r="A876" t="s">
        <v>895</v>
      </c>
      <c r="B876" t="s">
        <v>55</v>
      </c>
      <c r="C876" s="11" t="s">
        <v>18</v>
      </c>
      <c r="D876" t="s">
        <v>983</v>
      </c>
      <c r="E876" s="10">
        <v>5255</v>
      </c>
      <c r="F876" t="s">
        <v>305</v>
      </c>
      <c r="G876">
        <v>25</v>
      </c>
      <c r="H876">
        <v>0</v>
      </c>
      <c r="I876" s="7">
        <v>0.39500000000000002</v>
      </c>
      <c r="J876" s="7" t="e">
        <f>#REF!</f>
        <v>#REF!</v>
      </c>
      <c r="K876" s="7" t="e">
        <f>#REF!</f>
        <v>#REF!</v>
      </c>
      <c r="L876" s="5" t="e">
        <f>VLOOKUP(X876,#REF!,6,FALSE)</f>
        <v>#REF!</v>
      </c>
      <c r="M876" s="5" t="e">
        <f>VLOOKUP(X876,#REF!,8,FALSE)</f>
        <v>#REF!</v>
      </c>
      <c r="N876" s="5" t="e">
        <f>VLOOKUP(X876,#REF!,7,FALSE)</f>
        <v>#REF!</v>
      </c>
      <c r="O876">
        <v>0</v>
      </c>
      <c r="P876">
        <v>0.43</v>
      </c>
      <c r="Q876" t="e">
        <f t="shared" si="116"/>
        <v>#REF!</v>
      </c>
      <c r="R876" t="e">
        <f t="shared" si="117"/>
        <v>#REF!</v>
      </c>
      <c r="S876" t="e">
        <f>#REF!^2/((J876*#REF!)*(SQRT(1+K876^2)))</f>
        <v>#REF!</v>
      </c>
      <c r="T876" t="e">
        <f t="shared" si="118"/>
        <v>#REF!</v>
      </c>
      <c r="U876">
        <v>0</v>
      </c>
      <c r="V876">
        <v>0</v>
      </c>
      <c r="W876" t="e">
        <f t="shared" si="120"/>
        <v>#REF!</v>
      </c>
      <c r="X876" t="e">
        <f t="shared" si="119"/>
        <v>#REF!</v>
      </c>
      <c r="Z876">
        <v>0</v>
      </c>
    </row>
    <row r="877" spans="1:26" x14ac:dyDescent="0.25">
      <c r="A877" t="s">
        <v>896</v>
      </c>
      <c r="B877" t="s">
        <v>55</v>
      </c>
      <c r="C877" s="11" t="s">
        <v>18</v>
      </c>
      <c r="D877" t="s">
        <v>983</v>
      </c>
      <c r="E877" s="10">
        <v>5255</v>
      </c>
      <c r="F877" t="s">
        <v>305</v>
      </c>
      <c r="G877">
        <v>25</v>
      </c>
      <c r="H877">
        <v>0</v>
      </c>
      <c r="I877" s="7">
        <v>0.39500000000000002</v>
      </c>
      <c r="J877" s="7" t="e">
        <f>#REF!</f>
        <v>#REF!</v>
      </c>
      <c r="K877" s="7" t="e">
        <f>#REF!</f>
        <v>#REF!</v>
      </c>
      <c r="L877" s="5" t="e">
        <f>VLOOKUP(X877,#REF!,6,FALSE)</f>
        <v>#REF!</v>
      </c>
      <c r="M877" s="5" t="e">
        <f>VLOOKUP(X877,#REF!,8,FALSE)</f>
        <v>#REF!</v>
      </c>
      <c r="N877" s="5" t="e">
        <f>VLOOKUP(X877,#REF!,7,FALSE)</f>
        <v>#REF!</v>
      </c>
      <c r="O877">
        <v>0</v>
      </c>
      <c r="P877">
        <v>0.43</v>
      </c>
      <c r="Q877" t="e">
        <f t="shared" si="116"/>
        <v>#REF!</v>
      </c>
      <c r="R877" t="e">
        <f t="shared" si="117"/>
        <v>#REF!</v>
      </c>
      <c r="S877" t="e">
        <f>#REF!^2/((J877*#REF!)*(SQRT(1+K877^2)))</f>
        <v>#REF!</v>
      </c>
      <c r="T877" t="e">
        <f t="shared" si="118"/>
        <v>#REF!</v>
      </c>
      <c r="U877">
        <v>0</v>
      </c>
      <c r="V877">
        <v>1</v>
      </c>
      <c r="W877" t="e">
        <f t="shared" si="120"/>
        <v>#REF!</v>
      </c>
      <c r="X877" t="e">
        <f t="shared" si="119"/>
        <v>#REF!</v>
      </c>
      <c r="Z877">
        <v>0</v>
      </c>
    </row>
    <row r="878" spans="1:26" x14ac:dyDescent="0.25">
      <c r="A878" t="s">
        <v>897</v>
      </c>
      <c r="B878" t="s">
        <v>55</v>
      </c>
      <c r="C878" s="11" t="s">
        <v>18</v>
      </c>
      <c r="D878" t="s">
        <v>983</v>
      </c>
      <c r="E878" s="10">
        <v>5255</v>
      </c>
      <c r="F878" t="s">
        <v>305</v>
      </c>
      <c r="G878">
        <v>25</v>
      </c>
      <c r="H878">
        <v>0</v>
      </c>
      <c r="I878" s="7">
        <v>0.39500000000000002</v>
      </c>
      <c r="J878" s="7" t="e">
        <f>#REF!</f>
        <v>#REF!</v>
      </c>
      <c r="K878" s="7" t="e">
        <f>#REF!</f>
        <v>#REF!</v>
      </c>
      <c r="L878" s="5" t="e">
        <f>VLOOKUP(X878,#REF!,6,FALSE)</f>
        <v>#REF!</v>
      </c>
      <c r="M878" s="5" t="e">
        <f>VLOOKUP(X878,#REF!,8,FALSE)</f>
        <v>#REF!</v>
      </c>
      <c r="N878" s="5" t="e">
        <f>VLOOKUP(X878,#REF!,7,FALSE)</f>
        <v>#REF!</v>
      </c>
      <c r="O878">
        <v>0</v>
      </c>
      <c r="P878">
        <v>0.43</v>
      </c>
      <c r="Q878" t="e">
        <f t="shared" si="116"/>
        <v>#REF!</v>
      </c>
      <c r="R878" t="e">
        <f t="shared" si="117"/>
        <v>#REF!</v>
      </c>
      <c r="S878" t="e">
        <f>#REF!^2/((J878*#REF!)*(SQRT(1+K878^2)))</f>
        <v>#REF!</v>
      </c>
      <c r="T878" t="e">
        <f t="shared" si="118"/>
        <v>#REF!</v>
      </c>
      <c r="U878">
        <v>0</v>
      </c>
      <c r="V878">
        <v>2</v>
      </c>
      <c r="W878" t="e">
        <f t="shared" si="120"/>
        <v>#REF!</v>
      </c>
      <c r="X878" t="e">
        <f t="shared" si="119"/>
        <v>#REF!</v>
      </c>
      <c r="Z878">
        <v>0</v>
      </c>
    </row>
    <row r="879" spans="1:26" x14ac:dyDescent="0.25">
      <c r="A879" t="s">
        <v>898</v>
      </c>
      <c r="B879" t="s">
        <v>55</v>
      </c>
      <c r="C879" s="11" t="s">
        <v>18</v>
      </c>
      <c r="D879" t="s">
        <v>983</v>
      </c>
      <c r="E879" s="10">
        <v>5255</v>
      </c>
      <c r="F879" t="s">
        <v>305</v>
      </c>
      <c r="G879">
        <v>25</v>
      </c>
      <c r="H879">
        <v>0</v>
      </c>
      <c r="I879" s="7">
        <v>-0.39500000000000002</v>
      </c>
      <c r="J879" s="7" t="e">
        <f>#REF!</f>
        <v>#REF!</v>
      </c>
      <c r="K879" s="7" t="e">
        <f>#REF!</f>
        <v>#REF!</v>
      </c>
      <c r="L879" s="5" t="e">
        <f>VLOOKUP(X879,#REF!,6,FALSE)</f>
        <v>#REF!</v>
      </c>
      <c r="M879" s="5" t="e">
        <f>VLOOKUP(X879,#REF!,8,FALSE)</f>
        <v>#REF!</v>
      </c>
      <c r="N879" s="5" t="e">
        <f>VLOOKUP(X879,#REF!,7,FALSE)</f>
        <v>#REF!</v>
      </c>
      <c r="O879">
        <v>0</v>
      </c>
      <c r="P879">
        <v>0.43</v>
      </c>
      <c r="Q879" t="e">
        <f t="shared" si="116"/>
        <v>#REF!</v>
      </c>
      <c r="R879" t="e">
        <f t="shared" si="117"/>
        <v>#REF!</v>
      </c>
      <c r="S879" t="e">
        <f>#REF!^2/((J879*#REF!)*(SQRT(1+K879^2)))</f>
        <v>#REF!</v>
      </c>
      <c r="T879" t="e">
        <f t="shared" si="118"/>
        <v>#REF!</v>
      </c>
      <c r="U879">
        <v>0</v>
      </c>
      <c r="V879">
        <v>0</v>
      </c>
      <c r="W879" t="e">
        <f t="shared" si="120"/>
        <v>#REF!</v>
      </c>
      <c r="X879" t="e">
        <f t="shared" si="119"/>
        <v>#REF!</v>
      </c>
      <c r="Z879">
        <v>0</v>
      </c>
    </row>
    <row r="880" spans="1:26" x14ac:dyDescent="0.25">
      <c r="A880" t="s">
        <v>899</v>
      </c>
      <c r="B880" t="s">
        <v>55</v>
      </c>
      <c r="C880" s="11" t="s">
        <v>18</v>
      </c>
      <c r="D880" t="s">
        <v>983</v>
      </c>
      <c r="E880" s="10">
        <v>5255</v>
      </c>
      <c r="F880" t="s">
        <v>305</v>
      </c>
      <c r="G880">
        <v>25</v>
      </c>
      <c r="H880">
        <v>0</v>
      </c>
      <c r="I880" s="7">
        <v>-0.39500000000000002</v>
      </c>
      <c r="J880" s="7" t="e">
        <f>#REF!</f>
        <v>#REF!</v>
      </c>
      <c r="K880" s="7" t="e">
        <f>#REF!</f>
        <v>#REF!</v>
      </c>
      <c r="L880" s="5" t="e">
        <f>VLOOKUP(X880,#REF!,6,FALSE)</f>
        <v>#REF!</v>
      </c>
      <c r="M880" s="5" t="e">
        <f>VLOOKUP(X880,#REF!,8,FALSE)</f>
        <v>#REF!</v>
      </c>
      <c r="N880" s="5" t="e">
        <f>VLOOKUP(X880,#REF!,7,FALSE)</f>
        <v>#REF!</v>
      </c>
      <c r="O880">
        <v>0</v>
      </c>
      <c r="P880">
        <v>0.43</v>
      </c>
      <c r="Q880" t="e">
        <f t="shared" si="116"/>
        <v>#REF!</v>
      </c>
      <c r="R880" t="e">
        <f t="shared" si="117"/>
        <v>#REF!</v>
      </c>
      <c r="S880" t="e">
        <f>#REF!^2/((J880*#REF!)*(SQRT(1+K880^2)))</f>
        <v>#REF!</v>
      </c>
      <c r="T880" t="e">
        <f t="shared" si="118"/>
        <v>#REF!</v>
      </c>
      <c r="U880">
        <v>0</v>
      </c>
      <c r="V880">
        <v>1</v>
      </c>
      <c r="W880" t="e">
        <f t="shared" si="120"/>
        <v>#REF!</v>
      </c>
      <c r="X880" t="e">
        <f t="shared" si="119"/>
        <v>#REF!</v>
      </c>
      <c r="Z880">
        <v>0</v>
      </c>
    </row>
    <row r="881" spans="1:26" x14ac:dyDescent="0.25">
      <c r="A881" t="s">
        <v>900</v>
      </c>
      <c r="B881" t="s">
        <v>55</v>
      </c>
      <c r="C881" s="11" t="s">
        <v>18</v>
      </c>
      <c r="D881" t="s">
        <v>983</v>
      </c>
      <c r="E881" s="10">
        <v>5255</v>
      </c>
      <c r="F881" t="s">
        <v>305</v>
      </c>
      <c r="G881">
        <v>25</v>
      </c>
      <c r="H881">
        <v>0</v>
      </c>
      <c r="I881" s="7">
        <v>-0.39500000000000002</v>
      </c>
      <c r="J881" s="7" t="e">
        <f>#REF!</f>
        <v>#REF!</v>
      </c>
      <c r="K881" s="7" t="e">
        <f>#REF!</f>
        <v>#REF!</v>
      </c>
      <c r="L881" s="5" t="e">
        <f>VLOOKUP(X881,#REF!,6,FALSE)</f>
        <v>#REF!</v>
      </c>
      <c r="M881" s="5" t="e">
        <f>VLOOKUP(X881,#REF!,8,FALSE)</f>
        <v>#REF!</v>
      </c>
      <c r="N881" s="5" t="e">
        <f>VLOOKUP(X881,#REF!,7,FALSE)</f>
        <v>#REF!</v>
      </c>
      <c r="O881">
        <v>0</v>
      </c>
      <c r="P881">
        <v>0.43</v>
      </c>
      <c r="Q881" t="e">
        <f t="shared" si="116"/>
        <v>#REF!</v>
      </c>
      <c r="R881" t="e">
        <f t="shared" si="117"/>
        <v>#REF!</v>
      </c>
      <c r="S881" t="e">
        <f>#REF!^2/((J881*#REF!)*(SQRT(1+K881^2)))</f>
        <v>#REF!</v>
      </c>
      <c r="T881" t="e">
        <f t="shared" si="118"/>
        <v>#REF!</v>
      </c>
      <c r="U881">
        <v>0</v>
      </c>
      <c r="V881">
        <v>2</v>
      </c>
      <c r="W881" t="e">
        <f t="shared" si="120"/>
        <v>#REF!</v>
      </c>
      <c r="X881" t="e">
        <f t="shared" si="119"/>
        <v>#REF!</v>
      </c>
      <c r="Z881">
        <v>0</v>
      </c>
    </row>
    <row r="882" spans="1:26" x14ac:dyDescent="0.25">
      <c r="A882" t="s">
        <v>901</v>
      </c>
      <c r="B882" t="s">
        <v>55</v>
      </c>
      <c r="C882" s="11" t="s">
        <v>18</v>
      </c>
      <c r="D882" t="s">
        <v>983</v>
      </c>
      <c r="E882" s="10">
        <v>5255</v>
      </c>
      <c r="F882" t="s">
        <v>305</v>
      </c>
      <c r="G882">
        <v>25</v>
      </c>
      <c r="H882">
        <v>0</v>
      </c>
      <c r="I882" s="7">
        <v>0</v>
      </c>
      <c r="J882" s="7" t="e">
        <f>#REF!</f>
        <v>#REF!</v>
      </c>
      <c r="K882" s="7" t="e">
        <f>#REF!</f>
        <v>#REF!</v>
      </c>
      <c r="L882" s="5" t="e">
        <f>VLOOKUP(X882,#REF!,6,FALSE)</f>
        <v>#REF!</v>
      </c>
      <c r="M882" s="5" t="e">
        <f>VLOOKUP(X882,#REF!,8,FALSE)</f>
        <v>#REF!</v>
      </c>
      <c r="N882" s="5" t="e">
        <f>VLOOKUP(X882,#REF!,7,FALSE)</f>
        <v>#REF!</v>
      </c>
      <c r="O882">
        <v>0</v>
      </c>
      <c r="P882">
        <v>0.43</v>
      </c>
      <c r="Q882" t="e">
        <f t="shared" si="116"/>
        <v>#REF!</v>
      </c>
      <c r="R882" t="e">
        <f t="shared" si="117"/>
        <v>#REF!</v>
      </c>
      <c r="S882" t="e">
        <f>#REF!^2/((J882*#REF!)*(SQRT(1+K882^2)))</f>
        <v>#REF!</v>
      </c>
      <c r="T882" t="e">
        <f t="shared" si="118"/>
        <v>#REF!</v>
      </c>
      <c r="U882">
        <v>0</v>
      </c>
      <c r="V882">
        <v>0</v>
      </c>
      <c r="W882" t="e">
        <f t="shared" si="120"/>
        <v>#REF!</v>
      </c>
      <c r="X882" t="e">
        <f t="shared" si="119"/>
        <v>#REF!</v>
      </c>
      <c r="Z882">
        <v>0</v>
      </c>
    </row>
    <row r="883" spans="1:26" x14ac:dyDescent="0.25">
      <c r="A883" t="s">
        <v>902</v>
      </c>
      <c r="B883" t="s">
        <v>55</v>
      </c>
      <c r="C883" s="11" t="s">
        <v>18</v>
      </c>
      <c r="D883" t="s">
        <v>983</v>
      </c>
      <c r="E883" s="10">
        <v>5255</v>
      </c>
      <c r="F883" t="s">
        <v>305</v>
      </c>
      <c r="G883">
        <v>25</v>
      </c>
      <c r="H883">
        <v>0</v>
      </c>
      <c r="I883" s="7">
        <v>0</v>
      </c>
      <c r="J883" s="7" t="e">
        <f>#REF!</f>
        <v>#REF!</v>
      </c>
      <c r="K883" s="7" t="e">
        <f>#REF!</f>
        <v>#REF!</v>
      </c>
      <c r="L883" s="5" t="e">
        <f>VLOOKUP(X883,#REF!,6,FALSE)</f>
        <v>#REF!</v>
      </c>
      <c r="M883" s="5" t="e">
        <f>VLOOKUP(X883,#REF!,8,FALSE)</f>
        <v>#REF!</v>
      </c>
      <c r="N883" s="5" t="e">
        <f>VLOOKUP(X883,#REF!,7,FALSE)</f>
        <v>#REF!</v>
      </c>
      <c r="O883">
        <v>0</v>
      </c>
      <c r="P883">
        <v>0.43</v>
      </c>
      <c r="Q883" t="e">
        <f t="shared" si="116"/>
        <v>#REF!</v>
      </c>
      <c r="R883" t="e">
        <f t="shared" si="117"/>
        <v>#REF!</v>
      </c>
      <c r="S883" t="e">
        <f>#REF!^2/((J883*#REF!)*(SQRT(1+K883^2)))</f>
        <v>#REF!</v>
      </c>
      <c r="T883" t="e">
        <f t="shared" si="118"/>
        <v>#REF!</v>
      </c>
      <c r="U883">
        <v>0</v>
      </c>
      <c r="V883">
        <v>1</v>
      </c>
      <c r="W883" t="e">
        <f t="shared" si="120"/>
        <v>#REF!</v>
      </c>
      <c r="X883" t="e">
        <f t="shared" si="119"/>
        <v>#REF!</v>
      </c>
      <c r="Z883">
        <v>0</v>
      </c>
    </row>
    <row r="884" spans="1:26" x14ac:dyDescent="0.25">
      <c r="A884" t="s">
        <v>903</v>
      </c>
      <c r="B884" t="s">
        <v>55</v>
      </c>
      <c r="C884" s="11" t="s">
        <v>18</v>
      </c>
      <c r="D884" t="s">
        <v>983</v>
      </c>
      <c r="E884" s="10">
        <v>5255</v>
      </c>
      <c r="F884" t="s">
        <v>305</v>
      </c>
      <c r="G884">
        <v>25</v>
      </c>
      <c r="H884">
        <v>0</v>
      </c>
      <c r="I884" s="7">
        <v>0</v>
      </c>
      <c r="J884" s="7" t="e">
        <f>#REF!</f>
        <v>#REF!</v>
      </c>
      <c r="K884" s="7" t="e">
        <f>#REF!</f>
        <v>#REF!</v>
      </c>
      <c r="L884" s="5" t="e">
        <f>VLOOKUP(X884,#REF!,6,FALSE)</f>
        <v>#REF!</v>
      </c>
      <c r="M884" s="5" t="e">
        <f>VLOOKUP(X884,#REF!,8,FALSE)</f>
        <v>#REF!</v>
      </c>
      <c r="N884" s="5" t="e">
        <f>VLOOKUP(X884,#REF!,7,FALSE)</f>
        <v>#REF!</v>
      </c>
      <c r="O884">
        <v>0</v>
      </c>
      <c r="P884">
        <v>0.43</v>
      </c>
      <c r="Q884" t="e">
        <f t="shared" si="116"/>
        <v>#REF!</v>
      </c>
      <c r="R884" t="e">
        <f t="shared" si="117"/>
        <v>#REF!</v>
      </c>
      <c r="S884" t="e">
        <f>#REF!^2/((J884*#REF!)*(SQRT(1+K884^2)))</f>
        <v>#REF!</v>
      </c>
      <c r="T884" t="e">
        <f t="shared" si="118"/>
        <v>#REF!</v>
      </c>
      <c r="U884">
        <v>0</v>
      </c>
      <c r="V884">
        <v>2</v>
      </c>
      <c r="W884" t="e">
        <f t="shared" si="120"/>
        <v>#REF!</v>
      </c>
      <c r="X884" t="e">
        <f t="shared" si="119"/>
        <v>#REF!</v>
      </c>
      <c r="Z884">
        <v>0</v>
      </c>
    </row>
    <row r="885" spans="1:26" x14ac:dyDescent="0.25">
      <c r="A885" t="s">
        <v>904</v>
      </c>
      <c r="B885" t="s">
        <v>55</v>
      </c>
      <c r="C885" s="11" t="s">
        <v>18</v>
      </c>
      <c r="D885" t="s">
        <v>983</v>
      </c>
      <c r="E885" s="10">
        <v>5255</v>
      </c>
      <c r="F885" t="s">
        <v>305</v>
      </c>
      <c r="G885">
        <v>25</v>
      </c>
      <c r="H885">
        <v>0</v>
      </c>
      <c r="I885" s="7">
        <v>0.39500000000000002</v>
      </c>
      <c r="J885" s="7" t="e">
        <f>#REF!</f>
        <v>#REF!</v>
      </c>
      <c r="K885" s="7" t="e">
        <f>#REF!</f>
        <v>#REF!</v>
      </c>
      <c r="L885" s="5" t="e">
        <f>VLOOKUP(X885,#REF!,6,FALSE)</f>
        <v>#REF!</v>
      </c>
      <c r="M885" s="5" t="e">
        <f>VLOOKUP(X885,#REF!,8,FALSE)</f>
        <v>#REF!</v>
      </c>
      <c r="N885" s="5" t="e">
        <f>VLOOKUP(X885,#REF!,7,FALSE)</f>
        <v>#REF!</v>
      </c>
      <c r="O885">
        <v>0</v>
      </c>
      <c r="P885">
        <v>0.43</v>
      </c>
      <c r="Q885" t="e">
        <f t="shared" si="116"/>
        <v>#REF!</v>
      </c>
      <c r="R885" t="e">
        <f t="shared" si="117"/>
        <v>#REF!</v>
      </c>
      <c r="S885" t="e">
        <f>#REF!^2/((J885*#REF!)*(SQRT(1+K885^2)))</f>
        <v>#REF!</v>
      </c>
      <c r="T885" t="e">
        <f t="shared" si="118"/>
        <v>#REF!</v>
      </c>
      <c r="U885">
        <v>0</v>
      </c>
      <c r="V885">
        <v>0</v>
      </c>
      <c r="W885" t="e">
        <f t="shared" si="120"/>
        <v>#REF!</v>
      </c>
      <c r="X885" t="e">
        <f t="shared" si="119"/>
        <v>#REF!</v>
      </c>
      <c r="Z885">
        <v>0</v>
      </c>
    </row>
    <row r="886" spans="1:26" x14ac:dyDescent="0.25">
      <c r="A886" t="s">
        <v>905</v>
      </c>
      <c r="B886" t="s">
        <v>55</v>
      </c>
      <c r="C886" s="11" t="s">
        <v>18</v>
      </c>
      <c r="D886" t="s">
        <v>983</v>
      </c>
      <c r="E886" s="10">
        <v>5255</v>
      </c>
      <c r="F886" t="s">
        <v>305</v>
      </c>
      <c r="G886">
        <v>25</v>
      </c>
      <c r="H886">
        <v>0</v>
      </c>
      <c r="I886" s="7">
        <v>0.39500000000000002</v>
      </c>
      <c r="J886" s="7" t="e">
        <f>#REF!</f>
        <v>#REF!</v>
      </c>
      <c r="K886" s="7" t="e">
        <f>#REF!</f>
        <v>#REF!</v>
      </c>
      <c r="L886" s="5" t="e">
        <f>VLOOKUP(X886,#REF!,6,FALSE)</f>
        <v>#REF!</v>
      </c>
      <c r="M886" s="5" t="e">
        <f>VLOOKUP(X886,#REF!,8,FALSE)</f>
        <v>#REF!</v>
      </c>
      <c r="N886" s="5" t="e">
        <f>VLOOKUP(X886,#REF!,7,FALSE)</f>
        <v>#REF!</v>
      </c>
      <c r="O886">
        <v>0</v>
      </c>
      <c r="P886">
        <v>0.43</v>
      </c>
      <c r="Q886" t="e">
        <f t="shared" si="116"/>
        <v>#REF!</v>
      </c>
      <c r="R886" t="e">
        <f t="shared" si="117"/>
        <v>#REF!</v>
      </c>
      <c r="S886" t="e">
        <f>#REF!^2/((J886*#REF!)*(SQRT(1+K886^2)))</f>
        <v>#REF!</v>
      </c>
      <c r="T886" t="e">
        <f t="shared" si="118"/>
        <v>#REF!</v>
      </c>
      <c r="U886">
        <v>0</v>
      </c>
      <c r="V886">
        <v>1</v>
      </c>
      <c r="W886" t="e">
        <f t="shared" si="120"/>
        <v>#REF!</v>
      </c>
      <c r="X886" t="e">
        <f t="shared" si="119"/>
        <v>#REF!</v>
      </c>
      <c r="Z886">
        <v>0</v>
      </c>
    </row>
    <row r="887" spans="1:26" x14ac:dyDescent="0.25">
      <c r="A887" t="s">
        <v>906</v>
      </c>
      <c r="B887" t="s">
        <v>55</v>
      </c>
      <c r="C887" s="11" t="s">
        <v>18</v>
      </c>
      <c r="D887" t="s">
        <v>983</v>
      </c>
      <c r="E887" s="10">
        <v>5255</v>
      </c>
      <c r="F887" t="s">
        <v>305</v>
      </c>
      <c r="G887">
        <v>25</v>
      </c>
      <c r="H887">
        <v>0</v>
      </c>
      <c r="I887" s="7">
        <v>0.39500000000000002</v>
      </c>
      <c r="J887" s="7" t="e">
        <f>#REF!</f>
        <v>#REF!</v>
      </c>
      <c r="K887" s="7" t="e">
        <f>#REF!</f>
        <v>#REF!</v>
      </c>
      <c r="L887" s="5" t="e">
        <f>VLOOKUP(X887,#REF!,6,FALSE)</f>
        <v>#REF!</v>
      </c>
      <c r="M887" s="5" t="e">
        <f>VLOOKUP(X887,#REF!,8,FALSE)</f>
        <v>#REF!</v>
      </c>
      <c r="N887" s="5" t="e">
        <f>VLOOKUP(X887,#REF!,7,FALSE)</f>
        <v>#REF!</v>
      </c>
      <c r="O887">
        <v>0</v>
      </c>
      <c r="P887">
        <v>0.43</v>
      </c>
      <c r="Q887" t="e">
        <f t="shared" si="116"/>
        <v>#REF!</v>
      </c>
      <c r="R887" t="e">
        <f t="shared" si="117"/>
        <v>#REF!</v>
      </c>
      <c r="S887" t="e">
        <f>#REF!^2/((J887*#REF!)*(SQRT(1+K887^2)))</f>
        <v>#REF!</v>
      </c>
      <c r="T887" t="e">
        <f t="shared" si="118"/>
        <v>#REF!</v>
      </c>
      <c r="U887">
        <v>0</v>
      </c>
      <c r="V887">
        <v>2</v>
      </c>
      <c r="W887" t="e">
        <f t="shared" si="120"/>
        <v>#REF!</v>
      </c>
      <c r="X887" t="e">
        <f t="shared" si="119"/>
        <v>#REF!</v>
      </c>
      <c r="Z887">
        <v>0</v>
      </c>
    </row>
    <row r="888" spans="1:26" x14ac:dyDescent="0.25">
      <c r="A888" t="s">
        <v>907</v>
      </c>
      <c r="B888" t="s">
        <v>55</v>
      </c>
      <c r="C888" s="11" t="s">
        <v>18</v>
      </c>
      <c r="D888" t="s">
        <v>983</v>
      </c>
      <c r="E888" s="10">
        <v>5255</v>
      </c>
      <c r="F888" t="s">
        <v>305</v>
      </c>
      <c r="G888">
        <v>25</v>
      </c>
      <c r="H888">
        <v>0</v>
      </c>
      <c r="I888" s="7">
        <v>-0.39500000000000002</v>
      </c>
      <c r="J888" s="7" t="e">
        <f>#REF!</f>
        <v>#REF!</v>
      </c>
      <c r="K888" s="7" t="e">
        <f>#REF!</f>
        <v>#REF!</v>
      </c>
      <c r="L888" s="5" t="e">
        <f>VLOOKUP(X888,#REF!,6,FALSE)</f>
        <v>#REF!</v>
      </c>
      <c r="M888" s="5" t="e">
        <f>VLOOKUP(X888,#REF!,8,FALSE)</f>
        <v>#REF!</v>
      </c>
      <c r="N888" s="5" t="e">
        <f>VLOOKUP(X888,#REF!,7,FALSE)</f>
        <v>#REF!</v>
      </c>
      <c r="O888">
        <v>0</v>
      </c>
      <c r="P888">
        <v>0.43</v>
      </c>
      <c r="Q888" t="e">
        <f t="shared" si="116"/>
        <v>#REF!</v>
      </c>
      <c r="R888" t="e">
        <f t="shared" si="117"/>
        <v>#REF!</v>
      </c>
      <c r="S888" t="e">
        <f>#REF!^2/((J888*#REF!)*(SQRT(1+K888^2)))</f>
        <v>#REF!</v>
      </c>
      <c r="T888" t="e">
        <f t="shared" si="118"/>
        <v>#REF!</v>
      </c>
      <c r="U888">
        <v>0</v>
      </c>
      <c r="V888">
        <v>0</v>
      </c>
      <c r="W888" t="e">
        <f t="shared" si="120"/>
        <v>#REF!</v>
      </c>
      <c r="X888" t="e">
        <f t="shared" si="119"/>
        <v>#REF!</v>
      </c>
      <c r="Z888">
        <v>0</v>
      </c>
    </row>
    <row r="889" spans="1:26" x14ac:dyDescent="0.25">
      <c r="A889" t="s">
        <v>908</v>
      </c>
      <c r="B889" t="s">
        <v>55</v>
      </c>
      <c r="C889" s="11" t="s">
        <v>18</v>
      </c>
      <c r="D889" t="s">
        <v>983</v>
      </c>
      <c r="E889" s="10">
        <v>5255</v>
      </c>
      <c r="F889" t="s">
        <v>305</v>
      </c>
      <c r="G889">
        <v>25</v>
      </c>
      <c r="H889">
        <v>0</v>
      </c>
      <c r="I889" s="7">
        <v>-0.39500000000000002</v>
      </c>
      <c r="J889" s="7" t="e">
        <f>#REF!</f>
        <v>#REF!</v>
      </c>
      <c r="K889" s="7" t="e">
        <f>#REF!</f>
        <v>#REF!</v>
      </c>
      <c r="L889" s="5" t="e">
        <f>VLOOKUP(X889,#REF!,6,FALSE)</f>
        <v>#REF!</v>
      </c>
      <c r="M889" s="5" t="e">
        <f>VLOOKUP(X889,#REF!,8,FALSE)</f>
        <v>#REF!</v>
      </c>
      <c r="N889" s="5" t="e">
        <f>VLOOKUP(X889,#REF!,7,FALSE)</f>
        <v>#REF!</v>
      </c>
      <c r="O889">
        <v>0</v>
      </c>
      <c r="P889">
        <v>0.43</v>
      </c>
      <c r="Q889" t="e">
        <f t="shared" si="116"/>
        <v>#REF!</v>
      </c>
      <c r="R889" t="e">
        <f t="shared" si="117"/>
        <v>#REF!</v>
      </c>
      <c r="S889" t="e">
        <f>#REF!^2/((J889*#REF!)*(SQRT(1+K889^2)))</f>
        <v>#REF!</v>
      </c>
      <c r="T889" t="e">
        <f t="shared" si="118"/>
        <v>#REF!</v>
      </c>
      <c r="U889">
        <v>0</v>
      </c>
      <c r="V889">
        <v>1</v>
      </c>
      <c r="W889" t="e">
        <f t="shared" si="120"/>
        <v>#REF!</v>
      </c>
      <c r="X889" t="e">
        <f t="shared" si="119"/>
        <v>#REF!</v>
      </c>
      <c r="Z889">
        <v>0</v>
      </c>
    </row>
    <row r="890" spans="1:26" x14ac:dyDescent="0.25">
      <c r="A890" t="s">
        <v>909</v>
      </c>
      <c r="B890" t="s">
        <v>55</v>
      </c>
      <c r="C890" s="11" t="s">
        <v>18</v>
      </c>
      <c r="D890" t="s">
        <v>983</v>
      </c>
      <c r="E890" s="10">
        <v>5255</v>
      </c>
      <c r="F890" t="s">
        <v>305</v>
      </c>
      <c r="G890">
        <v>25</v>
      </c>
      <c r="H890">
        <v>0</v>
      </c>
      <c r="I890" s="7">
        <v>-0.39500000000000002</v>
      </c>
      <c r="J890" s="7" t="e">
        <f>#REF!</f>
        <v>#REF!</v>
      </c>
      <c r="K890" s="7" t="e">
        <f>#REF!</f>
        <v>#REF!</v>
      </c>
      <c r="L890" s="5" t="e">
        <f>VLOOKUP(X890,#REF!,6,FALSE)</f>
        <v>#REF!</v>
      </c>
      <c r="M890" s="5" t="e">
        <f>VLOOKUP(X890,#REF!,8,FALSE)</f>
        <v>#REF!</v>
      </c>
      <c r="N890" s="5" t="e">
        <f>VLOOKUP(X890,#REF!,7,FALSE)</f>
        <v>#REF!</v>
      </c>
      <c r="O890">
        <v>0</v>
      </c>
      <c r="P890">
        <v>0.43</v>
      </c>
      <c r="Q890" t="e">
        <f t="shared" si="116"/>
        <v>#REF!</v>
      </c>
      <c r="R890" t="e">
        <f t="shared" si="117"/>
        <v>#REF!</v>
      </c>
      <c r="S890" t="e">
        <f>#REF!^2/((J890*#REF!)*(SQRT(1+K890^2)))</f>
        <v>#REF!</v>
      </c>
      <c r="T890" t="e">
        <f t="shared" si="118"/>
        <v>#REF!</v>
      </c>
      <c r="U890">
        <v>0</v>
      </c>
      <c r="V890">
        <v>2</v>
      </c>
      <c r="W890" t="e">
        <f t="shared" si="120"/>
        <v>#REF!</v>
      </c>
      <c r="X890" t="e">
        <f t="shared" si="119"/>
        <v>#REF!</v>
      </c>
      <c r="Z890">
        <v>0</v>
      </c>
    </row>
    <row r="891" spans="1:26" x14ac:dyDescent="0.25">
      <c r="A891" t="s">
        <v>910</v>
      </c>
      <c r="B891" t="s">
        <v>55</v>
      </c>
      <c r="C891" s="11" t="s">
        <v>19</v>
      </c>
      <c r="D891" t="s">
        <v>983</v>
      </c>
      <c r="E891" s="10">
        <v>5255</v>
      </c>
      <c r="F891" t="s">
        <v>305</v>
      </c>
      <c r="G891">
        <v>25</v>
      </c>
      <c r="H891">
        <v>1</v>
      </c>
      <c r="I891" s="7">
        <v>0</v>
      </c>
      <c r="J891" s="7" t="e">
        <f>#REF!</f>
        <v>#REF!</v>
      </c>
      <c r="K891" s="7" t="e">
        <f>#REF!</f>
        <v>#REF!</v>
      </c>
      <c r="L891" s="5" t="e">
        <f>VLOOKUP(X891,#REF!,6,FALSE)</f>
        <v>#REF!</v>
      </c>
      <c r="M891" s="5" t="e">
        <f>VLOOKUP(X891,#REF!,8,FALSE)</f>
        <v>#REF!</v>
      </c>
      <c r="N891" s="5" t="e">
        <f>VLOOKUP(X891,#REF!,7,FALSE)</f>
        <v>#REF!</v>
      </c>
      <c r="O891">
        <v>0</v>
      </c>
      <c r="P891">
        <v>0.43</v>
      </c>
      <c r="Q891" t="e">
        <f t="shared" si="116"/>
        <v>#REF!</v>
      </c>
      <c r="R891" t="e">
        <f t="shared" si="117"/>
        <v>#REF!</v>
      </c>
      <c r="S891" t="e">
        <f>#REF!^2/((J891*#REF!)*(SQRT(1+K891^2)))</f>
        <v>#REF!</v>
      </c>
      <c r="T891" t="e">
        <f t="shared" si="118"/>
        <v>#REF!</v>
      </c>
      <c r="U891">
        <v>0</v>
      </c>
      <c r="V891">
        <v>0</v>
      </c>
      <c r="W891" t="e">
        <f t="shared" si="120"/>
        <v>#REF!</v>
      </c>
      <c r="X891" t="e">
        <f t="shared" si="119"/>
        <v>#REF!</v>
      </c>
      <c r="Z891">
        <v>0</v>
      </c>
    </row>
    <row r="892" spans="1:26" x14ac:dyDescent="0.25">
      <c r="A892" t="s">
        <v>911</v>
      </c>
      <c r="B892" t="s">
        <v>55</v>
      </c>
      <c r="C892" s="11" t="s">
        <v>19</v>
      </c>
      <c r="D892" t="s">
        <v>983</v>
      </c>
      <c r="E892" s="10">
        <v>5255</v>
      </c>
      <c r="F892" t="s">
        <v>305</v>
      </c>
      <c r="G892">
        <v>25</v>
      </c>
      <c r="H892">
        <v>1</v>
      </c>
      <c r="I892" s="7">
        <v>0</v>
      </c>
      <c r="J892" s="7" t="e">
        <f>#REF!</f>
        <v>#REF!</v>
      </c>
      <c r="K892" s="7" t="e">
        <f>#REF!</f>
        <v>#REF!</v>
      </c>
      <c r="L892" s="5" t="e">
        <f>VLOOKUP(X892,#REF!,6,FALSE)</f>
        <v>#REF!</v>
      </c>
      <c r="M892" s="5" t="e">
        <f>VLOOKUP(X892,#REF!,8,FALSE)</f>
        <v>#REF!</v>
      </c>
      <c r="N892" s="5" t="e">
        <f>VLOOKUP(X892,#REF!,7,FALSE)</f>
        <v>#REF!</v>
      </c>
      <c r="O892">
        <v>0</v>
      </c>
      <c r="P892">
        <v>0.43</v>
      </c>
      <c r="Q892" t="e">
        <f t="shared" ref="Q892:Q955" si="121">IF(S892*V892=0,0.001,S892*V892)</f>
        <v>#REF!</v>
      </c>
      <c r="R892" t="e">
        <f t="shared" ref="R892:R955" si="122">T892*V892</f>
        <v>#REF!</v>
      </c>
      <c r="S892" t="e">
        <f>#REF!^2/((J892*#REF!)*(SQRT(1+K892^2)))</f>
        <v>#REF!</v>
      </c>
      <c r="T892" t="e">
        <f t="shared" ref="T892:T955" si="123">S892*K892/(2*PI()*50)</f>
        <v>#REF!</v>
      </c>
      <c r="U892">
        <v>0</v>
      </c>
      <c r="V892">
        <v>1</v>
      </c>
      <c r="W892" t="e">
        <f t="shared" si="120"/>
        <v>#REF!</v>
      </c>
      <c r="X892" t="e">
        <f t="shared" si="119"/>
        <v>#REF!</v>
      </c>
      <c r="Z892">
        <v>0</v>
      </c>
    </row>
    <row r="893" spans="1:26" x14ac:dyDescent="0.25">
      <c r="A893" t="s">
        <v>912</v>
      </c>
      <c r="B893" t="s">
        <v>55</v>
      </c>
      <c r="C893" s="11" t="s">
        <v>19</v>
      </c>
      <c r="D893" t="s">
        <v>983</v>
      </c>
      <c r="E893" s="10">
        <v>5255</v>
      </c>
      <c r="F893" t="s">
        <v>305</v>
      </c>
      <c r="G893">
        <v>25</v>
      </c>
      <c r="H893">
        <v>1</v>
      </c>
      <c r="I893" s="7">
        <v>0</v>
      </c>
      <c r="J893" s="7" t="e">
        <f>#REF!</f>
        <v>#REF!</v>
      </c>
      <c r="K893" s="7" t="e">
        <f>#REF!</f>
        <v>#REF!</v>
      </c>
      <c r="L893" s="5" t="e">
        <f>VLOOKUP(X893,#REF!,6,FALSE)</f>
        <v>#REF!</v>
      </c>
      <c r="M893" s="5" t="e">
        <f>VLOOKUP(X893,#REF!,8,FALSE)</f>
        <v>#REF!</v>
      </c>
      <c r="N893" s="5" t="e">
        <f>VLOOKUP(X893,#REF!,7,FALSE)</f>
        <v>#REF!</v>
      </c>
      <c r="O893">
        <v>0</v>
      </c>
      <c r="P893">
        <v>0.43</v>
      </c>
      <c r="Q893" t="e">
        <f t="shared" si="121"/>
        <v>#REF!</v>
      </c>
      <c r="R893" t="e">
        <f t="shared" si="122"/>
        <v>#REF!</v>
      </c>
      <c r="S893" t="e">
        <f>#REF!^2/((J893*#REF!)*(SQRT(1+K893^2)))</f>
        <v>#REF!</v>
      </c>
      <c r="T893" t="e">
        <f t="shared" si="123"/>
        <v>#REF!</v>
      </c>
      <c r="U893">
        <v>0</v>
      </c>
      <c r="V893">
        <v>2</v>
      </c>
      <c r="W893" t="e">
        <f t="shared" si="120"/>
        <v>#REF!</v>
      </c>
      <c r="X893" t="e">
        <f t="shared" si="119"/>
        <v>#REF!</v>
      </c>
      <c r="Z893">
        <v>0</v>
      </c>
    </row>
    <row r="894" spans="1:26" x14ac:dyDescent="0.25">
      <c r="A894" t="s">
        <v>913</v>
      </c>
      <c r="B894" t="s">
        <v>55</v>
      </c>
      <c r="C894" s="11" t="s">
        <v>19</v>
      </c>
      <c r="D894" t="s">
        <v>983</v>
      </c>
      <c r="E894" s="10">
        <v>5255</v>
      </c>
      <c r="F894" t="s">
        <v>305</v>
      </c>
      <c r="G894">
        <v>25</v>
      </c>
      <c r="H894">
        <v>1</v>
      </c>
      <c r="I894" s="7">
        <v>0.39500000000000002</v>
      </c>
      <c r="J894" s="7" t="e">
        <f>#REF!</f>
        <v>#REF!</v>
      </c>
      <c r="K894" s="7" t="e">
        <f>#REF!</f>
        <v>#REF!</v>
      </c>
      <c r="L894" s="5" t="e">
        <f>VLOOKUP(X894,#REF!,6,FALSE)</f>
        <v>#REF!</v>
      </c>
      <c r="M894" s="5" t="e">
        <f>VLOOKUP(X894,#REF!,8,FALSE)</f>
        <v>#REF!</v>
      </c>
      <c r="N894" s="5" t="e">
        <f>VLOOKUP(X894,#REF!,7,FALSE)</f>
        <v>#REF!</v>
      </c>
      <c r="O894">
        <v>0</v>
      </c>
      <c r="P894">
        <v>0.43</v>
      </c>
      <c r="Q894" t="e">
        <f t="shared" si="121"/>
        <v>#REF!</v>
      </c>
      <c r="R894" t="e">
        <f t="shared" si="122"/>
        <v>#REF!</v>
      </c>
      <c r="S894" t="e">
        <f>#REF!^2/((J894*#REF!)*(SQRT(1+K894^2)))</f>
        <v>#REF!</v>
      </c>
      <c r="T894" t="e">
        <f t="shared" si="123"/>
        <v>#REF!</v>
      </c>
      <c r="U894">
        <v>0</v>
      </c>
      <c r="V894">
        <v>0</v>
      </c>
      <c r="W894" t="e">
        <f t="shared" si="120"/>
        <v>#REF!</v>
      </c>
      <c r="X894" t="e">
        <f t="shared" ref="X894:X957" si="124">H894&amp;"_"&amp;I894&amp;"_"&amp;ROUND(J894,2)&amp;"_"&amp;ROUND(K894,2)</f>
        <v>#REF!</v>
      </c>
      <c r="Z894">
        <v>0</v>
      </c>
    </row>
    <row r="895" spans="1:26" x14ac:dyDescent="0.25">
      <c r="A895" t="s">
        <v>914</v>
      </c>
      <c r="B895" t="s">
        <v>55</v>
      </c>
      <c r="C895" s="11" t="s">
        <v>19</v>
      </c>
      <c r="D895" t="s">
        <v>983</v>
      </c>
      <c r="E895" s="10">
        <v>5255</v>
      </c>
      <c r="F895" t="s">
        <v>305</v>
      </c>
      <c r="G895">
        <v>25</v>
      </c>
      <c r="H895">
        <v>1</v>
      </c>
      <c r="I895" s="7">
        <v>0.39500000000000002</v>
      </c>
      <c r="J895" s="7" t="e">
        <f>#REF!</f>
        <v>#REF!</v>
      </c>
      <c r="K895" s="7" t="e">
        <f>#REF!</f>
        <v>#REF!</v>
      </c>
      <c r="L895" s="5" t="e">
        <f>VLOOKUP(X895,#REF!,6,FALSE)</f>
        <v>#REF!</v>
      </c>
      <c r="M895" s="5" t="e">
        <f>VLOOKUP(X895,#REF!,8,FALSE)</f>
        <v>#REF!</v>
      </c>
      <c r="N895" s="5" t="e">
        <f>VLOOKUP(X895,#REF!,7,FALSE)</f>
        <v>#REF!</v>
      </c>
      <c r="O895">
        <v>0</v>
      </c>
      <c r="P895">
        <v>0.43</v>
      </c>
      <c r="Q895" t="e">
        <f t="shared" si="121"/>
        <v>#REF!</v>
      </c>
      <c r="R895" t="e">
        <f t="shared" si="122"/>
        <v>#REF!</v>
      </c>
      <c r="S895" t="e">
        <f>#REF!^2/((J895*#REF!)*(SQRT(1+K895^2)))</f>
        <v>#REF!</v>
      </c>
      <c r="T895" t="e">
        <f t="shared" si="123"/>
        <v>#REF!</v>
      </c>
      <c r="U895">
        <v>0</v>
      </c>
      <c r="V895">
        <v>1</v>
      </c>
      <c r="W895" t="e">
        <f t="shared" si="120"/>
        <v>#REF!</v>
      </c>
      <c r="X895" t="e">
        <f t="shared" si="124"/>
        <v>#REF!</v>
      </c>
      <c r="Z895">
        <v>0</v>
      </c>
    </row>
    <row r="896" spans="1:26" x14ac:dyDescent="0.25">
      <c r="A896" t="s">
        <v>915</v>
      </c>
      <c r="B896" t="s">
        <v>55</v>
      </c>
      <c r="C896" s="11" t="s">
        <v>19</v>
      </c>
      <c r="D896" t="s">
        <v>983</v>
      </c>
      <c r="E896" s="10">
        <v>5255</v>
      </c>
      <c r="F896" t="s">
        <v>305</v>
      </c>
      <c r="G896">
        <v>25</v>
      </c>
      <c r="H896">
        <v>1</v>
      </c>
      <c r="I896" s="7">
        <v>0.39500000000000002</v>
      </c>
      <c r="J896" s="7" t="e">
        <f>#REF!</f>
        <v>#REF!</v>
      </c>
      <c r="K896" s="7" t="e">
        <f>#REF!</f>
        <v>#REF!</v>
      </c>
      <c r="L896" s="5" t="e">
        <f>VLOOKUP(X896,#REF!,6,FALSE)</f>
        <v>#REF!</v>
      </c>
      <c r="M896" s="5" t="e">
        <f>VLOOKUP(X896,#REF!,8,FALSE)</f>
        <v>#REF!</v>
      </c>
      <c r="N896" s="5" t="e">
        <f>VLOOKUP(X896,#REF!,7,FALSE)</f>
        <v>#REF!</v>
      </c>
      <c r="O896">
        <v>0</v>
      </c>
      <c r="P896">
        <v>0.43</v>
      </c>
      <c r="Q896" t="e">
        <f t="shared" si="121"/>
        <v>#REF!</v>
      </c>
      <c r="R896" t="e">
        <f t="shared" si="122"/>
        <v>#REF!</v>
      </c>
      <c r="S896" t="e">
        <f>#REF!^2/((J896*#REF!)*(SQRT(1+K896^2)))</f>
        <v>#REF!</v>
      </c>
      <c r="T896" t="e">
        <f t="shared" si="123"/>
        <v>#REF!</v>
      </c>
      <c r="U896">
        <v>0</v>
      </c>
      <c r="V896">
        <v>2</v>
      </c>
      <c r="W896" t="e">
        <f t="shared" si="120"/>
        <v>#REF!</v>
      </c>
      <c r="X896" t="e">
        <f t="shared" si="124"/>
        <v>#REF!</v>
      </c>
      <c r="Z896">
        <v>0</v>
      </c>
    </row>
    <row r="897" spans="1:26" x14ac:dyDescent="0.25">
      <c r="A897" t="s">
        <v>916</v>
      </c>
      <c r="B897" t="s">
        <v>55</v>
      </c>
      <c r="C897" s="11" t="s">
        <v>19</v>
      </c>
      <c r="D897" t="s">
        <v>983</v>
      </c>
      <c r="E897" s="10">
        <v>5255</v>
      </c>
      <c r="F897" t="s">
        <v>305</v>
      </c>
      <c r="G897">
        <v>25</v>
      </c>
      <c r="H897">
        <v>1</v>
      </c>
      <c r="I897" s="7">
        <v>-0.39500000000000002</v>
      </c>
      <c r="J897" s="7" t="e">
        <f>#REF!</f>
        <v>#REF!</v>
      </c>
      <c r="K897" s="7" t="e">
        <f>#REF!</f>
        <v>#REF!</v>
      </c>
      <c r="L897" s="5" t="e">
        <f>VLOOKUP(X897,#REF!,6,FALSE)</f>
        <v>#REF!</v>
      </c>
      <c r="M897" s="5" t="e">
        <f>VLOOKUP(X897,#REF!,8,FALSE)</f>
        <v>#REF!</v>
      </c>
      <c r="N897" s="5" t="e">
        <f>VLOOKUP(X897,#REF!,7,FALSE)</f>
        <v>#REF!</v>
      </c>
      <c r="O897">
        <v>0</v>
      </c>
      <c r="P897">
        <v>0.43</v>
      </c>
      <c r="Q897" t="e">
        <f t="shared" si="121"/>
        <v>#REF!</v>
      </c>
      <c r="R897" t="e">
        <f t="shared" si="122"/>
        <v>#REF!</v>
      </c>
      <c r="S897" t="e">
        <f>#REF!^2/((J897*#REF!)*(SQRT(1+K897^2)))</f>
        <v>#REF!</v>
      </c>
      <c r="T897" t="e">
        <f t="shared" si="123"/>
        <v>#REF!</v>
      </c>
      <c r="U897">
        <v>0</v>
      </c>
      <c r="V897">
        <v>0</v>
      </c>
      <c r="W897" t="e">
        <f t="shared" si="120"/>
        <v>#REF!</v>
      </c>
      <c r="X897" t="e">
        <f t="shared" si="124"/>
        <v>#REF!</v>
      </c>
      <c r="Z897">
        <v>0</v>
      </c>
    </row>
    <row r="898" spans="1:26" x14ac:dyDescent="0.25">
      <c r="A898" t="s">
        <v>917</v>
      </c>
      <c r="B898" t="s">
        <v>55</v>
      </c>
      <c r="C898" s="11" t="s">
        <v>19</v>
      </c>
      <c r="D898" t="s">
        <v>983</v>
      </c>
      <c r="E898" s="10">
        <v>5255</v>
      </c>
      <c r="F898" t="s">
        <v>305</v>
      </c>
      <c r="G898">
        <v>25</v>
      </c>
      <c r="H898">
        <v>1</v>
      </c>
      <c r="I898" s="7">
        <v>-0.39500000000000002</v>
      </c>
      <c r="J898" s="7" t="e">
        <f>#REF!</f>
        <v>#REF!</v>
      </c>
      <c r="K898" s="7" t="e">
        <f>#REF!</f>
        <v>#REF!</v>
      </c>
      <c r="L898" s="5" t="e">
        <f>VLOOKUP(X898,#REF!,6,FALSE)</f>
        <v>#REF!</v>
      </c>
      <c r="M898" s="5" t="e">
        <f>VLOOKUP(X898,#REF!,8,FALSE)</f>
        <v>#REF!</v>
      </c>
      <c r="N898" s="5" t="e">
        <f>VLOOKUP(X898,#REF!,7,FALSE)</f>
        <v>#REF!</v>
      </c>
      <c r="O898">
        <v>0</v>
      </c>
      <c r="P898">
        <v>0.43</v>
      </c>
      <c r="Q898" t="e">
        <f t="shared" si="121"/>
        <v>#REF!</v>
      </c>
      <c r="R898" t="e">
        <f t="shared" si="122"/>
        <v>#REF!</v>
      </c>
      <c r="S898" t="e">
        <f>#REF!^2/((J898*#REF!)*(SQRT(1+K898^2)))</f>
        <v>#REF!</v>
      </c>
      <c r="T898" t="e">
        <f t="shared" si="123"/>
        <v>#REF!</v>
      </c>
      <c r="U898">
        <v>0</v>
      </c>
      <c r="V898">
        <v>1</v>
      </c>
      <c r="W898" t="e">
        <f t="shared" si="120"/>
        <v>#REF!</v>
      </c>
      <c r="X898" t="e">
        <f t="shared" si="124"/>
        <v>#REF!</v>
      </c>
      <c r="Z898">
        <v>0</v>
      </c>
    </row>
    <row r="899" spans="1:26" x14ac:dyDescent="0.25">
      <c r="A899" t="s">
        <v>918</v>
      </c>
      <c r="B899" t="s">
        <v>55</v>
      </c>
      <c r="C899" s="11" t="s">
        <v>19</v>
      </c>
      <c r="D899" t="s">
        <v>983</v>
      </c>
      <c r="E899" s="10">
        <v>5255</v>
      </c>
      <c r="F899" t="s">
        <v>305</v>
      </c>
      <c r="G899">
        <v>25</v>
      </c>
      <c r="H899">
        <v>1</v>
      </c>
      <c r="I899" s="7">
        <v>-0.39500000000000002</v>
      </c>
      <c r="J899" s="7" t="e">
        <f>#REF!</f>
        <v>#REF!</v>
      </c>
      <c r="K899" s="7" t="e">
        <f>#REF!</f>
        <v>#REF!</v>
      </c>
      <c r="L899" s="5" t="e">
        <f>VLOOKUP(X899,#REF!,6,FALSE)</f>
        <v>#REF!</v>
      </c>
      <c r="M899" s="5" t="e">
        <f>VLOOKUP(X899,#REF!,8,FALSE)</f>
        <v>#REF!</v>
      </c>
      <c r="N899" s="5" t="e">
        <f>VLOOKUP(X899,#REF!,7,FALSE)</f>
        <v>#REF!</v>
      </c>
      <c r="O899">
        <v>0</v>
      </c>
      <c r="P899">
        <v>0.43</v>
      </c>
      <c r="Q899" t="e">
        <f t="shared" si="121"/>
        <v>#REF!</v>
      </c>
      <c r="R899" t="e">
        <f t="shared" si="122"/>
        <v>#REF!</v>
      </c>
      <c r="S899" t="e">
        <f>#REF!^2/((J899*#REF!)*(SQRT(1+K899^2)))</f>
        <v>#REF!</v>
      </c>
      <c r="T899" t="e">
        <f t="shared" si="123"/>
        <v>#REF!</v>
      </c>
      <c r="U899">
        <v>0</v>
      </c>
      <c r="V899">
        <v>2</v>
      </c>
      <c r="W899" t="e">
        <f t="shared" si="120"/>
        <v>#REF!</v>
      </c>
      <c r="X899" t="e">
        <f t="shared" si="124"/>
        <v>#REF!</v>
      </c>
      <c r="Z899">
        <v>0</v>
      </c>
    </row>
    <row r="900" spans="1:26" x14ac:dyDescent="0.25">
      <c r="A900" t="s">
        <v>919</v>
      </c>
      <c r="B900" t="s">
        <v>55</v>
      </c>
      <c r="C900" s="11" t="s">
        <v>19</v>
      </c>
      <c r="D900" t="s">
        <v>983</v>
      </c>
      <c r="E900" s="10">
        <v>5255</v>
      </c>
      <c r="F900" t="s">
        <v>305</v>
      </c>
      <c r="G900">
        <v>25</v>
      </c>
      <c r="H900">
        <v>1</v>
      </c>
      <c r="I900" s="7">
        <v>0</v>
      </c>
      <c r="J900" s="7" t="e">
        <f>#REF!</f>
        <v>#REF!</v>
      </c>
      <c r="K900" s="7" t="e">
        <f>#REF!</f>
        <v>#REF!</v>
      </c>
      <c r="L900" s="5" t="e">
        <f>VLOOKUP(X900,#REF!,6,FALSE)</f>
        <v>#REF!</v>
      </c>
      <c r="M900" s="5" t="e">
        <f>VLOOKUP(X900,#REF!,8,FALSE)</f>
        <v>#REF!</v>
      </c>
      <c r="N900" s="5" t="e">
        <f>VLOOKUP(X900,#REF!,7,FALSE)</f>
        <v>#REF!</v>
      </c>
      <c r="O900">
        <v>0</v>
      </c>
      <c r="P900">
        <v>0.43</v>
      </c>
      <c r="Q900" t="e">
        <f t="shared" si="121"/>
        <v>#REF!</v>
      </c>
      <c r="R900" t="e">
        <f t="shared" si="122"/>
        <v>#REF!</v>
      </c>
      <c r="S900" t="e">
        <f>#REF!^2/((J900*#REF!)*(SQRT(1+K900^2)))</f>
        <v>#REF!</v>
      </c>
      <c r="T900" t="e">
        <f t="shared" si="123"/>
        <v>#REF!</v>
      </c>
      <c r="U900">
        <v>0</v>
      </c>
      <c r="V900">
        <v>0</v>
      </c>
      <c r="W900" t="e">
        <f t="shared" si="120"/>
        <v>#REF!</v>
      </c>
      <c r="X900" t="e">
        <f t="shared" si="124"/>
        <v>#REF!</v>
      </c>
      <c r="Z900">
        <v>0</v>
      </c>
    </row>
    <row r="901" spans="1:26" x14ac:dyDescent="0.25">
      <c r="A901" t="s">
        <v>920</v>
      </c>
      <c r="B901" t="s">
        <v>55</v>
      </c>
      <c r="C901" s="11" t="s">
        <v>19</v>
      </c>
      <c r="D901" t="s">
        <v>983</v>
      </c>
      <c r="E901" s="10">
        <v>5255</v>
      </c>
      <c r="F901" t="s">
        <v>305</v>
      </c>
      <c r="G901">
        <v>25</v>
      </c>
      <c r="H901">
        <v>1</v>
      </c>
      <c r="I901" s="7">
        <v>0</v>
      </c>
      <c r="J901" s="7" t="e">
        <f>#REF!</f>
        <v>#REF!</v>
      </c>
      <c r="K901" s="7" t="e">
        <f>#REF!</f>
        <v>#REF!</v>
      </c>
      <c r="L901" s="5" t="e">
        <f>VLOOKUP(X901,#REF!,6,FALSE)</f>
        <v>#REF!</v>
      </c>
      <c r="M901" s="5" t="e">
        <f>VLOOKUP(X901,#REF!,8,FALSE)</f>
        <v>#REF!</v>
      </c>
      <c r="N901" s="5" t="e">
        <f>VLOOKUP(X901,#REF!,7,FALSE)</f>
        <v>#REF!</v>
      </c>
      <c r="O901">
        <v>0</v>
      </c>
      <c r="P901">
        <v>0.43</v>
      </c>
      <c r="Q901" t="e">
        <f t="shared" si="121"/>
        <v>#REF!</v>
      </c>
      <c r="R901" t="e">
        <f t="shared" si="122"/>
        <v>#REF!</v>
      </c>
      <c r="S901" t="e">
        <f>#REF!^2/((J901*#REF!)*(SQRT(1+K901^2)))</f>
        <v>#REF!</v>
      </c>
      <c r="T901" t="e">
        <f t="shared" si="123"/>
        <v>#REF!</v>
      </c>
      <c r="U901">
        <v>0</v>
      </c>
      <c r="V901">
        <v>1</v>
      </c>
      <c r="W901" t="e">
        <f t="shared" si="120"/>
        <v>#REF!</v>
      </c>
      <c r="X901" t="e">
        <f t="shared" si="124"/>
        <v>#REF!</v>
      </c>
      <c r="Z901">
        <v>0</v>
      </c>
    </row>
    <row r="902" spans="1:26" x14ac:dyDescent="0.25">
      <c r="A902" t="s">
        <v>921</v>
      </c>
      <c r="B902" t="s">
        <v>55</v>
      </c>
      <c r="C902" s="11" t="s">
        <v>19</v>
      </c>
      <c r="D902" t="s">
        <v>983</v>
      </c>
      <c r="E902" s="10">
        <v>5255</v>
      </c>
      <c r="F902" t="s">
        <v>305</v>
      </c>
      <c r="G902">
        <v>25</v>
      </c>
      <c r="H902">
        <v>1</v>
      </c>
      <c r="I902" s="7">
        <v>0</v>
      </c>
      <c r="J902" s="7" t="e">
        <f>#REF!</f>
        <v>#REF!</v>
      </c>
      <c r="K902" s="7" t="e">
        <f>#REF!</f>
        <v>#REF!</v>
      </c>
      <c r="L902" s="5" t="e">
        <f>VLOOKUP(X902,#REF!,6,FALSE)</f>
        <v>#REF!</v>
      </c>
      <c r="M902" s="5" t="e">
        <f>VLOOKUP(X902,#REF!,8,FALSE)</f>
        <v>#REF!</v>
      </c>
      <c r="N902" s="5" t="e">
        <f>VLOOKUP(X902,#REF!,7,FALSE)</f>
        <v>#REF!</v>
      </c>
      <c r="O902">
        <v>0</v>
      </c>
      <c r="P902">
        <v>0.43</v>
      </c>
      <c r="Q902" t="e">
        <f t="shared" si="121"/>
        <v>#REF!</v>
      </c>
      <c r="R902" t="e">
        <f t="shared" si="122"/>
        <v>#REF!</v>
      </c>
      <c r="S902" t="e">
        <f>#REF!^2/((J902*#REF!)*(SQRT(1+K902^2)))</f>
        <v>#REF!</v>
      </c>
      <c r="T902" t="e">
        <f t="shared" si="123"/>
        <v>#REF!</v>
      </c>
      <c r="U902">
        <v>0</v>
      </c>
      <c r="V902">
        <v>2</v>
      </c>
      <c r="W902" t="e">
        <f t="shared" si="120"/>
        <v>#REF!</v>
      </c>
      <c r="X902" t="e">
        <f t="shared" si="124"/>
        <v>#REF!</v>
      </c>
      <c r="Z902">
        <v>0</v>
      </c>
    </row>
    <row r="903" spans="1:26" x14ac:dyDescent="0.25">
      <c r="A903" t="s">
        <v>922</v>
      </c>
      <c r="B903" t="s">
        <v>55</v>
      </c>
      <c r="C903" s="11" t="s">
        <v>19</v>
      </c>
      <c r="D903" t="s">
        <v>983</v>
      </c>
      <c r="E903" s="10">
        <v>5255</v>
      </c>
      <c r="F903" t="s">
        <v>305</v>
      </c>
      <c r="G903">
        <v>25</v>
      </c>
      <c r="H903">
        <v>1</v>
      </c>
      <c r="I903" s="7">
        <v>0.39500000000000002</v>
      </c>
      <c r="J903" s="7" t="e">
        <f>#REF!</f>
        <v>#REF!</v>
      </c>
      <c r="K903" s="7" t="e">
        <f>#REF!</f>
        <v>#REF!</v>
      </c>
      <c r="L903" s="5" t="e">
        <f>VLOOKUP(X903,#REF!,6,FALSE)</f>
        <v>#REF!</v>
      </c>
      <c r="M903" s="5" t="e">
        <f>VLOOKUP(X903,#REF!,8,FALSE)</f>
        <v>#REF!</v>
      </c>
      <c r="N903" s="5" t="e">
        <f>VLOOKUP(X903,#REF!,7,FALSE)</f>
        <v>#REF!</v>
      </c>
      <c r="O903">
        <v>0</v>
      </c>
      <c r="P903">
        <v>0.43</v>
      </c>
      <c r="Q903" t="e">
        <f t="shared" si="121"/>
        <v>#REF!</v>
      </c>
      <c r="R903" t="e">
        <f t="shared" si="122"/>
        <v>#REF!</v>
      </c>
      <c r="S903" t="e">
        <f>#REF!^2/((J903*#REF!)*(SQRT(1+K903^2)))</f>
        <v>#REF!</v>
      </c>
      <c r="T903" t="e">
        <f t="shared" si="123"/>
        <v>#REF!</v>
      </c>
      <c r="U903">
        <v>0</v>
      </c>
      <c r="V903">
        <v>0</v>
      </c>
      <c r="W903" t="e">
        <f t="shared" si="120"/>
        <v>#REF!</v>
      </c>
      <c r="X903" t="e">
        <f t="shared" si="124"/>
        <v>#REF!</v>
      </c>
      <c r="Z903">
        <v>0</v>
      </c>
    </row>
    <row r="904" spans="1:26" x14ac:dyDescent="0.25">
      <c r="A904" t="s">
        <v>923</v>
      </c>
      <c r="B904" t="s">
        <v>55</v>
      </c>
      <c r="C904" s="11" t="s">
        <v>19</v>
      </c>
      <c r="D904" t="s">
        <v>983</v>
      </c>
      <c r="E904" s="10">
        <v>5255</v>
      </c>
      <c r="F904" t="s">
        <v>305</v>
      </c>
      <c r="G904">
        <v>25</v>
      </c>
      <c r="H904">
        <v>1</v>
      </c>
      <c r="I904" s="7">
        <v>0.39500000000000002</v>
      </c>
      <c r="J904" s="7" t="e">
        <f>#REF!</f>
        <v>#REF!</v>
      </c>
      <c r="K904" s="7" t="e">
        <f>#REF!</f>
        <v>#REF!</v>
      </c>
      <c r="L904" s="5" t="e">
        <f>VLOOKUP(X904,#REF!,6,FALSE)</f>
        <v>#REF!</v>
      </c>
      <c r="M904" s="5" t="e">
        <f>VLOOKUP(X904,#REF!,8,FALSE)</f>
        <v>#REF!</v>
      </c>
      <c r="N904" s="5" t="e">
        <f>VLOOKUP(X904,#REF!,7,FALSE)</f>
        <v>#REF!</v>
      </c>
      <c r="O904">
        <v>0</v>
      </c>
      <c r="P904">
        <v>0.43</v>
      </c>
      <c r="Q904" t="e">
        <f t="shared" si="121"/>
        <v>#REF!</v>
      </c>
      <c r="R904" t="e">
        <f t="shared" si="122"/>
        <v>#REF!</v>
      </c>
      <c r="S904" t="e">
        <f>#REF!^2/((J904*#REF!)*(SQRT(1+K904^2)))</f>
        <v>#REF!</v>
      </c>
      <c r="T904" t="e">
        <f t="shared" si="123"/>
        <v>#REF!</v>
      </c>
      <c r="U904">
        <v>0</v>
      </c>
      <c r="V904">
        <v>1</v>
      </c>
      <c r="W904" t="e">
        <f t="shared" si="120"/>
        <v>#REF!</v>
      </c>
      <c r="X904" t="e">
        <f t="shared" si="124"/>
        <v>#REF!</v>
      </c>
      <c r="Z904">
        <v>0</v>
      </c>
    </row>
    <row r="905" spans="1:26" x14ac:dyDescent="0.25">
      <c r="A905" t="s">
        <v>924</v>
      </c>
      <c r="B905" t="s">
        <v>55</v>
      </c>
      <c r="C905" s="11" t="s">
        <v>19</v>
      </c>
      <c r="D905" t="s">
        <v>983</v>
      </c>
      <c r="E905" s="10">
        <v>5255</v>
      </c>
      <c r="F905" t="s">
        <v>305</v>
      </c>
      <c r="G905">
        <v>25</v>
      </c>
      <c r="H905">
        <v>1</v>
      </c>
      <c r="I905" s="7">
        <v>0.39500000000000002</v>
      </c>
      <c r="J905" s="7" t="e">
        <f>#REF!</f>
        <v>#REF!</v>
      </c>
      <c r="K905" s="7" t="e">
        <f>#REF!</f>
        <v>#REF!</v>
      </c>
      <c r="L905" s="5" t="e">
        <f>VLOOKUP(X905,#REF!,6,FALSE)</f>
        <v>#REF!</v>
      </c>
      <c r="M905" s="5" t="e">
        <f>VLOOKUP(X905,#REF!,8,FALSE)</f>
        <v>#REF!</v>
      </c>
      <c r="N905" s="5" t="e">
        <f>VLOOKUP(X905,#REF!,7,FALSE)</f>
        <v>#REF!</v>
      </c>
      <c r="O905">
        <v>0</v>
      </c>
      <c r="P905">
        <v>0.43</v>
      </c>
      <c r="Q905" t="e">
        <f t="shared" si="121"/>
        <v>#REF!</v>
      </c>
      <c r="R905" t="e">
        <f t="shared" si="122"/>
        <v>#REF!</v>
      </c>
      <c r="S905" t="e">
        <f>#REF!^2/((J905*#REF!)*(SQRT(1+K905^2)))</f>
        <v>#REF!</v>
      </c>
      <c r="T905" t="e">
        <f t="shared" si="123"/>
        <v>#REF!</v>
      </c>
      <c r="U905">
        <v>0</v>
      </c>
      <c r="V905">
        <v>2</v>
      </c>
      <c r="W905" t="e">
        <f t="shared" si="120"/>
        <v>#REF!</v>
      </c>
      <c r="X905" t="e">
        <f t="shared" si="124"/>
        <v>#REF!</v>
      </c>
      <c r="Z905">
        <v>0</v>
      </c>
    </row>
    <row r="906" spans="1:26" x14ac:dyDescent="0.25">
      <c r="A906" t="s">
        <v>925</v>
      </c>
      <c r="B906" t="s">
        <v>55</v>
      </c>
      <c r="C906" s="11" t="s">
        <v>19</v>
      </c>
      <c r="D906" t="s">
        <v>983</v>
      </c>
      <c r="E906" s="10">
        <v>5255</v>
      </c>
      <c r="F906" t="s">
        <v>305</v>
      </c>
      <c r="G906">
        <v>25</v>
      </c>
      <c r="H906">
        <v>1</v>
      </c>
      <c r="I906" s="7">
        <v>-0.39500000000000002</v>
      </c>
      <c r="J906" s="7" t="e">
        <f>#REF!</f>
        <v>#REF!</v>
      </c>
      <c r="K906" s="7" t="e">
        <f>#REF!</f>
        <v>#REF!</v>
      </c>
      <c r="L906" s="5" t="e">
        <f>VLOOKUP(X906,#REF!,6,FALSE)</f>
        <v>#REF!</v>
      </c>
      <c r="M906" s="5" t="e">
        <f>VLOOKUP(X906,#REF!,8,FALSE)</f>
        <v>#REF!</v>
      </c>
      <c r="N906" s="5" t="e">
        <f>VLOOKUP(X906,#REF!,7,FALSE)</f>
        <v>#REF!</v>
      </c>
      <c r="O906">
        <v>0</v>
      </c>
      <c r="P906">
        <v>0.43</v>
      </c>
      <c r="Q906" t="e">
        <f t="shared" si="121"/>
        <v>#REF!</v>
      </c>
      <c r="R906" t="e">
        <f t="shared" si="122"/>
        <v>#REF!</v>
      </c>
      <c r="S906" t="e">
        <f>#REF!^2/((J906*#REF!)*(SQRT(1+K906^2)))</f>
        <v>#REF!</v>
      </c>
      <c r="T906" t="e">
        <f t="shared" si="123"/>
        <v>#REF!</v>
      </c>
      <c r="U906">
        <v>0</v>
      </c>
      <c r="V906">
        <v>0</v>
      </c>
      <c r="W906" t="e">
        <f t="shared" si="120"/>
        <v>#REF!</v>
      </c>
      <c r="X906" t="e">
        <f t="shared" si="124"/>
        <v>#REF!</v>
      </c>
      <c r="Z906">
        <v>0</v>
      </c>
    </row>
    <row r="907" spans="1:26" x14ac:dyDescent="0.25">
      <c r="A907" t="s">
        <v>926</v>
      </c>
      <c r="B907" t="s">
        <v>55</v>
      </c>
      <c r="C907" s="11" t="s">
        <v>19</v>
      </c>
      <c r="D907" t="s">
        <v>983</v>
      </c>
      <c r="E907" s="10">
        <v>5255</v>
      </c>
      <c r="F907" t="s">
        <v>305</v>
      </c>
      <c r="G907">
        <v>25</v>
      </c>
      <c r="H907">
        <v>1</v>
      </c>
      <c r="I907" s="7">
        <v>-0.39500000000000002</v>
      </c>
      <c r="J907" s="7" t="e">
        <f>#REF!</f>
        <v>#REF!</v>
      </c>
      <c r="K907" s="7" t="e">
        <f>#REF!</f>
        <v>#REF!</v>
      </c>
      <c r="L907" s="5" t="e">
        <f>VLOOKUP(X907,#REF!,6,FALSE)</f>
        <v>#REF!</v>
      </c>
      <c r="M907" s="5" t="e">
        <f>VLOOKUP(X907,#REF!,8,FALSE)</f>
        <v>#REF!</v>
      </c>
      <c r="N907" s="5" t="e">
        <f>VLOOKUP(X907,#REF!,7,FALSE)</f>
        <v>#REF!</v>
      </c>
      <c r="O907">
        <v>0</v>
      </c>
      <c r="P907">
        <v>0.43</v>
      </c>
      <c r="Q907" t="e">
        <f t="shared" si="121"/>
        <v>#REF!</v>
      </c>
      <c r="R907" t="e">
        <f t="shared" si="122"/>
        <v>#REF!</v>
      </c>
      <c r="S907" t="e">
        <f>#REF!^2/((J907*#REF!)*(SQRT(1+K907^2)))</f>
        <v>#REF!</v>
      </c>
      <c r="T907" t="e">
        <f t="shared" si="123"/>
        <v>#REF!</v>
      </c>
      <c r="U907">
        <v>0</v>
      </c>
      <c r="V907">
        <v>1</v>
      </c>
      <c r="W907" t="e">
        <f t="shared" si="120"/>
        <v>#REF!</v>
      </c>
      <c r="X907" t="e">
        <f t="shared" si="124"/>
        <v>#REF!</v>
      </c>
      <c r="Z907">
        <v>0</v>
      </c>
    </row>
    <row r="908" spans="1:26" x14ac:dyDescent="0.25">
      <c r="A908" t="s">
        <v>927</v>
      </c>
      <c r="B908" t="s">
        <v>55</v>
      </c>
      <c r="C908" s="11" t="s">
        <v>19</v>
      </c>
      <c r="D908" t="s">
        <v>983</v>
      </c>
      <c r="E908" s="10">
        <v>5255</v>
      </c>
      <c r="F908" t="s">
        <v>305</v>
      </c>
      <c r="G908">
        <v>25</v>
      </c>
      <c r="H908">
        <v>1</v>
      </c>
      <c r="I908" s="7">
        <v>-0.39500000000000002</v>
      </c>
      <c r="J908" s="7" t="e">
        <f>#REF!</f>
        <v>#REF!</v>
      </c>
      <c r="K908" s="7" t="e">
        <f>#REF!</f>
        <v>#REF!</v>
      </c>
      <c r="L908" s="5" t="e">
        <f>VLOOKUP(X908,#REF!,6,FALSE)</f>
        <v>#REF!</v>
      </c>
      <c r="M908" s="5" t="e">
        <f>VLOOKUP(X908,#REF!,8,FALSE)</f>
        <v>#REF!</v>
      </c>
      <c r="N908" s="5" t="e">
        <f>VLOOKUP(X908,#REF!,7,FALSE)</f>
        <v>#REF!</v>
      </c>
      <c r="O908">
        <v>0</v>
      </c>
      <c r="P908">
        <v>0.43</v>
      </c>
      <c r="Q908" t="e">
        <f t="shared" si="121"/>
        <v>#REF!</v>
      </c>
      <c r="R908" t="e">
        <f t="shared" si="122"/>
        <v>#REF!</v>
      </c>
      <c r="S908" t="e">
        <f>#REF!^2/((J908*#REF!)*(SQRT(1+K908^2)))</f>
        <v>#REF!</v>
      </c>
      <c r="T908" t="e">
        <f t="shared" si="123"/>
        <v>#REF!</v>
      </c>
      <c r="U908">
        <v>0</v>
      </c>
      <c r="V908">
        <v>2</v>
      </c>
      <c r="W908" t="e">
        <f t="shared" si="120"/>
        <v>#REF!</v>
      </c>
      <c r="X908" t="e">
        <f t="shared" si="124"/>
        <v>#REF!</v>
      </c>
      <c r="Z908">
        <v>0</v>
      </c>
    </row>
    <row r="909" spans="1:26" x14ac:dyDescent="0.25">
      <c r="A909" t="s">
        <v>928</v>
      </c>
      <c r="B909" t="s">
        <v>55</v>
      </c>
      <c r="C909" s="11" t="s">
        <v>19</v>
      </c>
      <c r="D909" t="s">
        <v>983</v>
      </c>
      <c r="E909" s="10">
        <v>5255</v>
      </c>
      <c r="F909" t="s">
        <v>305</v>
      </c>
      <c r="G909">
        <v>25</v>
      </c>
      <c r="H909">
        <v>0</v>
      </c>
      <c r="I909" s="7">
        <v>0</v>
      </c>
      <c r="J909" s="7" t="e">
        <f>#REF!</f>
        <v>#REF!</v>
      </c>
      <c r="K909" s="7" t="e">
        <f>#REF!</f>
        <v>#REF!</v>
      </c>
      <c r="L909" s="5" t="e">
        <f>VLOOKUP(X909,#REF!,6,FALSE)</f>
        <v>#REF!</v>
      </c>
      <c r="M909" s="5" t="e">
        <f>VLOOKUP(X909,#REF!,8,FALSE)</f>
        <v>#REF!</v>
      </c>
      <c r="N909" s="5" t="e">
        <f>VLOOKUP(X909,#REF!,7,FALSE)</f>
        <v>#REF!</v>
      </c>
      <c r="O909">
        <v>0</v>
      </c>
      <c r="P909">
        <v>0.43</v>
      </c>
      <c r="Q909" t="e">
        <f t="shared" si="121"/>
        <v>#REF!</v>
      </c>
      <c r="R909" t="e">
        <f t="shared" si="122"/>
        <v>#REF!</v>
      </c>
      <c r="S909" t="e">
        <f>#REF!^2/((J909*#REF!)*(SQRT(1+K909^2)))</f>
        <v>#REF!</v>
      </c>
      <c r="T909" t="e">
        <f t="shared" si="123"/>
        <v>#REF!</v>
      </c>
      <c r="U909">
        <v>0</v>
      </c>
      <c r="V909">
        <v>0</v>
      </c>
      <c r="W909" t="e">
        <f t="shared" si="120"/>
        <v>#REF!</v>
      </c>
      <c r="X909" t="e">
        <f t="shared" si="124"/>
        <v>#REF!</v>
      </c>
      <c r="Z909">
        <v>0</v>
      </c>
    </row>
    <row r="910" spans="1:26" x14ac:dyDescent="0.25">
      <c r="A910" t="s">
        <v>929</v>
      </c>
      <c r="B910" t="s">
        <v>55</v>
      </c>
      <c r="C910" s="11" t="s">
        <v>19</v>
      </c>
      <c r="D910" t="s">
        <v>983</v>
      </c>
      <c r="E910" s="10">
        <v>5255</v>
      </c>
      <c r="F910" t="s">
        <v>305</v>
      </c>
      <c r="G910">
        <v>25</v>
      </c>
      <c r="H910">
        <v>0</v>
      </c>
      <c r="I910" s="7">
        <v>0</v>
      </c>
      <c r="J910" s="7" t="e">
        <f>#REF!</f>
        <v>#REF!</v>
      </c>
      <c r="K910" s="7" t="e">
        <f>#REF!</f>
        <v>#REF!</v>
      </c>
      <c r="L910" s="5" t="e">
        <f>VLOOKUP(X910,#REF!,6,FALSE)</f>
        <v>#REF!</v>
      </c>
      <c r="M910" s="5" t="e">
        <f>VLOOKUP(X910,#REF!,8,FALSE)</f>
        <v>#REF!</v>
      </c>
      <c r="N910" s="5" t="e">
        <f>VLOOKUP(X910,#REF!,7,FALSE)</f>
        <v>#REF!</v>
      </c>
      <c r="O910">
        <v>0</v>
      </c>
      <c r="P910">
        <v>0.43</v>
      </c>
      <c r="Q910" t="e">
        <f t="shared" si="121"/>
        <v>#REF!</v>
      </c>
      <c r="R910" t="e">
        <f t="shared" si="122"/>
        <v>#REF!</v>
      </c>
      <c r="S910" t="e">
        <f>#REF!^2/((J910*#REF!)*(SQRT(1+K910^2)))</f>
        <v>#REF!</v>
      </c>
      <c r="T910" t="e">
        <f t="shared" si="123"/>
        <v>#REF!</v>
      </c>
      <c r="U910">
        <v>0</v>
      </c>
      <c r="V910">
        <v>1</v>
      </c>
      <c r="W910" t="e">
        <f t="shared" si="120"/>
        <v>#REF!</v>
      </c>
      <c r="X910" t="e">
        <f t="shared" si="124"/>
        <v>#REF!</v>
      </c>
      <c r="Z910">
        <v>0</v>
      </c>
    </row>
    <row r="911" spans="1:26" x14ac:dyDescent="0.25">
      <c r="A911" t="s">
        <v>930</v>
      </c>
      <c r="B911" t="s">
        <v>55</v>
      </c>
      <c r="C911" s="11" t="s">
        <v>19</v>
      </c>
      <c r="D911" t="s">
        <v>983</v>
      </c>
      <c r="E911" s="10">
        <v>5255</v>
      </c>
      <c r="F911" t="s">
        <v>305</v>
      </c>
      <c r="G911">
        <v>25</v>
      </c>
      <c r="H911">
        <v>0</v>
      </c>
      <c r="I911" s="7">
        <v>0</v>
      </c>
      <c r="J911" s="7" t="e">
        <f>#REF!</f>
        <v>#REF!</v>
      </c>
      <c r="K911" s="7" t="e">
        <f>#REF!</f>
        <v>#REF!</v>
      </c>
      <c r="L911" s="5" t="e">
        <f>VLOOKUP(X911,#REF!,6,FALSE)</f>
        <v>#REF!</v>
      </c>
      <c r="M911" s="5" t="e">
        <f>VLOOKUP(X911,#REF!,8,FALSE)</f>
        <v>#REF!</v>
      </c>
      <c r="N911" s="5" t="e">
        <f>VLOOKUP(X911,#REF!,7,FALSE)</f>
        <v>#REF!</v>
      </c>
      <c r="O911">
        <v>0</v>
      </c>
      <c r="P911">
        <v>0.43</v>
      </c>
      <c r="Q911" t="e">
        <f t="shared" si="121"/>
        <v>#REF!</v>
      </c>
      <c r="R911" t="e">
        <f t="shared" si="122"/>
        <v>#REF!</v>
      </c>
      <c r="S911" t="e">
        <f>#REF!^2/((J911*#REF!)*(SQRT(1+K911^2)))</f>
        <v>#REF!</v>
      </c>
      <c r="T911" t="e">
        <f t="shared" si="123"/>
        <v>#REF!</v>
      </c>
      <c r="U911">
        <v>0</v>
      </c>
      <c r="V911">
        <v>2</v>
      </c>
      <c r="W911" t="e">
        <f t="shared" si="120"/>
        <v>#REF!</v>
      </c>
      <c r="X911" t="e">
        <f t="shared" si="124"/>
        <v>#REF!</v>
      </c>
      <c r="Z911">
        <v>0</v>
      </c>
    </row>
    <row r="912" spans="1:26" x14ac:dyDescent="0.25">
      <c r="A912" t="s">
        <v>931</v>
      </c>
      <c r="B912" t="s">
        <v>55</v>
      </c>
      <c r="C912" s="11" t="s">
        <v>19</v>
      </c>
      <c r="D912" t="s">
        <v>983</v>
      </c>
      <c r="E912" s="10">
        <v>5255</v>
      </c>
      <c r="F912" t="s">
        <v>305</v>
      </c>
      <c r="G912">
        <v>25</v>
      </c>
      <c r="H912">
        <v>0</v>
      </c>
      <c r="I912" s="7">
        <v>0.39500000000000002</v>
      </c>
      <c r="J912" s="7" t="e">
        <f>#REF!</f>
        <v>#REF!</v>
      </c>
      <c r="K912" s="7" t="e">
        <f>#REF!</f>
        <v>#REF!</v>
      </c>
      <c r="L912" s="5" t="e">
        <f>VLOOKUP(X912,#REF!,6,FALSE)</f>
        <v>#REF!</v>
      </c>
      <c r="M912" s="5" t="e">
        <f>VLOOKUP(X912,#REF!,8,FALSE)</f>
        <v>#REF!</v>
      </c>
      <c r="N912" s="5" t="e">
        <f>VLOOKUP(X912,#REF!,7,FALSE)</f>
        <v>#REF!</v>
      </c>
      <c r="O912">
        <v>0</v>
      </c>
      <c r="P912">
        <v>0.43</v>
      </c>
      <c r="Q912" t="e">
        <f t="shared" si="121"/>
        <v>#REF!</v>
      </c>
      <c r="R912" t="e">
        <f t="shared" si="122"/>
        <v>#REF!</v>
      </c>
      <c r="S912" t="e">
        <f>#REF!^2/((J912*#REF!)*(SQRT(1+K912^2)))</f>
        <v>#REF!</v>
      </c>
      <c r="T912" t="e">
        <f t="shared" si="123"/>
        <v>#REF!</v>
      </c>
      <c r="U912">
        <v>0</v>
      </c>
      <c r="V912">
        <v>0</v>
      </c>
      <c r="W912" t="e">
        <f t="shared" si="120"/>
        <v>#REF!</v>
      </c>
      <c r="X912" t="e">
        <f t="shared" si="124"/>
        <v>#REF!</v>
      </c>
      <c r="Z912">
        <v>0</v>
      </c>
    </row>
    <row r="913" spans="1:26" x14ac:dyDescent="0.25">
      <c r="A913" t="s">
        <v>932</v>
      </c>
      <c r="B913" t="s">
        <v>55</v>
      </c>
      <c r="C913" s="11" t="s">
        <v>19</v>
      </c>
      <c r="D913" t="s">
        <v>983</v>
      </c>
      <c r="E913" s="10">
        <v>5255</v>
      </c>
      <c r="F913" t="s">
        <v>305</v>
      </c>
      <c r="G913">
        <v>25</v>
      </c>
      <c r="H913">
        <v>0</v>
      </c>
      <c r="I913" s="7">
        <v>0.39500000000000002</v>
      </c>
      <c r="J913" s="7" t="e">
        <f>#REF!</f>
        <v>#REF!</v>
      </c>
      <c r="K913" s="7" t="e">
        <f>#REF!</f>
        <v>#REF!</v>
      </c>
      <c r="L913" s="5" t="e">
        <f>VLOOKUP(X913,#REF!,6,FALSE)</f>
        <v>#REF!</v>
      </c>
      <c r="M913" s="5" t="e">
        <f>VLOOKUP(X913,#REF!,8,FALSE)</f>
        <v>#REF!</v>
      </c>
      <c r="N913" s="5" t="e">
        <f>VLOOKUP(X913,#REF!,7,FALSE)</f>
        <v>#REF!</v>
      </c>
      <c r="O913">
        <v>0</v>
      </c>
      <c r="P913">
        <v>0.43</v>
      </c>
      <c r="Q913" t="e">
        <f t="shared" si="121"/>
        <v>#REF!</v>
      </c>
      <c r="R913" t="e">
        <f t="shared" si="122"/>
        <v>#REF!</v>
      </c>
      <c r="S913" t="e">
        <f>#REF!^2/((J913*#REF!)*(SQRT(1+K913^2)))</f>
        <v>#REF!</v>
      </c>
      <c r="T913" t="e">
        <f t="shared" si="123"/>
        <v>#REF!</v>
      </c>
      <c r="U913">
        <v>0</v>
      </c>
      <c r="V913">
        <v>1</v>
      </c>
      <c r="W913" t="e">
        <f t="shared" si="120"/>
        <v>#REF!</v>
      </c>
      <c r="X913" t="e">
        <f t="shared" si="124"/>
        <v>#REF!</v>
      </c>
      <c r="Z913">
        <v>0</v>
      </c>
    </row>
    <row r="914" spans="1:26" x14ac:dyDescent="0.25">
      <c r="A914" t="s">
        <v>933</v>
      </c>
      <c r="B914" t="s">
        <v>55</v>
      </c>
      <c r="C914" s="11" t="s">
        <v>19</v>
      </c>
      <c r="D914" t="s">
        <v>983</v>
      </c>
      <c r="E914" s="10">
        <v>5255</v>
      </c>
      <c r="F914" t="s">
        <v>305</v>
      </c>
      <c r="G914">
        <v>25</v>
      </c>
      <c r="H914">
        <v>0</v>
      </c>
      <c r="I914" s="7">
        <v>0.39500000000000002</v>
      </c>
      <c r="J914" s="7" t="e">
        <f>#REF!</f>
        <v>#REF!</v>
      </c>
      <c r="K914" s="7" t="e">
        <f>#REF!</f>
        <v>#REF!</v>
      </c>
      <c r="L914" s="5" t="e">
        <f>VLOOKUP(X914,#REF!,6,FALSE)</f>
        <v>#REF!</v>
      </c>
      <c r="M914" s="5" t="e">
        <f>VLOOKUP(X914,#REF!,8,FALSE)</f>
        <v>#REF!</v>
      </c>
      <c r="N914" s="5" t="e">
        <f>VLOOKUP(X914,#REF!,7,FALSE)</f>
        <v>#REF!</v>
      </c>
      <c r="O914">
        <v>0</v>
      </c>
      <c r="P914">
        <v>0.43</v>
      </c>
      <c r="Q914" t="e">
        <f t="shared" si="121"/>
        <v>#REF!</v>
      </c>
      <c r="R914" t="e">
        <f t="shared" si="122"/>
        <v>#REF!</v>
      </c>
      <c r="S914" t="e">
        <f>#REF!^2/((J914*#REF!)*(SQRT(1+K914^2)))</f>
        <v>#REF!</v>
      </c>
      <c r="T914" t="e">
        <f t="shared" si="123"/>
        <v>#REF!</v>
      </c>
      <c r="U914">
        <v>0</v>
      </c>
      <c r="V914">
        <v>2</v>
      </c>
      <c r="W914" t="e">
        <f t="shared" si="120"/>
        <v>#REF!</v>
      </c>
      <c r="X914" t="e">
        <f t="shared" si="124"/>
        <v>#REF!</v>
      </c>
      <c r="Z914">
        <v>0</v>
      </c>
    </row>
    <row r="915" spans="1:26" x14ac:dyDescent="0.25">
      <c r="A915" t="s">
        <v>934</v>
      </c>
      <c r="B915" t="s">
        <v>55</v>
      </c>
      <c r="C915" s="11" t="s">
        <v>19</v>
      </c>
      <c r="D915" t="s">
        <v>983</v>
      </c>
      <c r="E915" s="10">
        <v>5255</v>
      </c>
      <c r="F915" t="s">
        <v>305</v>
      </c>
      <c r="G915">
        <v>25</v>
      </c>
      <c r="H915">
        <v>0</v>
      </c>
      <c r="I915" s="7">
        <v>-0.39500000000000002</v>
      </c>
      <c r="J915" s="7" t="e">
        <f>#REF!</f>
        <v>#REF!</v>
      </c>
      <c r="K915" s="7" t="e">
        <f>#REF!</f>
        <v>#REF!</v>
      </c>
      <c r="L915" s="5" t="e">
        <f>VLOOKUP(X915,#REF!,6,FALSE)</f>
        <v>#REF!</v>
      </c>
      <c r="M915" s="5" t="e">
        <f>VLOOKUP(X915,#REF!,8,FALSE)</f>
        <v>#REF!</v>
      </c>
      <c r="N915" s="5" t="e">
        <f>VLOOKUP(X915,#REF!,7,FALSE)</f>
        <v>#REF!</v>
      </c>
      <c r="O915">
        <v>0</v>
      </c>
      <c r="P915">
        <v>0.43</v>
      </c>
      <c r="Q915" t="e">
        <f t="shared" si="121"/>
        <v>#REF!</v>
      </c>
      <c r="R915" t="e">
        <f t="shared" si="122"/>
        <v>#REF!</v>
      </c>
      <c r="S915" t="e">
        <f>#REF!^2/((J915*#REF!)*(SQRT(1+K915^2)))</f>
        <v>#REF!</v>
      </c>
      <c r="T915" t="e">
        <f t="shared" si="123"/>
        <v>#REF!</v>
      </c>
      <c r="U915">
        <v>0</v>
      </c>
      <c r="V915">
        <v>0</v>
      </c>
      <c r="W915" t="e">
        <f t="shared" si="120"/>
        <v>#REF!</v>
      </c>
      <c r="X915" t="e">
        <f t="shared" si="124"/>
        <v>#REF!</v>
      </c>
      <c r="Z915">
        <v>0</v>
      </c>
    </row>
    <row r="916" spans="1:26" x14ac:dyDescent="0.25">
      <c r="A916" t="s">
        <v>935</v>
      </c>
      <c r="B916" t="s">
        <v>55</v>
      </c>
      <c r="C916" s="11" t="s">
        <v>19</v>
      </c>
      <c r="D916" t="s">
        <v>983</v>
      </c>
      <c r="E916" s="10">
        <v>5255</v>
      </c>
      <c r="F916" t="s">
        <v>305</v>
      </c>
      <c r="G916">
        <v>25</v>
      </c>
      <c r="H916">
        <v>0</v>
      </c>
      <c r="I916" s="7">
        <v>-0.39500000000000002</v>
      </c>
      <c r="J916" s="7" t="e">
        <f>#REF!</f>
        <v>#REF!</v>
      </c>
      <c r="K916" s="7" t="e">
        <f>#REF!</f>
        <v>#REF!</v>
      </c>
      <c r="L916" s="5" t="e">
        <f>VLOOKUP(X916,#REF!,6,FALSE)</f>
        <v>#REF!</v>
      </c>
      <c r="M916" s="5" t="e">
        <f>VLOOKUP(X916,#REF!,8,FALSE)</f>
        <v>#REF!</v>
      </c>
      <c r="N916" s="5" t="e">
        <f>VLOOKUP(X916,#REF!,7,FALSE)</f>
        <v>#REF!</v>
      </c>
      <c r="O916">
        <v>0</v>
      </c>
      <c r="P916">
        <v>0.43</v>
      </c>
      <c r="Q916" t="e">
        <f t="shared" si="121"/>
        <v>#REF!</v>
      </c>
      <c r="R916" t="e">
        <f t="shared" si="122"/>
        <v>#REF!</v>
      </c>
      <c r="S916" t="e">
        <f>#REF!^2/((J916*#REF!)*(SQRT(1+K916^2)))</f>
        <v>#REF!</v>
      </c>
      <c r="T916" t="e">
        <f t="shared" si="123"/>
        <v>#REF!</v>
      </c>
      <c r="U916">
        <v>0</v>
      </c>
      <c r="V916">
        <v>1</v>
      </c>
      <c r="W916" t="e">
        <f t="shared" si="120"/>
        <v>#REF!</v>
      </c>
      <c r="X916" t="e">
        <f t="shared" si="124"/>
        <v>#REF!</v>
      </c>
      <c r="Z916">
        <v>0</v>
      </c>
    </row>
    <row r="917" spans="1:26" x14ac:dyDescent="0.25">
      <c r="A917" t="s">
        <v>936</v>
      </c>
      <c r="B917" t="s">
        <v>55</v>
      </c>
      <c r="C917" s="11" t="s">
        <v>19</v>
      </c>
      <c r="D917" t="s">
        <v>983</v>
      </c>
      <c r="E917" s="10">
        <v>5255</v>
      </c>
      <c r="F917" t="s">
        <v>305</v>
      </c>
      <c r="G917">
        <v>25</v>
      </c>
      <c r="H917">
        <v>0</v>
      </c>
      <c r="I917" s="7">
        <v>-0.39500000000000002</v>
      </c>
      <c r="J917" s="7" t="e">
        <f>#REF!</f>
        <v>#REF!</v>
      </c>
      <c r="K917" s="7" t="e">
        <f>#REF!</f>
        <v>#REF!</v>
      </c>
      <c r="L917" s="5" t="e">
        <f>VLOOKUP(X917,#REF!,6,FALSE)</f>
        <v>#REF!</v>
      </c>
      <c r="M917" s="5" t="e">
        <f>VLOOKUP(X917,#REF!,8,FALSE)</f>
        <v>#REF!</v>
      </c>
      <c r="N917" s="5" t="e">
        <f>VLOOKUP(X917,#REF!,7,FALSE)</f>
        <v>#REF!</v>
      </c>
      <c r="O917">
        <v>0</v>
      </c>
      <c r="P917">
        <v>0.43</v>
      </c>
      <c r="Q917" t="e">
        <f t="shared" si="121"/>
        <v>#REF!</v>
      </c>
      <c r="R917" t="e">
        <f t="shared" si="122"/>
        <v>#REF!</v>
      </c>
      <c r="S917" t="e">
        <f>#REF!^2/((J917*#REF!)*(SQRT(1+K917^2)))</f>
        <v>#REF!</v>
      </c>
      <c r="T917" t="e">
        <f t="shared" si="123"/>
        <v>#REF!</v>
      </c>
      <c r="U917">
        <v>0</v>
      </c>
      <c r="V917">
        <v>2</v>
      </c>
      <c r="W917" t="e">
        <f t="shared" si="120"/>
        <v>#REF!</v>
      </c>
      <c r="X917" t="e">
        <f t="shared" si="124"/>
        <v>#REF!</v>
      </c>
      <c r="Z917">
        <v>0</v>
      </c>
    </row>
    <row r="918" spans="1:26" x14ac:dyDescent="0.25">
      <c r="A918" t="s">
        <v>937</v>
      </c>
      <c r="B918" t="s">
        <v>55</v>
      </c>
      <c r="C918" s="11" t="s">
        <v>19</v>
      </c>
      <c r="D918" t="s">
        <v>983</v>
      </c>
      <c r="E918" s="10">
        <v>5255</v>
      </c>
      <c r="F918" t="s">
        <v>305</v>
      </c>
      <c r="G918">
        <v>25</v>
      </c>
      <c r="H918">
        <v>0</v>
      </c>
      <c r="I918" s="7">
        <v>0</v>
      </c>
      <c r="J918" s="7" t="e">
        <f>#REF!</f>
        <v>#REF!</v>
      </c>
      <c r="K918" s="7" t="e">
        <f>#REF!</f>
        <v>#REF!</v>
      </c>
      <c r="L918" s="5" t="e">
        <f>VLOOKUP(X918,#REF!,6,FALSE)</f>
        <v>#REF!</v>
      </c>
      <c r="M918" s="5" t="e">
        <f>VLOOKUP(X918,#REF!,8,FALSE)</f>
        <v>#REF!</v>
      </c>
      <c r="N918" s="5" t="e">
        <f>VLOOKUP(X918,#REF!,7,FALSE)</f>
        <v>#REF!</v>
      </c>
      <c r="O918">
        <v>0</v>
      </c>
      <c r="P918">
        <v>0.43</v>
      </c>
      <c r="Q918" t="e">
        <f t="shared" si="121"/>
        <v>#REF!</v>
      </c>
      <c r="R918" t="e">
        <f t="shared" si="122"/>
        <v>#REF!</v>
      </c>
      <c r="S918" t="e">
        <f>#REF!^2/((J918*#REF!)*(SQRT(1+K918^2)))</f>
        <v>#REF!</v>
      </c>
      <c r="T918" t="e">
        <f t="shared" si="123"/>
        <v>#REF!</v>
      </c>
      <c r="U918">
        <v>0</v>
      </c>
      <c r="V918">
        <v>0</v>
      </c>
      <c r="W918" t="e">
        <f t="shared" si="120"/>
        <v>#REF!</v>
      </c>
      <c r="X918" t="e">
        <f t="shared" si="124"/>
        <v>#REF!</v>
      </c>
      <c r="Z918">
        <v>0</v>
      </c>
    </row>
    <row r="919" spans="1:26" x14ac:dyDescent="0.25">
      <c r="A919" t="s">
        <v>938</v>
      </c>
      <c r="B919" t="s">
        <v>55</v>
      </c>
      <c r="C919" s="11" t="s">
        <v>19</v>
      </c>
      <c r="D919" t="s">
        <v>983</v>
      </c>
      <c r="E919" s="10">
        <v>5255</v>
      </c>
      <c r="F919" t="s">
        <v>305</v>
      </c>
      <c r="G919">
        <v>25</v>
      </c>
      <c r="H919">
        <v>0</v>
      </c>
      <c r="I919" s="7">
        <v>0</v>
      </c>
      <c r="J919" s="7" t="e">
        <f>#REF!</f>
        <v>#REF!</v>
      </c>
      <c r="K919" s="7" t="e">
        <f>#REF!</f>
        <v>#REF!</v>
      </c>
      <c r="L919" s="5" t="e">
        <f>VLOOKUP(X919,#REF!,6,FALSE)</f>
        <v>#REF!</v>
      </c>
      <c r="M919" s="5" t="e">
        <f>VLOOKUP(X919,#REF!,8,FALSE)</f>
        <v>#REF!</v>
      </c>
      <c r="N919" s="5" t="e">
        <f>VLOOKUP(X919,#REF!,7,FALSE)</f>
        <v>#REF!</v>
      </c>
      <c r="O919">
        <v>0</v>
      </c>
      <c r="P919">
        <v>0.43</v>
      </c>
      <c r="Q919" t="e">
        <f t="shared" si="121"/>
        <v>#REF!</v>
      </c>
      <c r="R919" t="e">
        <f t="shared" si="122"/>
        <v>#REF!</v>
      </c>
      <c r="S919" t="e">
        <f>#REF!^2/((J919*#REF!)*(SQRT(1+K919^2)))</f>
        <v>#REF!</v>
      </c>
      <c r="T919" t="e">
        <f t="shared" si="123"/>
        <v>#REF!</v>
      </c>
      <c r="U919">
        <v>0</v>
      </c>
      <c r="V919">
        <v>1</v>
      </c>
      <c r="W919" t="e">
        <f t="shared" si="120"/>
        <v>#REF!</v>
      </c>
      <c r="X919" t="e">
        <f t="shared" si="124"/>
        <v>#REF!</v>
      </c>
      <c r="Z919">
        <v>0</v>
      </c>
    </row>
    <row r="920" spans="1:26" x14ac:dyDescent="0.25">
      <c r="A920" t="s">
        <v>939</v>
      </c>
      <c r="B920" t="s">
        <v>55</v>
      </c>
      <c r="C920" s="11" t="s">
        <v>19</v>
      </c>
      <c r="D920" t="s">
        <v>983</v>
      </c>
      <c r="E920" s="10">
        <v>5255</v>
      </c>
      <c r="F920" t="s">
        <v>305</v>
      </c>
      <c r="G920">
        <v>25</v>
      </c>
      <c r="H920">
        <v>0</v>
      </c>
      <c r="I920" s="7">
        <v>0</v>
      </c>
      <c r="J920" s="7" t="e">
        <f>#REF!</f>
        <v>#REF!</v>
      </c>
      <c r="K920" s="7" t="e">
        <f>#REF!</f>
        <v>#REF!</v>
      </c>
      <c r="L920" s="5" t="e">
        <f>VLOOKUP(X920,#REF!,6,FALSE)</f>
        <v>#REF!</v>
      </c>
      <c r="M920" s="5" t="e">
        <f>VLOOKUP(X920,#REF!,8,FALSE)</f>
        <v>#REF!</v>
      </c>
      <c r="N920" s="5" t="e">
        <f>VLOOKUP(X920,#REF!,7,FALSE)</f>
        <v>#REF!</v>
      </c>
      <c r="O920">
        <v>0</v>
      </c>
      <c r="P920">
        <v>0.43</v>
      </c>
      <c r="Q920" t="e">
        <f t="shared" si="121"/>
        <v>#REF!</v>
      </c>
      <c r="R920" t="e">
        <f t="shared" si="122"/>
        <v>#REF!</v>
      </c>
      <c r="S920" t="e">
        <f>#REF!^2/((J920*#REF!)*(SQRT(1+K920^2)))</f>
        <v>#REF!</v>
      </c>
      <c r="T920" t="e">
        <f t="shared" si="123"/>
        <v>#REF!</v>
      </c>
      <c r="U920">
        <v>0</v>
      </c>
      <c r="V920">
        <v>2</v>
      </c>
      <c r="W920" t="e">
        <f t="shared" si="120"/>
        <v>#REF!</v>
      </c>
      <c r="X920" t="e">
        <f t="shared" si="124"/>
        <v>#REF!</v>
      </c>
      <c r="Z920">
        <v>0</v>
      </c>
    </row>
    <row r="921" spans="1:26" x14ac:dyDescent="0.25">
      <c r="A921" t="s">
        <v>940</v>
      </c>
      <c r="B921" t="s">
        <v>55</v>
      </c>
      <c r="C921" s="11" t="s">
        <v>19</v>
      </c>
      <c r="D921" t="s">
        <v>983</v>
      </c>
      <c r="E921" s="10">
        <v>5255</v>
      </c>
      <c r="F921" t="s">
        <v>305</v>
      </c>
      <c r="G921">
        <v>25</v>
      </c>
      <c r="H921">
        <v>0</v>
      </c>
      <c r="I921" s="7">
        <v>0.39500000000000002</v>
      </c>
      <c r="J921" s="7" t="e">
        <f>#REF!</f>
        <v>#REF!</v>
      </c>
      <c r="K921" s="7" t="e">
        <f>#REF!</f>
        <v>#REF!</v>
      </c>
      <c r="L921" s="5" t="e">
        <f>VLOOKUP(X921,#REF!,6,FALSE)</f>
        <v>#REF!</v>
      </c>
      <c r="M921" s="5" t="e">
        <f>VLOOKUP(X921,#REF!,8,FALSE)</f>
        <v>#REF!</v>
      </c>
      <c r="N921" s="5" t="e">
        <f>VLOOKUP(X921,#REF!,7,FALSE)</f>
        <v>#REF!</v>
      </c>
      <c r="O921">
        <v>0</v>
      </c>
      <c r="P921">
        <v>0.43</v>
      </c>
      <c r="Q921" t="e">
        <f t="shared" si="121"/>
        <v>#REF!</v>
      </c>
      <c r="R921" t="e">
        <f t="shared" si="122"/>
        <v>#REF!</v>
      </c>
      <c r="S921" t="e">
        <f>#REF!^2/((J921*#REF!)*(SQRT(1+K921^2)))</f>
        <v>#REF!</v>
      </c>
      <c r="T921" t="e">
        <f t="shared" si="123"/>
        <v>#REF!</v>
      </c>
      <c r="U921">
        <v>0</v>
      </c>
      <c r="V921">
        <v>0</v>
      </c>
      <c r="W921" t="e">
        <f t="shared" si="120"/>
        <v>#REF!</v>
      </c>
      <c r="X921" t="e">
        <f t="shared" si="124"/>
        <v>#REF!</v>
      </c>
      <c r="Z921">
        <v>0</v>
      </c>
    </row>
    <row r="922" spans="1:26" x14ac:dyDescent="0.25">
      <c r="A922" t="s">
        <v>941</v>
      </c>
      <c r="B922" t="s">
        <v>55</v>
      </c>
      <c r="C922" s="11" t="s">
        <v>19</v>
      </c>
      <c r="D922" t="s">
        <v>983</v>
      </c>
      <c r="E922" s="10">
        <v>5255</v>
      </c>
      <c r="F922" t="s">
        <v>305</v>
      </c>
      <c r="G922">
        <v>25</v>
      </c>
      <c r="H922">
        <v>0</v>
      </c>
      <c r="I922" s="7">
        <v>0.39500000000000002</v>
      </c>
      <c r="J922" s="7" t="e">
        <f>#REF!</f>
        <v>#REF!</v>
      </c>
      <c r="K922" s="7" t="e">
        <f>#REF!</f>
        <v>#REF!</v>
      </c>
      <c r="L922" s="5" t="e">
        <f>VLOOKUP(X922,#REF!,6,FALSE)</f>
        <v>#REF!</v>
      </c>
      <c r="M922" s="5" t="e">
        <f>VLOOKUP(X922,#REF!,8,FALSE)</f>
        <v>#REF!</v>
      </c>
      <c r="N922" s="5" t="e">
        <f>VLOOKUP(X922,#REF!,7,FALSE)</f>
        <v>#REF!</v>
      </c>
      <c r="O922">
        <v>0</v>
      </c>
      <c r="P922">
        <v>0.43</v>
      </c>
      <c r="Q922" t="e">
        <f t="shared" si="121"/>
        <v>#REF!</v>
      </c>
      <c r="R922" t="e">
        <f t="shared" si="122"/>
        <v>#REF!</v>
      </c>
      <c r="S922" t="e">
        <f>#REF!^2/((J922*#REF!)*(SQRT(1+K922^2)))</f>
        <v>#REF!</v>
      </c>
      <c r="T922" t="e">
        <f t="shared" si="123"/>
        <v>#REF!</v>
      </c>
      <c r="U922">
        <v>0</v>
      </c>
      <c r="V922">
        <v>1</v>
      </c>
      <c r="W922" t="e">
        <f t="shared" si="120"/>
        <v>#REF!</v>
      </c>
      <c r="X922" t="e">
        <f t="shared" si="124"/>
        <v>#REF!</v>
      </c>
      <c r="Z922">
        <v>0</v>
      </c>
    </row>
    <row r="923" spans="1:26" x14ac:dyDescent="0.25">
      <c r="A923" t="s">
        <v>942</v>
      </c>
      <c r="B923" t="s">
        <v>55</v>
      </c>
      <c r="C923" s="11" t="s">
        <v>19</v>
      </c>
      <c r="D923" t="s">
        <v>983</v>
      </c>
      <c r="E923" s="10">
        <v>5255</v>
      </c>
      <c r="F923" t="s">
        <v>305</v>
      </c>
      <c r="G923">
        <v>25</v>
      </c>
      <c r="H923">
        <v>0</v>
      </c>
      <c r="I923" s="7">
        <v>0.39500000000000002</v>
      </c>
      <c r="J923" s="7" t="e">
        <f>#REF!</f>
        <v>#REF!</v>
      </c>
      <c r="K923" s="7" t="e">
        <f>#REF!</f>
        <v>#REF!</v>
      </c>
      <c r="L923" s="5" t="e">
        <f>VLOOKUP(X923,#REF!,6,FALSE)</f>
        <v>#REF!</v>
      </c>
      <c r="M923" s="5" t="e">
        <f>VLOOKUP(X923,#REF!,8,FALSE)</f>
        <v>#REF!</v>
      </c>
      <c r="N923" s="5" t="e">
        <f>VLOOKUP(X923,#REF!,7,FALSE)</f>
        <v>#REF!</v>
      </c>
      <c r="O923">
        <v>0</v>
      </c>
      <c r="P923">
        <v>0.43</v>
      </c>
      <c r="Q923" t="e">
        <f t="shared" si="121"/>
        <v>#REF!</v>
      </c>
      <c r="R923" t="e">
        <f t="shared" si="122"/>
        <v>#REF!</v>
      </c>
      <c r="S923" t="e">
        <f>#REF!^2/((J923*#REF!)*(SQRT(1+K923^2)))</f>
        <v>#REF!</v>
      </c>
      <c r="T923" t="e">
        <f t="shared" si="123"/>
        <v>#REF!</v>
      </c>
      <c r="U923">
        <v>0</v>
      </c>
      <c r="V923">
        <v>2</v>
      </c>
      <c r="W923" t="e">
        <f t="shared" si="120"/>
        <v>#REF!</v>
      </c>
      <c r="X923" t="e">
        <f t="shared" si="124"/>
        <v>#REF!</v>
      </c>
      <c r="Z923">
        <v>0</v>
      </c>
    </row>
    <row r="924" spans="1:26" x14ac:dyDescent="0.25">
      <c r="A924" t="s">
        <v>943</v>
      </c>
      <c r="B924" t="s">
        <v>55</v>
      </c>
      <c r="C924" s="11" t="s">
        <v>19</v>
      </c>
      <c r="D924" t="s">
        <v>983</v>
      </c>
      <c r="E924" s="10">
        <v>5255</v>
      </c>
      <c r="F924" t="s">
        <v>305</v>
      </c>
      <c r="G924">
        <v>25</v>
      </c>
      <c r="H924">
        <v>0</v>
      </c>
      <c r="I924" s="7">
        <v>-0.39500000000000002</v>
      </c>
      <c r="J924" s="7" t="e">
        <f>#REF!</f>
        <v>#REF!</v>
      </c>
      <c r="K924" s="7" t="e">
        <f>#REF!</f>
        <v>#REF!</v>
      </c>
      <c r="L924" s="5" t="e">
        <f>VLOOKUP(X924,#REF!,6,FALSE)</f>
        <v>#REF!</v>
      </c>
      <c r="M924" s="5" t="e">
        <f>VLOOKUP(X924,#REF!,8,FALSE)</f>
        <v>#REF!</v>
      </c>
      <c r="N924" s="5" t="e">
        <f>VLOOKUP(X924,#REF!,7,FALSE)</f>
        <v>#REF!</v>
      </c>
      <c r="O924">
        <v>0</v>
      </c>
      <c r="P924">
        <v>0.43</v>
      </c>
      <c r="Q924" t="e">
        <f t="shared" si="121"/>
        <v>#REF!</v>
      </c>
      <c r="R924" t="e">
        <f t="shared" si="122"/>
        <v>#REF!</v>
      </c>
      <c r="S924" t="e">
        <f>#REF!^2/((J924*#REF!)*(SQRT(1+K924^2)))</f>
        <v>#REF!</v>
      </c>
      <c r="T924" t="e">
        <f t="shared" si="123"/>
        <v>#REF!</v>
      </c>
      <c r="U924">
        <v>0</v>
      </c>
      <c r="V924">
        <v>0</v>
      </c>
      <c r="W924" t="e">
        <f t="shared" si="120"/>
        <v>#REF!</v>
      </c>
      <c r="X924" t="e">
        <f t="shared" si="124"/>
        <v>#REF!</v>
      </c>
      <c r="Z924">
        <v>0</v>
      </c>
    </row>
    <row r="925" spans="1:26" x14ac:dyDescent="0.25">
      <c r="A925" t="s">
        <v>944</v>
      </c>
      <c r="B925" t="s">
        <v>55</v>
      </c>
      <c r="C925" s="11" t="s">
        <v>19</v>
      </c>
      <c r="D925" t="s">
        <v>983</v>
      </c>
      <c r="E925" s="10">
        <v>5255</v>
      </c>
      <c r="F925" t="s">
        <v>305</v>
      </c>
      <c r="G925">
        <v>25</v>
      </c>
      <c r="H925">
        <v>0</v>
      </c>
      <c r="I925" s="7">
        <v>-0.39500000000000002</v>
      </c>
      <c r="J925" s="7" t="e">
        <f>#REF!</f>
        <v>#REF!</v>
      </c>
      <c r="K925" s="7" t="e">
        <f>#REF!</f>
        <v>#REF!</v>
      </c>
      <c r="L925" s="5" t="e">
        <f>VLOOKUP(X925,#REF!,6,FALSE)</f>
        <v>#REF!</v>
      </c>
      <c r="M925" s="5" t="e">
        <f>VLOOKUP(X925,#REF!,8,FALSE)</f>
        <v>#REF!</v>
      </c>
      <c r="N925" s="5" t="e">
        <f>VLOOKUP(X925,#REF!,7,FALSE)</f>
        <v>#REF!</v>
      </c>
      <c r="O925">
        <v>0</v>
      </c>
      <c r="P925">
        <v>0.43</v>
      </c>
      <c r="Q925" t="e">
        <f t="shared" si="121"/>
        <v>#REF!</v>
      </c>
      <c r="R925" t="e">
        <f t="shared" si="122"/>
        <v>#REF!</v>
      </c>
      <c r="S925" t="e">
        <f>#REF!^2/((J925*#REF!)*(SQRT(1+K925^2)))</f>
        <v>#REF!</v>
      </c>
      <c r="T925" t="e">
        <f t="shared" si="123"/>
        <v>#REF!</v>
      </c>
      <c r="U925">
        <v>0</v>
      </c>
      <c r="V925">
        <v>1</v>
      </c>
      <c r="W925" t="e">
        <f t="shared" si="120"/>
        <v>#REF!</v>
      </c>
      <c r="X925" t="e">
        <f t="shared" si="124"/>
        <v>#REF!</v>
      </c>
      <c r="Z925">
        <v>0</v>
      </c>
    </row>
    <row r="926" spans="1:26" x14ac:dyDescent="0.25">
      <c r="A926" t="s">
        <v>945</v>
      </c>
      <c r="B926" t="s">
        <v>55</v>
      </c>
      <c r="C926" s="11" t="s">
        <v>19</v>
      </c>
      <c r="D926" t="s">
        <v>983</v>
      </c>
      <c r="E926" s="10">
        <v>5255</v>
      </c>
      <c r="F926" t="s">
        <v>305</v>
      </c>
      <c r="G926">
        <v>25</v>
      </c>
      <c r="H926">
        <v>0</v>
      </c>
      <c r="I926" s="7">
        <v>-0.39500000000000002</v>
      </c>
      <c r="J926" s="7" t="e">
        <f>#REF!</f>
        <v>#REF!</v>
      </c>
      <c r="K926" s="7" t="e">
        <f>#REF!</f>
        <v>#REF!</v>
      </c>
      <c r="L926" s="5" t="e">
        <f>VLOOKUP(X926,#REF!,6,FALSE)</f>
        <v>#REF!</v>
      </c>
      <c r="M926" s="5" t="e">
        <f>VLOOKUP(X926,#REF!,8,FALSE)</f>
        <v>#REF!</v>
      </c>
      <c r="N926" s="5" t="e">
        <f>VLOOKUP(X926,#REF!,7,FALSE)</f>
        <v>#REF!</v>
      </c>
      <c r="O926">
        <v>0</v>
      </c>
      <c r="P926">
        <v>0.43</v>
      </c>
      <c r="Q926" t="e">
        <f t="shared" si="121"/>
        <v>#REF!</v>
      </c>
      <c r="R926" t="e">
        <f t="shared" si="122"/>
        <v>#REF!</v>
      </c>
      <c r="S926" t="e">
        <f>#REF!^2/((J926*#REF!)*(SQRT(1+K926^2)))</f>
        <v>#REF!</v>
      </c>
      <c r="T926" t="e">
        <f t="shared" si="123"/>
        <v>#REF!</v>
      </c>
      <c r="U926">
        <v>0</v>
      </c>
      <c r="V926">
        <v>2</v>
      </c>
      <c r="W926" t="e">
        <f t="shared" si="120"/>
        <v>#REF!</v>
      </c>
      <c r="X926" t="e">
        <f t="shared" si="124"/>
        <v>#REF!</v>
      </c>
      <c r="Z926">
        <v>0</v>
      </c>
    </row>
    <row r="927" spans="1:26" x14ac:dyDescent="0.25">
      <c r="A927" t="s">
        <v>946</v>
      </c>
      <c r="B927" t="s">
        <v>55</v>
      </c>
      <c r="C927" s="11" t="s">
        <v>20</v>
      </c>
      <c r="D927" t="s">
        <v>983</v>
      </c>
      <c r="E927" s="10">
        <v>5255</v>
      </c>
      <c r="F927" t="s">
        <v>305</v>
      </c>
      <c r="G927">
        <v>25</v>
      </c>
      <c r="H927">
        <v>1</v>
      </c>
      <c r="I927" s="7">
        <v>0</v>
      </c>
      <c r="J927" s="7" t="e">
        <f>#REF!</f>
        <v>#REF!</v>
      </c>
      <c r="K927" s="7" t="e">
        <f>#REF!</f>
        <v>#REF!</v>
      </c>
      <c r="L927" s="5" t="e">
        <f>VLOOKUP(X927,#REF!,6,FALSE)</f>
        <v>#REF!</v>
      </c>
      <c r="M927" s="5" t="e">
        <f>VLOOKUP(X927,#REF!,8,FALSE)</f>
        <v>#REF!</v>
      </c>
      <c r="N927" s="5" t="e">
        <f>VLOOKUP(X927,#REF!,7,FALSE)</f>
        <v>#REF!</v>
      </c>
      <c r="O927">
        <v>0</v>
      </c>
      <c r="P927">
        <v>0.43</v>
      </c>
      <c r="Q927" t="e">
        <f t="shared" si="121"/>
        <v>#REF!</v>
      </c>
      <c r="R927" t="e">
        <f t="shared" si="122"/>
        <v>#REF!</v>
      </c>
      <c r="S927" t="e">
        <f>#REF!^2/((J927*#REF!)*(SQRT(1+K927^2)))</f>
        <v>#REF!</v>
      </c>
      <c r="T927" t="e">
        <f t="shared" si="123"/>
        <v>#REF!</v>
      </c>
      <c r="U927">
        <v>0</v>
      </c>
      <c r="V927">
        <v>0</v>
      </c>
      <c r="W927" t="e">
        <f t="shared" si="120"/>
        <v>#REF!</v>
      </c>
      <c r="X927" t="e">
        <f t="shared" si="124"/>
        <v>#REF!</v>
      </c>
      <c r="Z927">
        <v>0</v>
      </c>
    </row>
    <row r="928" spans="1:26" x14ac:dyDescent="0.25">
      <c r="A928" t="s">
        <v>947</v>
      </c>
      <c r="B928" t="s">
        <v>55</v>
      </c>
      <c r="C928" s="11" t="s">
        <v>20</v>
      </c>
      <c r="D928" t="s">
        <v>983</v>
      </c>
      <c r="E928" s="10">
        <v>5255</v>
      </c>
      <c r="F928" t="s">
        <v>305</v>
      </c>
      <c r="G928">
        <v>25</v>
      </c>
      <c r="H928">
        <v>1</v>
      </c>
      <c r="I928" s="7">
        <v>0</v>
      </c>
      <c r="J928" s="7" t="e">
        <f>#REF!</f>
        <v>#REF!</v>
      </c>
      <c r="K928" s="7" t="e">
        <f>#REF!</f>
        <v>#REF!</v>
      </c>
      <c r="L928" s="5" t="e">
        <f>VLOOKUP(X928,#REF!,6,FALSE)</f>
        <v>#REF!</v>
      </c>
      <c r="M928" s="5" t="e">
        <f>VLOOKUP(X928,#REF!,8,FALSE)</f>
        <v>#REF!</v>
      </c>
      <c r="N928" s="5" t="e">
        <f>VLOOKUP(X928,#REF!,7,FALSE)</f>
        <v>#REF!</v>
      </c>
      <c r="O928">
        <v>0</v>
      </c>
      <c r="P928">
        <v>0.43</v>
      </c>
      <c r="Q928" t="e">
        <f t="shared" si="121"/>
        <v>#REF!</v>
      </c>
      <c r="R928" t="e">
        <f t="shared" si="122"/>
        <v>#REF!</v>
      </c>
      <c r="S928" t="e">
        <f>#REF!^2/((J928*#REF!)*(SQRT(1+K928^2)))</f>
        <v>#REF!</v>
      </c>
      <c r="T928" t="e">
        <f t="shared" si="123"/>
        <v>#REF!</v>
      </c>
      <c r="U928">
        <v>0</v>
      </c>
      <c r="V928">
        <v>1</v>
      </c>
      <c r="W928" t="e">
        <f t="shared" si="120"/>
        <v>#REF!</v>
      </c>
      <c r="X928" t="e">
        <f t="shared" si="124"/>
        <v>#REF!</v>
      </c>
      <c r="Z928">
        <v>0</v>
      </c>
    </row>
    <row r="929" spans="1:26" x14ac:dyDescent="0.25">
      <c r="A929" t="s">
        <v>948</v>
      </c>
      <c r="B929" t="s">
        <v>55</v>
      </c>
      <c r="C929" s="11" t="s">
        <v>20</v>
      </c>
      <c r="D929" t="s">
        <v>983</v>
      </c>
      <c r="E929" s="10">
        <v>5255</v>
      </c>
      <c r="F929" t="s">
        <v>305</v>
      </c>
      <c r="G929">
        <v>25</v>
      </c>
      <c r="H929">
        <v>1</v>
      </c>
      <c r="I929" s="7">
        <v>0</v>
      </c>
      <c r="J929" s="7" t="e">
        <f>#REF!</f>
        <v>#REF!</v>
      </c>
      <c r="K929" s="7" t="e">
        <f>#REF!</f>
        <v>#REF!</v>
      </c>
      <c r="L929" s="5" t="e">
        <f>VLOOKUP(X929,#REF!,6,FALSE)</f>
        <v>#REF!</v>
      </c>
      <c r="M929" s="5" t="e">
        <f>VLOOKUP(X929,#REF!,8,FALSE)</f>
        <v>#REF!</v>
      </c>
      <c r="N929" s="5" t="e">
        <f>VLOOKUP(X929,#REF!,7,FALSE)</f>
        <v>#REF!</v>
      </c>
      <c r="O929">
        <v>0</v>
      </c>
      <c r="P929">
        <v>0.43</v>
      </c>
      <c r="Q929" t="e">
        <f t="shared" si="121"/>
        <v>#REF!</v>
      </c>
      <c r="R929" t="e">
        <f t="shared" si="122"/>
        <v>#REF!</v>
      </c>
      <c r="S929" t="e">
        <f>#REF!^2/((J929*#REF!)*(SQRT(1+K929^2)))</f>
        <v>#REF!</v>
      </c>
      <c r="T929" t="e">
        <f t="shared" si="123"/>
        <v>#REF!</v>
      </c>
      <c r="U929">
        <v>0</v>
      </c>
      <c r="V929">
        <v>2</v>
      </c>
      <c r="W929" t="e">
        <f t="shared" si="120"/>
        <v>#REF!</v>
      </c>
      <c r="X929" t="e">
        <f t="shared" si="124"/>
        <v>#REF!</v>
      </c>
      <c r="Z929">
        <v>0</v>
      </c>
    </row>
    <row r="930" spans="1:26" x14ac:dyDescent="0.25">
      <c r="A930" t="s">
        <v>949</v>
      </c>
      <c r="B930" t="s">
        <v>55</v>
      </c>
      <c r="C930" s="11" t="s">
        <v>20</v>
      </c>
      <c r="D930" t="s">
        <v>983</v>
      </c>
      <c r="E930" s="10">
        <v>5255</v>
      </c>
      <c r="F930" t="s">
        <v>305</v>
      </c>
      <c r="G930">
        <v>25</v>
      </c>
      <c r="H930">
        <v>1</v>
      </c>
      <c r="I930" s="7">
        <v>0.39500000000000002</v>
      </c>
      <c r="J930" s="7" t="e">
        <f>#REF!</f>
        <v>#REF!</v>
      </c>
      <c r="K930" s="7" t="e">
        <f>#REF!</f>
        <v>#REF!</v>
      </c>
      <c r="L930" s="5" t="e">
        <f>VLOOKUP(X930,#REF!,6,FALSE)</f>
        <v>#REF!</v>
      </c>
      <c r="M930" s="5" t="e">
        <f>VLOOKUP(X930,#REF!,8,FALSE)</f>
        <v>#REF!</v>
      </c>
      <c r="N930" s="5" t="e">
        <f>VLOOKUP(X930,#REF!,7,FALSE)</f>
        <v>#REF!</v>
      </c>
      <c r="O930">
        <v>0</v>
      </c>
      <c r="P930">
        <v>0.43</v>
      </c>
      <c r="Q930" t="e">
        <f t="shared" si="121"/>
        <v>#REF!</v>
      </c>
      <c r="R930" t="e">
        <f t="shared" si="122"/>
        <v>#REF!</v>
      </c>
      <c r="S930" t="e">
        <f>#REF!^2/((J930*#REF!)*(SQRT(1+K930^2)))</f>
        <v>#REF!</v>
      </c>
      <c r="T930" t="e">
        <f t="shared" si="123"/>
        <v>#REF!</v>
      </c>
      <c r="U930">
        <v>0</v>
      </c>
      <c r="V930">
        <v>0</v>
      </c>
      <c r="W930" t="e">
        <f t="shared" si="120"/>
        <v>#REF!</v>
      </c>
      <c r="X930" t="e">
        <f t="shared" si="124"/>
        <v>#REF!</v>
      </c>
      <c r="Z930">
        <v>0</v>
      </c>
    </row>
    <row r="931" spans="1:26" x14ac:dyDescent="0.25">
      <c r="A931" t="s">
        <v>950</v>
      </c>
      <c r="B931" t="s">
        <v>55</v>
      </c>
      <c r="C931" s="11" t="s">
        <v>20</v>
      </c>
      <c r="D931" t="s">
        <v>983</v>
      </c>
      <c r="E931" s="10">
        <v>5255</v>
      </c>
      <c r="F931" t="s">
        <v>305</v>
      </c>
      <c r="G931">
        <v>25</v>
      </c>
      <c r="H931">
        <v>1</v>
      </c>
      <c r="I931" s="7">
        <v>0.39500000000000002</v>
      </c>
      <c r="J931" s="7" t="e">
        <f>#REF!</f>
        <v>#REF!</v>
      </c>
      <c r="K931" s="7" t="e">
        <f>#REF!</f>
        <v>#REF!</v>
      </c>
      <c r="L931" s="5" t="e">
        <f>VLOOKUP(X931,#REF!,6,FALSE)</f>
        <v>#REF!</v>
      </c>
      <c r="M931" s="5" t="e">
        <f>VLOOKUP(X931,#REF!,8,FALSE)</f>
        <v>#REF!</v>
      </c>
      <c r="N931" s="5" t="e">
        <f>VLOOKUP(X931,#REF!,7,FALSE)</f>
        <v>#REF!</v>
      </c>
      <c r="O931">
        <v>0</v>
      </c>
      <c r="P931">
        <v>0.43</v>
      </c>
      <c r="Q931" t="e">
        <f t="shared" si="121"/>
        <v>#REF!</v>
      </c>
      <c r="R931" t="e">
        <f t="shared" si="122"/>
        <v>#REF!</v>
      </c>
      <c r="S931" t="e">
        <f>#REF!^2/((J931*#REF!)*(SQRT(1+K931^2)))</f>
        <v>#REF!</v>
      </c>
      <c r="T931" t="e">
        <f t="shared" si="123"/>
        <v>#REF!</v>
      </c>
      <c r="U931">
        <v>0</v>
      </c>
      <c r="V931">
        <v>1</v>
      </c>
      <c r="W931" t="e">
        <f t="shared" si="120"/>
        <v>#REF!</v>
      </c>
      <c r="X931" t="e">
        <f t="shared" si="124"/>
        <v>#REF!</v>
      </c>
      <c r="Z931">
        <v>0</v>
      </c>
    </row>
    <row r="932" spans="1:26" x14ac:dyDescent="0.25">
      <c r="A932" t="s">
        <v>951</v>
      </c>
      <c r="B932" t="s">
        <v>55</v>
      </c>
      <c r="C932" s="11" t="s">
        <v>20</v>
      </c>
      <c r="D932" t="s">
        <v>983</v>
      </c>
      <c r="E932" s="10">
        <v>5255</v>
      </c>
      <c r="F932" t="s">
        <v>305</v>
      </c>
      <c r="G932">
        <v>25</v>
      </c>
      <c r="H932">
        <v>1</v>
      </c>
      <c r="I932" s="7">
        <v>0.39500000000000002</v>
      </c>
      <c r="J932" s="7" t="e">
        <f>#REF!</f>
        <v>#REF!</v>
      </c>
      <c r="K932" s="7" t="e">
        <f>#REF!</f>
        <v>#REF!</v>
      </c>
      <c r="L932" s="5" t="e">
        <f>VLOOKUP(X932,#REF!,6,FALSE)</f>
        <v>#REF!</v>
      </c>
      <c r="M932" s="5" t="e">
        <f>VLOOKUP(X932,#REF!,8,FALSE)</f>
        <v>#REF!</v>
      </c>
      <c r="N932" s="5" t="e">
        <f>VLOOKUP(X932,#REF!,7,FALSE)</f>
        <v>#REF!</v>
      </c>
      <c r="O932">
        <v>0</v>
      </c>
      <c r="P932">
        <v>0.43</v>
      </c>
      <c r="Q932" t="e">
        <f t="shared" si="121"/>
        <v>#REF!</v>
      </c>
      <c r="R932" t="e">
        <f t="shared" si="122"/>
        <v>#REF!</v>
      </c>
      <c r="S932" t="e">
        <f>#REF!^2/((J932*#REF!)*(SQRT(1+K932^2)))</f>
        <v>#REF!</v>
      </c>
      <c r="T932" t="e">
        <f t="shared" si="123"/>
        <v>#REF!</v>
      </c>
      <c r="U932">
        <v>0</v>
      </c>
      <c r="V932">
        <v>2</v>
      </c>
      <c r="W932" t="e">
        <f t="shared" si="120"/>
        <v>#REF!</v>
      </c>
      <c r="X932" t="e">
        <f t="shared" si="124"/>
        <v>#REF!</v>
      </c>
      <c r="Z932">
        <v>0</v>
      </c>
    </row>
    <row r="933" spans="1:26" x14ac:dyDescent="0.25">
      <c r="A933" t="s">
        <v>952</v>
      </c>
      <c r="B933" t="s">
        <v>55</v>
      </c>
      <c r="C933" s="11" t="s">
        <v>20</v>
      </c>
      <c r="D933" t="s">
        <v>983</v>
      </c>
      <c r="E933" s="10">
        <v>5255</v>
      </c>
      <c r="F933" t="s">
        <v>305</v>
      </c>
      <c r="G933">
        <v>25</v>
      </c>
      <c r="H933">
        <v>1</v>
      </c>
      <c r="I933" s="7">
        <v>-0.39500000000000002</v>
      </c>
      <c r="J933" s="7" t="e">
        <f>#REF!</f>
        <v>#REF!</v>
      </c>
      <c r="K933" s="7" t="e">
        <f>#REF!</f>
        <v>#REF!</v>
      </c>
      <c r="L933" s="5" t="e">
        <f>VLOOKUP(X933,#REF!,6,FALSE)</f>
        <v>#REF!</v>
      </c>
      <c r="M933" s="5" t="e">
        <f>VLOOKUP(X933,#REF!,8,FALSE)</f>
        <v>#REF!</v>
      </c>
      <c r="N933" s="5" t="e">
        <f>VLOOKUP(X933,#REF!,7,FALSE)</f>
        <v>#REF!</v>
      </c>
      <c r="O933">
        <v>0</v>
      </c>
      <c r="P933">
        <v>0.43</v>
      </c>
      <c r="Q933" t="e">
        <f t="shared" si="121"/>
        <v>#REF!</v>
      </c>
      <c r="R933" t="e">
        <f t="shared" si="122"/>
        <v>#REF!</v>
      </c>
      <c r="S933" t="e">
        <f>#REF!^2/((J933*#REF!)*(SQRT(1+K933^2)))</f>
        <v>#REF!</v>
      </c>
      <c r="T933" t="e">
        <f t="shared" si="123"/>
        <v>#REF!</v>
      </c>
      <c r="U933">
        <v>0</v>
      </c>
      <c r="V933">
        <v>0</v>
      </c>
      <c r="W933" t="e">
        <f t="shared" si="120"/>
        <v>#REF!</v>
      </c>
      <c r="X933" t="e">
        <f t="shared" si="124"/>
        <v>#REF!</v>
      </c>
      <c r="Z933">
        <v>0</v>
      </c>
    </row>
    <row r="934" spans="1:26" x14ac:dyDescent="0.25">
      <c r="A934" t="s">
        <v>953</v>
      </c>
      <c r="B934" t="s">
        <v>55</v>
      </c>
      <c r="C934" s="11" t="s">
        <v>20</v>
      </c>
      <c r="D934" t="s">
        <v>983</v>
      </c>
      <c r="E934" s="10">
        <v>5255</v>
      </c>
      <c r="F934" t="s">
        <v>305</v>
      </c>
      <c r="G934">
        <v>25</v>
      </c>
      <c r="H934">
        <v>1</v>
      </c>
      <c r="I934" s="7">
        <v>-0.39500000000000002</v>
      </c>
      <c r="J934" s="7" t="e">
        <f>#REF!</f>
        <v>#REF!</v>
      </c>
      <c r="K934" s="7" t="e">
        <f>#REF!</f>
        <v>#REF!</v>
      </c>
      <c r="L934" s="5" t="e">
        <f>VLOOKUP(X934,#REF!,6,FALSE)</f>
        <v>#REF!</v>
      </c>
      <c r="M934" s="5" t="e">
        <f>VLOOKUP(X934,#REF!,8,FALSE)</f>
        <v>#REF!</v>
      </c>
      <c r="N934" s="5" t="e">
        <f>VLOOKUP(X934,#REF!,7,FALSE)</f>
        <v>#REF!</v>
      </c>
      <c r="O934">
        <v>0</v>
      </c>
      <c r="P934">
        <v>0.43</v>
      </c>
      <c r="Q934" t="e">
        <f t="shared" si="121"/>
        <v>#REF!</v>
      </c>
      <c r="R934" t="e">
        <f t="shared" si="122"/>
        <v>#REF!</v>
      </c>
      <c r="S934" t="e">
        <f>#REF!^2/((J934*#REF!)*(SQRT(1+K934^2)))</f>
        <v>#REF!</v>
      </c>
      <c r="T934" t="e">
        <f t="shared" si="123"/>
        <v>#REF!</v>
      </c>
      <c r="U934">
        <v>0</v>
      </c>
      <c r="V934">
        <v>1</v>
      </c>
      <c r="W934" t="e">
        <f t="shared" si="120"/>
        <v>#REF!</v>
      </c>
      <c r="X934" t="e">
        <f t="shared" si="124"/>
        <v>#REF!</v>
      </c>
      <c r="Z934">
        <v>0</v>
      </c>
    </row>
    <row r="935" spans="1:26" x14ac:dyDescent="0.25">
      <c r="A935" t="s">
        <v>954</v>
      </c>
      <c r="B935" t="s">
        <v>55</v>
      </c>
      <c r="C935" s="11" t="s">
        <v>20</v>
      </c>
      <c r="D935" t="s">
        <v>983</v>
      </c>
      <c r="E935" s="10">
        <v>5255</v>
      </c>
      <c r="F935" t="s">
        <v>305</v>
      </c>
      <c r="G935">
        <v>25</v>
      </c>
      <c r="H935">
        <v>1</v>
      </c>
      <c r="I935" s="7">
        <v>-0.39500000000000002</v>
      </c>
      <c r="J935" s="7" t="e">
        <f>#REF!</f>
        <v>#REF!</v>
      </c>
      <c r="K935" s="7" t="e">
        <f>#REF!</f>
        <v>#REF!</v>
      </c>
      <c r="L935" s="5" t="e">
        <f>VLOOKUP(X935,#REF!,6,FALSE)</f>
        <v>#REF!</v>
      </c>
      <c r="M935" s="5" t="e">
        <f>VLOOKUP(X935,#REF!,8,FALSE)</f>
        <v>#REF!</v>
      </c>
      <c r="N935" s="5" t="e">
        <f>VLOOKUP(X935,#REF!,7,FALSE)</f>
        <v>#REF!</v>
      </c>
      <c r="O935">
        <v>0</v>
      </c>
      <c r="P935">
        <v>0.43</v>
      </c>
      <c r="Q935" t="e">
        <f t="shared" si="121"/>
        <v>#REF!</v>
      </c>
      <c r="R935" t="e">
        <f t="shared" si="122"/>
        <v>#REF!</v>
      </c>
      <c r="S935" t="e">
        <f>#REF!^2/((J935*#REF!)*(SQRT(1+K935^2)))</f>
        <v>#REF!</v>
      </c>
      <c r="T935" t="e">
        <f t="shared" si="123"/>
        <v>#REF!</v>
      </c>
      <c r="U935">
        <v>0</v>
      </c>
      <c r="V935">
        <v>2</v>
      </c>
      <c r="W935" t="e">
        <f t="shared" si="120"/>
        <v>#REF!</v>
      </c>
      <c r="X935" t="e">
        <f t="shared" si="124"/>
        <v>#REF!</v>
      </c>
      <c r="Z935">
        <v>0</v>
      </c>
    </row>
    <row r="936" spans="1:26" x14ac:dyDescent="0.25">
      <c r="A936" t="s">
        <v>955</v>
      </c>
      <c r="B936" t="s">
        <v>55</v>
      </c>
      <c r="C936" s="11" t="s">
        <v>20</v>
      </c>
      <c r="D936" t="s">
        <v>983</v>
      </c>
      <c r="E936" s="10">
        <v>5255</v>
      </c>
      <c r="F936" t="s">
        <v>305</v>
      </c>
      <c r="G936">
        <v>25</v>
      </c>
      <c r="H936">
        <v>1</v>
      </c>
      <c r="I936" s="7">
        <v>0</v>
      </c>
      <c r="J936" s="7" t="e">
        <f>#REF!</f>
        <v>#REF!</v>
      </c>
      <c r="K936" s="7" t="e">
        <f>#REF!</f>
        <v>#REF!</v>
      </c>
      <c r="L936" s="5" t="e">
        <f>VLOOKUP(X936,#REF!,6,FALSE)</f>
        <v>#REF!</v>
      </c>
      <c r="M936" s="5" t="e">
        <f>VLOOKUP(X936,#REF!,8,FALSE)</f>
        <v>#REF!</v>
      </c>
      <c r="N936" s="5" t="e">
        <f>VLOOKUP(X936,#REF!,7,FALSE)</f>
        <v>#REF!</v>
      </c>
      <c r="O936">
        <v>0</v>
      </c>
      <c r="P936">
        <v>0.43</v>
      </c>
      <c r="Q936" t="e">
        <f t="shared" si="121"/>
        <v>#REF!</v>
      </c>
      <c r="R936" t="e">
        <f t="shared" si="122"/>
        <v>#REF!</v>
      </c>
      <c r="S936" t="e">
        <f>#REF!^2/((J936*#REF!)*(SQRT(1+K936^2)))</f>
        <v>#REF!</v>
      </c>
      <c r="T936" t="e">
        <f t="shared" si="123"/>
        <v>#REF!</v>
      </c>
      <c r="U936">
        <v>0</v>
      </c>
      <c r="V936">
        <v>0</v>
      </c>
      <c r="W936" t="e">
        <f t="shared" ref="W936:W963" si="125">"PSCAD_"&amp;D936&amp;"_"&amp;F936&amp;"_"&amp;A936&amp;"_SCR"&amp;ROUND(J936,2)&amp;"_XR"&amp;ROUND(K936,2)&amp;"_P"&amp;H936&amp;"_Q"&amp;I936</f>
        <v>#REF!</v>
      </c>
      <c r="X936" t="e">
        <f t="shared" si="124"/>
        <v>#REF!</v>
      </c>
      <c r="Z936">
        <v>0</v>
      </c>
    </row>
    <row r="937" spans="1:26" x14ac:dyDescent="0.25">
      <c r="A937" t="s">
        <v>956</v>
      </c>
      <c r="B937" t="s">
        <v>55</v>
      </c>
      <c r="C937" s="11" t="s">
        <v>20</v>
      </c>
      <c r="D937" t="s">
        <v>983</v>
      </c>
      <c r="E937" s="10">
        <v>5255</v>
      </c>
      <c r="F937" t="s">
        <v>305</v>
      </c>
      <c r="G937">
        <v>25</v>
      </c>
      <c r="H937">
        <v>1</v>
      </c>
      <c r="I937" s="7">
        <v>0</v>
      </c>
      <c r="J937" s="7" t="e">
        <f>#REF!</f>
        <v>#REF!</v>
      </c>
      <c r="K937" s="7" t="e">
        <f>#REF!</f>
        <v>#REF!</v>
      </c>
      <c r="L937" s="5" t="e">
        <f>VLOOKUP(X937,#REF!,6,FALSE)</f>
        <v>#REF!</v>
      </c>
      <c r="M937" s="5" t="e">
        <f>VLOOKUP(X937,#REF!,8,FALSE)</f>
        <v>#REF!</v>
      </c>
      <c r="N937" s="5" t="e">
        <f>VLOOKUP(X937,#REF!,7,FALSE)</f>
        <v>#REF!</v>
      </c>
      <c r="O937">
        <v>0</v>
      </c>
      <c r="P937">
        <v>0.43</v>
      </c>
      <c r="Q937" t="e">
        <f t="shared" si="121"/>
        <v>#REF!</v>
      </c>
      <c r="R937" t="e">
        <f t="shared" si="122"/>
        <v>#REF!</v>
      </c>
      <c r="S937" t="e">
        <f>#REF!^2/((J937*#REF!)*(SQRT(1+K937^2)))</f>
        <v>#REF!</v>
      </c>
      <c r="T937" t="e">
        <f t="shared" si="123"/>
        <v>#REF!</v>
      </c>
      <c r="U937">
        <v>0</v>
      </c>
      <c r="V937">
        <v>1</v>
      </c>
      <c r="W937" t="e">
        <f t="shared" si="125"/>
        <v>#REF!</v>
      </c>
      <c r="X937" t="e">
        <f t="shared" si="124"/>
        <v>#REF!</v>
      </c>
      <c r="Z937">
        <v>0</v>
      </c>
    </row>
    <row r="938" spans="1:26" x14ac:dyDescent="0.25">
      <c r="A938" t="s">
        <v>957</v>
      </c>
      <c r="B938" t="s">
        <v>55</v>
      </c>
      <c r="C938" s="11" t="s">
        <v>20</v>
      </c>
      <c r="D938" t="s">
        <v>983</v>
      </c>
      <c r="E938" s="10">
        <v>5255</v>
      </c>
      <c r="F938" t="s">
        <v>305</v>
      </c>
      <c r="G938">
        <v>25</v>
      </c>
      <c r="H938">
        <v>1</v>
      </c>
      <c r="I938" s="7">
        <v>0</v>
      </c>
      <c r="J938" s="7" t="e">
        <f>#REF!</f>
        <v>#REF!</v>
      </c>
      <c r="K938" s="7" t="e">
        <f>#REF!</f>
        <v>#REF!</v>
      </c>
      <c r="L938" s="5" t="e">
        <f>VLOOKUP(X938,#REF!,6,FALSE)</f>
        <v>#REF!</v>
      </c>
      <c r="M938" s="5" t="e">
        <f>VLOOKUP(X938,#REF!,8,FALSE)</f>
        <v>#REF!</v>
      </c>
      <c r="N938" s="5" t="e">
        <f>VLOOKUP(X938,#REF!,7,FALSE)</f>
        <v>#REF!</v>
      </c>
      <c r="O938">
        <v>0</v>
      </c>
      <c r="P938">
        <v>0.43</v>
      </c>
      <c r="Q938" t="e">
        <f t="shared" si="121"/>
        <v>#REF!</v>
      </c>
      <c r="R938" t="e">
        <f t="shared" si="122"/>
        <v>#REF!</v>
      </c>
      <c r="S938" t="e">
        <f>#REF!^2/((J938*#REF!)*(SQRT(1+K938^2)))</f>
        <v>#REF!</v>
      </c>
      <c r="T938" t="e">
        <f t="shared" si="123"/>
        <v>#REF!</v>
      </c>
      <c r="U938">
        <v>0</v>
      </c>
      <c r="V938">
        <v>2</v>
      </c>
      <c r="W938" t="e">
        <f t="shared" si="125"/>
        <v>#REF!</v>
      </c>
      <c r="X938" t="e">
        <f t="shared" si="124"/>
        <v>#REF!</v>
      </c>
      <c r="Z938">
        <v>0</v>
      </c>
    </row>
    <row r="939" spans="1:26" x14ac:dyDescent="0.25">
      <c r="A939" t="s">
        <v>958</v>
      </c>
      <c r="B939" t="s">
        <v>55</v>
      </c>
      <c r="C939" s="11" t="s">
        <v>20</v>
      </c>
      <c r="D939" t="s">
        <v>983</v>
      </c>
      <c r="E939" s="10">
        <v>5255</v>
      </c>
      <c r="F939" t="s">
        <v>305</v>
      </c>
      <c r="G939">
        <v>25</v>
      </c>
      <c r="H939">
        <v>1</v>
      </c>
      <c r="I939" s="7">
        <v>0.39500000000000002</v>
      </c>
      <c r="J939" s="7" t="e">
        <f>#REF!</f>
        <v>#REF!</v>
      </c>
      <c r="K939" s="7" t="e">
        <f>#REF!</f>
        <v>#REF!</v>
      </c>
      <c r="L939" s="5" t="e">
        <f>VLOOKUP(X939,#REF!,6,FALSE)</f>
        <v>#REF!</v>
      </c>
      <c r="M939" s="5" t="e">
        <f>VLOOKUP(X939,#REF!,8,FALSE)</f>
        <v>#REF!</v>
      </c>
      <c r="N939" s="5" t="e">
        <f>VLOOKUP(X939,#REF!,7,FALSE)</f>
        <v>#REF!</v>
      </c>
      <c r="O939">
        <v>0</v>
      </c>
      <c r="P939">
        <v>0.43</v>
      </c>
      <c r="Q939" t="e">
        <f t="shared" si="121"/>
        <v>#REF!</v>
      </c>
      <c r="R939" t="e">
        <f t="shared" si="122"/>
        <v>#REF!</v>
      </c>
      <c r="S939" t="e">
        <f>#REF!^2/((J939*#REF!)*(SQRT(1+K939^2)))</f>
        <v>#REF!</v>
      </c>
      <c r="T939" t="e">
        <f t="shared" si="123"/>
        <v>#REF!</v>
      </c>
      <c r="U939">
        <v>0</v>
      </c>
      <c r="V939">
        <v>0</v>
      </c>
      <c r="W939" t="e">
        <f t="shared" si="125"/>
        <v>#REF!</v>
      </c>
      <c r="X939" t="e">
        <f t="shared" si="124"/>
        <v>#REF!</v>
      </c>
      <c r="Z939">
        <v>0</v>
      </c>
    </row>
    <row r="940" spans="1:26" x14ac:dyDescent="0.25">
      <c r="A940" t="s">
        <v>959</v>
      </c>
      <c r="B940" t="s">
        <v>55</v>
      </c>
      <c r="C940" s="11" t="s">
        <v>20</v>
      </c>
      <c r="D940" t="s">
        <v>983</v>
      </c>
      <c r="E940" s="10">
        <v>5255</v>
      </c>
      <c r="F940" t="s">
        <v>305</v>
      </c>
      <c r="G940">
        <v>25</v>
      </c>
      <c r="H940">
        <v>1</v>
      </c>
      <c r="I940" s="7">
        <v>0.39500000000000002</v>
      </c>
      <c r="J940" s="7" t="e">
        <f>#REF!</f>
        <v>#REF!</v>
      </c>
      <c r="K940" s="7" t="e">
        <f>#REF!</f>
        <v>#REF!</v>
      </c>
      <c r="L940" s="5" t="e">
        <f>VLOOKUP(X940,#REF!,6,FALSE)</f>
        <v>#REF!</v>
      </c>
      <c r="M940" s="5" t="e">
        <f>VLOOKUP(X940,#REF!,8,FALSE)</f>
        <v>#REF!</v>
      </c>
      <c r="N940" s="5" t="e">
        <f>VLOOKUP(X940,#REF!,7,FALSE)</f>
        <v>#REF!</v>
      </c>
      <c r="O940">
        <v>0</v>
      </c>
      <c r="P940">
        <v>0.43</v>
      </c>
      <c r="Q940" t="e">
        <f t="shared" si="121"/>
        <v>#REF!</v>
      </c>
      <c r="R940" t="e">
        <f t="shared" si="122"/>
        <v>#REF!</v>
      </c>
      <c r="S940" t="e">
        <f>#REF!^2/((J940*#REF!)*(SQRT(1+K940^2)))</f>
        <v>#REF!</v>
      </c>
      <c r="T940" t="e">
        <f t="shared" si="123"/>
        <v>#REF!</v>
      </c>
      <c r="U940">
        <v>0</v>
      </c>
      <c r="V940">
        <v>1</v>
      </c>
      <c r="W940" t="e">
        <f t="shared" si="125"/>
        <v>#REF!</v>
      </c>
      <c r="X940" t="e">
        <f t="shared" si="124"/>
        <v>#REF!</v>
      </c>
      <c r="Z940">
        <v>0</v>
      </c>
    </row>
    <row r="941" spans="1:26" x14ac:dyDescent="0.25">
      <c r="A941" t="s">
        <v>960</v>
      </c>
      <c r="B941" t="s">
        <v>55</v>
      </c>
      <c r="C941" s="11" t="s">
        <v>20</v>
      </c>
      <c r="D941" t="s">
        <v>983</v>
      </c>
      <c r="E941" s="10">
        <v>5255</v>
      </c>
      <c r="F941" t="s">
        <v>305</v>
      </c>
      <c r="G941">
        <v>25</v>
      </c>
      <c r="H941">
        <v>1</v>
      </c>
      <c r="I941" s="7">
        <v>0.39500000000000002</v>
      </c>
      <c r="J941" s="7" t="e">
        <f>#REF!</f>
        <v>#REF!</v>
      </c>
      <c r="K941" s="7" t="e">
        <f>#REF!</f>
        <v>#REF!</v>
      </c>
      <c r="L941" s="5" t="e">
        <f>VLOOKUP(X941,#REF!,6,FALSE)</f>
        <v>#REF!</v>
      </c>
      <c r="M941" s="5" t="e">
        <f>VLOOKUP(X941,#REF!,8,FALSE)</f>
        <v>#REF!</v>
      </c>
      <c r="N941" s="5" t="e">
        <f>VLOOKUP(X941,#REF!,7,FALSE)</f>
        <v>#REF!</v>
      </c>
      <c r="O941">
        <v>0</v>
      </c>
      <c r="P941">
        <v>0.43</v>
      </c>
      <c r="Q941" t="e">
        <f t="shared" si="121"/>
        <v>#REF!</v>
      </c>
      <c r="R941" t="e">
        <f t="shared" si="122"/>
        <v>#REF!</v>
      </c>
      <c r="S941" t="e">
        <f>#REF!^2/((J941*#REF!)*(SQRT(1+K941^2)))</f>
        <v>#REF!</v>
      </c>
      <c r="T941" t="e">
        <f t="shared" si="123"/>
        <v>#REF!</v>
      </c>
      <c r="U941">
        <v>0</v>
      </c>
      <c r="V941">
        <v>2</v>
      </c>
      <c r="W941" t="e">
        <f t="shared" si="125"/>
        <v>#REF!</v>
      </c>
      <c r="X941" t="e">
        <f t="shared" si="124"/>
        <v>#REF!</v>
      </c>
      <c r="Z941">
        <v>0</v>
      </c>
    </row>
    <row r="942" spans="1:26" x14ac:dyDescent="0.25">
      <c r="A942" t="s">
        <v>961</v>
      </c>
      <c r="B942" t="s">
        <v>55</v>
      </c>
      <c r="C942" s="11" t="s">
        <v>20</v>
      </c>
      <c r="D942" t="s">
        <v>983</v>
      </c>
      <c r="E942" s="10">
        <v>5255</v>
      </c>
      <c r="F942" t="s">
        <v>305</v>
      </c>
      <c r="G942">
        <v>25</v>
      </c>
      <c r="H942">
        <v>1</v>
      </c>
      <c r="I942" s="7">
        <v>-0.39500000000000002</v>
      </c>
      <c r="J942" s="7" t="e">
        <f>#REF!</f>
        <v>#REF!</v>
      </c>
      <c r="K942" s="7" t="e">
        <f>#REF!</f>
        <v>#REF!</v>
      </c>
      <c r="L942" s="5" t="e">
        <f>VLOOKUP(X942,#REF!,6,FALSE)</f>
        <v>#REF!</v>
      </c>
      <c r="M942" s="5" t="e">
        <f>VLOOKUP(X942,#REF!,8,FALSE)</f>
        <v>#REF!</v>
      </c>
      <c r="N942" s="5" t="e">
        <f>VLOOKUP(X942,#REF!,7,FALSE)</f>
        <v>#REF!</v>
      </c>
      <c r="O942">
        <v>0</v>
      </c>
      <c r="P942">
        <v>0.43</v>
      </c>
      <c r="Q942" t="e">
        <f t="shared" si="121"/>
        <v>#REF!</v>
      </c>
      <c r="R942" t="e">
        <f t="shared" si="122"/>
        <v>#REF!</v>
      </c>
      <c r="S942" t="e">
        <f>#REF!^2/((J942*#REF!)*(SQRT(1+K942^2)))</f>
        <v>#REF!</v>
      </c>
      <c r="T942" t="e">
        <f t="shared" si="123"/>
        <v>#REF!</v>
      </c>
      <c r="U942">
        <v>0</v>
      </c>
      <c r="V942">
        <v>0</v>
      </c>
      <c r="W942" t="e">
        <f t="shared" si="125"/>
        <v>#REF!</v>
      </c>
      <c r="X942" t="e">
        <f t="shared" si="124"/>
        <v>#REF!</v>
      </c>
      <c r="Z942">
        <v>0</v>
      </c>
    </row>
    <row r="943" spans="1:26" x14ac:dyDescent="0.25">
      <c r="A943" t="s">
        <v>962</v>
      </c>
      <c r="B943" t="s">
        <v>55</v>
      </c>
      <c r="C943" s="11" t="s">
        <v>20</v>
      </c>
      <c r="D943" t="s">
        <v>983</v>
      </c>
      <c r="E943" s="10">
        <v>5255</v>
      </c>
      <c r="F943" t="s">
        <v>305</v>
      </c>
      <c r="G943">
        <v>25</v>
      </c>
      <c r="H943">
        <v>1</v>
      </c>
      <c r="I943" s="7">
        <v>-0.39500000000000002</v>
      </c>
      <c r="J943" s="7" t="e">
        <f>#REF!</f>
        <v>#REF!</v>
      </c>
      <c r="K943" s="7" t="e">
        <f>#REF!</f>
        <v>#REF!</v>
      </c>
      <c r="L943" s="5" t="e">
        <f>VLOOKUP(X943,#REF!,6,FALSE)</f>
        <v>#REF!</v>
      </c>
      <c r="M943" s="5" t="e">
        <f>VLOOKUP(X943,#REF!,8,FALSE)</f>
        <v>#REF!</v>
      </c>
      <c r="N943" s="5" t="e">
        <f>VLOOKUP(X943,#REF!,7,FALSE)</f>
        <v>#REF!</v>
      </c>
      <c r="O943">
        <v>0</v>
      </c>
      <c r="P943">
        <v>0.43</v>
      </c>
      <c r="Q943" t="e">
        <f t="shared" si="121"/>
        <v>#REF!</v>
      </c>
      <c r="R943" t="e">
        <f t="shared" si="122"/>
        <v>#REF!</v>
      </c>
      <c r="S943" t="e">
        <f>#REF!^2/((J943*#REF!)*(SQRT(1+K943^2)))</f>
        <v>#REF!</v>
      </c>
      <c r="T943" t="e">
        <f t="shared" si="123"/>
        <v>#REF!</v>
      </c>
      <c r="U943">
        <v>0</v>
      </c>
      <c r="V943">
        <v>1</v>
      </c>
      <c r="W943" t="e">
        <f t="shared" si="125"/>
        <v>#REF!</v>
      </c>
      <c r="X943" t="e">
        <f t="shared" si="124"/>
        <v>#REF!</v>
      </c>
      <c r="Z943">
        <v>0</v>
      </c>
    </row>
    <row r="944" spans="1:26" x14ac:dyDescent="0.25">
      <c r="A944" t="s">
        <v>963</v>
      </c>
      <c r="B944" t="s">
        <v>55</v>
      </c>
      <c r="C944" s="11" t="s">
        <v>20</v>
      </c>
      <c r="D944" t="s">
        <v>983</v>
      </c>
      <c r="E944" s="10">
        <v>5255</v>
      </c>
      <c r="F944" t="s">
        <v>305</v>
      </c>
      <c r="G944">
        <v>25</v>
      </c>
      <c r="H944">
        <v>1</v>
      </c>
      <c r="I944" s="7">
        <v>-0.39500000000000002</v>
      </c>
      <c r="J944" s="7" t="e">
        <f>#REF!</f>
        <v>#REF!</v>
      </c>
      <c r="K944" s="7" t="e">
        <f>#REF!</f>
        <v>#REF!</v>
      </c>
      <c r="L944" s="5" t="e">
        <f>VLOOKUP(X944,#REF!,6,FALSE)</f>
        <v>#REF!</v>
      </c>
      <c r="M944" s="5" t="e">
        <f>VLOOKUP(X944,#REF!,8,FALSE)</f>
        <v>#REF!</v>
      </c>
      <c r="N944" s="5" t="e">
        <f>VLOOKUP(X944,#REF!,7,FALSE)</f>
        <v>#REF!</v>
      </c>
      <c r="O944">
        <v>0</v>
      </c>
      <c r="P944">
        <v>0.43</v>
      </c>
      <c r="Q944" t="e">
        <f t="shared" si="121"/>
        <v>#REF!</v>
      </c>
      <c r="R944" t="e">
        <f t="shared" si="122"/>
        <v>#REF!</v>
      </c>
      <c r="S944" t="e">
        <f>#REF!^2/((J944*#REF!)*(SQRT(1+K944^2)))</f>
        <v>#REF!</v>
      </c>
      <c r="T944" t="e">
        <f t="shared" si="123"/>
        <v>#REF!</v>
      </c>
      <c r="U944">
        <v>0</v>
      </c>
      <c r="V944">
        <v>2</v>
      </c>
      <c r="W944" t="e">
        <f t="shared" si="125"/>
        <v>#REF!</v>
      </c>
      <c r="X944" t="e">
        <f t="shared" si="124"/>
        <v>#REF!</v>
      </c>
      <c r="Z944">
        <v>0</v>
      </c>
    </row>
    <row r="945" spans="1:26" x14ac:dyDescent="0.25">
      <c r="A945" t="s">
        <v>964</v>
      </c>
      <c r="B945" t="s">
        <v>55</v>
      </c>
      <c r="C945" s="11" t="s">
        <v>20</v>
      </c>
      <c r="D945" t="s">
        <v>983</v>
      </c>
      <c r="E945" s="10">
        <v>5255</v>
      </c>
      <c r="F945" t="s">
        <v>305</v>
      </c>
      <c r="G945">
        <v>25</v>
      </c>
      <c r="H945">
        <v>0</v>
      </c>
      <c r="I945" s="7">
        <v>0</v>
      </c>
      <c r="J945" s="7" t="e">
        <f>#REF!</f>
        <v>#REF!</v>
      </c>
      <c r="K945" s="7" t="e">
        <f>#REF!</f>
        <v>#REF!</v>
      </c>
      <c r="L945" s="5" t="e">
        <f>VLOOKUP(X945,#REF!,6,FALSE)</f>
        <v>#REF!</v>
      </c>
      <c r="M945" s="5" t="e">
        <f>VLOOKUP(X945,#REF!,8,FALSE)</f>
        <v>#REF!</v>
      </c>
      <c r="N945" s="5" t="e">
        <f>VLOOKUP(X945,#REF!,7,FALSE)</f>
        <v>#REF!</v>
      </c>
      <c r="O945">
        <v>0</v>
      </c>
      <c r="P945">
        <v>0.43</v>
      </c>
      <c r="Q945" t="e">
        <f t="shared" si="121"/>
        <v>#REF!</v>
      </c>
      <c r="R945" t="e">
        <f t="shared" si="122"/>
        <v>#REF!</v>
      </c>
      <c r="S945" t="e">
        <f>#REF!^2/((J945*#REF!)*(SQRT(1+K945^2)))</f>
        <v>#REF!</v>
      </c>
      <c r="T945" t="e">
        <f t="shared" si="123"/>
        <v>#REF!</v>
      </c>
      <c r="U945">
        <v>0</v>
      </c>
      <c r="V945">
        <v>0</v>
      </c>
      <c r="W945" t="e">
        <f t="shared" si="125"/>
        <v>#REF!</v>
      </c>
      <c r="X945" t="e">
        <f t="shared" si="124"/>
        <v>#REF!</v>
      </c>
      <c r="Z945">
        <v>0</v>
      </c>
    </row>
    <row r="946" spans="1:26" x14ac:dyDescent="0.25">
      <c r="A946" t="s">
        <v>965</v>
      </c>
      <c r="B946" t="s">
        <v>55</v>
      </c>
      <c r="C946" s="11" t="s">
        <v>20</v>
      </c>
      <c r="D946" t="s">
        <v>983</v>
      </c>
      <c r="E946" s="10">
        <v>5255</v>
      </c>
      <c r="F946" t="s">
        <v>305</v>
      </c>
      <c r="G946">
        <v>25</v>
      </c>
      <c r="H946">
        <v>0</v>
      </c>
      <c r="I946" s="7">
        <v>0</v>
      </c>
      <c r="J946" s="7" t="e">
        <f>#REF!</f>
        <v>#REF!</v>
      </c>
      <c r="K946" s="7" t="e">
        <f>#REF!</f>
        <v>#REF!</v>
      </c>
      <c r="L946" s="5" t="e">
        <f>VLOOKUP(X946,#REF!,6,FALSE)</f>
        <v>#REF!</v>
      </c>
      <c r="M946" s="5" t="e">
        <f>VLOOKUP(X946,#REF!,8,FALSE)</f>
        <v>#REF!</v>
      </c>
      <c r="N946" s="5" t="e">
        <f>VLOOKUP(X946,#REF!,7,FALSE)</f>
        <v>#REF!</v>
      </c>
      <c r="O946">
        <v>0</v>
      </c>
      <c r="P946">
        <v>0.43</v>
      </c>
      <c r="Q946" t="e">
        <f t="shared" si="121"/>
        <v>#REF!</v>
      </c>
      <c r="R946" t="e">
        <f t="shared" si="122"/>
        <v>#REF!</v>
      </c>
      <c r="S946" t="e">
        <f>#REF!^2/((J946*#REF!)*(SQRT(1+K946^2)))</f>
        <v>#REF!</v>
      </c>
      <c r="T946" t="e">
        <f t="shared" si="123"/>
        <v>#REF!</v>
      </c>
      <c r="U946">
        <v>0</v>
      </c>
      <c r="V946">
        <v>1</v>
      </c>
      <c r="W946" t="e">
        <f t="shared" si="125"/>
        <v>#REF!</v>
      </c>
      <c r="X946" t="e">
        <f t="shared" si="124"/>
        <v>#REF!</v>
      </c>
      <c r="Z946">
        <v>0</v>
      </c>
    </row>
    <row r="947" spans="1:26" x14ac:dyDescent="0.25">
      <c r="A947" t="s">
        <v>966</v>
      </c>
      <c r="B947" t="s">
        <v>55</v>
      </c>
      <c r="C947" s="11" t="s">
        <v>20</v>
      </c>
      <c r="D947" t="s">
        <v>983</v>
      </c>
      <c r="E947" s="10">
        <v>5255</v>
      </c>
      <c r="F947" t="s">
        <v>305</v>
      </c>
      <c r="G947">
        <v>25</v>
      </c>
      <c r="H947">
        <v>0</v>
      </c>
      <c r="I947" s="7">
        <v>0</v>
      </c>
      <c r="J947" s="7" t="e">
        <f>#REF!</f>
        <v>#REF!</v>
      </c>
      <c r="K947" s="7" t="e">
        <f>#REF!</f>
        <v>#REF!</v>
      </c>
      <c r="L947" s="5" t="e">
        <f>VLOOKUP(X947,#REF!,6,FALSE)</f>
        <v>#REF!</v>
      </c>
      <c r="M947" s="5" t="e">
        <f>VLOOKUP(X947,#REF!,8,FALSE)</f>
        <v>#REF!</v>
      </c>
      <c r="N947" s="5" t="e">
        <f>VLOOKUP(X947,#REF!,7,FALSE)</f>
        <v>#REF!</v>
      </c>
      <c r="O947">
        <v>0</v>
      </c>
      <c r="P947">
        <v>0.43</v>
      </c>
      <c r="Q947" t="e">
        <f t="shared" si="121"/>
        <v>#REF!</v>
      </c>
      <c r="R947" t="e">
        <f t="shared" si="122"/>
        <v>#REF!</v>
      </c>
      <c r="S947" t="e">
        <f>#REF!^2/((J947*#REF!)*(SQRT(1+K947^2)))</f>
        <v>#REF!</v>
      </c>
      <c r="T947" t="e">
        <f t="shared" si="123"/>
        <v>#REF!</v>
      </c>
      <c r="U947">
        <v>0</v>
      </c>
      <c r="V947">
        <v>2</v>
      </c>
      <c r="W947" t="e">
        <f t="shared" si="125"/>
        <v>#REF!</v>
      </c>
      <c r="X947" t="e">
        <f t="shared" si="124"/>
        <v>#REF!</v>
      </c>
      <c r="Z947">
        <v>0</v>
      </c>
    </row>
    <row r="948" spans="1:26" x14ac:dyDescent="0.25">
      <c r="A948" t="s">
        <v>967</v>
      </c>
      <c r="B948" t="s">
        <v>55</v>
      </c>
      <c r="C948" s="11" t="s">
        <v>20</v>
      </c>
      <c r="D948" t="s">
        <v>983</v>
      </c>
      <c r="E948" s="10">
        <v>5255</v>
      </c>
      <c r="F948" t="s">
        <v>305</v>
      </c>
      <c r="G948">
        <v>25</v>
      </c>
      <c r="H948">
        <v>0</v>
      </c>
      <c r="I948" s="7">
        <v>0.39500000000000002</v>
      </c>
      <c r="J948" s="7" t="e">
        <f>#REF!</f>
        <v>#REF!</v>
      </c>
      <c r="K948" s="7" t="e">
        <f>#REF!</f>
        <v>#REF!</v>
      </c>
      <c r="L948" s="5" t="e">
        <f>VLOOKUP(X948,#REF!,6,FALSE)</f>
        <v>#REF!</v>
      </c>
      <c r="M948" s="5" t="e">
        <f>VLOOKUP(X948,#REF!,8,FALSE)</f>
        <v>#REF!</v>
      </c>
      <c r="N948" s="5" t="e">
        <f>VLOOKUP(X948,#REF!,7,FALSE)</f>
        <v>#REF!</v>
      </c>
      <c r="O948">
        <v>0</v>
      </c>
      <c r="P948">
        <v>0.43</v>
      </c>
      <c r="Q948" t="e">
        <f t="shared" si="121"/>
        <v>#REF!</v>
      </c>
      <c r="R948" t="e">
        <f t="shared" si="122"/>
        <v>#REF!</v>
      </c>
      <c r="S948" t="e">
        <f>#REF!^2/((J948*#REF!)*(SQRT(1+K948^2)))</f>
        <v>#REF!</v>
      </c>
      <c r="T948" t="e">
        <f t="shared" si="123"/>
        <v>#REF!</v>
      </c>
      <c r="U948">
        <v>0</v>
      </c>
      <c r="V948">
        <v>0</v>
      </c>
      <c r="W948" t="e">
        <f t="shared" si="125"/>
        <v>#REF!</v>
      </c>
      <c r="X948" t="e">
        <f t="shared" si="124"/>
        <v>#REF!</v>
      </c>
      <c r="Z948">
        <v>0</v>
      </c>
    </row>
    <row r="949" spans="1:26" x14ac:dyDescent="0.25">
      <c r="A949" t="s">
        <v>968</v>
      </c>
      <c r="B949" t="s">
        <v>55</v>
      </c>
      <c r="C949" s="11" t="s">
        <v>20</v>
      </c>
      <c r="D949" t="s">
        <v>983</v>
      </c>
      <c r="E949" s="10">
        <v>5255</v>
      </c>
      <c r="F949" t="s">
        <v>305</v>
      </c>
      <c r="G949">
        <v>25</v>
      </c>
      <c r="H949">
        <v>0</v>
      </c>
      <c r="I949" s="7">
        <v>0.39500000000000002</v>
      </c>
      <c r="J949" s="7" t="e">
        <f>#REF!</f>
        <v>#REF!</v>
      </c>
      <c r="K949" s="7" t="e">
        <f>#REF!</f>
        <v>#REF!</v>
      </c>
      <c r="L949" s="5" t="e">
        <f>VLOOKUP(X949,#REF!,6,FALSE)</f>
        <v>#REF!</v>
      </c>
      <c r="M949" s="5" t="e">
        <f>VLOOKUP(X949,#REF!,8,FALSE)</f>
        <v>#REF!</v>
      </c>
      <c r="N949" s="5" t="e">
        <f>VLOOKUP(X949,#REF!,7,FALSE)</f>
        <v>#REF!</v>
      </c>
      <c r="O949">
        <v>0</v>
      </c>
      <c r="P949">
        <v>0.43</v>
      </c>
      <c r="Q949" t="e">
        <f t="shared" si="121"/>
        <v>#REF!</v>
      </c>
      <c r="R949" t="e">
        <f t="shared" si="122"/>
        <v>#REF!</v>
      </c>
      <c r="S949" t="e">
        <f>#REF!^2/((J949*#REF!)*(SQRT(1+K949^2)))</f>
        <v>#REF!</v>
      </c>
      <c r="T949" t="e">
        <f t="shared" si="123"/>
        <v>#REF!</v>
      </c>
      <c r="U949">
        <v>0</v>
      </c>
      <c r="V949">
        <v>1</v>
      </c>
      <c r="W949" t="e">
        <f t="shared" si="125"/>
        <v>#REF!</v>
      </c>
      <c r="X949" t="e">
        <f t="shared" si="124"/>
        <v>#REF!</v>
      </c>
      <c r="Z949">
        <v>0</v>
      </c>
    </row>
    <row r="950" spans="1:26" x14ac:dyDescent="0.25">
      <c r="A950" t="s">
        <v>969</v>
      </c>
      <c r="B950" t="s">
        <v>55</v>
      </c>
      <c r="C950" s="11" t="s">
        <v>20</v>
      </c>
      <c r="D950" t="s">
        <v>983</v>
      </c>
      <c r="E950" s="10">
        <v>5255</v>
      </c>
      <c r="F950" t="s">
        <v>305</v>
      </c>
      <c r="G950">
        <v>25</v>
      </c>
      <c r="H950">
        <v>0</v>
      </c>
      <c r="I950" s="7">
        <v>0.39500000000000002</v>
      </c>
      <c r="J950" s="7" t="e">
        <f>#REF!</f>
        <v>#REF!</v>
      </c>
      <c r="K950" s="7" t="e">
        <f>#REF!</f>
        <v>#REF!</v>
      </c>
      <c r="L950" s="5" t="e">
        <f>VLOOKUP(X950,#REF!,6,FALSE)</f>
        <v>#REF!</v>
      </c>
      <c r="M950" s="5" t="e">
        <f>VLOOKUP(X950,#REF!,8,FALSE)</f>
        <v>#REF!</v>
      </c>
      <c r="N950" s="5" t="e">
        <f>VLOOKUP(X950,#REF!,7,FALSE)</f>
        <v>#REF!</v>
      </c>
      <c r="O950">
        <v>0</v>
      </c>
      <c r="P950">
        <v>0.43</v>
      </c>
      <c r="Q950" t="e">
        <f t="shared" si="121"/>
        <v>#REF!</v>
      </c>
      <c r="R950" t="e">
        <f t="shared" si="122"/>
        <v>#REF!</v>
      </c>
      <c r="S950" t="e">
        <f>#REF!^2/((J950*#REF!)*(SQRT(1+K950^2)))</f>
        <v>#REF!</v>
      </c>
      <c r="T950" t="e">
        <f t="shared" si="123"/>
        <v>#REF!</v>
      </c>
      <c r="U950">
        <v>0</v>
      </c>
      <c r="V950">
        <v>2</v>
      </c>
      <c r="W950" t="e">
        <f t="shared" si="125"/>
        <v>#REF!</v>
      </c>
      <c r="X950" t="e">
        <f t="shared" si="124"/>
        <v>#REF!</v>
      </c>
      <c r="Z950">
        <v>0</v>
      </c>
    </row>
    <row r="951" spans="1:26" x14ac:dyDescent="0.25">
      <c r="A951" t="s">
        <v>970</v>
      </c>
      <c r="B951" t="s">
        <v>55</v>
      </c>
      <c r="C951" s="11" t="s">
        <v>20</v>
      </c>
      <c r="D951" t="s">
        <v>983</v>
      </c>
      <c r="E951" s="10">
        <v>5255</v>
      </c>
      <c r="F951" t="s">
        <v>305</v>
      </c>
      <c r="G951">
        <v>25</v>
      </c>
      <c r="H951">
        <v>0</v>
      </c>
      <c r="I951" s="7">
        <v>-0.39500000000000002</v>
      </c>
      <c r="J951" s="7" t="e">
        <f>#REF!</f>
        <v>#REF!</v>
      </c>
      <c r="K951" s="7" t="e">
        <f>#REF!</f>
        <v>#REF!</v>
      </c>
      <c r="L951" s="5" t="e">
        <f>VLOOKUP(X951,#REF!,6,FALSE)</f>
        <v>#REF!</v>
      </c>
      <c r="M951" s="5" t="e">
        <f>VLOOKUP(X951,#REF!,8,FALSE)</f>
        <v>#REF!</v>
      </c>
      <c r="N951" s="5" t="e">
        <f>VLOOKUP(X951,#REF!,7,FALSE)</f>
        <v>#REF!</v>
      </c>
      <c r="O951">
        <v>0</v>
      </c>
      <c r="P951">
        <v>0.43</v>
      </c>
      <c r="Q951" t="e">
        <f t="shared" si="121"/>
        <v>#REF!</v>
      </c>
      <c r="R951" t="e">
        <f t="shared" si="122"/>
        <v>#REF!</v>
      </c>
      <c r="S951" t="e">
        <f>#REF!^2/((J951*#REF!)*(SQRT(1+K951^2)))</f>
        <v>#REF!</v>
      </c>
      <c r="T951" t="e">
        <f t="shared" si="123"/>
        <v>#REF!</v>
      </c>
      <c r="U951">
        <v>0</v>
      </c>
      <c r="V951">
        <v>0</v>
      </c>
      <c r="W951" t="e">
        <f t="shared" si="125"/>
        <v>#REF!</v>
      </c>
      <c r="X951" t="e">
        <f t="shared" si="124"/>
        <v>#REF!</v>
      </c>
      <c r="Z951">
        <v>0</v>
      </c>
    </row>
    <row r="952" spans="1:26" x14ac:dyDescent="0.25">
      <c r="A952" t="s">
        <v>971</v>
      </c>
      <c r="B952" t="s">
        <v>55</v>
      </c>
      <c r="C952" s="11" t="s">
        <v>20</v>
      </c>
      <c r="D952" t="s">
        <v>983</v>
      </c>
      <c r="E952" s="10">
        <v>5255</v>
      </c>
      <c r="F952" t="s">
        <v>305</v>
      </c>
      <c r="G952">
        <v>25</v>
      </c>
      <c r="H952">
        <v>0</v>
      </c>
      <c r="I952" s="7">
        <v>-0.39500000000000002</v>
      </c>
      <c r="J952" s="7" t="e">
        <f>#REF!</f>
        <v>#REF!</v>
      </c>
      <c r="K952" s="7" t="e">
        <f>#REF!</f>
        <v>#REF!</v>
      </c>
      <c r="L952" s="5" t="e">
        <f>VLOOKUP(X952,#REF!,6,FALSE)</f>
        <v>#REF!</v>
      </c>
      <c r="M952" s="5" t="e">
        <f>VLOOKUP(X952,#REF!,8,FALSE)</f>
        <v>#REF!</v>
      </c>
      <c r="N952" s="5" t="e">
        <f>VLOOKUP(X952,#REF!,7,FALSE)</f>
        <v>#REF!</v>
      </c>
      <c r="O952">
        <v>0</v>
      </c>
      <c r="P952">
        <v>0.43</v>
      </c>
      <c r="Q952" t="e">
        <f t="shared" si="121"/>
        <v>#REF!</v>
      </c>
      <c r="R952" t="e">
        <f t="shared" si="122"/>
        <v>#REF!</v>
      </c>
      <c r="S952" t="e">
        <f>#REF!^2/((J952*#REF!)*(SQRT(1+K952^2)))</f>
        <v>#REF!</v>
      </c>
      <c r="T952" t="e">
        <f t="shared" si="123"/>
        <v>#REF!</v>
      </c>
      <c r="U952">
        <v>0</v>
      </c>
      <c r="V952">
        <v>1</v>
      </c>
      <c r="W952" t="e">
        <f t="shared" si="125"/>
        <v>#REF!</v>
      </c>
      <c r="X952" t="e">
        <f t="shared" si="124"/>
        <v>#REF!</v>
      </c>
      <c r="Z952">
        <v>0</v>
      </c>
    </row>
    <row r="953" spans="1:26" x14ac:dyDescent="0.25">
      <c r="A953" t="s">
        <v>972</v>
      </c>
      <c r="B953" t="s">
        <v>55</v>
      </c>
      <c r="C953" s="11" t="s">
        <v>20</v>
      </c>
      <c r="D953" t="s">
        <v>983</v>
      </c>
      <c r="E953" s="10">
        <v>5255</v>
      </c>
      <c r="F953" t="s">
        <v>305</v>
      </c>
      <c r="G953">
        <v>25</v>
      </c>
      <c r="H953">
        <v>0</v>
      </c>
      <c r="I953" s="7">
        <v>-0.39500000000000002</v>
      </c>
      <c r="J953" s="7" t="e">
        <f>#REF!</f>
        <v>#REF!</v>
      </c>
      <c r="K953" s="7" t="e">
        <f>#REF!</f>
        <v>#REF!</v>
      </c>
      <c r="L953" s="5" t="e">
        <f>VLOOKUP(X953,#REF!,6,FALSE)</f>
        <v>#REF!</v>
      </c>
      <c r="M953" s="5" t="e">
        <f>VLOOKUP(X953,#REF!,8,FALSE)</f>
        <v>#REF!</v>
      </c>
      <c r="N953" s="5" t="e">
        <f>VLOOKUP(X953,#REF!,7,FALSE)</f>
        <v>#REF!</v>
      </c>
      <c r="O953">
        <v>0</v>
      </c>
      <c r="P953">
        <v>0.43</v>
      </c>
      <c r="Q953" t="e">
        <f t="shared" si="121"/>
        <v>#REF!</v>
      </c>
      <c r="R953" t="e">
        <f t="shared" si="122"/>
        <v>#REF!</v>
      </c>
      <c r="S953" t="e">
        <f>#REF!^2/((J953*#REF!)*(SQRT(1+K953^2)))</f>
        <v>#REF!</v>
      </c>
      <c r="T953" t="e">
        <f t="shared" si="123"/>
        <v>#REF!</v>
      </c>
      <c r="U953">
        <v>0</v>
      </c>
      <c r="V953">
        <v>2</v>
      </c>
      <c r="W953" t="e">
        <f t="shared" si="125"/>
        <v>#REF!</v>
      </c>
      <c r="X953" t="e">
        <f t="shared" si="124"/>
        <v>#REF!</v>
      </c>
      <c r="Z953">
        <v>0</v>
      </c>
    </row>
    <row r="954" spans="1:26" x14ac:dyDescent="0.25">
      <c r="A954" t="s">
        <v>973</v>
      </c>
      <c r="B954" t="s">
        <v>55</v>
      </c>
      <c r="C954" s="11" t="s">
        <v>20</v>
      </c>
      <c r="D954" t="s">
        <v>983</v>
      </c>
      <c r="E954" s="10">
        <v>5255</v>
      </c>
      <c r="F954" t="s">
        <v>305</v>
      </c>
      <c r="G954">
        <v>25</v>
      </c>
      <c r="H954">
        <v>0</v>
      </c>
      <c r="I954" s="7">
        <v>0</v>
      </c>
      <c r="J954" s="7" t="e">
        <f>#REF!</f>
        <v>#REF!</v>
      </c>
      <c r="K954" s="7" t="e">
        <f>#REF!</f>
        <v>#REF!</v>
      </c>
      <c r="L954" s="5" t="e">
        <f>VLOOKUP(X954,#REF!,6,FALSE)</f>
        <v>#REF!</v>
      </c>
      <c r="M954" s="5" t="e">
        <f>VLOOKUP(X954,#REF!,8,FALSE)</f>
        <v>#REF!</v>
      </c>
      <c r="N954" s="5" t="e">
        <f>VLOOKUP(X954,#REF!,7,FALSE)</f>
        <v>#REF!</v>
      </c>
      <c r="O954">
        <v>0</v>
      </c>
      <c r="P954">
        <v>0.43</v>
      </c>
      <c r="Q954" t="e">
        <f t="shared" si="121"/>
        <v>#REF!</v>
      </c>
      <c r="R954" t="e">
        <f t="shared" si="122"/>
        <v>#REF!</v>
      </c>
      <c r="S954" t="e">
        <f>#REF!^2/((J954*#REF!)*(SQRT(1+K954^2)))</f>
        <v>#REF!</v>
      </c>
      <c r="T954" t="e">
        <f t="shared" si="123"/>
        <v>#REF!</v>
      </c>
      <c r="U954">
        <v>0</v>
      </c>
      <c r="V954">
        <v>0</v>
      </c>
      <c r="W954" t="e">
        <f t="shared" si="125"/>
        <v>#REF!</v>
      </c>
      <c r="X954" t="e">
        <f t="shared" si="124"/>
        <v>#REF!</v>
      </c>
      <c r="Z954">
        <v>0</v>
      </c>
    </row>
    <row r="955" spans="1:26" x14ac:dyDescent="0.25">
      <c r="A955" t="s">
        <v>974</v>
      </c>
      <c r="B955" t="s">
        <v>55</v>
      </c>
      <c r="C955" s="11" t="s">
        <v>20</v>
      </c>
      <c r="D955" t="s">
        <v>983</v>
      </c>
      <c r="E955" s="10">
        <v>5255</v>
      </c>
      <c r="F955" t="s">
        <v>305</v>
      </c>
      <c r="G955">
        <v>25</v>
      </c>
      <c r="H955">
        <v>0</v>
      </c>
      <c r="I955" s="7">
        <v>0</v>
      </c>
      <c r="J955" s="7" t="e">
        <f>#REF!</f>
        <v>#REF!</v>
      </c>
      <c r="K955" s="7" t="e">
        <f>#REF!</f>
        <v>#REF!</v>
      </c>
      <c r="L955" s="5" t="e">
        <f>VLOOKUP(X955,#REF!,6,FALSE)</f>
        <v>#REF!</v>
      </c>
      <c r="M955" s="5" t="e">
        <f>VLOOKUP(X955,#REF!,8,FALSE)</f>
        <v>#REF!</v>
      </c>
      <c r="N955" s="5" t="e">
        <f>VLOOKUP(X955,#REF!,7,FALSE)</f>
        <v>#REF!</v>
      </c>
      <c r="O955">
        <v>0</v>
      </c>
      <c r="P955">
        <v>0.43</v>
      </c>
      <c r="Q955" t="e">
        <f t="shared" si="121"/>
        <v>#REF!</v>
      </c>
      <c r="R955" t="e">
        <f t="shared" si="122"/>
        <v>#REF!</v>
      </c>
      <c r="S955" t="e">
        <f>#REF!^2/((J955*#REF!)*(SQRT(1+K955^2)))</f>
        <v>#REF!</v>
      </c>
      <c r="T955" t="e">
        <f t="shared" si="123"/>
        <v>#REF!</v>
      </c>
      <c r="U955">
        <v>0</v>
      </c>
      <c r="V955">
        <v>1</v>
      </c>
      <c r="W955" t="e">
        <f t="shared" si="125"/>
        <v>#REF!</v>
      </c>
      <c r="X955" t="e">
        <f t="shared" si="124"/>
        <v>#REF!</v>
      </c>
      <c r="Z955">
        <v>0</v>
      </c>
    </row>
    <row r="956" spans="1:26" x14ac:dyDescent="0.25">
      <c r="A956" t="s">
        <v>975</v>
      </c>
      <c r="B956" t="s">
        <v>55</v>
      </c>
      <c r="C956" s="11" t="s">
        <v>20</v>
      </c>
      <c r="D956" t="s">
        <v>983</v>
      </c>
      <c r="E956" s="10">
        <v>5255</v>
      </c>
      <c r="F956" t="s">
        <v>305</v>
      </c>
      <c r="G956">
        <v>25</v>
      </c>
      <c r="H956">
        <v>0</v>
      </c>
      <c r="I956" s="7">
        <v>0</v>
      </c>
      <c r="J956" s="7" t="e">
        <f>#REF!</f>
        <v>#REF!</v>
      </c>
      <c r="K956" s="7" t="e">
        <f>#REF!</f>
        <v>#REF!</v>
      </c>
      <c r="L956" s="5" t="e">
        <f>VLOOKUP(X956,#REF!,6,FALSE)</f>
        <v>#REF!</v>
      </c>
      <c r="M956" s="5" t="e">
        <f>VLOOKUP(X956,#REF!,8,FALSE)</f>
        <v>#REF!</v>
      </c>
      <c r="N956" s="5" t="e">
        <f>VLOOKUP(X956,#REF!,7,FALSE)</f>
        <v>#REF!</v>
      </c>
      <c r="O956">
        <v>0</v>
      </c>
      <c r="P956">
        <v>0.43</v>
      </c>
      <c r="Q956" t="e">
        <f t="shared" ref="Q956:Q962" si="126">IF(S956*V956=0,0.001,S956*V956)</f>
        <v>#REF!</v>
      </c>
      <c r="R956" t="e">
        <f t="shared" ref="R956:R962" si="127">T956*V956</f>
        <v>#REF!</v>
      </c>
      <c r="S956" t="e">
        <f>#REF!^2/((J956*#REF!)*(SQRT(1+K956^2)))</f>
        <v>#REF!</v>
      </c>
      <c r="T956" t="e">
        <f t="shared" ref="T956:T962" si="128">S956*K956/(2*PI()*50)</f>
        <v>#REF!</v>
      </c>
      <c r="U956">
        <v>0</v>
      </c>
      <c r="V956">
        <v>2</v>
      </c>
      <c r="W956" t="e">
        <f t="shared" si="125"/>
        <v>#REF!</v>
      </c>
      <c r="X956" t="e">
        <f t="shared" si="124"/>
        <v>#REF!</v>
      </c>
      <c r="Z956">
        <v>0</v>
      </c>
    </row>
    <row r="957" spans="1:26" x14ac:dyDescent="0.25">
      <c r="A957" t="s">
        <v>976</v>
      </c>
      <c r="B957" t="s">
        <v>55</v>
      </c>
      <c r="C957" s="11" t="s">
        <v>20</v>
      </c>
      <c r="D957" t="s">
        <v>983</v>
      </c>
      <c r="E957" s="10">
        <v>5255</v>
      </c>
      <c r="F957" t="s">
        <v>305</v>
      </c>
      <c r="G957">
        <v>25</v>
      </c>
      <c r="H957">
        <v>0</v>
      </c>
      <c r="I957" s="7">
        <v>0.39500000000000002</v>
      </c>
      <c r="J957" s="7" t="e">
        <f>#REF!</f>
        <v>#REF!</v>
      </c>
      <c r="K957" s="7" t="e">
        <f>#REF!</f>
        <v>#REF!</v>
      </c>
      <c r="L957" s="5" t="e">
        <f>VLOOKUP(X957,#REF!,6,FALSE)</f>
        <v>#REF!</v>
      </c>
      <c r="M957" s="5" t="e">
        <f>VLOOKUP(X957,#REF!,8,FALSE)</f>
        <v>#REF!</v>
      </c>
      <c r="N957" s="5" t="e">
        <f>VLOOKUP(X957,#REF!,7,FALSE)</f>
        <v>#REF!</v>
      </c>
      <c r="O957">
        <v>0</v>
      </c>
      <c r="P957">
        <v>0.43</v>
      </c>
      <c r="Q957" t="e">
        <f t="shared" si="126"/>
        <v>#REF!</v>
      </c>
      <c r="R957" t="e">
        <f t="shared" si="127"/>
        <v>#REF!</v>
      </c>
      <c r="S957" t="e">
        <f>#REF!^2/((J957*#REF!)*(SQRT(1+K957^2)))</f>
        <v>#REF!</v>
      </c>
      <c r="T957" t="e">
        <f t="shared" si="128"/>
        <v>#REF!</v>
      </c>
      <c r="U957">
        <v>0</v>
      </c>
      <c r="V957">
        <v>0</v>
      </c>
      <c r="W957" t="e">
        <f t="shared" si="125"/>
        <v>#REF!</v>
      </c>
      <c r="X957" t="e">
        <f t="shared" si="124"/>
        <v>#REF!</v>
      </c>
      <c r="Z957">
        <v>0</v>
      </c>
    </row>
    <row r="958" spans="1:26" x14ac:dyDescent="0.25">
      <c r="A958" t="s">
        <v>977</v>
      </c>
      <c r="B958" t="s">
        <v>55</v>
      </c>
      <c r="C958" s="11" t="s">
        <v>20</v>
      </c>
      <c r="D958" t="s">
        <v>983</v>
      </c>
      <c r="E958" s="10">
        <v>5255</v>
      </c>
      <c r="F958" t="s">
        <v>305</v>
      </c>
      <c r="G958">
        <v>25</v>
      </c>
      <c r="H958">
        <v>0</v>
      </c>
      <c r="I958" s="7">
        <v>0.39500000000000002</v>
      </c>
      <c r="J958" s="7" t="e">
        <f>#REF!</f>
        <v>#REF!</v>
      </c>
      <c r="K958" s="7" t="e">
        <f>#REF!</f>
        <v>#REF!</v>
      </c>
      <c r="L958" s="5" t="e">
        <f>VLOOKUP(X958,#REF!,6,FALSE)</f>
        <v>#REF!</v>
      </c>
      <c r="M958" s="5" t="e">
        <f>VLOOKUP(X958,#REF!,8,FALSE)</f>
        <v>#REF!</v>
      </c>
      <c r="N958" s="5" t="e">
        <f>VLOOKUP(X958,#REF!,7,FALSE)</f>
        <v>#REF!</v>
      </c>
      <c r="O958">
        <v>0</v>
      </c>
      <c r="P958">
        <v>0.43</v>
      </c>
      <c r="Q958" t="e">
        <f t="shared" si="126"/>
        <v>#REF!</v>
      </c>
      <c r="R958" t="e">
        <f t="shared" si="127"/>
        <v>#REF!</v>
      </c>
      <c r="S958" t="e">
        <f>#REF!^2/((J958*#REF!)*(SQRT(1+K958^2)))</f>
        <v>#REF!</v>
      </c>
      <c r="T958" t="e">
        <f t="shared" si="128"/>
        <v>#REF!</v>
      </c>
      <c r="U958">
        <v>0</v>
      </c>
      <c r="V958">
        <v>1</v>
      </c>
      <c r="W958" t="e">
        <f t="shared" si="125"/>
        <v>#REF!</v>
      </c>
      <c r="X958" t="e">
        <f t="shared" ref="X958:X962" si="129">H958&amp;"_"&amp;I958&amp;"_"&amp;ROUND(J958,2)&amp;"_"&amp;ROUND(K958,2)</f>
        <v>#REF!</v>
      </c>
      <c r="Z958">
        <v>0</v>
      </c>
    </row>
    <row r="959" spans="1:26" x14ac:dyDescent="0.25">
      <c r="A959" t="s">
        <v>978</v>
      </c>
      <c r="B959" t="s">
        <v>55</v>
      </c>
      <c r="C959" s="11" t="s">
        <v>20</v>
      </c>
      <c r="D959" t="s">
        <v>983</v>
      </c>
      <c r="E959" s="10">
        <v>5255</v>
      </c>
      <c r="F959" t="s">
        <v>305</v>
      </c>
      <c r="G959">
        <v>25</v>
      </c>
      <c r="H959">
        <v>0</v>
      </c>
      <c r="I959" s="7">
        <v>0.39500000000000002</v>
      </c>
      <c r="J959" s="7" t="e">
        <f>#REF!</f>
        <v>#REF!</v>
      </c>
      <c r="K959" s="7" t="e">
        <f>#REF!</f>
        <v>#REF!</v>
      </c>
      <c r="L959" s="5" t="e">
        <f>VLOOKUP(X959,#REF!,6,FALSE)</f>
        <v>#REF!</v>
      </c>
      <c r="M959" s="5" t="e">
        <f>VLOOKUP(X959,#REF!,8,FALSE)</f>
        <v>#REF!</v>
      </c>
      <c r="N959" s="5" t="e">
        <f>VLOOKUP(X959,#REF!,7,FALSE)</f>
        <v>#REF!</v>
      </c>
      <c r="O959">
        <v>0</v>
      </c>
      <c r="P959">
        <v>0.43</v>
      </c>
      <c r="Q959" t="e">
        <f t="shared" si="126"/>
        <v>#REF!</v>
      </c>
      <c r="R959" t="e">
        <f t="shared" si="127"/>
        <v>#REF!</v>
      </c>
      <c r="S959" t="e">
        <f>#REF!^2/((J959*#REF!)*(SQRT(1+K959^2)))</f>
        <v>#REF!</v>
      </c>
      <c r="T959" t="e">
        <f t="shared" si="128"/>
        <v>#REF!</v>
      </c>
      <c r="U959">
        <v>0</v>
      </c>
      <c r="V959">
        <v>2</v>
      </c>
      <c r="W959" t="e">
        <f t="shared" si="125"/>
        <v>#REF!</v>
      </c>
      <c r="X959" t="e">
        <f t="shared" si="129"/>
        <v>#REF!</v>
      </c>
      <c r="Z959">
        <v>0</v>
      </c>
    </row>
    <row r="960" spans="1:26" x14ac:dyDescent="0.25">
      <c r="A960" t="s">
        <v>979</v>
      </c>
      <c r="B960" t="s">
        <v>55</v>
      </c>
      <c r="C960" s="11" t="s">
        <v>20</v>
      </c>
      <c r="D960" t="s">
        <v>983</v>
      </c>
      <c r="E960" s="10">
        <v>5255</v>
      </c>
      <c r="F960" t="s">
        <v>305</v>
      </c>
      <c r="G960">
        <v>25</v>
      </c>
      <c r="H960">
        <v>0</v>
      </c>
      <c r="I960" s="7">
        <v>-0.39500000000000002</v>
      </c>
      <c r="J960" s="7" t="e">
        <f>#REF!</f>
        <v>#REF!</v>
      </c>
      <c r="K960" s="7" t="e">
        <f>#REF!</f>
        <v>#REF!</v>
      </c>
      <c r="L960" s="5" t="e">
        <f>VLOOKUP(X960,#REF!,6,FALSE)</f>
        <v>#REF!</v>
      </c>
      <c r="M960" s="5" t="e">
        <f>VLOOKUP(X960,#REF!,8,FALSE)</f>
        <v>#REF!</v>
      </c>
      <c r="N960" s="5" t="e">
        <f>VLOOKUP(X960,#REF!,7,FALSE)</f>
        <v>#REF!</v>
      </c>
      <c r="O960">
        <v>0</v>
      </c>
      <c r="P960">
        <v>0.43</v>
      </c>
      <c r="Q960" t="e">
        <f t="shared" si="126"/>
        <v>#REF!</v>
      </c>
      <c r="R960" t="e">
        <f t="shared" si="127"/>
        <v>#REF!</v>
      </c>
      <c r="S960" t="e">
        <f>#REF!^2/((J960*#REF!)*(SQRT(1+K960^2)))</f>
        <v>#REF!</v>
      </c>
      <c r="T960" t="e">
        <f t="shared" si="128"/>
        <v>#REF!</v>
      </c>
      <c r="U960">
        <v>0</v>
      </c>
      <c r="V960">
        <v>0</v>
      </c>
      <c r="W960" t="e">
        <f t="shared" si="125"/>
        <v>#REF!</v>
      </c>
      <c r="X960" t="e">
        <f t="shared" si="129"/>
        <v>#REF!</v>
      </c>
      <c r="Z960">
        <v>0</v>
      </c>
    </row>
    <row r="961" spans="1:28" x14ac:dyDescent="0.25">
      <c r="A961" t="s">
        <v>980</v>
      </c>
      <c r="B961" t="s">
        <v>55</v>
      </c>
      <c r="C961" s="11" t="s">
        <v>20</v>
      </c>
      <c r="D961" t="s">
        <v>983</v>
      </c>
      <c r="E961" s="10">
        <v>5255</v>
      </c>
      <c r="F961" t="s">
        <v>305</v>
      </c>
      <c r="G961">
        <v>25</v>
      </c>
      <c r="H961">
        <v>0</v>
      </c>
      <c r="I961" s="7">
        <v>-0.39500000000000002</v>
      </c>
      <c r="J961" s="7" t="e">
        <f>#REF!</f>
        <v>#REF!</v>
      </c>
      <c r="K961" s="7" t="e">
        <f>#REF!</f>
        <v>#REF!</v>
      </c>
      <c r="L961" s="5" t="e">
        <f>VLOOKUP(X961,#REF!,6,FALSE)</f>
        <v>#REF!</v>
      </c>
      <c r="M961" s="5" t="e">
        <f>VLOOKUP(X961,#REF!,8,FALSE)</f>
        <v>#REF!</v>
      </c>
      <c r="N961" s="5" t="e">
        <f>VLOOKUP(X961,#REF!,7,FALSE)</f>
        <v>#REF!</v>
      </c>
      <c r="O961">
        <v>0</v>
      </c>
      <c r="P961">
        <v>0.43</v>
      </c>
      <c r="Q961" t="e">
        <f t="shared" si="126"/>
        <v>#REF!</v>
      </c>
      <c r="R961" t="e">
        <f t="shared" si="127"/>
        <v>#REF!</v>
      </c>
      <c r="S961" t="e">
        <f>#REF!^2/((J961*#REF!)*(SQRT(1+K961^2)))</f>
        <v>#REF!</v>
      </c>
      <c r="T961" t="e">
        <f t="shared" si="128"/>
        <v>#REF!</v>
      </c>
      <c r="U961">
        <v>0</v>
      </c>
      <c r="V961">
        <v>1</v>
      </c>
      <c r="W961" t="e">
        <f t="shared" si="125"/>
        <v>#REF!</v>
      </c>
      <c r="X961" t="e">
        <f t="shared" si="129"/>
        <v>#REF!</v>
      </c>
      <c r="Z961">
        <v>0</v>
      </c>
    </row>
    <row r="962" spans="1:28" x14ac:dyDescent="0.25">
      <c r="A962" t="s">
        <v>981</v>
      </c>
      <c r="B962" t="s">
        <v>55</v>
      </c>
      <c r="C962" s="11" t="s">
        <v>20</v>
      </c>
      <c r="D962" t="s">
        <v>983</v>
      </c>
      <c r="E962" s="10">
        <v>5255</v>
      </c>
      <c r="F962" t="s">
        <v>305</v>
      </c>
      <c r="G962">
        <v>25</v>
      </c>
      <c r="H962">
        <v>0</v>
      </c>
      <c r="I962" s="7">
        <v>-0.39500000000000002</v>
      </c>
      <c r="J962" s="7" t="e">
        <f>#REF!</f>
        <v>#REF!</v>
      </c>
      <c r="K962" s="7" t="e">
        <f>#REF!</f>
        <v>#REF!</v>
      </c>
      <c r="L962" s="5" t="e">
        <f>VLOOKUP(X962,#REF!,6,FALSE)</f>
        <v>#REF!</v>
      </c>
      <c r="M962" s="5" t="e">
        <f>VLOOKUP(X962,#REF!,8,FALSE)</f>
        <v>#REF!</v>
      </c>
      <c r="N962" s="5" t="e">
        <f>VLOOKUP(X962,#REF!,7,FALSE)</f>
        <v>#REF!</v>
      </c>
      <c r="O962">
        <v>0</v>
      </c>
      <c r="P962">
        <v>0.43</v>
      </c>
      <c r="Q962" t="e">
        <f t="shared" si="126"/>
        <v>#REF!</v>
      </c>
      <c r="R962" t="e">
        <f t="shared" si="127"/>
        <v>#REF!</v>
      </c>
      <c r="S962" t="e">
        <f>#REF!^2/((J962*#REF!)*(SQRT(1+K962^2)))</f>
        <v>#REF!</v>
      </c>
      <c r="T962" t="e">
        <f t="shared" si="128"/>
        <v>#REF!</v>
      </c>
      <c r="U962">
        <v>0</v>
      </c>
      <c r="V962">
        <v>2</v>
      </c>
      <c r="W962" t="e">
        <f t="shared" si="125"/>
        <v>#REF!</v>
      </c>
      <c r="X962" t="e">
        <f t="shared" si="129"/>
        <v>#REF!</v>
      </c>
      <c r="Z962">
        <v>0</v>
      </c>
    </row>
    <row r="963" spans="1:28" x14ac:dyDescent="0.25">
      <c r="A963" t="s">
        <v>1040</v>
      </c>
      <c r="B963" t="s">
        <v>55</v>
      </c>
      <c r="C963" s="11" t="s">
        <v>20</v>
      </c>
      <c r="D963" t="s">
        <v>983</v>
      </c>
      <c r="E963" s="10">
        <v>5255</v>
      </c>
      <c r="F963" t="s">
        <v>305</v>
      </c>
      <c r="G963">
        <v>0.1</v>
      </c>
      <c r="H963">
        <v>0</v>
      </c>
      <c r="I963" s="7">
        <v>-0.39500000000000002</v>
      </c>
      <c r="J963" s="7" t="e">
        <f>#REF!</f>
        <v>#REF!</v>
      </c>
      <c r="K963" s="7" t="e">
        <f>#REF!</f>
        <v>#REF!</v>
      </c>
      <c r="L963" s="5" t="e">
        <f>VLOOKUP(X963,#REF!,6,FALSE)</f>
        <v>#REF!</v>
      </c>
      <c r="M963" s="5" t="e">
        <f>VLOOKUP(X963,#REF!,8,FALSE)</f>
        <v>#REF!</v>
      </c>
      <c r="N963" s="5" t="e">
        <f>VLOOKUP(X963,#REF!,7,FALSE)</f>
        <v>#REF!</v>
      </c>
      <c r="O963">
        <v>0</v>
      </c>
      <c r="P963">
        <v>0.43</v>
      </c>
      <c r="Q963" t="e">
        <f t="shared" ref="Q963:Q972" si="130">IF(S963*V963=0,0.001,S963*V963)</f>
        <v>#REF!</v>
      </c>
      <c r="R963" t="e">
        <f t="shared" ref="R963:R972" si="131">T963*V963</f>
        <v>#REF!</v>
      </c>
      <c r="S963" t="e">
        <f>#REF!^2/((J963*#REF!)*(SQRT(1+K963^2)))</f>
        <v>#REF!</v>
      </c>
      <c r="T963" t="e">
        <f t="shared" ref="T963:T972" si="132">S963*K963/(2*PI()*50)</f>
        <v>#REF!</v>
      </c>
      <c r="U963">
        <v>0</v>
      </c>
      <c r="V963">
        <v>2</v>
      </c>
      <c r="W963" t="e">
        <f t="shared" si="125"/>
        <v>#REF!</v>
      </c>
      <c r="X963" t="e">
        <f t="shared" ref="X963:X972" si="133">H963&amp;"_"&amp;I963&amp;"_"&amp;ROUND(J963,2)&amp;"_"&amp;ROUND(K963,2)</f>
        <v>#REF!</v>
      </c>
      <c r="Z963">
        <v>0</v>
      </c>
    </row>
    <row r="964" spans="1:28" x14ac:dyDescent="0.25">
      <c r="A964" t="s">
        <v>170</v>
      </c>
      <c r="B964" t="s">
        <v>55</v>
      </c>
      <c r="C964" s="11" t="s">
        <v>169</v>
      </c>
      <c r="D964" t="s">
        <v>983</v>
      </c>
      <c r="E964" s="10" t="s">
        <v>334</v>
      </c>
      <c r="F964" t="s">
        <v>304</v>
      </c>
      <c r="G964">
        <v>30</v>
      </c>
      <c r="H964">
        <v>1</v>
      </c>
      <c r="I964" s="7">
        <v>0</v>
      </c>
      <c r="J964" s="7">
        <f>[1]Inputs!$B$7</f>
        <v>4.53</v>
      </c>
      <c r="K964" s="7">
        <f>[1]Inputs!$C$7</f>
        <v>1.21</v>
      </c>
      <c r="L964" s="5" t="str">
        <f>VLOOKUP(X964,[1]Inputs!$A:$F,6,FALSE)</f>
        <v>0.9087</v>
      </c>
      <c r="M964" s="5" t="str">
        <f>VLOOKUP(X964,[1]Inputs!$A:$H,8,FALSE)</f>
        <v>1.0000</v>
      </c>
      <c r="N964" s="5" t="str">
        <f>VLOOKUP(X964,[1]Inputs!$A:$H,7,FALSE)</f>
        <v>1.0300</v>
      </c>
      <c r="O964">
        <v>0</v>
      </c>
      <c r="P964">
        <v>0</v>
      </c>
      <c r="Q964">
        <f t="shared" si="130"/>
        <v>1E-3</v>
      </c>
      <c r="R964">
        <f t="shared" si="131"/>
        <v>0</v>
      </c>
      <c r="S964">
        <f>[1]Inputs!$B$8^2/((J964*[1]Inputs!$B$9)*(SQRT(1+K964^2)))</f>
        <v>23.560643977140487</v>
      </c>
      <c r="T964">
        <f t="shared" si="132"/>
        <v>9.0744989423642855E-2</v>
      </c>
      <c r="U964">
        <v>0</v>
      </c>
      <c r="V964">
        <v>0</v>
      </c>
      <c r="W964" t="str">
        <f t="shared" ref="W964:W972" si="134">"PSCAD_"&amp;F964&amp;"_"&amp;D964&amp;"_"&amp;E964&amp;"_SCR"&amp;ROUND(J964,2)&amp;"_XR"&amp;ROUND(K964,2)&amp;"_P"&amp;H964&amp;"_Q"&amp;I964&amp;"_"&amp;A964</f>
        <v>PSCAD_DMAT_H_V.Osc_SCR4.53_XR1.21_P1_Q0_190.1_0.1Hz</v>
      </c>
      <c r="X964" t="str">
        <f t="shared" si="133"/>
        <v>1_0_4.53_1.21</v>
      </c>
      <c r="Z964">
        <v>0.1</v>
      </c>
      <c r="AB964" t="s">
        <v>261</v>
      </c>
    </row>
    <row r="965" spans="1:28" x14ac:dyDescent="0.25">
      <c r="A965" t="s">
        <v>171</v>
      </c>
      <c r="B965" t="s">
        <v>55</v>
      </c>
      <c r="C965" s="11" t="s">
        <v>169</v>
      </c>
      <c r="D965" t="s">
        <v>983</v>
      </c>
      <c r="E965" s="10" t="s">
        <v>334</v>
      </c>
      <c r="F965" t="s">
        <v>304</v>
      </c>
      <c r="G965">
        <v>30</v>
      </c>
      <c r="H965">
        <v>1</v>
      </c>
      <c r="I965" s="7">
        <v>0</v>
      </c>
      <c r="J965" s="7">
        <f>[1]Inputs!$B$7</f>
        <v>4.53</v>
      </c>
      <c r="K965" s="7">
        <f>[1]Inputs!$C$7</f>
        <v>1.21</v>
      </c>
      <c r="L965" s="5" t="str">
        <f>VLOOKUP(X965,[1]Inputs!$A:$F,6,FALSE)</f>
        <v>0.9087</v>
      </c>
      <c r="M965" s="5" t="str">
        <f>VLOOKUP(X965,[1]Inputs!$A:$H,8,FALSE)</f>
        <v>1.0000</v>
      </c>
      <c r="N965" s="5" t="str">
        <f>VLOOKUP(X965,[1]Inputs!$A:$H,7,FALSE)</f>
        <v>1.0300</v>
      </c>
      <c r="O965">
        <v>0</v>
      </c>
      <c r="P965">
        <v>0</v>
      </c>
      <c r="Q965">
        <f t="shared" si="130"/>
        <v>1E-3</v>
      </c>
      <c r="R965">
        <f t="shared" si="131"/>
        <v>0</v>
      </c>
      <c r="S965">
        <f>[1]Inputs!$B$8^2/((J965*[1]Inputs!$B$9)*(SQRT(1+K965^2)))</f>
        <v>23.560643977140487</v>
      </c>
      <c r="T965">
        <f t="shared" si="132"/>
        <v>9.0744989423642855E-2</v>
      </c>
      <c r="U965">
        <v>0</v>
      </c>
      <c r="V965">
        <v>0</v>
      </c>
      <c r="W965" t="str">
        <f t="shared" si="134"/>
        <v>PSCAD_DMAT_H_V.Osc_SCR4.53_XR1.21_P1_Q0_190.1_0.2Hz</v>
      </c>
      <c r="X965" t="str">
        <f t="shared" si="133"/>
        <v>1_0_4.53_1.21</v>
      </c>
      <c r="Z965">
        <v>0.2</v>
      </c>
    </row>
    <row r="966" spans="1:28" x14ac:dyDescent="0.25">
      <c r="A966" t="s">
        <v>172</v>
      </c>
      <c r="B966" t="s">
        <v>55</v>
      </c>
      <c r="C966" s="11" t="s">
        <v>169</v>
      </c>
      <c r="D966" t="s">
        <v>983</v>
      </c>
      <c r="E966" s="10" t="s">
        <v>334</v>
      </c>
      <c r="F966" t="s">
        <v>304</v>
      </c>
      <c r="G966">
        <v>30</v>
      </c>
      <c r="H966">
        <v>1</v>
      </c>
      <c r="I966" s="7">
        <v>0</v>
      </c>
      <c r="J966" s="7">
        <f>[1]Inputs!$B$7</f>
        <v>4.53</v>
      </c>
      <c r="K966" s="7">
        <f>[1]Inputs!$C$7</f>
        <v>1.21</v>
      </c>
      <c r="L966" s="5" t="str">
        <f>VLOOKUP(X966,[1]Inputs!$A:$F,6,FALSE)</f>
        <v>0.9087</v>
      </c>
      <c r="M966" s="5" t="str">
        <f>VLOOKUP(X966,[1]Inputs!$A:$H,8,FALSE)</f>
        <v>1.0000</v>
      </c>
      <c r="N966" s="5" t="str">
        <f>VLOOKUP(X966,[1]Inputs!$A:$H,7,FALSE)</f>
        <v>1.0300</v>
      </c>
      <c r="O966">
        <v>0</v>
      </c>
      <c r="P966">
        <v>0</v>
      </c>
      <c r="Q966">
        <f t="shared" si="130"/>
        <v>1E-3</v>
      </c>
      <c r="R966">
        <f t="shared" si="131"/>
        <v>0</v>
      </c>
      <c r="S966">
        <f>[1]Inputs!$B$8^2/((J966*[1]Inputs!$B$9)*(SQRT(1+K966^2)))</f>
        <v>23.560643977140487</v>
      </c>
      <c r="T966">
        <f t="shared" si="132"/>
        <v>9.0744989423642855E-2</v>
      </c>
      <c r="U966">
        <v>0</v>
      </c>
      <c r="V966">
        <v>0</v>
      </c>
      <c r="W966" t="str">
        <f t="shared" si="134"/>
        <v>PSCAD_DMAT_H_V.Osc_SCR4.53_XR1.21_P1_Q0_190.1_0.3Hz</v>
      </c>
      <c r="X966" t="str">
        <f t="shared" si="133"/>
        <v>1_0_4.53_1.21</v>
      </c>
      <c r="Z966">
        <v>0.3</v>
      </c>
    </row>
    <row r="967" spans="1:28" x14ac:dyDescent="0.25">
      <c r="A967" t="s">
        <v>173</v>
      </c>
      <c r="B967" t="s">
        <v>55</v>
      </c>
      <c r="C967" s="11" t="s">
        <v>169</v>
      </c>
      <c r="D967" t="s">
        <v>983</v>
      </c>
      <c r="E967" s="10" t="s">
        <v>334</v>
      </c>
      <c r="F967" t="s">
        <v>304</v>
      </c>
      <c r="G967">
        <v>30</v>
      </c>
      <c r="H967">
        <v>1</v>
      </c>
      <c r="I967" s="7">
        <v>0</v>
      </c>
      <c r="J967" s="7">
        <f>[1]Inputs!$B$7</f>
        <v>4.53</v>
      </c>
      <c r="K967" s="7">
        <f>[1]Inputs!$C$7</f>
        <v>1.21</v>
      </c>
      <c r="L967" s="5" t="str">
        <f>VLOOKUP(X967,[1]Inputs!$A:$F,6,FALSE)</f>
        <v>0.9087</v>
      </c>
      <c r="M967" s="5" t="str">
        <f>VLOOKUP(X967,[1]Inputs!$A:$H,8,FALSE)</f>
        <v>1.0000</v>
      </c>
      <c r="N967" s="5" t="str">
        <f>VLOOKUP(X967,[1]Inputs!$A:$H,7,FALSE)</f>
        <v>1.0300</v>
      </c>
      <c r="O967">
        <v>0</v>
      </c>
      <c r="P967">
        <v>0</v>
      </c>
      <c r="Q967">
        <f t="shared" si="130"/>
        <v>1E-3</v>
      </c>
      <c r="R967">
        <f t="shared" si="131"/>
        <v>0</v>
      </c>
      <c r="S967">
        <f>[1]Inputs!$B$8^2/((J967*[1]Inputs!$B$9)*(SQRT(1+K967^2)))</f>
        <v>23.560643977140487</v>
      </c>
      <c r="T967">
        <f t="shared" si="132"/>
        <v>9.0744989423642855E-2</v>
      </c>
      <c r="U967">
        <v>0</v>
      </c>
      <c r="V967">
        <v>0</v>
      </c>
      <c r="W967" t="str">
        <f t="shared" si="134"/>
        <v>PSCAD_DMAT_H_V.Osc_SCR4.53_XR1.21_P1_Q0_190.1_0.4Hz</v>
      </c>
      <c r="X967" t="str">
        <f t="shared" si="133"/>
        <v>1_0_4.53_1.21</v>
      </c>
      <c r="Z967">
        <v>0.4</v>
      </c>
    </row>
    <row r="968" spans="1:28" x14ac:dyDescent="0.25">
      <c r="A968" t="s">
        <v>174</v>
      </c>
      <c r="B968" t="s">
        <v>55</v>
      </c>
      <c r="C968" s="11" t="s">
        <v>169</v>
      </c>
      <c r="D968" t="s">
        <v>983</v>
      </c>
      <c r="E968" s="10" t="s">
        <v>334</v>
      </c>
      <c r="F968" t="s">
        <v>304</v>
      </c>
      <c r="G968">
        <v>30</v>
      </c>
      <c r="H968">
        <v>1</v>
      </c>
      <c r="I968" s="7">
        <v>0</v>
      </c>
      <c r="J968" s="7">
        <f>[1]Inputs!$B$7</f>
        <v>4.53</v>
      </c>
      <c r="K968" s="7">
        <f>[1]Inputs!$C$7</f>
        <v>1.21</v>
      </c>
      <c r="L968" s="5" t="str">
        <f>VLOOKUP(X968,[1]Inputs!$A:$F,6,FALSE)</f>
        <v>0.9087</v>
      </c>
      <c r="M968" s="5" t="str">
        <f>VLOOKUP(X968,[1]Inputs!$A:$H,8,FALSE)</f>
        <v>1.0000</v>
      </c>
      <c r="N968" s="5" t="str">
        <f>VLOOKUP(X968,[1]Inputs!$A:$H,7,FALSE)</f>
        <v>1.0300</v>
      </c>
      <c r="O968">
        <v>0</v>
      </c>
      <c r="P968">
        <v>0</v>
      </c>
      <c r="Q968">
        <f t="shared" si="130"/>
        <v>1E-3</v>
      </c>
      <c r="R968">
        <f t="shared" si="131"/>
        <v>0</v>
      </c>
      <c r="S968">
        <f>[1]Inputs!$B$8^2/((J968*[1]Inputs!$B$9)*(SQRT(1+K968^2)))</f>
        <v>23.560643977140487</v>
      </c>
      <c r="T968">
        <f t="shared" si="132"/>
        <v>9.0744989423642855E-2</v>
      </c>
      <c r="U968">
        <v>0</v>
      </c>
      <c r="V968">
        <v>0</v>
      </c>
      <c r="W968" t="str">
        <f t="shared" si="134"/>
        <v>PSCAD_DMAT_H_V.Osc_SCR4.53_XR1.21_P1_Q0_190.1_0.5Hz</v>
      </c>
      <c r="X968" t="str">
        <f t="shared" si="133"/>
        <v>1_0_4.53_1.21</v>
      </c>
      <c r="Z968">
        <v>0.5</v>
      </c>
    </row>
    <row r="969" spans="1:28" x14ac:dyDescent="0.25">
      <c r="A969" t="s">
        <v>175</v>
      </c>
      <c r="B969" t="s">
        <v>55</v>
      </c>
      <c r="C969" s="11" t="s">
        <v>169</v>
      </c>
      <c r="D969" t="s">
        <v>983</v>
      </c>
      <c r="E969" s="10" t="s">
        <v>334</v>
      </c>
      <c r="F969" t="s">
        <v>304</v>
      </c>
      <c r="G969">
        <v>30</v>
      </c>
      <c r="H969">
        <v>1</v>
      </c>
      <c r="I969" s="7">
        <v>0</v>
      </c>
      <c r="J969" s="7">
        <f>[1]Inputs!$B$7</f>
        <v>4.53</v>
      </c>
      <c r="K969" s="7">
        <f>[1]Inputs!$C$7</f>
        <v>1.21</v>
      </c>
      <c r="L969" s="5" t="str">
        <f>VLOOKUP(X969,[1]Inputs!$A:$F,6,FALSE)</f>
        <v>0.9087</v>
      </c>
      <c r="M969" s="5" t="str">
        <f>VLOOKUP(X969,[1]Inputs!$A:$H,8,FALSE)</f>
        <v>1.0000</v>
      </c>
      <c r="N969" s="5" t="str">
        <f>VLOOKUP(X969,[1]Inputs!$A:$H,7,FALSE)</f>
        <v>1.0300</v>
      </c>
      <c r="O969">
        <v>0</v>
      </c>
      <c r="P969">
        <v>0</v>
      </c>
      <c r="Q969">
        <f t="shared" si="130"/>
        <v>1E-3</v>
      </c>
      <c r="R969">
        <f t="shared" si="131"/>
        <v>0</v>
      </c>
      <c r="S969">
        <f>[1]Inputs!$B$8^2/((J969*[1]Inputs!$B$9)*(SQRT(1+K969^2)))</f>
        <v>23.560643977140487</v>
      </c>
      <c r="T969">
        <f t="shared" si="132"/>
        <v>9.0744989423642855E-2</v>
      </c>
      <c r="U969">
        <v>0</v>
      </c>
      <c r="V969">
        <v>0</v>
      </c>
      <c r="W969" t="str">
        <f t="shared" si="134"/>
        <v>PSCAD_DMAT_H_V.Osc_SCR4.53_XR1.21_P1_Q0_190.1_0.6Hz</v>
      </c>
      <c r="X969" t="str">
        <f t="shared" si="133"/>
        <v>1_0_4.53_1.21</v>
      </c>
      <c r="Z969">
        <v>0.6</v>
      </c>
    </row>
    <row r="970" spans="1:28" x14ac:dyDescent="0.25">
      <c r="A970" t="s">
        <v>176</v>
      </c>
      <c r="B970" t="s">
        <v>55</v>
      </c>
      <c r="C970" s="11" t="s">
        <v>169</v>
      </c>
      <c r="D970" t="s">
        <v>983</v>
      </c>
      <c r="E970" s="10" t="s">
        <v>334</v>
      </c>
      <c r="F970" t="s">
        <v>304</v>
      </c>
      <c r="G970">
        <v>30</v>
      </c>
      <c r="H970">
        <v>1</v>
      </c>
      <c r="I970" s="7">
        <v>0</v>
      </c>
      <c r="J970" s="7">
        <f>[1]Inputs!$B$7</f>
        <v>4.53</v>
      </c>
      <c r="K970" s="7">
        <f>[1]Inputs!$C$7</f>
        <v>1.21</v>
      </c>
      <c r="L970" s="5" t="str">
        <f>VLOOKUP(X970,[1]Inputs!$A:$F,6,FALSE)</f>
        <v>0.9087</v>
      </c>
      <c r="M970" s="5" t="str">
        <f>VLOOKUP(X970,[1]Inputs!$A:$H,8,FALSE)</f>
        <v>1.0000</v>
      </c>
      <c r="N970" s="5" t="str">
        <f>VLOOKUP(X970,[1]Inputs!$A:$H,7,FALSE)</f>
        <v>1.0300</v>
      </c>
      <c r="O970">
        <v>0</v>
      </c>
      <c r="P970">
        <v>0</v>
      </c>
      <c r="Q970">
        <f t="shared" si="130"/>
        <v>1E-3</v>
      </c>
      <c r="R970">
        <f t="shared" si="131"/>
        <v>0</v>
      </c>
      <c r="S970">
        <f>[1]Inputs!$B$8^2/((J970*[1]Inputs!$B$9)*(SQRT(1+K970^2)))</f>
        <v>23.560643977140487</v>
      </c>
      <c r="T970">
        <f t="shared" si="132"/>
        <v>9.0744989423642855E-2</v>
      </c>
      <c r="U970">
        <v>0</v>
      </c>
      <c r="V970">
        <v>0</v>
      </c>
      <c r="W970" t="str">
        <f t="shared" si="134"/>
        <v>PSCAD_DMAT_H_V.Osc_SCR4.53_XR1.21_P1_Q0_190.1_0.7Hz</v>
      </c>
      <c r="X970" t="str">
        <f t="shared" si="133"/>
        <v>1_0_4.53_1.21</v>
      </c>
      <c r="Z970">
        <v>0.7</v>
      </c>
    </row>
    <row r="971" spans="1:28" x14ac:dyDescent="0.25">
      <c r="A971" t="s">
        <v>177</v>
      </c>
      <c r="B971" t="s">
        <v>55</v>
      </c>
      <c r="C971" s="11" t="s">
        <v>169</v>
      </c>
      <c r="D971" t="s">
        <v>983</v>
      </c>
      <c r="E971" s="10" t="s">
        <v>334</v>
      </c>
      <c r="F971" t="s">
        <v>304</v>
      </c>
      <c r="G971">
        <v>30</v>
      </c>
      <c r="H971">
        <v>1</v>
      </c>
      <c r="I971" s="7">
        <v>0</v>
      </c>
      <c r="J971" s="7">
        <f>[1]Inputs!$B$7</f>
        <v>4.53</v>
      </c>
      <c r="K971" s="7">
        <f>[1]Inputs!$C$7</f>
        <v>1.21</v>
      </c>
      <c r="L971" s="5" t="str">
        <f>VLOOKUP(X971,[1]Inputs!$A:$F,6,FALSE)</f>
        <v>0.9087</v>
      </c>
      <c r="M971" s="5" t="str">
        <f>VLOOKUP(X971,[1]Inputs!$A:$H,8,FALSE)</f>
        <v>1.0000</v>
      </c>
      <c r="N971" s="5" t="str">
        <f>VLOOKUP(X971,[1]Inputs!$A:$H,7,FALSE)</f>
        <v>1.0300</v>
      </c>
      <c r="O971">
        <v>0</v>
      </c>
      <c r="P971">
        <v>0</v>
      </c>
      <c r="Q971">
        <f t="shared" si="130"/>
        <v>1E-3</v>
      </c>
      <c r="R971">
        <f t="shared" si="131"/>
        <v>0</v>
      </c>
      <c r="S971">
        <f>[1]Inputs!$B$8^2/((J971*[1]Inputs!$B$9)*(SQRT(1+K971^2)))</f>
        <v>23.560643977140487</v>
      </c>
      <c r="T971">
        <f t="shared" si="132"/>
        <v>9.0744989423642855E-2</v>
      </c>
      <c r="U971">
        <v>0</v>
      </c>
      <c r="V971">
        <v>0</v>
      </c>
      <c r="W971" t="str">
        <f t="shared" si="134"/>
        <v>PSCAD_DMAT_H_V.Osc_SCR4.53_XR1.21_P1_Q0_190.1_0.8Hz</v>
      </c>
      <c r="X971" t="str">
        <f t="shared" si="133"/>
        <v>1_0_4.53_1.21</v>
      </c>
      <c r="Z971">
        <v>0.8</v>
      </c>
    </row>
    <row r="972" spans="1:28" x14ac:dyDescent="0.25">
      <c r="A972" t="s">
        <v>178</v>
      </c>
      <c r="B972" t="s">
        <v>55</v>
      </c>
      <c r="C972" s="11" t="s">
        <v>169</v>
      </c>
      <c r="D972" t="s">
        <v>983</v>
      </c>
      <c r="E972" s="10" t="s">
        <v>334</v>
      </c>
      <c r="F972" t="s">
        <v>304</v>
      </c>
      <c r="G972">
        <v>30</v>
      </c>
      <c r="H972">
        <v>1</v>
      </c>
      <c r="I972" s="7">
        <v>0</v>
      </c>
      <c r="J972" s="7">
        <f>[1]Inputs!$B$7</f>
        <v>4.53</v>
      </c>
      <c r="K972" s="7">
        <f>[1]Inputs!$C$7</f>
        <v>1.21</v>
      </c>
      <c r="L972" s="5" t="str">
        <f>VLOOKUP(X972,[1]Inputs!$A:$F,6,FALSE)</f>
        <v>0.9087</v>
      </c>
      <c r="M972" s="5" t="str">
        <f>VLOOKUP(X972,[1]Inputs!$A:$H,8,FALSE)</f>
        <v>1.0000</v>
      </c>
      <c r="N972" s="5" t="str">
        <f>VLOOKUP(X972,[1]Inputs!$A:$H,7,FALSE)</f>
        <v>1.0300</v>
      </c>
      <c r="O972">
        <v>0</v>
      </c>
      <c r="P972">
        <v>0</v>
      </c>
      <c r="Q972">
        <f t="shared" si="130"/>
        <v>1E-3</v>
      </c>
      <c r="R972">
        <f t="shared" si="131"/>
        <v>0</v>
      </c>
      <c r="S972">
        <f>[1]Inputs!$B$8^2/((J972*[1]Inputs!$B$9)*(SQRT(1+K972^2)))</f>
        <v>23.560643977140487</v>
      </c>
      <c r="T972">
        <f t="shared" si="132"/>
        <v>9.0744989423642855E-2</v>
      </c>
      <c r="U972">
        <v>0</v>
      </c>
      <c r="V972">
        <v>0</v>
      </c>
      <c r="W972" t="str">
        <f t="shared" si="134"/>
        <v>PSCAD_DMAT_H_V.Osc_SCR4.53_XR1.21_P1_Q0_190.1_0.9Hz</v>
      </c>
      <c r="X972" t="str">
        <f t="shared" si="133"/>
        <v>1_0_4.53_1.21</v>
      </c>
      <c r="Z972">
        <v>0.9</v>
      </c>
    </row>
    <row r="973" spans="1:28" x14ac:dyDescent="0.25">
      <c r="A973" t="s">
        <v>140</v>
      </c>
      <c r="B973" t="s">
        <v>55</v>
      </c>
      <c r="C973" s="11" t="s">
        <v>169</v>
      </c>
      <c r="D973" t="s">
        <v>983</v>
      </c>
      <c r="E973" s="10" t="s">
        <v>334</v>
      </c>
      <c r="F973" t="s">
        <v>304</v>
      </c>
      <c r="G973">
        <v>30</v>
      </c>
      <c r="H973">
        <v>1</v>
      </c>
      <c r="I973" s="7">
        <v>0</v>
      </c>
      <c r="J973" s="7">
        <f>[1]Inputs!$B$7</f>
        <v>4.53</v>
      </c>
      <c r="K973" s="7">
        <f>[1]Inputs!$C$7</f>
        <v>1.21</v>
      </c>
      <c r="L973" s="5" t="str">
        <f>VLOOKUP(X973,[1]Inputs!$A:$F,6,FALSE)</f>
        <v>0.9087</v>
      </c>
      <c r="M973" s="5" t="str">
        <f>VLOOKUP(X973,[1]Inputs!$A:$H,8,FALSE)</f>
        <v>1.0000</v>
      </c>
      <c r="N973" s="5" t="str">
        <f>VLOOKUP(X973,[1]Inputs!$A:$H,7,FALSE)</f>
        <v>1.0300</v>
      </c>
      <c r="O973">
        <v>0</v>
      </c>
      <c r="P973">
        <v>0</v>
      </c>
      <c r="Q973">
        <f t="shared" ref="Q973:Q1026" si="135">IF(S973*V973=0,0.001,S973*V973)</f>
        <v>1E-3</v>
      </c>
      <c r="R973">
        <f t="shared" ref="R973:R1026" si="136">T973*V973</f>
        <v>0</v>
      </c>
      <c r="S973">
        <f>[1]Inputs!$B$8^2/((J973*[1]Inputs!$B$9)*(SQRT(1+K973^2)))</f>
        <v>23.560643977140487</v>
      </c>
      <c r="T973">
        <f t="shared" ref="T973:T1026" si="137">S973*K973/(2*PI()*50)</f>
        <v>9.0744989423642855E-2</v>
      </c>
      <c r="U973">
        <v>0</v>
      </c>
      <c r="V973">
        <v>0</v>
      </c>
      <c r="W973" t="str">
        <f t="shared" ref="W973:W1026" si="138">"PSCAD_"&amp;F973&amp;"_"&amp;D973&amp;"_"&amp;E973&amp;"_SCR"&amp;ROUND(J973,2)&amp;"_XR"&amp;ROUND(K973,2)&amp;"_P"&amp;H973&amp;"_Q"&amp;I973&amp;"_"&amp;A973</f>
        <v>PSCAD_DMAT_H_V.Osc_SCR4.53_XR1.21_P1_Q0_191.1_1Hz</v>
      </c>
      <c r="X973" t="str">
        <f t="shared" ref="X973:X1026" si="139">H973&amp;"_"&amp;I973&amp;"_"&amp;ROUND(J973,2)&amp;"_"&amp;ROUND(K973,2)</f>
        <v>1_0_4.53_1.21</v>
      </c>
      <c r="Z973">
        <v>1</v>
      </c>
    </row>
    <row r="974" spans="1:28" x14ac:dyDescent="0.25">
      <c r="A974" t="s">
        <v>141</v>
      </c>
      <c r="B974" t="s">
        <v>55</v>
      </c>
      <c r="C974" s="11" t="s">
        <v>169</v>
      </c>
      <c r="D974" t="s">
        <v>983</v>
      </c>
      <c r="E974" s="10" t="s">
        <v>334</v>
      </c>
      <c r="F974" t="s">
        <v>304</v>
      </c>
      <c r="G974">
        <v>30</v>
      </c>
      <c r="H974">
        <v>1</v>
      </c>
      <c r="I974" s="7">
        <v>0</v>
      </c>
      <c r="J974" s="7">
        <f>[1]Inputs!$B$7</f>
        <v>4.53</v>
      </c>
      <c r="K974" s="7">
        <f>[1]Inputs!$C$7</f>
        <v>1.21</v>
      </c>
      <c r="L974" s="5" t="str">
        <f>VLOOKUP(X974,[1]Inputs!$A:$F,6,FALSE)</f>
        <v>0.9087</v>
      </c>
      <c r="M974" s="5" t="str">
        <f>VLOOKUP(X974,[1]Inputs!$A:$H,8,FALSE)</f>
        <v>1.0000</v>
      </c>
      <c r="N974" s="5" t="str">
        <f>VLOOKUP(X974,[1]Inputs!$A:$H,7,FALSE)</f>
        <v>1.0300</v>
      </c>
      <c r="O974">
        <v>0</v>
      </c>
      <c r="P974">
        <v>0</v>
      </c>
      <c r="Q974">
        <f t="shared" si="135"/>
        <v>1E-3</v>
      </c>
      <c r="R974">
        <f t="shared" si="136"/>
        <v>0</v>
      </c>
      <c r="S974">
        <f>[1]Inputs!$B$8^2/((J974*[1]Inputs!$B$9)*(SQRT(1+K974^2)))</f>
        <v>23.560643977140487</v>
      </c>
      <c r="T974">
        <f t="shared" si="137"/>
        <v>9.0744989423642855E-2</v>
      </c>
      <c r="U974">
        <v>0</v>
      </c>
      <c r="V974">
        <v>0</v>
      </c>
      <c r="W974" t="str">
        <f t="shared" si="138"/>
        <v>PSCAD_DMAT_H_V.Osc_SCR4.53_XR1.21_P1_Q0_191.1_2Hz</v>
      </c>
      <c r="X974" t="str">
        <f t="shared" si="139"/>
        <v>1_0_4.53_1.21</v>
      </c>
      <c r="Z974">
        <v>2</v>
      </c>
    </row>
    <row r="975" spans="1:28" x14ac:dyDescent="0.25">
      <c r="A975" t="s">
        <v>142</v>
      </c>
      <c r="B975" t="s">
        <v>55</v>
      </c>
      <c r="C975" s="11" t="s">
        <v>169</v>
      </c>
      <c r="D975" t="s">
        <v>983</v>
      </c>
      <c r="E975" s="10" t="s">
        <v>334</v>
      </c>
      <c r="F975" t="s">
        <v>304</v>
      </c>
      <c r="G975">
        <v>30</v>
      </c>
      <c r="H975">
        <v>1</v>
      </c>
      <c r="I975" s="7">
        <v>0</v>
      </c>
      <c r="J975" s="7">
        <f>[1]Inputs!$B$7</f>
        <v>4.53</v>
      </c>
      <c r="K975" s="7">
        <f>[1]Inputs!$C$7</f>
        <v>1.21</v>
      </c>
      <c r="L975" s="5" t="str">
        <f>VLOOKUP(X975,[1]Inputs!$A:$F,6,FALSE)</f>
        <v>0.9087</v>
      </c>
      <c r="M975" s="5" t="str">
        <f>VLOOKUP(X975,[1]Inputs!$A:$H,8,FALSE)</f>
        <v>1.0000</v>
      </c>
      <c r="N975" s="5" t="str">
        <f>VLOOKUP(X975,[1]Inputs!$A:$H,7,FALSE)</f>
        <v>1.0300</v>
      </c>
      <c r="O975">
        <v>0</v>
      </c>
      <c r="P975">
        <v>0</v>
      </c>
      <c r="Q975">
        <f t="shared" si="135"/>
        <v>1E-3</v>
      </c>
      <c r="R975">
        <f t="shared" si="136"/>
        <v>0</v>
      </c>
      <c r="S975">
        <f>[1]Inputs!$B$8^2/((J975*[1]Inputs!$B$9)*(SQRT(1+K975^2)))</f>
        <v>23.560643977140487</v>
      </c>
      <c r="T975">
        <f t="shared" si="137"/>
        <v>9.0744989423642855E-2</v>
      </c>
      <c r="U975">
        <v>0</v>
      </c>
      <c r="V975">
        <v>0</v>
      </c>
      <c r="W975" t="str">
        <f t="shared" si="138"/>
        <v>PSCAD_DMAT_H_V.Osc_SCR4.53_XR1.21_P1_Q0_191.1_3Hz</v>
      </c>
      <c r="X975" t="str">
        <f t="shared" si="139"/>
        <v>1_0_4.53_1.21</v>
      </c>
      <c r="Z975">
        <v>3</v>
      </c>
    </row>
    <row r="976" spans="1:28" x14ac:dyDescent="0.25">
      <c r="A976" t="s">
        <v>143</v>
      </c>
      <c r="B976" t="s">
        <v>55</v>
      </c>
      <c r="C976" s="11" t="s">
        <v>169</v>
      </c>
      <c r="D976" t="s">
        <v>983</v>
      </c>
      <c r="E976" s="10" t="s">
        <v>334</v>
      </c>
      <c r="F976" t="s">
        <v>304</v>
      </c>
      <c r="G976">
        <v>30</v>
      </c>
      <c r="H976">
        <v>1</v>
      </c>
      <c r="I976" s="7">
        <v>0</v>
      </c>
      <c r="J976" s="7">
        <f>[1]Inputs!$B$7</f>
        <v>4.53</v>
      </c>
      <c r="K976" s="7">
        <f>[1]Inputs!$C$7</f>
        <v>1.21</v>
      </c>
      <c r="L976" s="5" t="str">
        <f>VLOOKUP(X976,[1]Inputs!$A:$F,6,FALSE)</f>
        <v>0.9087</v>
      </c>
      <c r="M976" s="5" t="str">
        <f>VLOOKUP(X976,[1]Inputs!$A:$H,8,FALSE)</f>
        <v>1.0000</v>
      </c>
      <c r="N976" s="5" t="str">
        <f>VLOOKUP(X976,[1]Inputs!$A:$H,7,FALSE)</f>
        <v>1.0300</v>
      </c>
      <c r="O976">
        <v>0</v>
      </c>
      <c r="P976">
        <v>0</v>
      </c>
      <c r="Q976">
        <f t="shared" si="135"/>
        <v>1E-3</v>
      </c>
      <c r="R976">
        <f t="shared" si="136"/>
        <v>0</v>
      </c>
      <c r="S976">
        <f>[1]Inputs!$B$8^2/((J976*[1]Inputs!$B$9)*(SQRT(1+K976^2)))</f>
        <v>23.560643977140487</v>
      </c>
      <c r="T976">
        <f t="shared" si="137"/>
        <v>9.0744989423642855E-2</v>
      </c>
      <c r="U976">
        <v>0</v>
      </c>
      <c r="V976">
        <v>0</v>
      </c>
      <c r="W976" t="str">
        <f t="shared" si="138"/>
        <v>PSCAD_DMAT_H_V.Osc_SCR4.53_XR1.21_P1_Q0_191.1_4Hz</v>
      </c>
      <c r="X976" t="str">
        <f t="shared" si="139"/>
        <v>1_0_4.53_1.21</v>
      </c>
      <c r="Z976">
        <v>4</v>
      </c>
    </row>
    <row r="977" spans="1:26" x14ac:dyDescent="0.25">
      <c r="A977" t="s">
        <v>144</v>
      </c>
      <c r="B977" t="s">
        <v>55</v>
      </c>
      <c r="C977" s="11" t="s">
        <v>169</v>
      </c>
      <c r="D977" t="s">
        <v>983</v>
      </c>
      <c r="E977" s="10" t="s">
        <v>334</v>
      </c>
      <c r="F977" t="s">
        <v>304</v>
      </c>
      <c r="G977">
        <v>30</v>
      </c>
      <c r="H977">
        <v>1</v>
      </c>
      <c r="I977" s="7">
        <v>0</v>
      </c>
      <c r="J977" s="7">
        <f>[1]Inputs!$B$7</f>
        <v>4.53</v>
      </c>
      <c r="K977" s="7">
        <f>[1]Inputs!$C$7</f>
        <v>1.21</v>
      </c>
      <c r="L977" s="5" t="str">
        <f>VLOOKUP(X977,[1]Inputs!$A:$F,6,FALSE)</f>
        <v>0.9087</v>
      </c>
      <c r="M977" s="5" t="str">
        <f>VLOOKUP(X977,[1]Inputs!$A:$H,8,FALSE)</f>
        <v>1.0000</v>
      </c>
      <c r="N977" s="5" t="str">
        <f>VLOOKUP(X977,[1]Inputs!$A:$H,7,FALSE)</f>
        <v>1.0300</v>
      </c>
      <c r="O977">
        <v>0</v>
      </c>
      <c r="P977">
        <v>0</v>
      </c>
      <c r="Q977">
        <f t="shared" si="135"/>
        <v>1E-3</v>
      </c>
      <c r="R977">
        <f t="shared" si="136"/>
        <v>0</v>
      </c>
      <c r="S977">
        <f>[1]Inputs!$B$8^2/((J977*[1]Inputs!$B$9)*(SQRT(1+K977^2)))</f>
        <v>23.560643977140487</v>
      </c>
      <c r="T977">
        <f t="shared" si="137"/>
        <v>9.0744989423642855E-2</v>
      </c>
      <c r="U977">
        <v>0</v>
      </c>
      <c r="V977">
        <v>0</v>
      </c>
      <c r="W977" t="str">
        <f t="shared" si="138"/>
        <v>PSCAD_DMAT_H_V.Osc_SCR4.53_XR1.21_P1_Q0_191.1_5Hz</v>
      </c>
      <c r="X977" t="str">
        <f t="shared" si="139"/>
        <v>1_0_4.53_1.21</v>
      </c>
      <c r="Z977">
        <v>5</v>
      </c>
    </row>
    <row r="978" spans="1:26" x14ac:dyDescent="0.25">
      <c r="A978" t="s">
        <v>145</v>
      </c>
      <c r="B978" t="s">
        <v>55</v>
      </c>
      <c r="C978" s="11" t="s">
        <v>169</v>
      </c>
      <c r="D978" t="s">
        <v>983</v>
      </c>
      <c r="E978" s="10" t="s">
        <v>334</v>
      </c>
      <c r="F978" t="s">
        <v>304</v>
      </c>
      <c r="G978">
        <v>30</v>
      </c>
      <c r="H978">
        <v>1</v>
      </c>
      <c r="I978" s="7">
        <v>0</v>
      </c>
      <c r="J978" s="7">
        <f>[1]Inputs!$B$7</f>
        <v>4.53</v>
      </c>
      <c r="K978" s="7">
        <f>[1]Inputs!$C$7</f>
        <v>1.21</v>
      </c>
      <c r="L978" s="5" t="str">
        <f>VLOOKUP(X978,[1]Inputs!$A:$F,6,FALSE)</f>
        <v>0.9087</v>
      </c>
      <c r="M978" s="5" t="str">
        <f>VLOOKUP(X978,[1]Inputs!$A:$H,8,FALSE)</f>
        <v>1.0000</v>
      </c>
      <c r="N978" s="5" t="str">
        <f>VLOOKUP(X978,[1]Inputs!$A:$H,7,FALSE)</f>
        <v>1.0300</v>
      </c>
      <c r="O978">
        <v>0</v>
      </c>
      <c r="P978">
        <v>0</v>
      </c>
      <c r="Q978">
        <f t="shared" si="135"/>
        <v>1E-3</v>
      </c>
      <c r="R978">
        <f t="shared" si="136"/>
        <v>0</v>
      </c>
      <c r="S978">
        <f>[1]Inputs!$B$8^2/((J978*[1]Inputs!$B$9)*(SQRT(1+K978^2)))</f>
        <v>23.560643977140487</v>
      </c>
      <c r="T978">
        <f t="shared" si="137"/>
        <v>9.0744989423642855E-2</v>
      </c>
      <c r="U978">
        <v>0</v>
      </c>
      <c r="V978">
        <v>0</v>
      </c>
      <c r="W978" t="str">
        <f t="shared" si="138"/>
        <v>PSCAD_DMAT_H_V.Osc_SCR4.53_XR1.21_P1_Q0_191.1_6Hz</v>
      </c>
      <c r="X978" t="str">
        <f t="shared" si="139"/>
        <v>1_0_4.53_1.21</v>
      </c>
      <c r="Z978">
        <v>6</v>
      </c>
    </row>
    <row r="979" spans="1:26" x14ac:dyDescent="0.25">
      <c r="A979" t="s">
        <v>146</v>
      </c>
      <c r="B979" t="s">
        <v>55</v>
      </c>
      <c r="C979" s="11" t="s">
        <v>169</v>
      </c>
      <c r="D979" t="s">
        <v>983</v>
      </c>
      <c r="E979" s="10" t="s">
        <v>334</v>
      </c>
      <c r="F979" t="s">
        <v>304</v>
      </c>
      <c r="G979">
        <v>30</v>
      </c>
      <c r="H979">
        <v>1</v>
      </c>
      <c r="I979" s="7">
        <v>0</v>
      </c>
      <c r="J979" s="7">
        <f>[1]Inputs!$B$7</f>
        <v>4.53</v>
      </c>
      <c r="K979" s="7">
        <f>[1]Inputs!$C$7</f>
        <v>1.21</v>
      </c>
      <c r="L979" s="5" t="str">
        <f>VLOOKUP(X979,[1]Inputs!$A:$F,6,FALSE)</f>
        <v>0.9087</v>
      </c>
      <c r="M979" s="5" t="str">
        <f>VLOOKUP(X979,[1]Inputs!$A:$H,8,FALSE)</f>
        <v>1.0000</v>
      </c>
      <c r="N979" s="5" t="str">
        <f>VLOOKUP(X979,[1]Inputs!$A:$H,7,FALSE)</f>
        <v>1.0300</v>
      </c>
      <c r="O979">
        <v>0</v>
      </c>
      <c r="P979">
        <v>0</v>
      </c>
      <c r="Q979">
        <f t="shared" si="135"/>
        <v>1E-3</v>
      </c>
      <c r="R979">
        <f t="shared" si="136"/>
        <v>0</v>
      </c>
      <c r="S979">
        <f>[1]Inputs!$B$8^2/((J979*[1]Inputs!$B$9)*(SQRT(1+K979^2)))</f>
        <v>23.560643977140487</v>
      </c>
      <c r="T979">
        <f t="shared" si="137"/>
        <v>9.0744989423642855E-2</v>
      </c>
      <c r="U979">
        <v>0</v>
      </c>
      <c r="V979">
        <v>0</v>
      </c>
      <c r="W979" t="str">
        <f t="shared" si="138"/>
        <v>PSCAD_DMAT_H_V.Osc_SCR4.53_XR1.21_P1_Q0_191.1_7Hz</v>
      </c>
      <c r="X979" t="str">
        <f t="shared" si="139"/>
        <v>1_0_4.53_1.21</v>
      </c>
      <c r="Z979">
        <v>7</v>
      </c>
    </row>
    <row r="980" spans="1:26" x14ac:dyDescent="0.25">
      <c r="A980" t="s">
        <v>147</v>
      </c>
      <c r="B980" t="s">
        <v>55</v>
      </c>
      <c r="C980" s="11" t="s">
        <v>169</v>
      </c>
      <c r="D980" t="s">
        <v>983</v>
      </c>
      <c r="E980" s="10" t="s">
        <v>334</v>
      </c>
      <c r="F980" t="s">
        <v>304</v>
      </c>
      <c r="G980">
        <v>30</v>
      </c>
      <c r="H980">
        <v>1</v>
      </c>
      <c r="I980" s="7">
        <v>0</v>
      </c>
      <c r="J980" s="7">
        <f>[1]Inputs!$B$7</f>
        <v>4.53</v>
      </c>
      <c r="K980" s="7">
        <f>[1]Inputs!$C$7</f>
        <v>1.21</v>
      </c>
      <c r="L980" s="5" t="str">
        <f>VLOOKUP(X980,[1]Inputs!$A:$F,6,FALSE)</f>
        <v>0.9087</v>
      </c>
      <c r="M980" s="5" t="str">
        <f>VLOOKUP(X980,[1]Inputs!$A:$H,8,FALSE)</f>
        <v>1.0000</v>
      </c>
      <c r="N980" s="5" t="str">
        <f>VLOOKUP(X980,[1]Inputs!$A:$H,7,FALSE)</f>
        <v>1.0300</v>
      </c>
      <c r="O980">
        <v>0</v>
      </c>
      <c r="P980">
        <v>0</v>
      </c>
      <c r="Q980">
        <f t="shared" si="135"/>
        <v>1E-3</v>
      </c>
      <c r="R980">
        <f t="shared" si="136"/>
        <v>0</v>
      </c>
      <c r="S980">
        <f>[1]Inputs!$B$8^2/((J980*[1]Inputs!$B$9)*(SQRT(1+K980^2)))</f>
        <v>23.560643977140487</v>
      </c>
      <c r="T980">
        <f t="shared" si="137"/>
        <v>9.0744989423642855E-2</v>
      </c>
      <c r="U980">
        <v>0</v>
      </c>
      <c r="V980">
        <v>0</v>
      </c>
      <c r="W980" t="str">
        <f t="shared" si="138"/>
        <v>PSCAD_DMAT_H_V.Osc_SCR4.53_XR1.21_P1_Q0_191.1_8Hz</v>
      </c>
      <c r="X980" t="str">
        <f t="shared" si="139"/>
        <v>1_0_4.53_1.21</v>
      </c>
      <c r="Z980">
        <v>8</v>
      </c>
    </row>
    <row r="981" spans="1:26" x14ac:dyDescent="0.25">
      <c r="A981" t="s">
        <v>148</v>
      </c>
      <c r="B981" t="s">
        <v>55</v>
      </c>
      <c r="C981" s="11" t="s">
        <v>169</v>
      </c>
      <c r="D981" t="s">
        <v>983</v>
      </c>
      <c r="E981" s="10" t="s">
        <v>334</v>
      </c>
      <c r="F981" t="s">
        <v>304</v>
      </c>
      <c r="G981">
        <v>30</v>
      </c>
      <c r="H981">
        <v>1</v>
      </c>
      <c r="I981" s="7">
        <v>0</v>
      </c>
      <c r="J981" s="7">
        <f>[1]Inputs!$B$7</f>
        <v>4.53</v>
      </c>
      <c r="K981" s="7">
        <f>[1]Inputs!$C$7</f>
        <v>1.21</v>
      </c>
      <c r="L981" s="5" t="str">
        <f>VLOOKUP(X981,[1]Inputs!$A:$F,6,FALSE)</f>
        <v>0.9087</v>
      </c>
      <c r="M981" s="5" t="str">
        <f>VLOOKUP(X981,[1]Inputs!$A:$H,8,FALSE)</f>
        <v>1.0000</v>
      </c>
      <c r="N981" s="5" t="str">
        <f>VLOOKUP(X981,[1]Inputs!$A:$H,7,FALSE)</f>
        <v>1.0300</v>
      </c>
      <c r="O981">
        <v>0</v>
      </c>
      <c r="P981">
        <v>0</v>
      </c>
      <c r="Q981">
        <f t="shared" si="135"/>
        <v>1E-3</v>
      </c>
      <c r="R981">
        <f t="shared" si="136"/>
        <v>0</v>
      </c>
      <c r="S981">
        <f>[1]Inputs!$B$8^2/((J981*[1]Inputs!$B$9)*(SQRT(1+K981^2)))</f>
        <v>23.560643977140487</v>
      </c>
      <c r="T981">
        <f t="shared" si="137"/>
        <v>9.0744989423642855E-2</v>
      </c>
      <c r="U981">
        <v>0</v>
      </c>
      <c r="V981">
        <v>0</v>
      </c>
      <c r="W981" t="str">
        <f t="shared" si="138"/>
        <v>PSCAD_DMAT_H_V.Osc_SCR4.53_XR1.21_P1_Q0_191.1_9Hz</v>
      </c>
      <c r="X981" t="str">
        <f t="shared" si="139"/>
        <v>1_0_4.53_1.21</v>
      </c>
      <c r="Z981">
        <v>9</v>
      </c>
    </row>
    <row r="982" spans="1:26" x14ac:dyDescent="0.25">
      <c r="A982" t="s">
        <v>149</v>
      </c>
      <c r="B982" t="s">
        <v>55</v>
      </c>
      <c r="C982" s="11" t="s">
        <v>169</v>
      </c>
      <c r="D982" t="s">
        <v>983</v>
      </c>
      <c r="E982" s="10" t="s">
        <v>334</v>
      </c>
      <c r="F982" t="s">
        <v>304</v>
      </c>
      <c r="G982">
        <v>30</v>
      </c>
      <c r="H982">
        <v>1</v>
      </c>
      <c r="I982" s="7">
        <v>0</v>
      </c>
      <c r="J982" s="7">
        <f>[1]Inputs!$B$7</f>
        <v>4.53</v>
      </c>
      <c r="K982" s="7">
        <f>[1]Inputs!$C$7</f>
        <v>1.21</v>
      </c>
      <c r="L982" s="5" t="str">
        <f>VLOOKUP(X982,[1]Inputs!$A:$F,6,FALSE)</f>
        <v>0.9087</v>
      </c>
      <c r="M982" s="5" t="str">
        <f>VLOOKUP(X982,[1]Inputs!$A:$H,8,FALSE)</f>
        <v>1.0000</v>
      </c>
      <c r="N982" s="5" t="str">
        <f>VLOOKUP(X982,[1]Inputs!$A:$H,7,FALSE)</f>
        <v>1.0300</v>
      </c>
      <c r="O982">
        <v>0</v>
      </c>
      <c r="P982">
        <v>0</v>
      </c>
      <c r="Q982">
        <f t="shared" si="135"/>
        <v>1E-3</v>
      </c>
      <c r="R982">
        <f t="shared" si="136"/>
        <v>0</v>
      </c>
      <c r="S982">
        <f>[1]Inputs!$B$8^2/((J982*[1]Inputs!$B$9)*(SQRT(1+K982^2)))</f>
        <v>23.560643977140487</v>
      </c>
      <c r="T982">
        <f t="shared" si="137"/>
        <v>9.0744989423642855E-2</v>
      </c>
      <c r="U982">
        <v>0</v>
      </c>
      <c r="V982">
        <v>0</v>
      </c>
      <c r="W982" t="str">
        <f t="shared" si="138"/>
        <v>PSCAD_DMAT_H_V.Osc_SCR4.53_XR1.21_P1_Q0_191.1_10Hz</v>
      </c>
      <c r="X982" t="str">
        <f t="shared" si="139"/>
        <v>1_0_4.53_1.21</v>
      </c>
      <c r="Z982">
        <v>10</v>
      </c>
    </row>
    <row r="983" spans="1:26" x14ac:dyDescent="0.25">
      <c r="A983" t="s">
        <v>150</v>
      </c>
      <c r="B983" t="s">
        <v>55</v>
      </c>
      <c r="C983" s="11" t="s">
        <v>169</v>
      </c>
      <c r="D983" t="s">
        <v>983</v>
      </c>
      <c r="E983" s="10" t="s">
        <v>334</v>
      </c>
      <c r="F983" t="s">
        <v>304</v>
      </c>
      <c r="G983">
        <v>30</v>
      </c>
      <c r="H983">
        <v>1</v>
      </c>
      <c r="I983" s="7">
        <v>0</v>
      </c>
      <c r="J983" s="7">
        <f>[1]Inputs!$B$7</f>
        <v>4.53</v>
      </c>
      <c r="K983" s="7">
        <f>[1]Inputs!$C$7</f>
        <v>1.21</v>
      </c>
      <c r="L983" s="5" t="str">
        <f>VLOOKUP(X983,[1]Inputs!$A:$F,6,FALSE)</f>
        <v>0.9087</v>
      </c>
      <c r="M983" s="5" t="str">
        <f>VLOOKUP(X983,[1]Inputs!$A:$H,8,FALSE)</f>
        <v>1.0000</v>
      </c>
      <c r="N983" s="5" t="str">
        <f>VLOOKUP(X983,[1]Inputs!$A:$H,7,FALSE)</f>
        <v>1.0300</v>
      </c>
      <c r="O983">
        <v>0</v>
      </c>
      <c r="P983">
        <v>0</v>
      </c>
      <c r="Q983">
        <f t="shared" si="135"/>
        <v>1E-3</v>
      </c>
      <c r="R983">
        <f t="shared" si="136"/>
        <v>0</v>
      </c>
      <c r="S983">
        <f>[1]Inputs!$B$8^2/((J983*[1]Inputs!$B$9)*(SQRT(1+K983^2)))</f>
        <v>23.560643977140487</v>
      </c>
      <c r="T983">
        <f t="shared" si="137"/>
        <v>9.0744989423642855E-2</v>
      </c>
      <c r="U983">
        <v>0</v>
      </c>
      <c r="V983">
        <v>0</v>
      </c>
      <c r="W983" t="str">
        <f t="shared" si="138"/>
        <v>PSCAD_DMAT_H_V.Osc_SCR4.53_XR1.21_P1_Q0_191.1_11Hz</v>
      </c>
      <c r="X983" t="str">
        <f t="shared" si="139"/>
        <v>1_0_4.53_1.21</v>
      </c>
      <c r="Z983">
        <v>11</v>
      </c>
    </row>
    <row r="984" spans="1:26" x14ac:dyDescent="0.25">
      <c r="A984" t="s">
        <v>151</v>
      </c>
      <c r="B984" t="s">
        <v>55</v>
      </c>
      <c r="C984" s="11" t="s">
        <v>169</v>
      </c>
      <c r="D984" t="s">
        <v>983</v>
      </c>
      <c r="E984" s="10" t="s">
        <v>334</v>
      </c>
      <c r="F984" t="s">
        <v>304</v>
      </c>
      <c r="G984">
        <v>30</v>
      </c>
      <c r="H984">
        <v>1</v>
      </c>
      <c r="I984" s="7">
        <v>0</v>
      </c>
      <c r="J984" s="7">
        <f>[1]Inputs!$B$7</f>
        <v>4.53</v>
      </c>
      <c r="K984" s="7">
        <f>[1]Inputs!$C$7</f>
        <v>1.21</v>
      </c>
      <c r="L984" s="5" t="str">
        <f>VLOOKUP(X984,[1]Inputs!$A:$F,6,FALSE)</f>
        <v>0.9087</v>
      </c>
      <c r="M984" s="5" t="str">
        <f>VLOOKUP(X984,[1]Inputs!$A:$H,8,FALSE)</f>
        <v>1.0000</v>
      </c>
      <c r="N984" s="5" t="str">
        <f>VLOOKUP(X984,[1]Inputs!$A:$H,7,FALSE)</f>
        <v>1.0300</v>
      </c>
      <c r="O984">
        <v>0</v>
      </c>
      <c r="P984">
        <v>0</v>
      </c>
      <c r="Q984">
        <f t="shared" si="135"/>
        <v>1E-3</v>
      </c>
      <c r="R984">
        <f t="shared" si="136"/>
        <v>0</v>
      </c>
      <c r="S984">
        <f>[1]Inputs!$B$8^2/((J984*[1]Inputs!$B$9)*(SQRT(1+K984^2)))</f>
        <v>23.560643977140487</v>
      </c>
      <c r="T984">
        <f t="shared" si="137"/>
        <v>9.0744989423642855E-2</v>
      </c>
      <c r="U984">
        <v>0</v>
      </c>
      <c r="V984">
        <v>0</v>
      </c>
      <c r="W984" t="str">
        <f t="shared" si="138"/>
        <v>PSCAD_DMAT_H_V.Osc_SCR4.53_XR1.21_P1_Q0_191.1_12Hz</v>
      </c>
      <c r="X984" t="str">
        <f t="shared" si="139"/>
        <v>1_0_4.53_1.21</v>
      </c>
      <c r="Z984">
        <v>12</v>
      </c>
    </row>
    <row r="985" spans="1:26" x14ac:dyDescent="0.25">
      <c r="A985" t="s">
        <v>152</v>
      </c>
      <c r="B985" t="s">
        <v>55</v>
      </c>
      <c r="C985" s="11" t="s">
        <v>169</v>
      </c>
      <c r="D985" t="s">
        <v>983</v>
      </c>
      <c r="E985" s="10" t="s">
        <v>334</v>
      </c>
      <c r="F985" t="s">
        <v>304</v>
      </c>
      <c r="G985">
        <v>30</v>
      </c>
      <c r="H985">
        <v>1</v>
      </c>
      <c r="I985" s="7">
        <v>0</v>
      </c>
      <c r="J985" s="7">
        <f>[1]Inputs!$B$7</f>
        <v>4.53</v>
      </c>
      <c r="K985" s="7">
        <f>[1]Inputs!$C$7</f>
        <v>1.21</v>
      </c>
      <c r="L985" s="5" t="str">
        <f>VLOOKUP(X985,[1]Inputs!$A:$F,6,FALSE)</f>
        <v>0.9087</v>
      </c>
      <c r="M985" s="5" t="str">
        <f>VLOOKUP(X985,[1]Inputs!$A:$H,8,FALSE)</f>
        <v>1.0000</v>
      </c>
      <c r="N985" s="5" t="str">
        <f>VLOOKUP(X985,[1]Inputs!$A:$H,7,FALSE)</f>
        <v>1.0300</v>
      </c>
      <c r="O985">
        <v>0</v>
      </c>
      <c r="P985">
        <v>0</v>
      </c>
      <c r="Q985">
        <f t="shared" si="135"/>
        <v>1E-3</v>
      </c>
      <c r="R985">
        <f t="shared" si="136"/>
        <v>0</v>
      </c>
      <c r="S985">
        <f>[1]Inputs!$B$8^2/((J985*[1]Inputs!$B$9)*(SQRT(1+K985^2)))</f>
        <v>23.560643977140487</v>
      </c>
      <c r="T985">
        <f t="shared" si="137"/>
        <v>9.0744989423642855E-2</v>
      </c>
      <c r="U985">
        <v>0</v>
      </c>
      <c r="V985">
        <v>0</v>
      </c>
      <c r="W985" t="str">
        <f t="shared" si="138"/>
        <v>PSCAD_DMAT_H_V.Osc_SCR4.53_XR1.21_P1_Q0_191.1_13Hz</v>
      </c>
      <c r="X985" t="str">
        <f t="shared" si="139"/>
        <v>1_0_4.53_1.21</v>
      </c>
      <c r="Z985">
        <v>13</v>
      </c>
    </row>
    <row r="986" spans="1:26" x14ac:dyDescent="0.25">
      <c r="A986" t="s">
        <v>153</v>
      </c>
      <c r="B986" t="s">
        <v>55</v>
      </c>
      <c r="C986" s="11" t="s">
        <v>169</v>
      </c>
      <c r="D986" t="s">
        <v>983</v>
      </c>
      <c r="E986" s="10" t="s">
        <v>334</v>
      </c>
      <c r="F986" t="s">
        <v>304</v>
      </c>
      <c r="G986">
        <v>30</v>
      </c>
      <c r="H986">
        <v>1</v>
      </c>
      <c r="I986" s="7">
        <v>0</v>
      </c>
      <c r="J986" s="7">
        <f>[1]Inputs!$B$7</f>
        <v>4.53</v>
      </c>
      <c r="K986" s="7">
        <f>[1]Inputs!$C$7</f>
        <v>1.21</v>
      </c>
      <c r="L986" s="5" t="str">
        <f>VLOOKUP(X986,[1]Inputs!$A:$F,6,FALSE)</f>
        <v>0.9087</v>
      </c>
      <c r="M986" s="5" t="str">
        <f>VLOOKUP(X986,[1]Inputs!$A:$H,8,FALSE)</f>
        <v>1.0000</v>
      </c>
      <c r="N986" s="5" t="str">
        <f>VLOOKUP(X986,[1]Inputs!$A:$H,7,FALSE)</f>
        <v>1.0300</v>
      </c>
      <c r="O986">
        <v>0</v>
      </c>
      <c r="P986">
        <v>0</v>
      </c>
      <c r="Q986">
        <f t="shared" si="135"/>
        <v>1E-3</v>
      </c>
      <c r="R986">
        <f t="shared" si="136"/>
        <v>0</v>
      </c>
      <c r="S986">
        <f>[1]Inputs!$B$8^2/((J986*[1]Inputs!$B$9)*(SQRT(1+K986^2)))</f>
        <v>23.560643977140487</v>
      </c>
      <c r="T986">
        <f t="shared" si="137"/>
        <v>9.0744989423642855E-2</v>
      </c>
      <c r="U986">
        <v>0</v>
      </c>
      <c r="V986">
        <v>0</v>
      </c>
      <c r="W986" t="str">
        <f t="shared" si="138"/>
        <v>PSCAD_DMAT_H_V.Osc_SCR4.53_XR1.21_P1_Q0_191.1_14Hz</v>
      </c>
      <c r="X986" t="str">
        <f t="shared" si="139"/>
        <v>1_0_4.53_1.21</v>
      </c>
      <c r="Z986">
        <v>14</v>
      </c>
    </row>
    <row r="987" spans="1:26" x14ac:dyDescent="0.25">
      <c r="A987" t="s">
        <v>154</v>
      </c>
      <c r="B987" t="s">
        <v>55</v>
      </c>
      <c r="C987" s="11" t="s">
        <v>169</v>
      </c>
      <c r="D987" t="s">
        <v>983</v>
      </c>
      <c r="E987" s="10" t="s">
        <v>334</v>
      </c>
      <c r="F987" t="s">
        <v>304</v>
      </c>
      <c r="G987">
        <v>30</v>
      </c>
      <c r="H987">
        <v>1</v>
      </c>
      <c r="I987" s="7">
        <v>0</v>
      </c>
      <c r="J987" s="7">
        <f>[1]Inputs!$B$7</f>
        <v>4.53</v>
      </c>
      <c r="K987" s="7">
        <f>[1]Inputs!$C$7</f>
        <v>1.21</v>
      </c>
      <c r="L987" s="5" t="str">
        <f>VLOOKUP(X987,[1]Inputs!$A:$F,6,FALSE)</f>
        <v>0.9087</v>
      </c>
      <c r="M987" s="5" t="str">
        <f>VLOOKUP(X987,[1]Inputs!$A:$H,8,FALSE)</f>
        <v>1.0000</v>
      </c>
      <c r="N987" s="5" t="str">
        <f>VLOOKUP(X987,[1]Inputs!$A:$H,7,FALSE)</f>
        <v>1.0300</v>
      </c>
      <c r="O987">
        <v>0</v>
      </c>
      <c r="P987">
        <v>0</v>
      </c>
      <c r="Q987">
        <f t="shared" si="135"/>
        <v>1E-3</v>
      </c>
      <c r="R987">
        <f t="shared" si="136"/>
        <v>0</v>
      </c>
      <c r="S987">
        <f>[1]Inputs!$B$8^2/((J987*[1]Inputs!$B$9)*(SQRT(1+K987^2)))</f>
        <v>23.560643977140487</v>
      </c>
      <c r="T987">
        <f t="shared" si="137"/>
        <v>9.0744989423642855E-2</v>
      </c>
      <c r="U987">
        <v>0</v>
      </c>
      <c r="V987">
        <v>0</v>
      </c>
      <c r="W987" t="str">
        <f t="shared" si="138"/>
        <v>PSCAD_DMAT_H_V.Osc_SCR4.53_XR1.21_P1_Q0_191.1_15Hz</v>
      </c>
      <c r="X987" t="str">
        <f t="shared" si="139"/>
        <v>1_0_4.53_1.21</v>
      </c>
      <c r="Z987">
        <v>15</v>
      </c>
    </row>
    <row r="988" spans="1:26" x14ac:dyDescent="0.25">
      <c r="A988" t="s">
        <v>155</v>
      </c>
      <c r="B988" t="s">
        <v>55</v>
      </c>
      <c r="C988" s="11" t="s">
        <v>169</v>
      </c>
      <c r="D988" t="s">
        <v>983</v>
      </c>
      <c r="E988" s="10" t="s">
        <v>334</v>
      </c>
      <c r="F988" t="s">
        <v>304</v>
      </c>
      <c r="G988">
        <v>30</v>
      </c>
      <c r="H988">
        <v>1</v>
      </c>
      <c r="I988" s="7">
        <v>0</v>
      </c>
      <c r="J988" s="7">
        <f>[1]Inputs!$B$7</f>
        <v>4.53</v>
      </c>
      <c r="K988" s="7">
        <f>[1]Inputs!$C$7</f>
        <v>1.21</v>
      </c>
      <c r="L988" s="5" t="str">
        <f>VLOOKUP(X988,[1]Inputs!$A:$F,6,FALSE)</f>
        <v>0.9087</v>
      </c>
      <c r="M988" s="5" t="str">
        <f>VLOOKUP(X988,[1]Inputs!$A:$H,8,FALSE)</f>
        <v>1.0000</v>
      </c>
      <c r="N988" s="5" t="str">
        <f>VLOOKUP(X988,[1]Inputs!$A:$H,7,FALSE)</f>
        <v>1.0300</v>
      </c>
      <c r="O988">
        <v>0</v>
      </c>
      <c r="P988">
        <v>0</v>
      </c>
      <c r="Q988">
        <f t="shared" si="135"/>
        <v>1E-3</v>
      </c>
      <c r="R988">
        <f t="shared" si="136"/>
        <v>0</v>
      </c>
      <c r="S988">
        <f>[1]Inputs!$B$8^2/((J988*[1]Inputs!$B$9)*(SQRT(1+K988^2)))</f>
        <v>23.560643977140487</v>
      </c>
      <c r="T988">
        <f t="shared" si="137"/>
        <v>9.0744989423642855E-2</v>
      </c>
      <c r="U988">
        <v>0</v>
      </c>
      <c r="V988">
        <v>0</v>
      </c>
      <c r="W988" t="str">
        <f t="shared" si="138"/>
        <v>PSCAD_DMAT_H_V.Osc_SCR4.53_XR1.21_P1_Q0_191.1_16Hz</v>
      </c>
      <c r="X988" t="str">
        <f t="shared" si="139"/>
        <v>1_0_4.53_1.21</v>
      </c>
      <c r="Z988">
        <v>16</v>
      </c>
    </row>
    <row r="989" spans="1:26" x14ac:dyDescent="0.25">
      <c r="A989" t="s">
        <v>156</v>
      </c>
      <c r="B989" t="s">
        <v>55</v>
      </c>
      <c r="C989" s="11" t="s">
        <v>169</v>
      </c>
      <c r="D989" t="s">
        <v>983</v>
      </c>
      <c r="E989" s="10" t="s">
        <v>334</v>
      </c>
      <c r="F989" t="s">
        <v>304</v>
      </c>
      <c r="G989">
        <v>30</v>
      </c>
      <c r="H989">
        <v>1</v>
      </c>
      <c r="I989" s="7">
        <v>0</v>
      </c>
      <c r="J989" s="7">
        <f>[1]Inputs!$B$7</f>
        <v>4.53</v>
      </c>
      <c r="K989" s="7">
        <f>[1]Inputs!$C$7</f>
        <v>1.21</v>
      </c>
      <c r="L989" s="5" t="str">
        <f>VLOOKUP(X989,[1]Inputs!$A:$F,6,FALSE)</f>
        <v>0.9087</v>
      </c>
      <c r="M989" s="5" t="str">
        <f>VLOOKUP(X989,[1]Inputs!$A:$H,8,FALSE)</f>
        <v>1.0000</v>
      </c>
      <c r="N989" s="5" t="str">
        <f>VLOOKUP(X989,[1]Inputs!$A:$H,7,FALSE)</f>
        <v>1.0300</v>
      </c>
      <c r="O989">
        <v>0</v>
      </c>
      <c r="P989">
        <v>0</v>
      </c>
      <c r="Q989">
        <f t="shared" si="135"/>
        <v>1E-3</v>
      </c>
      <c r="R989">
        <f t="shared" si="136"/>
        <v>0</v>
      </c>
      <c r="S989">
        <f>[1]Inputs!$B$8^2/((J989*[1]Inputs!$B$9)*(SQRT(1+K989^2)))</f>
        <v>23.560643977140487</v>
      </c>
      <c r="T989">
        <f t="shared" si="137"/>
        <v>9.0744989423642855E-2</v>
      </c>
      <c r="U989">
        <v>0</v>
      </c>
      <c r="V989">
        <v>0</v>
      </c>
      <c r="W989" t="str">
        <f t="shared" si="138"/>
        <v>PSCAD_DMAT_H_V.Osc_SCR4.53_XR1.21_P1_Q0_191.1_17Hz</v>
      </c>
      <c r="X989" t="str">
        <f t="shared" si="139"/>
        <v>1_0_4.53_1.21</v>
      </c>
      <c r="Z989">
        <v>17</v>
      </c>
    </row>
    <row r="990" spans="1:26" x14ac:dyDescent="0.25">
      <c r="A990" t="s">
        <v>157</v>
      </c>
      <c r="B990" t="s">
        <v>55</v>
      </c>
      <c r="C990" s="11" t="s">
        <v>169</v>
      </c>
      <c r="D990" t="s">
        <v>983</v>
      </c>
      <c r="E990" s="10" t="s">
        <v>334</v>
      </c>
      <c r="F990" t="s">
        <v>304</v>
      </c>
      <c r="G990">
        <v>30</v>
      </c>
      <c r="H990">
        <v>1</v>
      </c>
      <c r="I990" s="7">
        <v>0</v>
      </c>
      <c r="J990" s="7">
        <f>[1]Inputs!$B$7</f>
        <v>4.53</v>
      </c>
      <c r="K990" s="7">
        <f>[1]Inputs!$C$7</f>
        <v>1.21</v>
      </c>
      <c r="L990" s="5" t="str">
        <f>VLOOKUP(X990,[1]Inputs!$A:$F,6,FALSE)</f>
        <v>0.9087</v>
      </c>
      <c r="M990" s="5" t="str">
        <f>VLOOKUP(X990,[1]Inputs!$A:$H,8,FALSE)</f>
        <v>1.0000</v>
      </c>
      <c r="N990" s="5" t="str">
        <f>VLOOKUP(X990,[1]Inputs!$A:$H,7,FALSE)</f>
        <v>1.0300</v>
      </c>
      <c r="O990">
        <v>0</v>
      </c>
      <c r="P990">
        <v>0</v>
      </c>
      <c r="Q990">
        <f t="shared" si="135"/>
        <v>1E-3</v>
      </c>
      <c r="R990">
        <f t="shared" si="136"/>
        <v>0</v>
      </c>
      <c r="S990">
        <f>[1]Inputs!$B$8^2/((J990*[1]Inputs!$B$9)*(SQRT(1+K990^2)))</f>
        <v>23.560643977140487</v>
      </c>
      <c r="T990">
        <f t="shared" si="137"/>
        <v>9.0744989423642855E-2</v>
      </c>
      <c r="U990">
        <v>0</v>
      </c>
      <c r="V990">
        <v>0</v>
      </c>
      <c r="W990" t="str">
        <f t="shared" si="138"/>
        <v>PSCAD_DMAT_H_V.Osc_SCR4.53_XR1.21_P1_Q0_191.1_18Hz</v>
      </c>
      <c r="X990" t="str">
        <f t="shared" si="139"/>
        <v>1_0_4.53_1.21</v>
      </c>
      <c r="Z990">
        <v>18</v>
      </c>
    </row>
    <row r="991" spans="1:26" x14ac:dyDescent="0.25">
      <c r="A991" t="s">
        <v>158</v>
      </c>
      <c r="B991" t="s">
        <v>55</v>
      </c>
      <c r="C991" s="11" t="s">
        <v>169</v>
      </c>
      <c r="D991" t="s">
        <v>983</v>
      </c>
      <c r="E991" s="10" t="s">
        <v>334</v>
      </c>
      <c r="F991" t="s">
        <v>304</v>
      </c>
      <c r="G991">
        <v>30</v>
      </c>
      <c r="H991">
        <v>1</v>
      </c>
      <c r="I991" s="7">
        <v>0</v>
      </c>
      <c r="J991" s="7">
        <f>[1]Inputs!$B$7</f>
        <v>4.53</v>
      </c>
      <c r="K991" s="7">
        <f>[1]Inputs!$C$7</f>
        <v>1.21</v>
      </c>
      <c r="L991" s="5" t="str">
        <f>VLOOKUP(X991,[1]Inputs!$A:$F,6,FALSE)</f>
        <v>0.9087</v>
      </c>
      <c r="M991" s="5" t="str">
        <f>VLOOKUP(X991,[1]Inputs!$A:$H,8,FALSE)</f>
        <v>1.0000</v>
      </c>
      <c r="N991" s="5" t="str">
        <f>VLOOKUP(X991,[1]Inputs!$A:$H,7,FALSE)</f>
        <v>1.0300</v>
      </c>
      <c r="O991">
        <v>0</v>
      </c>
      <c r="P991">
        <v>0</v>
      </c>
      <c r="Q991">
        <f t="shared" si="135"/>
        <v>1E-3</v>
      </c>
      <c r="R991">
        <f t="shared" si="136"/>
        <v>0</v>
      </c>
      <c r="S991">
        <f>[1]Inputs!$B$8^2/((J991*[1]Inputs!$B$9)*(SQRT(1+K991^2)))</f>
        <v>23.560643977140487</v>
      </c>
      <c r="T991">
        <f t="shared" si="137"/>
        <v>9.0744989423642855E-2</v>
      </c>
      <c r="U991">
        <v>0</v>
      </c>
      <c r="V991">
        <v>0</v>
      </c>
      <c r="W991" t="str">
        <f t="shared" si="138"/>
        <v>PSCAD_DMAT_H_V.Osc_SCR4.53_XR1.21_P1_Q0_191.1_19Hz</v>
      </c>
      <c r="X991" t="str">
        <f t="shared" si="139"/>
        <v>1_0_4.53_1.21</v>
      </c>
      <c r="Z991">
        <v>19</v>
      </c>
    </row>
    <row r="992" spans="1:26" x14ac:dyDescent="0.25">
      <c r="A992" t="s">
        <v>159</v>
      </c>
      <c r="B992" t="s">
        <v>55</v>
      </c>
      <c r="C992" s="11" t="s">
        <v>169</v>
      </c>
      <c r="D992" t="s">
        <v>983</v>
      </c>
      <c r="E992" s="10" t="s">
        <v>334</v>
      </c>
      <c r="F992" t="s">
        <v>304</v>
      </c>
      <c r="G992">
        <v>30</v>
      </c>
      <c r="H992">
        <v>1</v>
      </c>
      <c r="I992" s="7">
        <v>0</v>
      </c>
      <c r="J992" s="7">
        <f>[1]Inputs!$B$7</f>
        <v>4.53</v>
      </c>
      <c r="K992" s="7">
        <f>[1]Inputs!$C$7</f>
        <v>1.21</v>
      </c>
      <c r="L992" s="5" t="str">
        <f>VLOOKUP(X992,[1]Inputs!$A:$F,6,FALSE)</f>
        <v>0.9087</v>
      </c>
      <c r="M992" s="5" t="str">
        <f>VLOOKUP(X992,[1]Inputs!$A:$H,8,FALSE)</f>
        <v>1.0000</v>
      </c>
      <c r="N992" s="5" t="str">
        <f>VLOOKUP(X992,[1]Inputs!$A:$H,7,FALSE)</f>
        <v>1.0300</v>
      </c>
      <c r="O992">
        <v>0</v>
      </c>
      <c r="P992">
        <v>0</v>
      </c>
      <c r="Q992">
        <f t="shared" si="135"/>
        <v>1E-3</v>
      </c>
      <c r="R992">
        <f t="shared" si="136"/>
        <v>0</v>
      </c>
      <c r="S992">
        <f>[1]Inputs!$B$8^2/((J992*[1]Inputs!$B$9)*(SQRT(1+K992^2)))</f>
        <v>23.560643977140487</v>
      </c>
      <c r="T992">
        <f t="shared" si="137"/>
        <v>9.0744989423642855E-2</v>
      </c>
      <c r="U992">
        <v>0</v>
      </c>
      <c r="V992">
        <v>0</v>
      </c>
      <c r="W992" t="str">
        <f t="shared" si="138"/>
        <v>PSCAD_DMAT_H_V.Osc_SCR4.53_XR1.21_P1_Q0_191.1_20Hz</v>
      </c>
      <c r="X992" t="str">
        <f t="shared" si="139"/>
        <v>1_0_4.53_1.21</v>
      </c>
      <c r="Z992">
        <v>20</v>
      </c>
    </row>
    <row r="993" spans="1:26" x14ac:dyDescent="0.25">
      <c r="A993" t="s">
        <v>1126</v>
      </c>
      <c r="B993" t="s">
        <v>55</v>
      </c>
      <c r="C993" s="11" t="s">
        <v>169</v>
      </c>
      <c r="D993" t="s">
        <v>983</v>
      </c>
      <c r="E993" s="10" t="s">
        <v>334</v>
      </c>
      <c r="F993" t="s">
        <v>304</v>
      </c>
      <c r="G993">
        <v>30</v>
      </c>
      <c r="H993">
        <v>1</v>
      </c>
      <c r="I993" s="7">
        <v>0</v>
      </c>
      <c r="J993" s="7">
        <f>[1]Inputs!$B$7</f>
        <v>4.53</v>
      </c>
      <c r="K993" s="7">
        <f>[1]Inputs!$C$7</f>
        <v>1.21</v>
      </c>
      <c r="L993" s="5" t="str">
        <f>VLOOKUP(X993,[1]Inputs!$A:$F,6,FALSE)</f>
        <v>0.9087</v>
      </c>
      <c r="M993" s="5" t="str">
        <f>VLOOKUP(X993,[1]Inputs!$A:$H,8,FALSE)</f>
        <v>1.0000</v>
      </c>
      <c r="N993" s="5" t="str">
        <f>VLOOKUP(X993,[1]Inputs!$A:$H,7,FALSE)</f>
        <v>1.0300</v>
      </c>
      <c r="O993">
        <v>0</v>
      </c>
      <c r="P993">
        <v>0</v>
      </c>
      <c r="Q993">
        <f t="shared" ref="Q993:Q997" si="140">IF(S993*V993=0,0.001,S993*V993)</f>
        <v>1E-3</v>
      </c>
      <c r="R993">
        <f t="shared" ref="R993:R997" si="141">T993*V993</f>
        <v>0</v>
      </c>
      <c r="S993">
        <f>[1]Inputs!$B$8^2/((J993*[1]Inputs!$B$9)*(SQRT(1+K993^2)))</f>
        <v>23.560643977140487</v>
      </c>
      <c r="T993">
        <f t="shared" ref="T993:T997" si="142">S993*K993/(2*PI()*50)</f>
        <v>9.0744989423642855E-2</v>
      </c>
      <c r="U993">
        <v>0</v>
      </c>
      <c r="V993">
        <v>0</v>
      </c>
      <c r="W993" t="str">
        <f t="shared" ref="W993:W997" si="143">"PSCAD_"&amp;F993&amp;"_"&amp;D993&amp;"_"&amp;E993&amp;"_SCR"&amp;ROUND(J993,2)&amp;"_XR"&amp;ROUND(K993,2)&amp;"_P"&amp;H993&amp;"_Q"&amp;I993&amp;"_"&amp;A993</f>
        <v>PSCAD_DMAT_H_V.Osc_SCR4.53_XR1.21_P1_Q0_191.1_21Hz</v>
      </c>
      <c r="X993" t="str">
        <f t="shared" ref="X993:X997" si="144">H993&amp;"_"&amp;I993&amp;"_"&amp;ROUND(J993,2)&amp;"_"&amp;ROUND(K993,2)</f>
        <v>1_0_4.53_1.21</v>
      </c>
      <c r="Z993">
        <v>21</v>
      </c>
    </row>
    <row r="994" spans="1:26" x14ac:dyDescent="0.25">
      <c r="A994" t="s">
        <v>1127</v>
      </c>
      <c r="B994" t="s">
        <v>55</v>
      </c>
      <c r="C994" s="11" t="s">
        <v>169</v>
      </c>
      <c r="D994" t="s">
        <v>983</v>
      </c>
      <c r="E994" s="10" t="s">
        <v>334</v>
      </c>
      <c r="F994" t="s">
        <v>304</v>
      </c>
      <c r="G994">
        <v>30</v>
      </c>
      <c r="H994">
        <v>1</v>
      </c>
      <c r="I994" s="7">
        <v>0</v>
      </c>
      <c r="J994" s="7">
        <f>[1]Inputs!$B$7</f>
        <v>4.53</v>
      </c>
      <c r="K994" s="7">
        <f>[1]Inputs!$C$7</f>
        <v>1.21</v>
      </c>
      <c r="L994" s="5" t="str">
        <f>VLOOKUP(X994,[1]Inputs!$A:$F,6,FALSE)</f>
        <v>0.9087</v>
      </c>
      <c r="M994" s="5" t="str">
        <f>VLOOKUP(X994,[1]Inputs!$A:$H,8,FALSE)</f>
        <v>1.0000</v>
      </c>
      <c r="N994" s="5" t="str">
        <f>VLOOKUP(X994,[1]Inputs!$A:$H,7,FALSE)</f>
        <v>1.0300</v>
      </c>
      <c r="O994">
        <v>0</v>
      </c>
      <c r="P994">
        <v>0</v>
      </c>
      <c r="Q994">
        <f t="shared" si="140"/>
        <v>1E-3</v>
      </c>
      <c r="R994">
        <f t="shared" si="141"/>
        <v>0</v>
      </c>
      <c r="S994">
        <f>[1]Inputs!$B$8^2/((J994*[1]Inputs!$B$9)*(SQRT(1+K994^2)))</f>
        <v>23.560643977140487</v>
      </c>
      <c r="T994">
        <f t="shared" si="142"/>
        <v>9.0744989423642855E-2</v>
      </c>
      <c r="U994">
        <v>0</v>
      </c>
      <c r="V994">
        <v>0</v>
      </c>
      <c r="W994" t="str">
        <f t="shared" si="143"/>
        <v>PSCAD_DMAT_H_V.Osc_SCR4.53_XR1.21_P1_Q0_191.1_22Hz</v>
      </c>
      <c r="X994" t="str">
        <f t="shared" si="144"/>
        <v>1_0_4.53_1.21</v>
      </c>
      <c r="Z994">
        <v>22</v>
      </c>
    </row>
    <row r="995" spans="1:26" x14ac:dyDescent="0.25">
      <c r="A995" t="s">
        <v>1128</v>
      </c>
      <c r="B995" t="s">
        <v>55</v>
      </c>
      <c r="C995" s="11" t="s">
        <v>169</v>
      </c>
      <c r="D995" t="s">
        <v>983</v>
      </c>
      <c r="E995" s="10" t="s">
        <v>334</v>
      </c>
      <c r="F995" t="s">
        <v>304</v>
      </c>
      <c r="G995">
        <v>30</v>
      </c>
      <c r="H995">
        <v>1</v>
      </c>
      <c r="I995" s="7">
        <v>0</v>
      </c>
      <c r="J995" s="7">
        <f>[1]Inputs!$B$7</f>
        <v>4.53</v>
      </c>
      <c r="K995" s="7">
        <f>[1]Inputs!$C$7</f>
        <v>1.21</v>
      </c>
      <c r="L995" s="5" t="str">
        <f>VLOOKUP(X995,[1]Inputs!$A:$F,6,FALSE)</f>
        <v>0.9087</v>
      </c>
      <c r="M995" s="5" t="str">
        <f>VLOOKUP(X995,[1]Inputs!$A:$H,8,FALSE)</f>
        <v>1.0000</v>
      </c>
      <c r="N995" s="5" t="str">
        <f>VLOOKUP(X995,[1]Inputs!$A:$H,7,FALSE)</f>
        <v>1.0300</v>
      </c>
      <c r="O995">
        <v>0</v>
      </c>
      <c r="P995">
        <v>0</v>
      </c>
      <c r="Q995">
        <f t="shared" si="140"/>
        <v>1E-3</v>
      </c>
      <c r="R995">
        <f t="shared" si="141"/>
        <v>0</v>
      </c>
      <c r="S995">
        <f>[1]Inputs!$B$8^2/((J995*[1]Inputs!$B$9)*(SQRT(1+K995^2)))</f>
        <v>23.560643977140487</v>
      </c>
      <c r="T995">
        <f t="shared" si="142"/>
        <v>9.0744989423642855E-2</v>
      </c>
      <c r="U995">
        <v>0</v>
      </c>
      <c r="V995">
        <v>0</v>
      </c>
      <c r="W995" t="str">
        <f t="shared" si="143"/>
        <v>PSCAD_DMAT_H_V.Osc_SCR4.53_XR1.21_P1_Q0_191.1_23Hz</v>
      </c>
      <c r="X995" t="str">
        <f t="shared" si="144"/>
        <v>1_0_4.53_1.21</v>
      </c>
      <c r="Z995">
        <v>23</v>
      </c>
    </row>
    <row r="996" spans="1:26" x14ac:dyDescent="0.25">
      <c r="A996" t="s">
        <v>1129</v>
      </c>
      <c r="B996" t="s">
        <v>55</v>
      </c>
      <c r="C996" s="11" t="s">
        <v>169</v>
      </c>
      <c r="D996" t="s">
        <v>983</v>
      </c>
      <c r="E996" s="10" t="s">
        <v>334</v>
      </c>
      <c r="F996" t="s">
        <v>304</v>
      </c>
      <c r="G996">
        <v>30</v>
      </c>
      <c r="H996">
        <v>1</v>
      </c>
      <c r="I996" s="7">
        <v>0</v>
      </c>
      <c r="J996" s="7">
        <f>[1]Inputs!$B$7</f>
        <v>4.53</v>
      </c>
      <c r="K996" s="7">
        <f>[1]Inputs!$C$7</f>
        <v>1.21</v>
      </c>
      <c r="L996" s="5" t="str">
        <f>VLOOKUP(X996,[1]Inputs!$A:$F,6,FALSE)</f>
        <v>0.9087</v>
      </c>
      <c r="M996" s="5" t="str">
        <f>VLOOKUP(X996,[1]Inputs!$A:$H,8,FALSE)</f>
        <v>1.0000</v>
      </c>
      <c r="N996" s="5" t="str">
        <f>VLOOKUP(X996,[1]Inputs!$A:$H,7,FALSE)</f>
        <v>1.0300</v>
      </c>
      <c r="O996">
        <v>0</v>
      </c>
      <c r="P996">
        <v>0</v>
      </c>
      <c r="Q996">
        <f t="shared" si="140"/>
        <v>1E-3</v>
      </c>
      <c r="R996">
        <f t="shared" si="141"/>
        <v>0</v>
      </c>
      <c r="S996">
        <f>[1]Inputs!$B$8^2/((J996*[1]Inputs!$B$9)*(SQRT(1+K996^2)))</f>
        <v>23.560643977140487</v>
      </c>
      <c r="T996">
        <f t="shared" si="142"/>
        <v>9.0744989423642855E-2</v>
      </c>
      <c r="U996">
        <v>0</v>
      </c>
      <c r="V996">
        <v>0</v>
      </c>
      <c r="W996" t="str">
        <f t="shared" si="143"/>
        <v>PSCAD_DMAT_H_V.Osc_SCR4.53_XR1.21_P1_Q0_191.1_24Hz</v>
      </c>
      <c r="X996" t="str">
        <f t="shared" si="144"/>
        <v>1_0_4.53_1.21</v>
      </c>
      <c r="Z996">
        <v>24</v>
      </c>
    </row>
    <row r="997" spans="1:26" x14ac:dyDescent="0.25">
      <c r="A997" t="s">
        <v>1130</v>
      </c>
      <c r="B997" t="s">
        <v>55</v>
      </c>
      <c r="C997" s="11" t="s">
        <v>169</v>
      </c>
      <c r="D997" t="s">
        <v>983</v>
      </c>
      <c r="E997" s="10" t="s">
        <v>334</v>
      </c>
      <c r="F997" t="s">
        <v>304</v>
      </c>
      <c r="G997">
        <v>30</v>
      </c>
      <c r="H997">
        <v>1</v>
      </c>
      <c r="I997" s="7">
        <v>0</v>
      </c>
      <c r="J997" s="7">
        <f>[1]Inputs!$B$7</f>
        <v>4.53</v>
      </c>
      <c r="K997" s="7">
        <f>[1]Inputs!$C$7</f>
        <v>1.21</v>
      </c>
      <c r="L997" s="5" t="str">
        <f>VLOOKUP(X997,[1]Inputs!$A:$F,6,FALSE)</f>
        <v>0.9087</v>
      </c>
      <c r="M997" s="5" t="str">
        <f>VLOOKUP(X997,[1]Inputs!$A:$H,8,FALSE)</f>
        <v>1.0000</v>
      </c>
      <c r="N997" s="5" t="str">
        <f>VLOOKUP(X997,[1]Inputs!$A:$H,7,FALSE)</f>
        <v>1.0300</v>
      </c>
      <c r="O997">
        <v>0</v>
      </c>
      <c r="P997">
        <v>0</v>
      </c>
      <c r="Q997">
        <f t="shared" si="140"/>
        <v>1E-3</v>
      </c>
      <c r="R997">
        <f t="shared" si="141"/>
        <v>0</v>
      </c>
      <c r="S997">
        <f>[1]Inputs!$B$8^2/((J997*[1]Inputs!$B$9)*(SQRT(1+K997^2)))</f>
        <v>23.560643977140487</v>
      </c>
      <c r="T997">
        <f t="shared" si="142"/>
        <v>9.0744989423642855E-2</v>
      </c>
      <c r="U997">
        <v>0</v>
      </c>
      <c r="V997">
        <v>0</v>
      </c>
      <c r="W997" t="str">
        <f t="shared" si="143"/>
        <v>PSCAD_DMAT_H_V.Osc_SCR4.53_XR1.21_P1_Q0_191.1_25Hz</v>
      </c>
      <c r="X997" t="str">
        <f t="shared" si="144"/>
        <v>1_0_4.53_1.21</v>
      </c>
      <c r="Z997">
        <v>25</v>
      </c>
    </row>
    <row r="998" spans="1:26" x14ac:dyDescent="0.25">
      <c r="A998" t="s">
        <v>179</v>
      </c>
      <c r="B998" t="s">
        <v>55</v>
      </c>
      <c r="C998" s="11" t="s">
        <v>169</v>
      </c>
      <c r="D998" t="s">
        <v>983</v>
      </c>
      <c r="E998" s="10" t="s">
        <v>334</v>
      </c>
      <c r="F998" t="s">
        <v>304</v>
      </c>
      <c r="G998">
        <v>30</v>
      </c>
      <c r="H998">
        <v>1</v>
      </c>
      <c r="I998" s="7">
        <v>0</v>
      </c>
      <c r="J998" s="7">
        <f>[1]Inputs!$B$6</f>
        <v>7.06</v>
      </c>
      <c r="K998" s="7">
        <f>[1]Inputs!$C$6</f>
        <v>1.63</v>
      </c>
      <c r="L998" s="5" t="str">
        <f>VLOOKUP(X998,[1]Inputs!$A:$F,6,FALSE)</f>
        <v>0.9653</v>
      </c>
      <c r="M998" s="5" t="str">
        <f>VLOOKUP(X998,[1]Inputs!$A:$H,8,FALSE)</f>
        <v>1.0000</v>
      </c>
      <c r="N998" s="5" t="str">
        <f>VLOOKUP(X998,[1]Inputs!$A:$H,7,FALSE)</f>
        <v>1.0300</v>
      </c>
      <c r="O998">
        <v>0</v>
      </c>
      <c r="P998">
        <v>0</v>
      </c>
      <c r="Q998">
        <f t="shared" si="135"/>
        <v>1E-3</v>
      </c>
      <c r="R998">
        <f t="shared" si="136"/>
        <v>0</v>
      </c>
      <c r="S998">
        <f>[1]Inputs!$B$8^2/((J998*[1]Inputs!$B$9)*(SQRT(1+K998^2)))</f>
        <v>12.409471324438538</v>
      </c>
      <c r="T998">
        <f t="shared" si="137"/>
        <v>6.4385935699593638E-2</v>
      </c>
      <c r="U998">
        <v>0</v>
      </c>
      <c r="V998">
        <v>0</v>
      </c>
      <c r="W998" t="str">
        <f t="shared" si="138"/>
        <v>PSCAD_DMAT_H_V.Osc_SCR7.06_XR1.63_P1_Q0_190.2_0.1Hz</v>
      </c>
      <c r="X998" t="str">
        <f t="shared" si="139"/>
        <v>1_0_7.06_1.63</v>
      </c>
      <c r="Z998">
        <v>0.1</v>
      </c>
    </row>
    <row r="999" spans="1:26" x14ac:dyDescent="0.25">
      <c r="A999" t="s">
        <v>180</v>
      </c>
      <c r="B999" t="s">
        <v>55</v>
      </c>
      <c r="C999" s="11" t="s">
        <v>169</v>
      </c>
      <c r="D999" t="s">
        <v>983</v>
      </c>
      <c r="E999" s="10" t="s">
        <v>334</v>
      </c>
      <c r="F999" t="s">
        <v>304</v>
      </c>
      <c r="G999">
        <v>30</v>
      </c>
      <c r="H999">
        <v>1</v>
      </c>
      <c r="I999" s="7">
        <v>0</v>
      </c>
      <c r="J999" s="7">
        <f>[1]Inputs!$B$6</f>
        <v>7.06</v>
      </c>
      <c r="K999" s="7">
        <f>[1]Inputs!$C$6</f>
        <v>1.63</v>
      </c>
      <c r="L999" s="5" t="str">
        <f>VLOOKUP(X999,[1]Inputs!$A:$F,6,FALSE)</f>
        <v>0.9653</v>
      </c>
      <c r="M999" s="5" t="str">
        <f>VLOOKUP(X999,[1]Inputs!$A:$H,8,FALSE)</f>
        <v>1.0000</v>
      </c>
      <c r="N999" s="5" t="str">
        <f>VLOOKUP(X999,[1]Inputs!$A:$H,7,FALSE)</f>
        <v>1.0300</v>
      </c>
      <c r="O999">
        <v>0</v>
      </c>
      <c r="P999">
        <v>0</v>
      </c>
      <c r="Q999">
        <f t="shared" si="135"/>
        <v>1E-3</v>
      </c>
      <c r="R999">
        <f t="shared" si="136"/>
        <v>0</v>
      </c>
      <c r="S999">
        <f>[1]Inputs!$B$8^2/((J999*[1]Inputs!$B$9)*(SQRT(1+K999^2)))</f>
        <v>12.409471324438538</v>
      </c>
      <c r="T999">
        <f t="shared" si="137"/>
        <v>6.4385935699593638E-2</v>
      </c>
      <c r="U999">
        <v>0</v>
      </c>
      <c r="V999">
        <v>0</v>
      </c>
      <c r="W999" t="str">
        <f t="shared" si="138"/>
        <v>PSCAD_DMAT_H_V.Osc_SCR7.06_XR1.63_P1_Q0_190.2_0.2Hz</v>
      </c>
      <c r="X999" t="str">
        <f t="shared" si="139"/>
        <v>1_0_7.06_1.63</v>
      </c>
      <c r="Z999">
        <v>0.2</v>
      </c>
    </row>
    <row r="1000" spans="1:26" x14ac:dyDescent="0.25">
      <c r="A1000" t="s">
        <v>181</v>
      </c>
      <c r="B1000" t="s">
        <v>55</v>
      </c>
      <c r="C1000" s="11" t="s">
        <v>169</v>
      </c>
      <c r="D1000" t="s">
        <v>983</v>
      </c>
      <c r="E1000" s="10" t="s">
        <v>334</v>
      </c>
      <c r="F1000" t="s">
        <v>304</v>
      </c>
      <c r="G1000">
        <v>30</v>
      </c>
      <c r="H1000">
        <v>1</v>
      </c>
      <c r="I1000" s="7">
        <v>0</v>
      </c>
      <c r="J1000" s="7">
        <f>[1]Inputs!$B$6</f>
        <v>7.06</v>
      </c>
      <c r="K1000" s="7">
        <f>[1]Inputs!$C$6</f>
        <v>1.63</v>
      </c>
      <c r="L1000" s="5" t="str">
        <f>VLOOKUP(X1000,[1]Inputs!$A:$F,6,FALSE)</f>
        <v>0.9653</v>
      </c>
      <c r="M1000" s="5" t="str">
        <f>VLOOKUP(X1000,[1]Inputs!$A:$H,8,FALSE)</f>
        <v>1.0000</v>
      </c>
      <c r="N1000" s="5" t="str">
        <f>VLOOKUP(X1000,[1]Inputs!$A:$H,7,FALSE)</f>
        <v>1.0300</v>
      </c>
      <c r="O1000">
        <v>0</v>
      </c>
      <c r="P1000">
        <v>0</v>
      </c>
      <c r="Q1000">
        <f t="shared" si="135"/>
        <v>1E-3</v>
      </c>
      <c r="R1000">
        <f t="shared" si="136"/>
        <v>0</v>
      </c>
      <c r="S1000">
        <f>[1]Inputs!$B$8^2/((J1000*[1]Inputs!$B$9)*(SQRT(1+K1000^2)))</f>
        <v>12.409471324438538</v>
      </c>
      <c r="T1000">
        <f t="shared" si="137"/>
        <v>6.4385935699593638E-2</v>
      </c>
      <c r="U1000">
        <v>0</v>
      </c>
      <c r="V1000">
        <v>0</v>
      </c>
      <c r="W1000" t="str">
        <f t="shared" si="138"/>
        <v>PSCAD_DMAT_H_V.Osc_SCR7.06_XR1.63_P1_Q0_190.2_0.3Hz</v>
      </c>
      <c r="X1000" t="str">
        <f t="shared" si="139"/>
        <v>1_0_7.06_1.63</v>
      </c>
      <c r="Z1000">
        <v>0.3</v>
      </c>
    </row>
    <row r="1001" spans="1:26" x14ac:dyDescent="0.25">
      <c r="A1001" t="s">
        <v>182</v>
      </c>
      <c r="B1001" t="s">
        <v>55</v>
      </c>
      <c r="C1001" s="11" t="s">
        <v>169</v>
      </c>
      <c r="D1001" t="s">
        <v>983</v>
      </c>
      <c r="E1001" s="10" t="s">
        <v>334</v>
      </c>
      <c r="F1001" t="s">
        <v>304</v>
      </c>
      <c r="G1001">
        <v>30</v>
      </c>
      <c r="H1001">
        <v>1</v>
      </c>
      <c r="I1001" s="7">
        <v>0</v>
      </c>
      <c r="J1001" s="7">
        <f>[1]Inputs!$B$6</f>
        <v>7.06</v>
      </c>
      <c r="K1001" s="7">
        <f>[1]Inputs!$C$6</f>
        <v>1.63</v>
      </c>
      <c r="L1001" s="5" t="str">
        <f>VLOOKUP(X1001,[1]Inputs!$A:$F,6,FALSE)</f>
        <v>0.9653</v>
      </c>
      <c r="M1001" s="5" t="str">
        <f>VLOOKUP(X1001,[1]Inputs!$A:$H,8,FALSE)</f>
        <v>1.0000</v>
      </c>
      <c r="N1001" s="5" t="str">
        <f>VLOOKUP(X1001,[1]Inputs!$A:$H,7,FALSE)</f>
        <v>1.0300</v>
      </c>
      <c r="O1001">
        <v>0</v>
      </c>
      <c r="P1001">
        <v>0</v>
      </c>
      <c r="Q1001">
        <f t="shared" si="135"/>
        <v>1E-3</v>
      </c>
      <c r="R1001">
        <f t="shared" si="136"/>
        <v>0</v>
      </c>
      <c r="S1001">
        <f>[1]Inputs!$B$8^2/((J1001*[1]Inputs!$B$9)*(SQRT(1+K1001^2)))</f>
        <v>12.409471324438538</v>
      </c>
      <c r="T1001">
        <f t="shared" si="137"/>
        <v>6.4385935699593638E-2</v>
      </c>
      <c r="U1001">
        <v>0</v>
      </c>
      <c r="V1001">
        <v>0</v>
      </c>
      <c r="W1001" t="str">
        <f t="shared" si="138"/>
        <v>PSCAD_DMAT_H_V.Osc_SCR7.06_XR1.63_P1_Q0_190.2_0.4Hz</v>
      </c>
      <c r="X1001" t="str">
        <f t="shared" si="139"/>
        <v>1_0_7.06_1.63</v>
      </c>
      <c r="Z1001">
        <v>0.4</v>
      </c>
    </row>
    <row r="1002" spans="1:26" x14ac:dyDescent="0.25">
      <c r="A1002" t="s">
        <v>183</v>
      </c>
      <c r="B1002" t="s">
        <v>55</v>
      </c>
      <c r="C1002" s="11" t="s">
        <v>169</v>
      </c>
      <c r="D1002" t="s">
        <v>983</v>
      </c>
      <c r="E1002" s="10" t="s">
        <v>334</v>
      </c>
      <c r="F1002" t="s">
        <v>304</v>
      </c>
      <c r="G1002">
        <v>30</v>
      </c>
      <c r="H1002">
        <v>1</v>
      </c>
      <c r="I1002" s="7">
        <v>0</v>
      </c>
      <c r="J1002" s="7">
        <f>[1]Inputs!$B$6</f>
        <v>7.06</v>
      </c>
      <c r="K1002" s="7">
        <f>[1]Inputs!$C$6</f>
        <v>1.63</v>
      </c>
      <c r="L1002" s="5" t="str">
        <f>VLOOKUP(X1002,[1]Inputs!$A:$F,6,FALSE)</f>
        <v>0.9653</v>
      </c>
      <c r="M1002" s="5" t="str">
        <f>VLOOKUP(X1002,[1]Inputs!$A:$H,8,FALSE)</f>
        <v>1.0000</v>
      </c>
      <c r="N1002" s="5" t="str">
        <f>VLOOKUP(X1002,[1]Inputs!$A:$H,7,FALSE)</f>
        <v>1.0300</v>
      </c>
      <c r="O1002">
        <v>0</v>
      </c>
      <c r="P1002">
        <v>0</v>
      </c>
      <c r="Q1002">
        <f t="shared" si="135"/>
        <v>1E-3</v>
      </c>
      <c r="R1002">
        <f t="shared" si="136"/>
        <v>0</v>
      </c>
      <c r="S1002">
        <f>[1]Inputs!$B$8^2/((J1002*[1]Inputs!$B$9)*(SQRT(1+K1002^2)))</f>
        <v>12.409471324438538</v>
      </c>
      <c r="T1002">
        <f t="shared" si="137"/>
        <v>6.4385935699593638E-2</v>
      </c>
      <c r="U1002">
        <v>0</v>
      </c>
      <c r="V1002">
        <v>0</v>
      </c>
      <c r="W1002" t="str">
        <f t="shared" si="138"/>
        <v>PSCAD_DMAT_H_V.Osc_SCR7.06_XR1.63_P1_Q0_190.2_0.5Hz</v>
      </c>
      <c r="X1002" t="str">
        <f t="shared" si="139"/>
        <v>1_0_7.06_1.63</v>
      </c>
      <c r="Z1002">
        <v>0.5</v>
      </c>
    </row>
    <row r="1003" spans="1:26" x14ac:dyDescent="0.25">
      <c r="A1003" t="s">
        <v>184</v>
      </c>
      <c r="B1003" t="s">
        <v>55</v>
      </c>
      <c r="C1003" s="11" t="s">
        <v>169</v>
      </c>
      <c r="D1003" t="s">
        <v>983</v>
      </c>
      <c r="E1003" s="10" t="s">
        <v>334</v>
      </c>
      <c r="F1003" t="s">
        <v>304</v>
      </c>
      <c r="G1003">
        <v>30</v>
      </c>
      <c r="H1003">
        <v>1</v>
      </c>
      <c r="I1003" s="7">
        <v>0</v>
      </c>
      <c r="J1003" s="7">
        <f>[1]Inputs!$B$6</f>
        <v>7.06</v>
      </c>
      <c r="K1003" s="7">
        <f>[1]Inputs!$C$6</f>
        <v>1.63</v>
      </c>
      <c r="L1003" s="5" t="str">
        <f>VLOOKUP(X1003,[1]Inputs!$A:$F,6,FALSE)</f>
        <v>0.9653</v>
      </c>
      <c r="M1003" s="5" t="str">
        <f>VLOOKUP(X1003,[1]Inputs!$A:$H,8,FALSE)</f>
        <v>1.0000</v>
      </c>
      <c r="N1003" s="5" t="str">
        <f>VLOOKUP(X1003,[1]Inputs!$A:$H,7,FALSE)</f>
        <v>1.0300</v>
      </c>
      <c r="O1003">
        <v>0</v>
      </c>
      <c r="P1003">
        <v>0</v>
      </c>
      <c r="Q1003">
        <f t="shared" si="135"/>
        <v>1E-3</v>
      </c>
      <c r="R1003">
        <f t="shared" si="136"/>
        <v>0</v>
      </c>
      <c r="S1003">
        <f>[1]Inputs!$B$8^2/((J1003*[1]Inputs!$B$9)*(SQRT(1+K1003^2)))</f>
        <v>12.409471324438538</v>
      </c>
      <c r="T1003">
        <f t="shared" si="137"/>
        <v>6.4385935699593638E-2</v>
      </c>
      <c r="U1003">
        <v>0</v>
      </c>
      <c r="V1003">
        <v>0</v>
      </c>
      <c r="W1003" t="str">
        <f t="shared" si="138"/>
        <v>PSCAD_DMAT_H_V.Osc_SCR7.06_XR1.63_P1_Q0_190.2_0.6Hz</v>
      </c>
      <c r="X1003" t="str">
        <f t="shared" si="139"/>
        <v>1_0_7.06_1.63</v>
      </c>
      <c r="Z1003">
        <v>0.6</v>
      </c>
    </row>
    <row r="1004" spans="1:26" x14ac:dyDescent="0.25">
      <c r="A1004" t="s">
        <v>185</v>
      </c>
      <c r="B1004" t="s">
        <v>55</v>
      </c>
      <c r="C1004" s="11" t="s">
        <v>169</v>
      </c>
      <c r="D1004" t="s">
        <v>983</v>
      </c>
      <c r="E1004" s="10" t="s">
        <v>334</v>
      </c>
      <c r="F1004" t="s">
        <v>304</v>
      </c>
      <c r="G1004">
        <v>30</v>
      </c>
      <c r="H1004">
        <v>1</v>
      </c>
      <c r="I1004" s="7">
        <v>0</v>
      </c>
      <c r="J1004" s="7">
        <f>[1]Inputs!$B$6</f>
        <v>7.06</v>
      </c>
      <c r="K1004" s="7">
        <f>[1]Inputs!$C$6</f>
        <v>1.63</v>
      </c>
      <c r="L1004" s="5" t="str">
        <f>VLOOKUP(X1004,[1]Inputs!$A:$F,6,FALSE)</f>
        <v>0.9653</v>
      </c>
      <c r="M1004" s="5" t="str">
        <f>VLOOKUP(X1004,[1]Inputs!$A:$H,8,FALSE)</f>
        <v>1.0000</v>
      </c>
      <c r="N1004" s="5" t="str">
        <f>VLOOKUP(X1004,[1]Inputs!$A:$H,7,FALSE)</f>
        <v>1.0300</v>
      </c>
      <c r="O1004">
        <v>0</v>
      </c>
      <c r="P1004">
        <v>0</v>
      </c>
      <c r="Q1004">
        <f t="shared" si="135"/>
        <v>1E-3</v>
      </c>
      <c r="R1004">
        <f t="shared" si="136"/>
        <v>0</v>
      </c>
      <c r="S1004">
        <f>[1]Inputs!$B$8^2/((J1004*[1]Inputs!$B$9)*(SQRT(1+K1004^2)))</f>
        <v>12.409471324438538</v>
      </c>
      <c r="T1004">
        <f t="shared" si="137"/>
        <v>6.4385935699593638E-2</v>
      </c>
      <c r="U1004">
        <v>0</v>
      </c>
      <c r="V1004">
        <v>0</v>
      </c>
      <c r="W1004" t="str">
        <f t="shared" si="138"/>
        <v>PSCAD_DMAT_H_V.Osc_SCR7.06_XR1.63_P1_Q0_190.2_0.7Hz</v>
      </c>
      <c r="X1004" t="str">
        <f t="shared" si="139"/>
        <v>1_0_7.06_1.63</v>
      </c>
      <c r="Z1004">
        <v>0.7</v>
      </c>
    </row>
    <row r="1005" spans="1:26" x14ac:dyDescent="0.25">
      <c r="A1005" t="s">
        <v>186</v>
      </c>
      <c r="B1005" t="s">
        <v>55</v>
      </c>
      <c r="C1005" s="11" t="s">
        <v>169</v>
      </c>
      <c r="D1005" t="s">
        <v>983</v>
      </c>
      <c r="E1005" s="10" t="s">
        <v>334</v>
      </c>
      <c r="F1005" t="s">
        <v>304</v>
      </c>
      <c r="G1005">
        <v>30</v>
      </c>
      <c r="H1005">
        <v>1</v>
      </c>
      <c r="I1005" s="7">
        <v>0</v>
      </c>
      <c r="J1005" s="7">
        <f>[1]Inputs!$B$6</f>
        <v>7.06</v>
      </c>
      <c r="K1005" s="7">
        <f>[1]Inputs!$C$6</f>
        <v>1.63</v>
      </c>
      <c r="L1005" s="5" t="str">
        <f>VLOOKUP(X1005,[1]Inputs!$A:$F,6,FALSE)</f>
        <v>0.9653</v>
      </c>
      <c r="M1005" s="5" t="str">
        <f>VLOOKUP(X1005,[1]Inputs!$A:$H,8,FALSE)</f>
        <v>1.0000</v>
      </c>
      <c r="N1005" s="5" t="str">
        <f>VLOOKUP(X1005,[1]Inputs!$A:$H,7,FALSE)</f>
        <v>1.0300</v>
      </c>
      <c r="O1005">
        <v>0</v>
      </c>
      <c r="P1005">
        <v>0</v>
      </c>
      <c r="Q1005">
        <f t="shared" si="135"/>
        <v>1E-3</v>
      </c>
      <c r="R1005">
        <f t="shared" si="136"/>
        <v>0</v>
      </c>
      <c r="S1005">
        <f>[1]Inputs!$B$8^2/((J1005*[1]Inputs!$B$9)*(SQRT(1+K1005^2)))</f>
        <v>12.409471324438538</v>
      </c>
      <c r="T1005">
        <f t="shared" si="137"/>
        <v>6.4385935699593638E-2</v>
      </c>
      <c r="U1005">
        <v>0</v>
      </c>
      <c r="V1005">
        <v>0</v>
      </c>
      <c r="W1005" t="str">
        <f t="shared" si="138"/>
        <v>PSCAD_DMAT_H_V.Osc_SCR7.06_XR1.63_P1_Q0_190.2_0.8Hz</v>
      </c>
      <c r="X1005" t="str">
        <f t="shared" si="139"/>
        <v>1_0_7.06_1.63</v>
      </c>
      <c r="Z1005">
        <v>0.8</v>
      </c>
    </row>
    <row r="1006" spans="1:26" x14ac:dyDescent="0.25">
      <c r="A1006" t="s">
        <v>187</v>
      </c>
      <c r="B1006" t="s">
        <v>55</v>
      </c>
      <c r="C1006" s="11" t="s">
        <v>169</v>
      </c>
      <c r="D1006" t="s">
        <v>983</v>
      </c>
      <c r="E1006" s="10" t="s">
        <v>334</v>
      </c>
      <c r="F1006" t="s">
        <v>304</v>
      </c>
      <c r="G1006">
        <v>30</v>
      </c>
      <c r="H1006">
        <v>1</v>
      </c>
      <c r="I1006" s="7">
        <v>0</v>
      </c>
      <c r="J1006" s="7">
        <f>[1]Inputs!$B$6</f>
        <v>7.06</v>
      </c>
      <c r="K1006" s="7">
        <f>[1]Inputs!$C$6</f>
        <v>1.63</v>
      </c>
      <c r="L1006" s="5" t="str">
        <f>VLOOKUP(X1006,[1]Inputs!$A:$F,6,FALSE)</f>
        <v>0.9653</v>
      </c>
      <c r="M1006" s="5" t="str">
        <f>VLOOKUP(X1006,[1]Inputs!$A:$H,8,FALSE)</f>
        <v>1.0000</v>
      </c>
      <c r="N1006" s="5" t="str">
        <f>VLOOKUP(X1006,[1]Inputs!$A:$H,7,FALSE)</f>
        <v>1.0300</v>
      </c>
      <c r="O1006">
        <v>0</v>
      </c>
      <c r="P1006">
        <v>0</v>
      </c>
      <c r="Q1006">
        <f t="shared" si="135"/>
        <v>1E-3</v>
      </c>
      <c r="R1006">
        <f t="shared" si="136"/>
        <v>0</v>
      </c>
      <c r="S1006">
        <f>[1]Inputs!$B$8^2/((J1006*[1]Inputs!$B$9)*(SQRT(1+K1006^2)))</f>
        <v>12.409471324438538</v>
      </c>
      <c r="T1006">
        <f t="shared" si="137"/>
        <v>6.4385935699593638E-2</v>
      </c>
      <c r="U1006">
        <v>0</v>
      </c>
      <c r="V1006">
        <v>0</v>
      </c>
      <c r="W1006" t="str">
        <f t="shared" si="138"/>
        <v>PSCAD_DMAT_H_V.Osc_SCR7.06_XR1.63_P1_Q0_190.2_0.9Hz</v>
      </c>
      <c r="X1006" t="str">
        <f t="shared" si="139"/>
        <v>1_0_7.06_1.63</v>
      </c>
      <c r="Z1006">
        <v>0.9</v>
      </c>
    </row>
    <row r="1007" spans="1:26" x14ac:dyDescent="0.25">
      <c r="A1007" t="s">
        <v>79</v>
      </c>
      <c r="B1007" t="s">
        <v>55</v>
      </c>
      <c r="C1007" s="11" t="s">
        <v>169</v>
      </c>
      <c r="D1007" t="s">
        <v>983</v>
      </c>
      <c r="E1007" s="10" t="s">
        <v>334</v>
      </c>
      <c r="F1007" t="s">
        <v>304</v>
      </c>
      <c r="G1007">
        <v>30</v>
      </c>
      <c r="H1007">
        <v>1</v>
      </c>
      <c r="I1007" s="7">
        <v>0</v>
      </c>
      <c r="J1007" s="7">
        <f>[1]Inputs!$B$6</f>
        <v>7.06</v>
      </c>
      <c r="K1007" s="7">
        <f>[1]Inputs!$C$6</f>
        <v>1.63</v>
      </c>
      <c r="L1007" s="5" t="str">
        <f>VLOOKUP(X1007,[1]Inputs!$A:$F,6,FALSE)</f>
        <v>0.9653</v>
      </c>
      <c r="M1007" s="5" t="str">
        <f>VLOOKUP(X1007,[1]Inputs!$A:$H,8,FALSE)</f>
        <v>1.0000</v>
      </c>
      <c r="N1007" s="5" t="str">
        <f>VLOOKUP(X1007,[1]Inputs!$A:$H,7,FALSE)</f>
        <v>1.0300</v>
      </c>
      <c r="O1007">
        <v>0</v>
      </c>
      <c r="P1007">
        <v>0</v>
      </c>
      <c r="Q1007">
        <f t="shared" si="135"/>
        <v>1E-3</v>
      </c>
      <c r="R1007">
        <f t="shared" si="136"/>
        <v>0</v>
      </c>
      <c r="S1007">
        <f>[1]Inputs!$B$8^2/((J1007*[1]Inputs!$B$9)*(SQRT(1+K1007^2)))</f>
        <v>12.409471324438538</v>
      </c>
      <c r="T1007">
        <f t="shared" si="137"/>
        <v>6.4385935699593638E-2</v>
      </c>
      <c r="U1007">
        <v>0</v>
      </c>
      <c r="V1007">
        <v>0</v>
      </c>
      <c r="W1007" t="str">
        <f t="shared" si="138"/>
        <v>PSCAD_DMAT_H_V.Osc_SCR7.06_XR1.63_P1_Q0_191.2_1Hz</v>
      </c>
      <c r="X1007" t="str">
        <f t="shared" si="139"/>
        <v>1_0_7.06_1.63</v>
      </c>
      <c r="Z1007">
        <v>1</v>
      </c>
    </row>
    <row r="1008" spans="1:26" x14ac:dyDescent="0.25">
      <c r="A1008" t="s">
        <v>80</v>
      </c>
      <c r="B1008" t="s">
        <v>55</v>
      </c>
      <c r="C1008" s="11" t="s">
        <v>169</v>
      </c>
      <c r="D1008" t="s">
        <v>983</v>
      </c>
      <c r="E1008" s="10" t="s">
        <v>334</v>
      </c>
      <c r="F1008" t="s">
        <v>304</v>
      </c>
      <c r="G1008">
        <v>30</v>
      </c>
      <c r="H1008">
        <v>1</v>
      </c>
      <c r="I1008" s="7">
        <v>0</v>
      </c>
      <c r="J1008" s="7">
        <f>[1]Inputs!$B$6</f>
        <v>7.06</v>
      </c>
      <c r="K1008" s="7">
        <f>[1]Inputs!$C$6</f>
        <v>1.63</v>
      </c>
      <c r="L1008" s="5" t="str">
        <f>VLOOKUP(X1008,[1]Inputs!$A:$F,6,FALSE)</f>
        <v>0.9653</v>
      </c>
      <c r="M1008" s="5" t="str">
        <f>VLOOKUP(X1008,[1]Inputs!$A:$H,8,FALSE)</f>
        <v>1.0000</v>
      </c>
      <c r="N1008" s="5" t="str">
        <f>VLOOKUP(X1008,[1]Inputs!$A:$H,7,FALSE)</f>
        <v>1.0300</v>
      </c>
      <c r="O1008">
        <v>0</v>
      </c>
      <c r="P1008">
        <v>0</v>
      </c>
      <c r="Q1008">
        <f t="shared" si="135"/>
        <v>1E-3</v>
      </c>
      <c r="R1008">
        <f t="shared" si="136"/>
        <v>0</v>
      </c>
      <c r="S1008">
        <f>[1]Inputs!$B$8^2/((J1008*[1]Inputs!$B$9)*(SQRT(1+K1008^2)))</f>
        <v>12.409471324438538</v>
      </c>
      <c r="T1008">
        <f t="shared" si="137"/>
        <v>6.4385935699593638E-2</v>
      </c>
      <c r="U1008">
        <v>0</v>
      </c>
      <c r="V1008">
        <v>0</v>
      </c>
      <c r="W1008" t="str">
        <f t="shared" si="138"/>
        <v>PSCAD_DMAT_H_V.Osc_SCR7.06_XR1.63_P1_Q0_191.2_2Hz</v>
      </c>
      <c r="X1008" t="str">
        <f t="shared" si="139"/>
        <v>1_0_7.06_1.63</v>
      </c>
      <c r="Z1008">
        <v>2</v>
      </c>
    </row>
    <row r="1009" spans="1:26" x14ac:dyDescent="0.25">
      <c r="A1009" t="s">
        <v>81</v>
      </c>
      <c r="B1009" t="s">
        <v>55</v>
      </c>
      <c r="C1009" s="11" t="s">
        <v>169</v>
      </c>
      <c r="D1009" t="s">
        <v>983</v>
      </c>
      <c r="E1009" s="10" t="s">
        <v>334</v>
      </c>
      <c r="F1009" t="s">
        <v>304</v>
      </c>
      <c r="G1009">
        <v>30</v>
      </c>
      <c r="H1009">
        <v>1</v>
      </c>
      <c r="I1009" s="7">
        <v>0</v>
      </c>
      <c r="J1009" s="7">
        <f>[1]Inputs!$B$6</f>
        <v>7.06</v>
      </c>
      <c r="K1009" s="7">
        <f>[1]Inputs!$C$6</f>
        <v>1.63</v>
      </c>
      <c r="L1009" s="5" t="str">
        <f>VLOOKUP(X1009,[1]Inputs!$A:$F,6,FALSE)</f>
        <v>0.9653</v>
      </c>
      <c r="M1009" s="5" t="str">
        <f>VLOOKUP(X1009,[1]Inputs!$A:$H,8,FALSE)</f>
        <v>1.0000</v>
      </c>
      <c r="N1009" s="5" t="str">
        <f>VLOOKUP(X1009,[1]Inputs!$A:$H,7,FALSE)</f>
        <v>1.0300</v>
      </c>
      <c r="O1009">
        <v>0</v>
      </c>
      <c r="P1009">
        <v>0</v>
      </c>
      <c r="Q1009">
        <f t="shared" si="135"/>
        <v>1E-3</v>
      </c>
      <c r="R1009">
        <f t="shared" si="136"/>
        <v>0</v>
      </c>
      <c r="S1009">
        <f>[1]Inputs!$B$8^2/((J1009*[1]Inputs!$B$9)*(SQRT(1+K1009^2)))</f>
        <v>12.409471324438538</v>
      </c>
      <c r="T1009">
        <f t="shared" si="137"/>
        <v>6.4385935699593638E-2</v>
      </c>
      <c r="U1009">
        <v>0</v>
      </c>
      <c r="V1009">
        <v>0</v>
      </c>
      <c r="W1009" t="str">
        <f t="shared" si="138"/>
        <v>PSCAD_DMAT_H_V.Osc_SCR7.06_XR1.63_P1_Q0_191.2_3Hz</v>
      </c>
      <c r="X1009" t="str">
        <f t="shared" si="139"/>
        <v>1_0_7.06_1.63</v>
      </c>
      <c r="Z1009">
        <v>3</v>
      </c>
    </row>
    <row r="1010" spans="1:26" x14ac:dyDescent="0.25">
      <c r="A1010" t="s">
        <v>82</v>
      </c>
      <c r="B1010" t="s">
        <v>55</v>
      </c>
      <c r="C1010" s="11" t="s">
        <v>169</v>
      </c>
      <c r="D1010" t="s">
        <v>983</v>
      </c>
      <c r="E1010" s="10" t="s">
        <v>334</v>
      </c>
      <c r="F1010" t="s">
        <v>304</v>
      </c>
      <c r="G1010">
        <v>30</v>
      </c>
      <c r="H1010">
        <v>1</v>
      </c>
      <c r="I1010" s="7">
        <v>0</v>
      </c>
      <c r="J1010" s="7">
        <f>[1]Inputs!$B$6</f>
        <v>7.06</v>
      </c>
      <c r="K1010" s="7">
        <f>[1]Inputs!$C$6</f>
        <v>1.63</v>
      </c>
      <c r="L1010" s="5" t="str">
        <f>VLOOKUP(X1010,[1]Inputs!$A:$F,6,FALSE)</f>
        <v>0.9653</v>
      </c>
      <c r="M1010" s="5" t="str">
        <f>VLOOKUP(X1010,[1]Inputs!$A:$H,8,FALSE)</f>
        <v>1.0000</v>
      </c>
      <c r="N1010" s="5" t="str">
        <f>VLOOKUP(X1010,[1]Inputs!$A:$H,7,FALSE)</f>
        <v>1.0300</v>
      </c>
      <c r="O1010">
        <v>0</v>
      </c>
      <c r="P1010">
        <v>0</v>
      </c>
      <c r="Q1010">
        <f t="shared" si="135"/>
        <v>1E-3</v>
      </c>
      <c r="R1010">
        <f t="shared" si="136"/>
        <v>0</v>
      </c>
      <c r="S1010">
        <f>[1]Inputs!$B$8^2/((J1010*[1]Inputs!$B$9)*(SQRT(1+K1010^2)))</f>
        <v>12.409471324438538</v>
      </c>
      <c r="T1010">
        <f t="shared" si="137"/>
        <v>6.4385935699593638E-2</v>
      </c>
      <c r="U1010">
        <v>0</v>
      </c>
      <c r="V1010">
        <v>0</v>
      </c>
      <c r="W1010" t="str">
        <f t="shared" si="138"/>
        <v>PSCAD_DMAT_H_V.Osc_SCR7.06_XR1.63_P1_Q0_191.2_4Hz</v>
      </c>
      <c r="X1010" t="str">
        <f t="shared" si="139"/>
        <v>1_0_7.06_1.63</v>
      </c>
      <c r="Z1010">
        <v>4</v>
      </c>
    </row>
    <row r="1011" spans="1:26" x14ac:dyDescent="0.25">
      <c r="A1011" t="s">
        <v>83</v>
      </c>
      <c r="B1011" t="s">
        <v>55</v>
      </c>
      <c r="C1011" s="11" t="s">
        <v>169</v>
      </c>
      <c r="D1011" t="s">
        <v>983</v>
      </c>
      <c r="E1011" s="10" t="s">
        <v>334</v>
      </c>
      <c r="F1011" t="s">
        <v>304</v>
      </c>
      <c r="G1011">
        <v>30</v>
      </c>
      <c r="H1011">
        <v>1</v>
      </c>
      <c r="I1011" s="7">
        <v>0</v>
      </c>
      <c r="J1011" s="7">
        <f>[1]Inputs!$B$6</f>
        <v>7.06</v>
      </c>
      <c r="K1011" s="7">
        <f>[1]Inputs!$C$6</f>
        <v>1.63</v>
      </c>
      <c r="L1011" s="5" t="str">
        <f>VLOOKUP(X1011,[1]Inputs!$A:$F,6,FALSE)</f>
        <v>0.9653</v>
      </c>
      <c r="M1011" s="5" t="str">
        <f>VLOOKUP(X1011,[1]Inputs!$A:$H,8,FALSE)</f>
        <v>1.0000</v>
      </c>
      <c r="N1011" s="5" t="str">
        <f>VLOOKUP(X1011,[1]Inputs!$A:$H,7,FALSE)</f>
        <v>1.0300</v>
      </c>
      <c r="O1011">
        <v>0</v>
      </c>
      <c r="P1011">
        <v>0</v>
      </c>
      <c r="Q1011">
        <f t="shared" si="135"/>
        <v>1E-3</v>
      </c>
      <c r="R1011">
        <f t="shared" si="136"/>
        <v>0</v>
      </c>
      <c r="S1011">
        <f>[1]Inputs!$B$8^2/((J1011*[1]Inputs!$B$9)*(SQRT(1+K1011^2)))</f>
        <v>12.409471324438538</v>
      </c>
      <c r="T1011">
        <f t="shared" si="137"/>
        <v>6.4385935699593638E-2</v>
      </c>
      <c r="U1011">
        <v>0</v>
      </c>
      <c r="V1011">
        <v>0</v>
      </c>
      <c r="W1011" t="str">
        <f t="shared" si="138"/>
        <v>PSCAD_DMAT_H_V.Osc_SCR7.06_XR1.63_P1_Q0_191.2_5Hz</v>
      </c>
      <c r="X1011" t="str">
        <f t="shared" si="139"/>
        <v>1_0_7.06_1.63</v>
      </c>
      <c r="Z1011">
        <v>5</v>
      </c>
    </row>
    <row r="1012" spans="1:26" x14ac:dyDescent="0.25">
      <c r="A1012" t="s">
        <v>84</v>
      </c>
      <c r="B1012" t="s">
        <v>55</v>
      </c>
      <c r="C1012" s="11" t="s">
        <v>169</v>
      </c>
      <c r="D1012" t="s">
        <v>983</v>
      </c>
      <c r="E1012" s="10" t="s">
        <v>334</v>
      </c>
      <c r="F1012" t="s">
        <v>304</v>
      </c>
      <c r="G1012">
        <v>30</v>
      </c>
      <c r="H1012">
        <v>1</v>
      </c>
      <c r="I1012" s="7">
        <v>0</v>
      </c>
      <c r="J1012" s="7">
        <f>[1]Inputs!$B$6</f>
        <v>7.06</v>
      </c>
      <c r="K1012" s="7">
        <f>[1]Inputs!$C$6</f>
        <v>1.63</v>
      </c>
      <c r="L1012" s="5" t="str">
        <f>VLOOKUP(X1012,[1]Inputs!$A:$F,6,FALSE)</f>
        <v>0.9653</v>
      </c>
      <c r="M1012" s="5" t="str">
        <f>VLOOKUP(X1012,[1]Inputs!$A:$H,8,FALSE)</f>
        <v>1.0000</v>
      </c>
      <c r="N1012" s="5" t="str">
        <f>VLOOKUP(X1012,[1]Inputs!$A:$H,7,FALSE)</f>
        <v>1.0300</v>
      </c>
      <c r="O1012">
        <v>0</v>
      </c>
      <c r="P1012">
        <v>0</v>
      </c>
      <c r="Q1012">
        <f t="shared" si="135"/>
        <v>1E-3</v>
      </c>
      <c r="R1012">
        <f t="shared" si="136"/>
        <v>0</v>
      </c>
      <c r="S1012">
        <f>[1]Inputs!$B$8^2/((J1012*[1]Inputs!$B$9)*(SQRT(1+K1012^2)))</f>
        <v>12.409471324438538</v>
      </c>
      <c r="T1012">
        <f t="shared" si="137"/>
        <v>6.4385935699593638E-2</v>
      </c>
      <c r="U1012">
        <v>0</v>
      </c>
      <c r="V1012">
        <v>0</v>
      </c>
      <c r="W1012" t="str">
        <f t="shared" si="138"/>
        <v>PSCAD_DMAT_H_V.Osc_SCR7.06_XR1.63_P1_Q0_191.2_6Hz</v>
      </c>
      <c r="X1012" t="str">
        <f t="shared" si="139"/>
        <v>1_0_7.06_1.63</v>
      </c>
      <c r="Z1012">
        <v>6</v>
      </c>
    </row>
    <row r="1013" spans="1:26" x14ac:dyDescent="0.25">
      <c r="A1013" t="s">
        <v>85</v>
      </c>
      <c r="B1013" t="s">
        <v>55</v>
      </c>
      <c r="C1013" s="11" t="s">
        <v>169</v>
      </c>
      <c r="D1013" t="s">
        <v>983</v>
      </c>
      <c r="E1013" s="10" t="s">
        <v>334</v>
      </c>
      <c r="F1013" t="s">
        <v>304</v>
      </c>
      <c r="G1013">
        <v>30</v>
      </c>
      <c r="H1013">
        <v>1</v>
      </c>
      <c r="I1013" s="7">
        <v>0</v>
      </c>
      <c r="J1013" s="7">
        <f>[1]Inputs!$B$6</f>
        <v>7.06</v>
      </c>
      <c r="K1013" s="7">
        <f>[1]Inputs!$C$6</f>
        <v>1.63</v>
      </c>
      <c r="L1013" s="5" t="str">
        <f>VLOOKUP(X1013,[1]Inputs!$A:$F,6,FALSE)</f>
        <v>0.9653</v>
      </c>
      <c r="M1013" s="5" t="str">
        <f>VLOOKUP(X1013,[1]Inputs!$A:$H,8,FALSE)</f>
        <v>1.0000</v>
      </c>
      <c r="N1013" s="5" t="str">
        <f>VLOOKUP(X1013,[1]Inputs!$A:$H,7,FALSE)</f>
        <v>1.0300</v>
      </c>
      <c r="O1013">
        <v>0</v>
      </c>
      <c r="P1013">
        <v>0</v>
      </c>
      <c r="Q1013">
        <f t="shared" si="135"/>
        <v>1E-3</v>
      </c>
      <c r="R1013">
        <f t="shared" si="136"/>
        <v>0</v>
      </c>
      <c r="S1013">
        <f>[1]Inputs!$B$8^2/((J1013*[1]Inputs!$B$9)*(SQRT(1+K1013^2)))</f>
        <v>12.409471324438538</v>
      </c>
      <c r="T1013">
        <f t="shared" si="137"/>
        <v>6.4385935699593638E-2</v>
      </c>
      <c r="U1013">
        <v>0</v>
      </c>
      <c r="V1013">
        <v>0</v>
      </c>
      <c r="W1013" t="str">
        <f t="shared" si="138"/>
        <v>PSCAD_DMAT_H_V.Osc_SCR7.06_XR1.63_P1_Q0_191.2_7Hz</v>
      </c>
      <c r="X1013" t="str">
        <f t="shared" si="139"/>
        <v>1_0_7.06_1.63</v>
      </c>
      <c r="Z1013">
        <v>7</v>
      </c>
    </row>
    <row r="1014" spans="1:26" x14ac:dyDescent="0.25">
      <c r="A1014" t="s">
        <v>86</v>
      </c>
      <c r="B1014" t="s">
        <v>55</v>
      </c>
      <c r="C1014" s="11" t="s">
        <v>169</v>
      </c>
      <c r="D1014" t="s">
        <v>983</v>
      </c>
      <c r="E1014" s="10" t="s">
        <v>334</v>
      </c>
      <c r="F1014" t="s">
        <v>304</v>
      </c>
      <c r="G1014">
        <v>30</v>
      </c>
      <c r="H1014">
        <v>1</v>
      </c>
      <c r="I1014" s="7">
        <v>0</v>
      </c>
      <c r="J1014" s="7">
        <f>[1]Inputs!$B$6</f>
        <v>7.06</v>
      </c>
      <c r="K1014" s="7">
        <f>[1]Inputs!$C$6</f>
        <v>1.63</v>
      </c>
      <c r="L1014" s="5" t="str">
        <f>VLOOKUP(X1014,[1]Inputs!$A:$F,6,FALSE)</f>
        <v>0.9653</v>
      </c>
      <c r="M1014" s="5" t="str">
        <f>VLOOKUP(X1014,[1]Inputs!$A:$H,8,FALSE)</f>
        <v>1.0000</v>
      </c>
      <c r="N1014" s="5" t="str">
        <f>VLOOKUP(X1014,[1]Inputs!$A:$H,7,FALSE)</f>
        <v>1.0300</v>
      </c>
      <c r="O1014">
        <v>0</v>
      </c>
      <c r="P1014">
        <v>0</v>
      </c>
      <c r="Q1014">
        <f t="shared" si="135"/>
        <v>1E-3</v>
      </c>
      <c r="R1014">
        <f t="shared" si="136"/>
        <v>0</v>
      </c>
      <c r="S1014">
        <f>[1]Inputs!$B$8^2/((J1014*[1]Inputs!$B$9)*(SQRT(1+K1014^2)))</f>
        <v>12.409471324438538</v>
      </c>
      <c r="T1014">
        <f t="shared" si="137"/>
        <v>6.4385935699593638E-2</v>
      </c>
      <c r="U1014">
        <v>0</v>
      </c>
      <c r="V1014">
        <v>0</v>
      </c>
      <c r="W1014" t="str">
        <f t="shared" si="138"/>
        <v>PSCAD_DMAT_H_V.Osc_SCR7.06_XR1.63_P1_Q0_191.2_8Hz</v>
      </c>
      <c r="X1014" t="str">
        <f t="shared" si="139"/>
        <v>1_0_7.06_1.63</v>
      </c>
      <c r="Z1014">
        <v>8</v>
      </c>
    </row>
    <row r="1015" spans="1:26" x14ac:dyDescent="0.25">
      <c r="A1015" t="s">
        <v>87</v>
      </c>
      <c r="B1015" t="s">
        <v>55</v>
      </c>
      <c r="C1015" s="11" t="s">
        <v>169</v>
      </c>
      <c r="D1015" t="s">
        <v>983</v>
      </c>
      <c r="E1015" s="10" t="s">
        <v>334</v>
      </c>
      <c r="F1015" t="s">
        <v>304</v>
      </c>
      <c r="G1015">
        <v>30</v>
      </c>
      <c r="H1015">
        <v>1</v>
      </c>
      <c r="I1015" s="7">
        <v>0</v>
      </c>
      <c r="J1015" s="7">
        <f>[1]Inputs!$B$6</f>
        <v>7.06</v>
      </c>
      <c r="K1015" s="7">
        <f>[1]Inputs!$C$6</f>
        <v>1.63</v>
      </c>
      <c r="L1015" s="5" t="str">
        <f>VLOOKUP(X1015,[1]Inputs!$A:$F,6,FALSE)</f>
        <v>0.9653</v>
      </c>
      <c r="M1015" s="5" t="str">
        <f>VLOOKUP(X1015,[1]Inputs!$A:$H,8,FALSE)</f>
        <v>1.0000</v>
      </c>
      <c r="N1015" s="5" t="str">
        <f>VLOOKUP(X1015,[1]Inputs!$A:$H,7,FALSE)</f>
        <v>1.0300</v>
      </c>
      <c r="O1015">
        <v>0</v>
      </c>
      <c r="P1015">
        <v>0</v>
      </c>
      <c r="Q1015">
        <f t="shared" si="135"/>
        <v>1E-3</v>
      </c>
      <c r="R1015">
        <f t="shared" si="136"/>
        <v>0</v>
      </c>
      <c r="S1015">
        <f>[1]Inputs!$B$8^2/((J1015*[1]Inputs!$B$9)*(SQRT(1+K1015^2)))</f>
        <v>12.409471324438538</v>
      </c>
      <c r="T1015">
        <f t="shared" si="137"/>
        <v>6.4385935699593638E-2</v>
      </c>
      <c r="U1015">
        <v>0</v>
      </c>
      <c r="V1015">
        <v>0</v>
      </c>
      <c r="W1015" t="str">
        <f t="shared" si="138"/>
        <v>PSCAD_DMAT_H_V.Osc_SCR7.06_XR1.63_P1_Q0_191.2_9Hz</v>
      </c>
      <c r="X1015" t="str">
        <f t="shared" si="139"/>
        <v>1_0_7.06_1.63</v>
      </c>
      <c r="Z1015">
        <v>9</v>
      </c>
    </row>
    <row r="1016" spans="1:26" x14ac:dyDescent="0.25">
      <c r="A1016" t="s">
        <v>88</v>
      </c>
      <c r="B1016" t="s">
        <v>55</v>
      </c>
      <c r="C1016" s="11" t="s">
        <v>169</v>
      </c>
      <c r="D1016" t="s">
        <v>983</v>
      </c>
      <c r="E1016" s="10" t="s">
        <v>334</v>
      </c>
      <c r="F1016" t="s">
        <v>304</v>
      </c>
      <c r="G1016">
        <v>30</v>
      </c>
      <c r="H1016">
        <v>1</v>
      </c>
      <c r="I1016" s="7">
        <v>0</v>
      </c>
      <c r="J1016" s="7">
        <f>[1]Inputs!$B$6</f>
        <v>7.06</v>
      </c>
      <c r="K1016" s="7">
        <f>[1]Inputs!$C$6</f>
        <v>1.63</v>
      </c>
      <c r="L1016" s="5" t="str">
        <f>VLOOKUP(X1016,[1]Inputs!$A:$F,6,FALSE)</f>
        <v>0.9653</v>
      </c>
      <c r="M1016" s="5" t="str">
        <f>VLOOKUP(X1016,[1]Inputs!$A:$H,8,FALSE)</f>
        <v>1.0000</v>
      </c>
      <c r="N1016" s="5" t="str">
        <f>VLOOKUP(X1016,[1]Inputs!$A:$H,7,FALSE)</f>
        <v>1.0300</v>
      </c>
      <c r="O1016">
        <v>0</v>
      </c>
      <c r="P1016">
        <v>0</v>
      </c>
      <c r="Q1016">
        <f t="shared" si="135"/>
        <v>1E-3</v>
      </c>
      <c r="R1016">
        <f t="shared" si="136"/>
        <v>0</v>
      </c>
      <c r="S1016">
        <f>[1]Inputs!$B$8^2/((J1016*[1]Inputs!$B$9)*(SQRT(1+K1016^2)))</f>
        <v>12.409471324438538</v>
      </c>
      <c r="T1016">
        <f t="shared" si="137"/>
        <v>6.4385935699593638E-2</v>
      </c>
      <c r="U1016">
        <v>0</v>
      </c>
      <c r="V1016">
        <v>0</v>
      </c>
      <c r="W1016" t="str">
        <f t="shared" si="138"/>
        <v>PSCAD_DMAT_H_V.Osc_SCR7.06_XR1.63_P1_Q0_191.2_10Hz</v>
      </c>
      <c r="X1016" t="str">
        <f t="shared" si="139"/>
        <v>1_0_7.06_1.63</v>
      </c>
      <c r="Z1016">
        <v>10</v>
      </c>
    </row>
    <row r="1017" spans="1:26" x14ac:dyDescent="0.25">
      <c r="A1017" t="s">
        <v>89</v>
      </c>
      <c r="B1017" t="s">
        <v>55</v>
      </c>
      <c r="C1017" s="11" t="s">
        <v>169</v>
      </c>
      <c r="D1017" t="s">
        <v>983</v>
      </c>
      <c r="E1017" s="10" t="s">
        <v>334</v>
      </c>
      <c r="F1017" t="s">
        <v>304</v>
      </c>
      <c r="G1017">
        <v>30</v>
      </c>
      <c r="H1017">
        <v>1</v>
      </c>
      <c r="I1017" s="7">
        <v>0</v>
      </c>
      <c r="J1017" s="7">
        <f>[1]Inputs!$B$6</f>
        <v>7.06</v>
      </c>
      <c r="K1017" s="7">
        <f>[1]Inputs!$C$6</f>
        <v>1.63</v>
      </c>
      <c r="L1017" s="5" t="str">
        <f>VLOOKUP(X1017,[1]Inputs!$A:$F,6,FALSE)</f>
        <v>0.9653</v>
      </c>
      <c r="M1017" s="5" t="str">
        <f>VLOOKUP(X1017,[1]Inputs!$A:$H,8,FALSE)</f>
        <v>1.0000</v>
      </c>
      <c r="N1017" s="5" t="str">
        <f>VLOOKUP(X1017,[1]Inputs!$A:$H,7,FALSE)</f>
        <v>1.0300</v>
      </c>
      <c r="O1017">
        <v>0</v>
      </c>
      <c r="P1017">
        <v>0</v>
      </c>
      <c r="Q1017">
        <f t="shared" si="135"/>
        <v>1E-3</v>
      </c>
      <c r="R1017">
        <f t="shared" si="136"/>
        <v>0</v>
      </c>
      <c r="S1017">
        <f>[1]Inputs!$B$8^2/((J1017*[1]Inputs!$B$9)*(SQRT(1+K1017^2)))</f>
        <v>12.409471324438538</v>
      </c>
      <c r="T1017">
        <f t="shared" si="137"/>
        <v>6.4385935699593638E-2</v>
      </c>
      <c r="U1017">
        <v>0</v>
      </c>
      <c r="V1017">
        <v>0</v>
      </c>
      <c r="W1017" t="str">
        <f t="shared" si="138"/>
        <v>PSCAD_DMAT_H_V.Osc_SCR7.06_XR1.63_P1_Q0_191.2_11Hz</v>
      </c>
      <c r="X1017" t="str">
        <f t="shared" si="139"/>
        <v>1_0_7.06_1.63</v>
      </c>
      <c r="Z1017">
        <v>11</v>
      </c>
    </row>
    <row r="1018" spans="1:26" x14ac:dyDescent="0.25">
      <c r="A1018" t="s">
        <v>90</v>
      </c>
      <c r="B1018" t="s">
        <v>55</v>
      </c>
      <c r="C1018" s="11" t="s">
        <v>169</v>
      </c>
      <c r="D1018" t="s">
        <v>983</v>
      </c>
      <c r="E1018" s="10" t="s">
        <v>334</v>
      </c>
      <c r="F1018" t="s">
        <v>304</v>
      </c>
      <c r="G1018">
        <v>30</v>
      </c>
      <c r="H1018">
        <v>1</v>
      </c>
      <c r="I1018" s="7">
        <v>0</v>
      </c>
      <c r="J1018" s="7">
        <f>[1]Inputs!$B$6</f>
        <v>7.06</v>
      </c>
      <c r="K1018" s="7">
        <f>[1]Inputs!$C$6</f>
        <v>1.63</v>
      </c>
      <c r="L1018" s="5" t="str">
        <f>VLOOKUP(X1018,[1]Inputs!$A:$F,6,FALSE)</f>
        <v>0.9653</v>
      </c>
      <c r="M1018" s="5" t="str">
        <f>VLOOKUP(X1018,[1]Inputs!$A:$H,8,FALSE)</f>
        <v>1.0000</v>
      </c>
      <c r="N1018" s="5" t="str">
        <f>VLOOKUP(X1018,[1]Inputs!$A:$H,7,FALSE)</f>
        <v>1.0300</v>
      </c>
      <c r="O1018">
        <v>0</v>
      </c>
      <c r="P1018">
        <v>0</v>
      </c>
      <c r="Q1018">
        <f t="shared" si="135"/>
        <v>1E-3</v>
      </c>
      <c r="R1018">
        <f t="shared" si="136"/>
        <v>0</v>
      </c>
      <c r="S1018">
        <f>[1]Inputs!$B$8^2/((J1018*[1]Inputs!$B$9)*(SQRT(1+K1018^2)))</f>
        <v>12.409471324438538</v>
      </c>
      <c r="T1018">
        <f t="shared" si="137"/>
        <v>6.4385935699593638E-2</v>
      </c>
      <c r="U1018">
        <v>0</v>
      </c>
      <c r="V1018">
        <v>0</v>
      </c>
      <c r="W1018" t="str">
        <f t="shared" si="138"/>
        <v>PSCAD_DMAT_H_V.Osc_SCR7.06_XR1.63_P1_Q0_191.2_12Hz</v>
      </c>
      <c r="X1018" t="str">
        <f t="shared" si="139"/>
        <v>1_0_7.06_1.63</v>
      </c>
      <c r="Z1018">
        <v>12</v>
      </c>
    </row>
    <row r="1019" spans="1:26" x14ac:dyDescent="0.25">
      <c r="A1019" t="s">
        <v>91</v>
      </c>
      <c r="B1019" t="s">
        <v>55</v>
      </c>
      <c r="C1019" s="11" t="s">
        <v>169</v>
      </c>
      <c r="D1019" t="s">
        <v>983</v>
      </c>
      <c r="E1019" s="10" t="s">
        <v>334</v>
      </c>
      <c r="F1019" t="s">
        <v>304</v>
      </c>
      <c r="G1019">
        <v>30</v>
      </c>
      <c r="H1019">
        <v>1</v>
      </c>
      <c r="I1019" s="7">
        <v>0</v>
      </c>
      <c r="J1019" s="7">
        <f>[1]Inputs!$B$6</f>
        <v>7.06</v>
      </c>
      <c r="K1019" s="7">
        <f>[1]Inputs!$C$6</f>
        <v>1.63</v>
      </c>
      <c r="L1019" s="5" t="str">
        <f>VLOOKUP(X1019,[1]Inputs!$A:$F,6,FALSE)</f>
        <v>0.9653</v>
      </c>
      <c r="M1019" s="5" t="str">
        <f>VLOOKUP(X1019,[1]Inputs!$A:$H,8,FALSE)</f>
        <v>1.0000</v>
      </c>
      <c r="N1019" s="5" t="str">
        <f>VLOOKUP(X1019,[1]Inputs!$A:$H,7,FALSE)</f>
        <v>1.0300</v>
      </c>
      <c r="O1019">
        <v>0</v>
      </c>
      <c r="P1019">
        <v>0</v>
      </c>
      <c r="Q1019">
        <f t="shared" si="135"/>
        <v>1E-3</v>
      </c>
      <c r="R1019">
        <f t="shared" si="136"/>
        <v>0</v>
      </c>
      <c r="S1019">
        <f>[1]Inputs!$B$8^2/((J1019*[1]Inputs!$B$9)*(SQRT(1+K1019^2)))</f>
        <v>12.409471324438538</v>
      </c>
      <c r="T1019">
        <f t="shared" si="137"/>
        <v>6.4385935699593638E-2</v>
      </c>
      <c r="U1019">
        <v>0</v>
      </c>
      <c r="V1019">
        <v>0</v>
      </c>
      <c r="W1019" t="str">
        <f t="shared" si="138"/>
        <v>PSCAD_DMAT_H_V.Osc_SCR7.06_XR1.63_P1_Q0_191.2_13Hz</v>
      </c>
      <c r="X1019" t="str">
        <f t="shared" si="139"/>
        <v>1_0_7.06_1.63</v>
      </c>
      <c r="Z1019">
        <v>13</v>
      </c>
    </row>
    <row r="1020" spans="1:26" x14ac:dyDescent="0.25">
      <c r="A1020" t="s">
        <v>92</v>
      </c>
      <c r="B1020" t="s">
        <v>55</v>
      </c>
      <c r="C1020" s="11" t="s">
        <v>169</v>
      </c>
      <c r="D1020" t="s">
        <v>983</v>
      </c>
      <c r="E1020" s="10" t="s">
        <v>334</v>
      </c>
      <c r="F1020" t="s">
        <v>304</v>
      </c>
      <c r="G1020">
        <v>30</v>
      </c>
      <c r="H1020">
        <v>1</v>
      </c>
      <c r="I1020" s="7">
        <v>0</v>
      </c>
      <c r="J1020" s="7">
        <f>[1]Inputs!$B$6</f>
        <v>7.06</v>
      </c>
      <c r="K1020" s="7">
        <f>[1]Inputs!$C$6</f>
        <v>1.63</v>
      </c>
      <c r="L1020" s="5" t="str">
        <f>VLOOKUP(X1020,[1]Inputs!$A:$F,6,FALSE)</f>
        <v>0.9653</v>
      </c>
      <c r="M1020" s="5" t="str">
        <f>VLOOKUP(X1020,[1]Inputs!$A:$H,8,FALSE)</f>
        <v>1.0000</v>
      </c>
      <c r="N1020" s="5" t="str">
        <f>VLOOKUP(X1020,[1]Inputs!$A:$H,7,FALSE)</f>
        <v>1.0300</v>
      </c>
      <c r="O1020">
        <v>0</v>
      </c>
      <c r="P1020">
        <v>0</v>
      </c>
      <c r="Q1020">
        <f t="shared" si="135"/>
        <v>1E-3</v>
      </c>
      <c r="R1020">
        <f t="shared" si="136"/>
        <v>0</v>
      </c>
      <c r="S1020">
        <f>[1]Inputs!$B$8^2/((J1020*[1]Inputs!$B$9)*(SQRT(1+K1020^2)))</f>
        <v>12.409471324438538</v>
      </c>
      <c r="T1020">
        <f t="shared" si="137"/>
        <v>6.4385935699593638E-2</v>
      </c>
      <c r="U1020">
        <v>0</v>
      </c>
      <c r="V1020">
        <v>0</v>
      </c>
      <c r="W1020" t="str">
        <f t="shared" si="138"/>
        <v>PSCAD_DMAT_H_V.Osc_SCR7.06_XR1.63_P1_Q0_191.2_14Hz</v>
      </c>
      <c r="X1020" t="str">
        <f t="shared" si="139"/>
        <v>1_0_7.06_1.63</v>
      </c>
      <c r="Z1020">
        <v>14</v>
      </c>
    </row>
    <row r="1021" spans="1:26" x14ac:dyDescent="0.25">
      <c r="A1021" t="s">
        <v>93</v>
      </c>
      <c r="B1021" t="s">
        <v>55</v>
      </c>
      <c r="C1021" s="11" t="s">
        <v>169</v>
      </c>
      <c r="D1021" t="s">
        <v>983</v>
      </c>
      <c r="E1021" s="10" t="s">
        <v>334</v>
      </c>
      <c r="F1021" t="s">
        <v>304</v>
      </c>
      <c r="G1021">
        <v>30</v>
      </c>
      <c r="H1021">
        <v>1</v>
      </c>
      <c r="I1021" s="7">
        <v>0</v>
      </c>
      <c r="J1021" s="7">
        <f>[1]Inputs!$B$6</f>
        <v>7.06</v>
      </c>
      <c r="K1021" s="7">
        <f>[1]Inputs!$C$6</f>
        <v>1.63</v>
      </c>
      <c r="L1021" s="5" t="str">
        <f>VLOOKUP(X1021,[1]Inputs!$A:$F,6,FALSE)</f>
        <v>0.9653</v>
      </c>
      <c r="M1021" s="5" t="str">
        <f>VLOOKUP(X1021,[1]Inputs!$A:$H,8,FALSE)</f>
        <v>1.0000</v>
      </c>
      <c r="N1021" s="5" t="str">
        <f>VLOOKUP(X1021,[1]Inputs!$A:$H,7,FALSE)</f>
        <v>1.0300</v>
      </c>
      <c r="O1021">
        <v>0</v>
      </c>
      <c r="P1021">
        <v>0</v>
      </c>
      <c r="Q1021">
        <f t="shared" si="135"/>
        <v>1E-3</v>
      </c>
      <c r="R1021">
        <f t="shared" si="136"/>
        <v>0</v>
      </c>
      <c r="S1021">
        <f>[1]Inputs!$B$8^2/((J1021*[1]Inputs!$B$9)*(SQRT(1+K1021^2)))</f>
        <v>12.409471324438538</v>
      </c>
      <c r="T1021">
        <f t="shared" si="137"/>
        <v>6.4385935699593638E-2</v>
      </c>
      <c r="U1021">
        <v>0</v>
      </c>
      <c r="V1021">
        <v>0</v>
      </c>
      <c r="W1021" t="str">
        <f t="shared" si="138"/>
        <v>PSCAD_DMAT_H_V.Osc_SCR7.06_XR1.63_P1_Q0_191.2_15Hz</v>
      </c>
      <c r="X1021" t="str">
        <f t="shared" si="139"/>
        <v>1_0_7.06_1.63</v>
      </c>
      <c r="Z1021">
        <v>15</v>
      </c>
    </row>
    <row r="1022" spans="1:26" x14ac:dyDescent="0.25">
      <c r="A1022" t="s">
        <v>94</v>
      </c>
      <c r="B1022" t="s">
        <v>55</v>
      </c>
      <c r="C1022" s="11" t="s">
        <v>169</v>
      </c>
      <c r="D1022" t="s">
        <v>983</v>
      </c>
      <c r="E1022" s="10" t="s">
        <v>334</v>
      </c>
      <c r="F1022" t="s">
        <v>304</v>
      </c>
      <c r="G1022">
        <v>30</v>
      </c>
      <c r="H1022">
        <v>1</v>
      </c>
      <c r="I1022" s="7">
        <v>0</v>
      </c>
      <c r="J1022" s="7">
        <f>[1]Inputs!$B$6</f>
        <v>7.06</v>
      </c>
      <c r="K1022" s="7">
        <f>[1]Inputs!$C$6</f>
        <v>1.63</v>
      </c>
      <c r="L1022" s="5" t="str">
        <f>VLOOKUP(X1022,[1]Inputs!$A:$F,6,FALSE)</f>
        <v>0.9653</v>
      </c>
      <c r="M1022" s="5" t="str">
        <f>VLOOKUP(X1022,[1]Inputs!$A:$H,8,FALSE)</f>
        <v>1.0000</v>
      </c>
      <c r="N1022" s="5" t="str">
        <f>VLOOKUP(X1022,[1]Inputs!$A:$H,7,FALSE)</f>
        <v>1.0300</v>
      </c>
      <c r="O1022">
        <v>0</v>
      </c>
      <c r="P1022">
        <v>0</v>
      </c>
      <c r="Q1022">
        <f t="shared" si="135"/>
        <v>1E-3</v>
      </c>
      <c r="R1022">
        <f t="shared" si="136"/>
        <v>0</v>
      </c>
      <c r="S1022">
        <f>[1]Inputs!$B$8^2/((J1022*[1]Inputs!$B$9)*(SQRT(1+K1022^2)))</f>
        <v>12.409471324438538</v>
      </c>
      <c r="T1022">
        <f t="shared" si="137"/>
        <v>6.4385935699593638E-2</v>
      </c>
      <c r="U1022">
        <v>0</v>
      </c>
      <c r="V1022">
        <v>0</v>
      </c>
      <c r="W1022" t="str">
        <f t="shared" si="138"/>
        <v>PSCAD_DMAT_H_V.Osc_SCR7.06_XR1.63_P1_Q0_191.2_16Hz</v>
      </c>
      <c r="X1022" t="str">
        <f t="shared" si="139"/>
        <v>1_0_7.06_1.63</v>
      </c>
      <c r="Z1022">
        <v>16</v>
      </c>
    </row>
    <row r="1023" spans="1:26" x14ac:dyDescent="0.25">
      <c r="A1023" t="s">
        <v>95</v>
      </c>
      <c r="B1023" t="s">
        <v>55</v>
      </c>
      <c r="C1023" s="11" t="s">
        <v>169</v>
      </c>
      <c r="D1023" t="s">
        <v>983</v>
      </c>
      <c r="E1023" s="10" t="s">
        <v>334</v>
      </c>
      <c r="F1023" t="s">
        <v>304</v>
      </c>
      <c r="G1023">
        <v>30</v>
      </c>
      <c r="H1023">
        <v>1</v>
      </c>
      <c r="I1023" s="7">
        <v>0</v>
      </c>
      <c r="J1023" s="7">
        <f>[1]Inputs!$B$6</f>
        <v>7.06</v>
      </c>
      <c r="K1023" s="7">
        <f>[1]Inputs!$C$6</f>
        <v>1.63</v>
      </c>
      <c r="L1023" s="5" t="str">
        <f>VLOOKUP(X1023,[1]Inputs!$A:$F,6,FALSE)</f>
        <v>0.9653</v>
      </c>
      <c r="M1023" s="5" t="str">
        <f>VLOOKUP(X1023,[1]Inputs!$A:$H,8,FALSE)</f>
        <v>1.0000</v>
      </c>
      <c r="N1023" s="5" t="str">
        <f>VLOOKUP(X1023,[1]Inputs!$A:$H,7,FALSE)</f>
        <v>1.0300</v>
      </c>
      <c r="O1023">
        <v>0</v>
      </c>
      <c r="P1023">
        <v>0</v>
      </c>
      <c r="Q1023">
        <f t="shared" si="135"/>
        <v>1E-3</v>
      </c>
      <c r="R1023">
        <f t="shared" si="136"/>
        <v>0</v>
      </c>
      <c r="S1023">
        <f>[1]Inputs!$B$8^2/((J1023*[1]Inputs!$B$9)*(SQRT(1+K1023^2)))</f>
        <v>12.409471324438538</v>
      </c>
      <c r="T1023">
        <f t="shared" si="137"/>
        <v>6.4385935699593638E-2</v>
      </c>
      <c r="U1023">
        <v>0</v>
      </c>
      <c r="V1023">
        <v>0</v>
      </c>
      <c r="W1023" t="str">
        <f t="shared" si="138"/>
        <v>PSCAD_DMAT_H_V.Osc_SCR7.06_XR1.63_P1_Q0_191.2_17Hz</v>
      </c>
      <c r="X1023" t="str">
        <f t="shared" si="139"/>
        <v>1_0_7.06_1.63</v>
      </c>
      <c r="Z1023">
        <v>17</v>
      </c>
    </row>
    <row r="1024" spans="1:26" x14ac:dyDescent="0.25">
      <c r="A1024" t="s">
        <v>96</v>
      </c>
      <c r="B1024" t="s">
        <v>55</v>
      </c>
      <c r="C1024" s="11" t="s">
        <v>169</v>
      </c>
      <c r="D1024" t="s">
        <v>983</v>
      </c>
      <c r="E1024" s="10" t="s">
        <v>334</v>
      </c>
      <c r="F1024" t="s">
        <v>304</v>
      </c>
      <c r="G1024">
        <v>30</v>
      </c>
      <c r="H1024">
        <v>1</v>
      </c>
      <c r="I1024" s="7">
        <v>0</v>
      </c>
      <c r="J1024" s="7">
        <f>[1]Inputs!$B$6</f>
        <v>7.06</v>
      </c>
      <c r="K1024" s="7">
        <f>[1]Inputs!$C$6</f>
        <v>1.63</v>
      </c>
      <c r="L1024" s="5" t="str">
        <f>VLOOKUP(X1024,[1]Inputs!$A:$F,6,FALSE)</f>
        <v>0.9653</v>
      </c>
      <c r="M1024" s="5" t="str">
        <f>VLOOKUP(X1024,[1]Inputs!$A:$H,8,FALSE)</f>
        <v>1.0000</v>
      </c>
      <c r="N1024" s="5" t="str">
        <f>VLOOKUP(X1024,[1]Inputs!$A:$H,7,FALSE)</f>
        <v>1.0300</v>
      </c>
      <c r="O1024">
        <v>0</v>
      </c>
      <c r="P1024">
        <v>0</v>
      </c>
      <c r="Q1024">
        <f t="shared" si="135"/>
        <v>1E-3</v>
      </c>
      <c r="R1024">
        <f t="shared" si="136"/>
        <v>0</v>
      </c>
      <c r="S1024">
        <f>[1]Inputs!$B$8^2/((J1024*[1]Inputs!$B$9)*(SQRT(1+K1024^2)))</f>
        <v>12.409471324438538</v>
      </c>
      <c r="T1024">
        <f t="shared" si="137"/>
        <v>6.4385935699593638E-2</v>
      </c>
      <c r="U1024">
        <v>0</v>
      </c>
      <c r="V1024">
        <v>0</v>
      </c>
      <c r="W1024" t="str">
        <f t="shared" si="138"/>
        <v>PSCAD_DMAT_H_V.Osc_SCR7.06_XR1.63_P1_Q0_191.2_18Hz</v>
      </c>
      <c r="X1024" t="str">
        <f t="shared" si="139"/>
        <v>1_0_7.06_1.63</v>
      </c>
      <c r="Z1024">
        <v>18</v>
      </c>
    </row>
    <row r="1025" spans="1:26" x14ac:dyDescent="0.25">
      <c r="A1025" t="s">
        <v>97</v>
      </c>
      <c r="B1025" t="s">
        <v>55</v>
      </c>
      <c r="C1025" s="11" t="s">
        <v>169</v>
      </c>
      <c r="D1025" t="s">
        <v>983</v>
      </c>
      <c r="E1025" s="10" t="s">
        <v>334</v>
      </c>
      <c r="F1025" t="s">
        <v>304</v>
      </c>
      <c r="G1025">
        <v>30</v>
      </c>
      <c r="H1025">
        <v>1</v>
      </c>
      <c r="I1025" s="7">
        <v>0</v>
      </c>
      <c r="J1025" s="7">
        <f>[1]Inputs!$B$6</f>
        <v>7.06</v>
      </c>
      <c r="K1025" s="7">
        <f>[1]Inputs!$C$6</f>
        <v>1.63</v>
      </c>
      <c r="L1025" s="5" t="str">
        <f>VLOOKUP(X1025,[1]Inputs!$A:$F,6,FALSE)</f>
        <v>0.9653</v>
      </c>
      <c r="M1025" s="5" t="str">
        <f>VLOOKUP(X1025,[1]Inputs!$A:$H,8,FALSE)</f>
        <v>1.0000</v>
      </c>
      <c r="N1025" s="5" t="str">
        <f>VLOOKUP(X1025,[1]Inputs!$A:$H,7,FALSE)</f>
        <v>1.0300</v>
      </c>
      <c r="O1025">
        <v>0</v>
      </c>
      <c r="P1025">
        <v>0</v>
      </c>
      <c r="Q1025">
        <f t="shared" si="135"/>
        <v>1E-3</v>
      </c>
      <c r="R1025">
        <f t="shared" si="136"/>
        <v>0</v>
      </c>
      <c r="S1025">
        <f>[1]Inputs!$B$8^2/((J1025*[1]Inputs!$B$9)*(SQRT(1+K1025^2)))</f>
        <v>12.409471324438538</v>
      </c>
      <c r="T1025">
        <f t="shared" si="137"/>
        <v>6.4385935699593638E-2</v>
      </c>
      <c r="U1025">
        <v>0</v>
      </c>
      <c r="V1025">
        <v>0</v>
      </c>
      <c r="W1025" t="str">
        <f t="shared" si="138"/>
        <v>PSCAD_DMAT_H_V.Osc_SCR7.06_XR1.63_P1_Q0_191.2_19Hz</v>
      </c>
      <c r="X1025" t="str">
        <f t="shared" si="139"/>
        <v>1_0_7.06_1.63</v>
      </c>
      <c r="Z1025">
        <v>19</v>
      </c>
    </row>
    <row r="1026" spans="1:26" x14ac:dyDescent="0.25">
      <c r="A1026" t="s">
        <v>98</v>
      </c>
      <c r="B1026" t="s">
        <v>55</v>
      </c>
      <c r="C1026" s="11" t="s">
        <v>169</v>
      </c>
      <c r="D1026" t="s">
        <v>983</v>
      </c>
      <c r="E1026" s="10" t="s">
        <v>334</v>
      </c>
      <c r="F1026" t="s">
        <v>304</v>
      </c>
      <c r="G1026">
        <v>30</v>
      </c>
      <c r="H1026">
        <v>1</v>
      </c>
      <c r="I1026" s="7">
        <v>0</v>
      </c>
      <c r="J1026" s="7">
        <f>[1]Inputs!$B$6</f>
        <v>7.06</v>
      </c>
      <c r="K1026" s="7">
        <f>[1]Inputs!$C$6</f>
        <v>1.63</v>
      </c>
      <c r="L1026" s="5" t="str">
        <f>VLOOKUP(X1026,[1]Inputs!$A:$F,6,FALSE)</f>
        <v>0.9653</v>
      </c>
      <c r="M1026" s="5" t="str">
        <f>VLOOKUP(X1026,[1]Inputs!$A:$H,8,FALSE)</f>
        <v>1.0000</v>
      </c>
      <c r="N1026" s="5" t="str">
        <f>VLOOKUP(X1026,[1]Inputs!$A:$H,7,FALSE)</f>
        <v>1.0300</v>
      </c>
      <c r="O1026">
        <v>0</v>
      </c>
      <c r="P1026">
        <v>0</v>
      </c>
      <c r="Q1026">
        <f t="shared" si="135"/>
        <v>1E-3</v>
      </c>
      <c r="R1026">
        <f t="shared" si="136"/>
        <v>0</v>
      </c>
      <c r="S1026">
        <f>[1]Inputs!$B$8^2/((J1026*[1]Inputs!$B$9)*(SQRT(1+K1026^2)))</f>
        <v>12.409471324438538</v>
      </c>
      <c r="T1026">
        <f t="shared" si="137"/>
        <v>6.4385935699593638E-2</v>
      </c>
      <c r="U1026">
        <v>0</v>
      </c>
      <c r="V1026">
        <v>0</v>
      </c>
      <c r="W1026" t="str">
        <f t="shared" si="138"/>
        <v>PSCAD_DMAT_H_V.Osc_SCR7.06_XR1.63_P1_Q0_191.2_20Hz</v>
      </c>
      <c r="X1026" t="str">
        <f t="shared" si="139"/>
        <v>1_0_7.06_1.63</v>
      </c>
      <c r="Z1026">
        <v>20</v>
      </c>
    </row>
    <row r="1027" spans="1:26" x14ac:dyDescent="0.25">
      <c r="A1027" t="s">
        <v>1121</v>
      </c>
      <c r="B1027" t="s">
        <v>55</v>
      </c>
      <c r="C1027" s="11" t="s">
        <v>169</v>
      </c>
      <c r="D1027" t="s">
        <v>983</v>
      </c>
      <c r="E1027" s="10" t="s">
        <v>334</v>
      </c>
      <c r="F1027" t="s">
        <v>304</v>
      </c>
      <c r="G1027">
        <v>30</v>
      </c>
      <c r="H1027">
        <v>1</v>
      </c>
      <c r="I1027" s="7">
        <v>0</v>
      </c>
      <c r="J1027" s="7">
        <f>[1]Inputs!$B$6</f>
        <v>7.06</v>
      </c>
      <c r="K1027" s="7">
        <f>[1]Inputs!$C$6</f>
        <v>1.63</v>
      </c>
      <c r="L1027" s="5" t="str">
        <f>VLOOKUP(X1027,[1]Inputs!$A:$F,6,FALSE)</f>
        <v>0.9653</v>
      </c>
      <c r="M1027" s="5" t="str">
        <f>VLOOKUP(X1027,[1]Inputs!$A:$H,8,FALSE)</f>
        <v>1.0000</v>
      </c>
      <c r="N1027" s="5" t="str">
        <f>VLOOKUP(X1027,[1]Inputs!$A:$H,7,FALSE)</f>
        <v>1.0300</v>
      </c>
      <c r="O1027">
        <v>0</v>
      </c>
      <c r="P1027">
        <v>0</v>
      </c>
      <c r="Q1027">
        <f t="shared" ref="Q1027:Q1031" si="145">IF(S1027*V1027=0,0.001,S1027*V1027)</f>
        <v>1E-3</v>
      </c>
      <c r="R1027">
        <f t="shared" ref="R1027:R1031" si="146">T1027*V1027</f>
        <v>0</v>
      </c>
      <c r="S1027">
        <f>[1]Inputs!$B$8^2/((J1027*[1]Inputs!$B$9)*(SQRT(1+K1027^2)))</f>
        <v>12.409471324438538</v>
      </c>
      <c r="T1027">
        <f t="shared" ref="T1027:T1031" si="147">S1027*K1027/(2*PI()*50)</f>
        <v>6.4385935699593638E-2</v>
      </c>
      <c r="U1027">
        <v>0</v>
      </c>
      <c r="V1027">
        <v>0</v>
      </c>
      <c r="W1027" t="str">
        <f t="shared" ref="W1027:W1031" si="148">"PSCAD_"&amp;F1027&amp;"_"&amp;D1027&amp;"_"&amp;E1027&amp;"_SCR"&amp;ROUND(J1027,2)&amp;"_XR"&amp;ROUND(K1027,2)&amp;"_P"&amp;H1027&amp;"_Q"&amp;I1027&amp;"_"&amp;A1027</f>
        <v>PSCAD_DMAT_H_V.Osc_SCR7.06_XR1.63_P1_Q0_191.2_21Hz</v>
      </c>
      <c r="X1027" t="str">
        <f t="shared" ref="X1027:X1031" si="149">H1027&amp;"_"&amp;I1027&amp;"_"&amp;ROUND(J1027,2)&amp;"_"&amp;ROUND(K1027,2)</f>
        <v>1_0_7.06_1.63</v>
      </c>
      <c r="Z1027">
        <v>21</v>
      </c>
    </row>
    <row r="1028" spans="1:26" x14ac:dyDescent="0.25">
      <c r="A1028" t="s">
        <v>1122</v>
      </c>
      <c r="B1028" t="s">
        <v>55</v>
      </c>
      <c r="C1028" s="11" t="s">
        <v>169</v>
      </c>
      <c r="D1028" t="s">
        <v>983</v>
      </c>
      <c r="E1028" s="10" t="s">
        <v>334</v>
      </c>
      <c r="F1028" t="s">
        <v>304</v>
      </c>
      <c r="G1028">
        <v>30</v>
      </c>
      <c r="H1028">
        <v>1</v>
      </c>
      <c r="I1028" s="7">
        <v>0</v>
      </c>
      <c r="J1028" s="7">
        <f>[1]Inputs!$B$6</f>
        <v>7.06</v>
      </c>
      <c r="K1028" s="7">
        <f>[1]Inputs!$C$6</f>
        <v>1.63</v>
      </c>
      <c r="L1028" s="5" t="str">
        <f>VLOOKUP(X1028,[1]Inputs!$A:$F,6,FALSE)</f>
        <v>0.9653</v>
      </c>
      <c r="M1028" s="5" t="str">
        <f>VLOOKUP(X1028,[1]Inputs!$A:$H,8,FALSE)</f>
        <v>1.0000</v>
      </c>
      <c r="N1028" s="5" t="str">
        <f>VLOOKUP(X1028,[1]Inputs!$A:$H,7,FALSE)</f>
        <v>1.0300</v>
      </c>
      <c r="O1028">
        <v>0</v>
      </c>
      <c r="P1028">
        <v>0</v>
      </c>
      <c r="Q1028">
        <f t="shared" si="145"/>
        <v>1E-3</v>
      </c>
      <c r="R1028">
        <f t="shared" si="146"/>
        <v>0</v>
      </c>
      <c r="S1028">
        <f>[1]Inputs!$B$8^2/((J1028*[1]Inputs!$B$9)*(SQRT(1+K1028^2)))</f>
        <v>12.409471324438538</v>
      </c>
      <c r="T1028">
        <f t="shared" si="147"/>
        <v>6.4385935699593638E-2</v>
      </c>
      <c r="U1028">
        <v>0</v>
      </c>
      <c r="V1028">
        <v>0</v>
      </c>
      <c r="W1028" t="str">
        <f t="shared" si="148"/>
        <v>PSCAD_DMAT_H_V.Osc_SCR7.06_XR1.63_P1_Q0_191.2_22Hz</v>
      </c>
      <c r="X1028" t="str">
        <f t="shared" si="149"/>
        <v>1_0_7.06_1.63</v>
      </c>
      <c r="Z1028">
        <v>22</v>
      </c>
    </row>
    <row r="1029" spans="1:26" x14ac:dyDescent="0.25">
      <c r="A1029" t="s">
        <v>1123</v>
      </c>
      <c r="B1029" t="s">
        <v>55</v>
      </c>
      <c r="C1029" s="11" t="s">
        <v>169</v>
      </c>
      <c r="D1029" t="s">
        <v>983</v>
      </c>
      <c r="E1029" s="10" t="s">
        <v>334</v>
      </c>
      <c r="F1029" t="s">
        <v>304</v>
      </c>
      <c r="G1029">
        <v>30</v>
      </c>
      <c r="H1029">
        <v>1</v>
      </c>
      <c r="I1029" s="7">
        <v>0</v>
      </c>
      <c r="J1029" s="7">
        <f>[1]Inputs!$B$6</f>
        <v>7.06</v>
      </c>
      <c r="K1029" s="7">
        <f>[1]Inputs!$C$6</f>
        <v>1.63</v>
      </c>
      <c r="L1029" s="5" t="str">
        <f>VLOOKUP(X1029,[1]Inputs!$A:$F,6,FALSE)</f>
        <v>0.9653</v>
      </c>
      <c r="M1029" s="5" t="str">
        <f>VLOOKUP(X1029,[1]Inputs!$A:$H,8,FALSE)</f>
        <v>1.0000</v>
      </c>
      <c r="N1029" s="5" t="str">
        <f>VLOOKUP(X1029,[1]Inputs!$A:$H,7,FALSE)</f>
        <v>1.0300</v>
      </c>
      <c r="O1029">
        <v>0</v>
      </c>
      <c r="P1029">
        <v>0</v>
      </c>
      <c r="Q1029">
        <f t="shared" si="145"/>
        <v>1E-3</v>
      </c>
      <c r="R1029">
        <f t="shared" si="146"/>
        <v>0</v>
      </c>
      <c r="S1029">
        <f>[1]Inputs!$B$8^2/((J1029*[1]Inputs!$B$9)*(SQRT(1+K1029^2)))</f>
        <v>12.409471324438538</v>
      </c>
      <c r="T1029">
        <f t="shared" si="147"/>
        <v>6.4385935699593638E-2</v>
      </c>
      <c r="U1029">
        <v>0</v>
      </c>
      <c r="V1029">
        <v>0</v>
      </c>
      <c r="W1029" t="str">
        <f t="shared" si="148"/>
        <v>PSCAD_DMAT_H_V.Osc_SCR7.06_XR1.63_P1_Q0_191.2_23Hz</v>
      </c>
      <c r="X1029" t="str">
        <f t="shared" si="149"/>
        <v>1_0_7.06_1.63</v>
      </c>
      <c r="Z1029">
        <v>23</v>
      </c>
    </row>
    <row r="1030" spans="1:26" x14ac:dyDescent="0.25">
      <c r="A1030" t="s">
        <v>1124</v>
      </c>
      <c r="B1030" t="s">
        <v>55</v>
      </c>
      <c r="C1030" s="11" t="s">
        <v>169</v>
      </c>
      <c r="D1030" t="s">
        <v>983</v>
      </c>
      <c r="E1030" s="10" t="s">
        <v>334</v>
      </c>
      <c r="F1030" t="s">
        <v>304</v>
      </c>
      <c r="G1030">
        <v>30</v>
      </c>
      <c r="H1030">
        <v>1</v>
      </c>
      <c r="I1030" s="7">
        <v>0</v>
      </c>
      <c r="J1030" s="7">
        <f>[1]Inputs!$B$6</f>
        <v>7.06</v>
      </c>
      <c r="K1030" s="7">
        <f>[1]Inputs!$C$6</f>
        <v>1.63</v>
      </c>
      <c r="L1030" s="5" t="str">
        <f>VLOOKUP(X1030,[1]Inputs!$A:$F,6,FALSE)</f>
        <v>0.9653</v>
      </c>
      <c r="M1030" s="5" t="str">
        <f>VLOOKUP(X1030,[1]Inputs!$A:$H,8,FALSE)</f>
        <v>1.0000</v>
      </c>
      <c r="N1030" s="5" t="str">
        <f>VLOOKUP(X1030,[1]Inputs!$A:$H,7,FALSE)</f>
        <v>1.0300</v>
      </c>
      <c r="O1030">
        <v>0</v>
      </c>
      <c r="P1030">
        <v>0</v>
      </c>
      <c r="Q1030">
        <f t="shared" si="145"/>
        <v>1E-3</v>
      </c>
      <c r="R1030">
        <f t="shared" si="146"/>
        <v>0</v>
      </c>
      <c r="S1030">
        <f>[1]Inputs!$B$8^2/((J1030*[1]Inputs!$B$9)*(SQRT(1+K1030^2)))</f>
        <v>12.409471324438538</v>
      </c>
      <c r="T1030">
        <f t="shared" si="147"/>
        <v>6.4385935699593638E-2</v>
      </c>
      <c r="U1030">
        <v>0</v>
      </c>
      <c r="V1030">
        <v>0</v>
      </c>
      <c r="W1030" t="str">
        <f t="shared" si="148"/>
        <v>PSCAD_DMAT_H_V.Osc_SCR7.06_XR1.63_P1_Q0_191.2_24Hz</v>
      </c>
      <c r="X1030" t="str">
        <f t="shared" si="149"/>
        <v>1_0_7.06_1.63</v>
      </c>
      <c r="Z1030">
        <v>24</v>
      </c>
    </row>
    <row r="1031" spans="1:26" x14ac:dyDescent="0.25">
      <c r="A1031" t="s">
        <v>1125</v>
      </c>
      <c r="B1031" t="s">
        <v>55</v>
      </c>
      <c r="C1031" s="11" t="s">
        <v>169</v>
      </c>
      <c r="D1031" t="s">
        <v>983</v>
      </c>
      <c r="E1031" s="10" t="s">
        <v>334</v>
      </c>
      <c r="F1031" t="s">
        <v>304</v>
      </c>
      <c r="G1031">
        <v>30</v>
      </c>
      <c r="H1031">
        <v>1</v>
      </c>
      <c r="I1031" s="7">
        <v>0</v>
      </c>
      <c r="J1031" s="7">
        <f>[1]Inputs!$B$6</f>
        <v>7.06</v>
      </c>
      <c r="K1031" s="7">
        <f>[1]Inputs!$C$6</f>
        <v>1.63</v>
      </c>
      <c r="L1031" s="5" t="str">
        <f>VLOOKUP(X1031,[1]Inputs!$A:$F,6,FALSE)</f>
        <v>0.9653</v>
      </c>
      <c r="M1031" s="5" t="str">
        <f>VLOOKUP(X1031,[1]Inputs!$A:$H,8,FALSE)</f>
        <v>1.0000</v>
      </c>
      <c r="N1031" s="5" t="str">
        <f>VLOOKUP(X1031,[1]Inputs!$A:$H,7,FALSE)</f>
        <v>1.0300</v>
      </c>
      <c r="O1031">
        <v>0</v>
      </c>
      <c r="P1031">
        <v>0</v>
      </c>
      <c r="Q1031">
        <f t="shared" si="145"/>
        <v>1E-3</v>
      </c>
      <c r="R1031">
        <f t="shared" si="146"/>
        <v>0</v>
      </c>
      <c r="S1031">
        <f>[1]Inputs!$B$8^2/((J1031*[1]Inputs!$B$9)*(SQRT(1+K1031^2)))</f>
        <v>12.409471324438538</v>
      </c>
      <c r="T1031">
        <f t="shared" si="147"/>
        <v>6.4385935699593638E-2</v>
      </c>
      <c r="U1031">
        <v>0</v>
      </c>
      <c r="V1031">
        <v>0</v>
      </c>
      <c r="W1031" t="str">
        <f t="shared" si="148"/>
        <v>PSCAD_DMAT_H_V.Osc_SCR7.06_XR1.63_P1_Q0_191.2_25Hz</v>
      </c>
      <c r="X1031" t="str">
        <f t="shared" si="149"/>
        <v>1_0_7.06_1.63</v>
      </c>
      <c r="Z1031">
        <v>25</v>
      </c>
    </row>
    <row r="1032" spans="1:26" x14ac:dyDescent="0.25">
      <c r="A1032"/>
      <c r="C1032" s="11"/>
      <c r="E1032" s="10"/>
      <c r="I1032" s="7"/>
      <c r="J1032" s="7"/>
      <c r="K1032" s="7"/>
      <c r="N1032" s="5"/>
    </row>
    <row r="1033" spans="1:26" x14ac:dyDescent="0.25">
      <c r="A1033"/>
      <c r="C1033" s="11"/>
      <c r="E1033" s="10"/>
      <c r="I1033" s="7"/>
      <c r="J1033" s="7"/>
      <c r="K1033" s="7"/>
      <c r="N1033" s="5"/>
    </row>
    <row r="1034" spans="1:26" x14ac:dyDescent="0.25">
      <c r="A1034"/>
      <c r="C1034" s="11"/>
      <c r="E1034" s="10"/>
      <c r="I1034" s="7"/>
      <c r="J1034" s="7"/>
      <c r="K1034" s="7"/>
      <c r="N1034" s="5"/>
    </row>
    <row r="1035" spans="1:26" x14ac:dyDescent="0.25">
      <c r="A1035"/>
      <c r="C1035" s="11"/>
      <c r="E1035" s="10"/>
      <c r="I1035" s="7"/>
      <c r="J1035" s="7"/>
      <c r="K1035" s="7"/>
      <c r="N1035" s="5"/>
    </row>
    <row r="1036" spans="1:26" x14ac:dyDescent="0.25">
      <c r="A1036"/>
      <c r="C1036" s="11"/>
      <c r="E1036" s="10"/>
      <c r="I1036" s="7"/>
      <c r="J1036" s="7"/>
      <c r="K1036" s="7"/>
      <c r="N1036" s="5"/>
    </row>
  </sheetData>
  <autoFilter ref="A1:X1031" xr:uid="{00000000-0001-0000-0000-000000000000}"/>
  <mergeCells count="7">
    <mergeCell ref="AB476:AB515"/>
    <mergeCell ref="AB678:AB679"/>
    <mergeCell ref="AB556:AB671"/>
    <mergeCell ref="AB680:AB687"/>
    <mergeCell ref="AB674:AB677"/>
    <mergeCell ref="AB672:AB673"/>
    <mergeCell ref="AB516:AB555"/>
  </mergeCells>
  <phoneticPr fontId="18" type="noConversion"/>
  <conditionalFormatting sqref="B1:B1048576">
    <cfRule type="containsText" dxfId="11" priority="1" operator="containsText" text="No">
      <formula>NOT(ISERROR(SEARCH("No",B1)))</formula>
    </cfRule>
    <cfRule type="containsText" dxfId="10" priority="2" operator="containsText" text="Yes">
      <formula>NOT(ISERROR(SEARCH("Yes",B1)))</formula>
    </cfRule>
  </conditionalFormatting>
  <conditionalFormatting sqref="O15:O32 O819:O1036">
    <cfRule type="cellIs" dxfId="9" priority="26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1FAC-EFD3-4C34-845F-ADC703FD63D2}">
  <dimension ref="A1:AD885"/>
  <sheetViews>
    <sheetView topLeftCell="A742" workbookViewId="0">
      <selection activeCell="D23" sqref="D23"/>
    </sheetView>
  </sheetViews>
  <sheetFormatPr defaultRowHeight="15" outlineLevelRow="1" x14ac:dyDescent="0.25"/>
  <cols>
    <col min="1" max="1" width="25.28515625" style="1" customWidth="1"/>
    <col min="2" max="2" width="9.140625" style="1"/>
    <col min="3" max="3" width="30.7109375" bestFit="1" customWidth="1"/>
    <col min="4" max="4" width="14.140625" bestFit="1" customWidth="1"/>
    <col min="5" max="5" width="18" bestFit="1" customWidth="1"/>
    <col min="6" max="7" width="16.140625" bestFit="1" customWidth="1"/>
    <col min="12" max="12" width="14.85546875" style="5" bestFit="1" customWidth="1"/>
    <col min="13" max="13" width="12" style="5" bestFit="1" customWidth="1"/>
    <col min="14" max="14" width="14.85546875" bestFit="1" customWidth="1"/>
    <col min="15" max="15" width="15" bestFit="1" customWidth="1"/>
    <col min="16" max="16" width="17.5703125" bestFit="1" customWidth="1"/>
    <col min="17" max="17" width="11.85546875" bestFit="1" customWidth="1"/>
    <col min="18" max="18" width="10.85546875" bestFit="1" customWidth="1"/>
    <col min="21" max="21" width="15.5703125" customWidth="1"/>
    <col min="22" max="22" width="11.28515625" bestFit="1" customWidth="1"/>
    <col min="23" max="23" width="75.28515625" bestFit="1" customWidth="1"/>
    <col min="26" max="26" width="16" bestFit="1" customWidth="1"/>
    <col min="28" max="28" width="14" customWidth="1"/>
  </cols>
  <sheetData>
    <row r="1" spans="1:28" x14ac:dyDescent="0.25">
      <c r="A1" s="1" t="s">
        <v>0</v>
      </c>
      <c r="B1" s="2" t="s">
        <v>54</v>
      </c>
      <c r="C1" t="s">
        <v>1</v>
      </c>
      <c r="D1" t="s">
        <v>982</v>
      </c>
      <c r="E1" t="s">
        <v>306</v>
      </c>
      <c r="F1" t="s">
        <v>303</v>
      </c>
      <c r="G1" t="s">
        <v>58</v>
      </c>
      <c r="H1" t="s">
        <v>2</v>
      </c>
      <c r="I1" t="s">
        <v>3</v>
      </c>
      <c r="J1" t="s">
        <v>4</v>
      </c>
      <c r="K1" t="s">
        <v>5</v>
      </c>
      <c r="L1" s="5" t="s">
        <v>6</v>
      </c>
      <c r="M1" s="5" t="s">
        <v>13</v>
      </c>
      <c r="N1" s="5" t="s">
        <v>56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14</v>
      </c>
      <c r="V1" t="s">
        <v>57</v>
      </c>
      <c r="W1" t="s">
        <v>51</v>
      </c>
      <c r="X1" t="s">
        <v>53</v>
      </c>
      <c r="Z1" t="s">
        <v>77</v>
      </c>
      <c r="AB1" t="s">
        <v>78</v>
      </c>
    </row>
    <row r="2" spans="1:28" x14ac:dyDescent="0.25">
      <c r="A2" s="1" t="s">
        <v>339</v>
      </c>
      <c r="B2" t="s">
        <v>55</v>
      </c>
      <c r="C2" t="s">
        <v>15</v>
      </c>
      <c r="D2" t="s">
        <v>1140</v>
      </c>
      <c r="E2" t="s">
        <v>307</v>
      </c>
      <c r="F2" t="s">
        <v>304</v>
      </c>
      <c r="G2">
        <v>300</v>
      </c>
      <c r="H2">
        <v>-1</v>
      </c>
      <c r="I2">
        <v>0</v>
      </c>
      <c r="J2">
        <f>[2]Inputs!$B$6</f>
        <v>7.06</v>
      </c>
      <c r="K2">
        <f>[2]Inputs!$C$6</f>
        <v>1.63</v>
      </c>
      <c r="L2" s="5" t="str">
        <f>VLOOKUP(X2,[2]Inputs!$A:$F,6,FALSE)</f>
        <v>1.1081</v>
      </c>
      <c r="M2" s="5" t="str">
        <f>VLOOKUP(X2,[2]Inputs!$A:$H,8,FALSE)</f>
        <v>1.0000</v>
      </c>
      <c r="N2" s="5" t="str">
        <f>VLOOKUP(X2,[2]Inputs!$A:$H,7,FALSE)</f>
        <v>1.0300</v>
      </c>
      <c r="O2">
        <v>0</v>
      </c>
      <c r="P2">
        <v>0</v>
      </c>
      <c r="Q2">
        <v>0</v>
      </c>
      <c r="R2">
        <v>0</v>
      </c>
      <c r="S2">
        <f>SQRT((100/(J2*[2]Inputs!$B$9))^2/(K2^2+1))*[2]Inputs!$B$8^2/100</f>
        <v>12.409471324438538</v>
      </c>
      <c r="T2">
        <f>SQRT((100/(J2*[2]Inputs!$B$9))^2-SQRT((100/(J2*[2]Inputs!$B$9))^2/(K2^2+1))^2)*[2]Inputs!$B$8^2/100/2/PI()/50</f>
        <v>6.4385935699593638E-2</v>
      </c>
      <c r="U2">
        <v>0</v>
      </c>
      <c r="V2">
        <v>0</v>
      </c>
      <c r="W2" t="str">
        <f>"PSCAD_"&amp;F2&amp;"_"&amp;D2&amp;"_"&amp;E2&amp;"_SCR"&amp;ROUND(J2,2)&amp;"_XR"&amp;ROUND(K2,2)&amp;"_P"&amp;H2&amp;"_Q"&amp;I2&amp;"_"&amp;A2</f>
        <v>PSCAD_DMAT_C_FR_SCR7.06_XR1.63_P-1_Q0_FR.01</v>
      </c>
      <c r="X2" t="str">
        <f>H2&amp;"_"&amp;I2&amp;"_"&amp;ROUND(J2,2)&amp;"_"&amp;ROUND(K2,2)</f>
        <v>-1_0_7.06_1.63</v>
      </c>
      <c r="Z2">
        <v>0</v>
      </c>
    </row>
    <row r="3" spans="1:28" x14ac:dyDescent="0.25">
      <c r="A3" s="1" t="s">
        <v>340</v>
      </c>
      <c r="B3" t="s">
        <v>55</v>
      </c>
      <c r="C3" t="s">
        <v>15</v>
      </c>
      <c r="D3" t="s">
        <v>1140</v>
      </c>
      <c r="E3" t="s">
        <v>307</v>
      </c>
      <c r="F3" t="s">
        <v>304</v>
      </c>
      <c r="G3">
        <v>300</v>
      </c>
      <c r="H3">
        <v>-1</v>
      </c>
      <c r="I3">
        <v>0</v>
      </c>
      <c r="J3">
        <f>[2]Inputs!$B$7</f>
        <v>4.53</v>
      </c>
      <c r="K3">
        <f>[2]Inputs!$C$7</f>
        <v>1.21</v>
      </c>
      <c r="L3" s="5" t="str">
        <f>VLOOKUP(X3,[2]Inputs!$A:$F,6,FALSE)</f>
        <v>1.1782</v>
      </c>
      <c r="M3" s="5" t="str">
        <f>VLOOKUP(X3,[2]Inputs!$A:$H,8,FALSE)</f>
        <v>1.0000</v>
      </c>
      <c r="N3" s="5" t="str">
        <f>VLOOKUP(X3,[2]Inputs!$A:$H,7,FALSE)</f>
        <v>1.0300</v>
      </c>
      <c r="O3">
        <v>0</v>
      </c>
      <c r="P3">
        <v>0</v>
      </c>
      <c r="Q3">
        <v>0</v>
      </c>
      <c r="R3">
        <v>0</v>
      </c>
      <c r="S3">
        <f>SQRT((100/(J3*[2]Inputs!$B$9))^2/(K3^2+1))*[2]Inputs!$B$8^2/100</f>
        <v>23.560643977140487</v>
      </c>
      <c r="T3">
        <f>SQRT((100/(J3*[2]Inputs!$B$9))^2-SQRT((100/(J3*[2]Inputs!$B$9))^2/(K3^2+1))^2)*[2]Inputs!$B$8^2/100/2/PI()/50</f>
        <v>9.0744989423642869E-2</v>
      </c>
      <c r="U3">
        <v>0</v>
      </c>
      <c r="V3">
        <v>0</v>
      </c>
      <c r="W3" t="str">
        <f t="shared" ref="W3:W66" si="0">"PSCAD_"&amp;F3&amp;"_"&amp;D3&amp;"_"&amp;E3&amp;"_SCR"&amp;ROUND(J3,2)&amp;"_XR"&amp;ROUND(K3,2)&amp;"_P"&amp;H3&amp;"_Q"&amp;I3&amp;"_"&amp;A3</f>
        <v>PSCAD_DMAT_C_FR_SCR4.53_XR1.21_P-1_Q0_FR.011</v>
      </c>
      <c r="X3" t="str">
        <f t="shared" ref="X3:X66" si="1">H3&amp;"_"&amp;I3&amp;"_"&amp;ROUND(J3,2)&amp;"_"&amp;ROUND(K3,2)</f>
        <v>-1_0_4.53_1.21</v>
      </c>
      <c r="Z3">
        <v>0</v>
      </c>
    </row>
    <row r="4" spans="1:28" x14ac:dyDescent="0.25">
      <c r="A4" s="1" t="s">
        <v>341</v>
      </c>
      <c r="B4" t="s">
        <v>55</v>
      </c>
      <c r="C4" t="s">
        <v>15</v>
      </c>
      <c r="D4" t="s">
        <v>1140</v>
      </c>
      <c r="E4" t="s">
        <v>307</v>
      </c>
      <c r="F4" t="s">
        <v>304</v>
      </c>
      <c r="G4">
        <v>300</v>
      </c>
      <c r="H4">
        <v>-1</v>
      </c>
      <c r="I4">
        <v>0</v>
      </c>
      <c r="J4">
        <v>5</v>
      </c>
      <c r="K4">
        <v>6</v>
      </c>
      <c r="L4" s="5" t="str">
        <f>VLOOKUP(X4,[2]Inputs!$A:$F,6,FALSE)</f>
        <v>1.0789</v>
      </c>
      <c r="M4" s="5" t="str">
        <f>VLOOKUP(X4,[2]Inputs!$A:$H,8,FALSE)</f>
        <v>1.0000</v>
      </c>
      <c r="N4" s="5" t="str">
        <f>VLOOKUP(X4,[2]Inputs!$A:$H,7,FALSE)</f>
        <v>1.0300</v>
      </c>
      <c r="O4">
        <v>0</v>
      </c>
      <c r="P4">
        <v>0</v>
      </c>
      <c r="Q4">
        <v>0</v>
      </c>
      <c r="R4">
        <v>0</v>
      </c>
      <c r="S4">
        <f>SQRT((100/(J4*[2]Inputs!$B$9))^2/(K4^2+1))*[2]Inputs!$B$8^2/100</f>
        <v>5.5086306823241262</v>
      </c>
      <c r="T4">
        <f>SQRT((100/(J4*[2]Inputs!$B$9))^2-SQRT((100/(J4*[2]Inputs!$B$9))^2/(K4^2+1))^2)*[2]Inputs!$B$8^2/100/2/PI()/50</f>
        <v>0.10520709633114779</v>
      </c>
      <c r="U4">
        <v>0</v>
      </c>
      <c r="V4">
        <v>0</v>
      </c>
      <c r="W4" t="str">
        <f t="shared" si="0"/>
        <v>PSCAD_DMAT_C_FR_SCR5_XR6_P-1_Q0_FR.012</v>
      </c>
      <c r="X4" t="str">
        <f t="shared" si="1"/>
        <v>-1_0_5_6</v>
      </c>
      <c r="Z4">
        <v>0</v>
      </c>
    </row>
    <row r="5" spans="1:28" x14ac:dyDescent="0.25">
      <c r="A5" s="1" t="s">
        <v>342</v>
      </c>
      <c r="B5" t="s">
        <v>55</v>
      </c>
      <c r="C5" t="s">
        <v>15</v>
      </c>
      <c r="D5" t="s">
        <v>1140</v>
      </c>
      <c r="E5" t="s">
        <v>307</v>
      </c>
      <c r="F5" t="s">
        <v>304</v>
      </c>
      <c r="G5">
        <v>300</v>
      </c>
      <c r="H5">
        <v>-1</v>
      </c>
      <c r="I5">
        <v>0</v>
      </c>
      <c r="J5">
        <f>[2]Inputs!$B$6</f>
        <v>7.06</v>
      </c>
      <c r="K5">
        <f>[2]Inputs!$C$6</f>
        <v>1.63</v>
      </c>
      <c r="L5" s="5" t="str">
        <f>VLOOKUP(X5,[2]Inputs!$A:$F,6,FALSE)</f>
        <v>1.1081</v>
      </c>
      <c r="M5" s="5" t="str">
        <f>VLOOKUP(X5,[2]Inputs!$A:$H,8,FALSE)</f>
        <v>1.0000</v>
      </c>
      <c r="N5" s="5" t="str">
        <f>VLOOKUP(X5,[2]Inputs!$A:$H,7,FALSE)</f>
        <v>1.0300</v>
      </c>
      <c r="O5">
        <v>0</v>
      </c>
      <c r="P5">
        <v>0</v>
      </c>
      <c r="Q5">
        <v>0</v>
      </c>
      <c r="R5">
        <v>0</v>
      </c>
      <c r="S5">
        <f>SQRT((100/(J5*[2]Inputs!$B$9))^2/(K5^2+1))*[2]Inputs!$B$8^2/100</f>
        <v>12.409471324438538</v>
      </c>
      <c r="T5">
        <f>SQRT((100/(J5*[2]Inputs!$B$9))^2-SQRT((100/(J5*[2]Inputs!$B$9))^2/(K5^2+1))^2)*[2]Inputs!$B$8^2/100/2/PI()/50</f>
        <v>6.4385935699593638E-2</v>
      </c>
      <c r="U5">
        <v>0</v>
      </c>
      <c r="V5">
        <v>0</v>
      </c>
      <c r="W5" t="str">
        <f t="shared" si="0"/>
        <v>PSCAD_DMAT_C_FR_SCR7.06_XR1.63_P-1_Q0_FR.02</v>
      </c>
      <c r="X5" t="str">
        <f t="shared" si="1"/>
        <v>-1_0_7.06_1.63</v>
      </c>
      <c r="Z5">
        <v>0</v>
      </c>
    </row>
    <row r="6" spans="1:28" x14ac:dyDescent="0.25">
      <c r="A6" s="1" t="s">
        <v>343</v>
      </c>
      <c r="B6" t="s">
        <v>55</v>
      </c>
      <c r="C6" t="s">
        <v>15</v>
      </c>
      <c r="D6" t="s">
        <v>1140</v>
      </c>
      <c r="E6" t="s">
        <v>307</v>
      </c>
      <c r="F6" t="s">
        <v>304</v>
      </c>
      <c r="G6">
        <v>300</v>
      </c>
      <c r="H6">
        <v>-1</v>
      </c>
      <c r="I6">
        <v>0</v>
      </c>
      <c r="J6">
        <f>[2]Inputs!$B$7</f>
        <v>4.53</v>
      </c>
      <c r="K6">
        <f>[2]Inputs!$C$7</f>
        <v>1.21</v>
      </c>
      <c r="L6" s="5" t="str">
        <f>VLOOKUP(X6,[2]Inputs!$A:$F,6,FALSE)</f>
        <v>1.1782</v>
      </c>
      <c r="M6" s="5" t="str">
        <f>VLOOKUP(X6,[2]Inputs!$A:$H,8,FALSE)</f>
        <v>1.0000</v>
      </c>
      <c r="N6" s="5" t="str">
        <f>VLOOKUP(X6,[2]Inputs!$A:$H,7,FALSE)</f>
        <v>1.0300</v>
      </c>
      <c r="O6">
        <v>0</v>
      </c>
      <c r="P6">
        <v>0</v>
      </c>
      <c r="Q6">
        <v>0</v>
      </c>
      <c r="R6">
        <v>0</v>
      </c>
      <c r="S6">
        <f>SQRT((100/(J6*[2]Inputs!$B$9))^2/(K6^2+1))*[2]Inputs!$B$8^2/100</f>
        <v>23.560643977140487</v>
      </c>
      <c r="T6">
        <f>SQRT((100/(J6*[2]Inputs!$B$9))^2-SQRT((100/(J6*[2]Inputs!$B$9))^2/(K6^2+1))^2)*[2]Inputs!$B$8^2/100/2/PI()/50</f>
        <v>9.0744989423642869E-2</v>
      </c>
      <c r="U6">
        <v>0</v>
      </c>
      <c r="V6">
        <v>0</v>
      </c>
      <c r="W6" t="str">
        <f t="shared" si="0"/>
        <v>PSCAD_DMAT_C_FR_SCR4.53_XR1.21_P-1_Q0_FR.021</v>
      </c>
      <c r="X6" t="str">
        <f t="shared" si="1"/>
        <v>-1_0_4.53_1.21</v>
      </c>
      <c r="Z6">
        <v>0</v>
      </c>
    </row>
    <row r="7" spans="1:28" x14ac:dyDescent="0.25">
      <c r="A7" s="1" t="s">
        <v>344</v>
      </c>
      <c r="B7" t="s">
        <v>55</v>
      </c>
      <c r="C7" t="s">
        <v>15</v>
      </c>
      <c r="D7" t="s">
        <v>1140</v>
      </c>
      <c r="E7" t="s">
        <v>307</v>
      </c>
      <c r="F7" t="s">
        <v>304</v>
      </c>
      <c r="G7">
        <v>300</v>
      </c>
      <c r="H7">
        <v>-1</v>
      </c>
      <c r="I7">
        <v>0</v>
      </c>
      <c r="J7">
        <v>5</v>
      </c>
      <c r="K7">
        <v>6</v>
      </c>
      <c r="L7" s="5" t="str">
        <f>VLOOKUP(X7,[2]Inputs!$A:$F,6,FALSE)</f>
        <v>1.0789</v>
      </c>
      <c r="M7" s="5" t="str">
        <f>VLOOKUP(X7,[2]Inputs!$A:$H,8,FALSE)</f>
        <v>1.0000</v>
      </c>
      <c r="N7" s="5" t="str">
        <f>VLOOKUP(X7,[2]Inputs!$A:$H,7,FALSE)</f>
        <v>1.0300</v>
      </c>
      <c r="O7">
        <v>0</v>
      </c>
      <c r="P7">
        <v>0</v>
      </c>
      <c r="Q7">
        <v>0</v>
      </c>
      <c r="R7">
        <v>0</v>
      </c>
      <c r="S7">
        <f>SQRT((100/(J7*[2]Inputs!$B$9))^2/(K7^2+1))*[2]Inputs!$B$8^2/100</f>
        <v>5.5086306823241262</v>
      </c>
      <c r="T7">
        <f>SQRT((100/(J7*[2]Inputs!$B$9))^2-SQRT((100/(J7*[2]Inputs!$B$9))^2/(K7^2+1))^2)*[2]Inputs!$B$8^2/100/2/PI()/50</f>
        <v>0.10520709633114779</v>
      </c>
      <c r="U7">
        <v>0</v>
      </c>
      <c r="V7">
        <v>0</v>
      </c>
      <c r="W7" t="str">
        <f t="shared" si="0"/>
        <v>PSCAD_DMAT_C_FR_SCR5_XR6_P-1_Q0_FR.022</v>
      </c>
      <c r="X7" t="str">
        <f t="shared" si="1"/>
        <v>-1_0_5_6</v>
      </c>
      <c r="Z7">
        <v>0</v>
      </c>
    </row>
    <row r="8" spans="1:28" x14ac:dyDescent="0.25">
      <c r="A8" s="1" t="s">
        <v>345</v>
      </c>
      <c r="B8" t="s">
        <v>55</v>
      </c>
      <c r="C8" t="s">
        <v>15</v>
      </c>
      <c r="D8" t="s">
        <v>1140</v>
      </c>
      <c r="E8" t="s">
        <v>307</v>
      </c>
      <c r="F8" t="s">
        <v>304</v>
      </c>
      <c r="G8">
        <v>300</v>
      </c>
      <c r="H8">
        <v>-0.05</v>
      </c>
      <c r="I8">
        <v>0</v>
      </c>
      <c r="J8">
        <f>[2]Inputs!$B$6</f>
        <v>7.06</v>
      </c>
      <c r="K8">
        <f>[2]Inputs!$C$6</f>
        <v>1.63</v>
      </c>
      <c r="L8" s="5" t="str">
        <f>VLOOKUP(X8,[2]Inputs!$A:$F,6,FALSE)</f>
        <v>1.0336</v>
      </c>
      <c r="M8" s="5" t="str">
        <f>VLOOKUP(X8,[2]Inputs!$A:$H,8,FALSE)</f>
        <v>1.0000</v>
      </c>
      <c r="N8" s="5" t="str">
        <f>VLOOKUP(X8,[2]Inputs!$A:$H,7,FALSE)</f>
        <v>1.0300</v>
      </c>
      <c r="O8">
        <v>0</v>
      </c>
      <c r="P8">
        <v>0</v>
      </c>
      <c r="Q8">
        <v>0</v>
      </c>
      <c r="R8">
        <v>0</v>
      </c>
      <c r="S8">
        <f>SQRT((100/(J8*[2]Inputs!$B$9))^2/(K8^2+1))*[2]Inputs!$B$8^2/100</f>
        <v>12.409471324438538</v>
      </c>
      <c r="T8">
        <f>SQRT((100/(J8*[2]Inputs!$B$9))^2-SQRT((100/(J8*[2]Inputs!$B$9))^2/(K8^2+1))^2)*[2]Inputs!$B$8^2/100/2/PI()/50</f>
        <v>6.4385935699593638E-2</v>
      </c>
      <c r="U8">
        <v>0</v>
      </c>
      <c r="V8">
        <v>0</v>
      </c>
      <c r="W8" t="str">
        <f t="shared" si="0"/>
        <v>PSCAD_DMAT_C_FR_SCR7.06_XR1.63_P-0.05_Q0_FR.03</v>
      </c>
      <c r="X8" t="str">
        <f t="shared" si="1"/>
        <v>-0.05_0_7.06_1.63</v>
      </c>
      <c r="Z8">
        <v>0</v>
      </c>
    </row>
    <row r="9" spans="1:28" x14ac:dyDescent="0.25">
      <c r="A9" s="1" t="s">
        <v>346</v>
      </c>
      <c r="B9" t="s">
        <v>55</v>
      </c>
      <c r="C9" t="s">
        <v>15</v>
      </c>
      <c r="D9" t="s">
        <v>1140</v>
      </c>
      <c r="E9" t="s">
        <v>307</v>
      </c>
      <c r="F9" t="s">
        <v>304</v>
      </c>
      <c r="G9">
        <v>300</v>
      </c>
      <c r="H9">
        <v>-0.05</v>
      </c>
      <c r="I9">
        <v>0</v>
      </c>
      <c r="J9">
        <f>[2]Inputs!$B$7</f>
        <v>4.53</v>
      </c>
      <c r="K9">
        <f>[2]Inputs!$C$7</f>
        <v>1.21</v>
      </c>
      <c r="L9" s="5" t="str">
        <f>VLOOKUP(X9,[2]Inputs!$A:$F,6,FALSE)</f>
        <v>1.0368</v>
      </c>
      <c r="M9" s="5" t="str">
        <f>VLOOKUP(X9,[2]Inputs!$A:$H,8,FALSE)</f>
        <v>1.0000</v>
      </c>
      <c r="N9" s="5" t="str">
        <f>VLOOKUP(X9,[2]Inputs!$A:$H,7,FALSE)</f>
        <v>1.0300</v>
      </c>
      <c r="O9">
        <v>0</v>
      </c>
      <c r="P9">
        <v>0</v>
      </c>
      <c r="Q9">
        <v>0</v>
      </c>
      <c r="R9">
        <v>0</v>
      </c>
      <c r="S9">
        <f>SQRT((100/(J9*[2]Inputs!$B$9))^2/(K9^2+1))*[2]Inputs!$B$8^2/100</f>
        <v>23.560643977140487</v>
      </c>
      <c r="T9">
        <f>SQRT((100/(J9*[2]Inputs!$B$9))^2-SQRT((100/(J9*[2]Inputs!$B$9))^2/(K9^2+1))^2)*[2]Inputs!$B$8^2/100/2/PI()/50</f>
        <v>9.0744989423642869E-2</v>
      </c>
      <c r="U9">
        <v>0</v>
      </c>
      <c r="V9">
        <v>0</v>
      </c>
      <c r="W9" t="str">
        <f t="shared" si="0"/>
        <v>PSCAD_DMAT_C_FR_SCR4.53_XR1.21_P-0.05_Q0_FR.031</v>
      </c>
      <c r="X9" t="str">
        <f t="shared" si="1"/>
        <v>-0.05_0_4.53_1.21</v>
      </c>
      <c r="Z9">
        <v>0</v>
      </c>
    </row>
    <row r="10" spans="1:28" x14ac:dyDescent="0.25">
      <c r="A10" s="1" t="s">
        <v>347</v>
      </c>
      <c r="B10" t="s">
        <v>55</v>
      </c>
      <c r="C10" t="s">
        <v>15</v>
      </c>
      <c r="D10" t="s">
        <v>1140</v>
      </c>
      <c r="E10" t="s">
        <v>307</v>
      </c>
      <c r="F10" t="s">
        <v>304</v>
      </c>
      <c r="G10">
        <v>300</v>
      </c>
      <c r="H10">
        <v>-0.05</v>
      </c>
      <c r="I10">
        <v>0</v>
      </c>
      <c r="J10">
        <v>5</v>
      </c>
      <c r="K10">
        <v>6</v>
      </c>
      <c r="L10" s="5" t="str">
        <f>VLOOKUP(X10,[2]Inputs!$A:$F,6,FALSE)</f>
        <v>1.0315</v>
      </c>
      <c r="M10" s="5" t="str">
        <f>VLOOKUP(X10,[2]Inputs!$A:$H,8,FALSE)</f>
        <v>1.0000</v>
      </c>
      <c r="N10" s="5" t="str">
        <f>VLOOKUP(X10,[2]Inputs!$A:$H,7,FALSE)</f>
        <v>1.0300</v>
      </c>
      <c r="O10">
        <v>0</v>
      </c>
      <c r="P10">
        <v>0</v>
      </c>
      <c r="Q10">
        <v>0</v>
      </c>
      <c r="R10">
        <v>0</v>
      </c>
      <c r="S10">
        <f>SQRT((100/(J10*[2]Inputs!$B$9))^2/(K10^2+1))*[2]Inputs!$B$8^2/100</f>
        <v>5.5086306823241262</v>
      </c>
      <c r="T10">
        <f>SQRT((100/(J10*[2]Inputs!$B$9))^2-SQRT((100/(J10*[2]Inputs!$B$9))^2/(K10^2+1))^2)*[2]Inputs!$B$8^2/100/2/PI()/50</f>
        <v>0.10520709633114779</v>
      </c>
      <c r="U10">
        <v>0</v>
      </c>
      <c r="V10">
        <v>0</v>
      </c>
      <c r="W10" t="str">
        <f t="shared" si="0"/>
        <v>PSCAD_DMAT_C_FR_SCR5_XR6_P-0.05_Q0_FR.032</v>
      </c>
      <c r="X10" t="str">
        <f t="shared" si="1"/>
        <v>-0.05_0_5_6</v>
      </c>
      <c r="Z10">
        <v>0</v>
      </c>
    </row>
    <row r="11" spans="1:28" x14ac:dyDescent="0.25">
      <c r="A11" s="1" t="s">
        <v>348</v>
      </c>
      <c r="B11" t="s">
        <v>55</v>
      </c>
      <c r="C11" t="s">
        <v>16</v>
      </c>
      <c r="D11" t="s">
        <v>1140</v>
      </c>
      <c r="E11" t="s">
        <v>307</v>
      </c>
      <c r="F11" t="s">
        <v>304</v>
      </c>
      <c r="G11">
        <v>5</v>
      </c>
      <c r="H11">
        <v>-1</v>
      </c>
      <c r="I11">
        <v>0</v>
      </c>
      <c r="J11">
        <f>[2]Inputs!$B$6</f>
        <v>7.06</v>
      </c>
      <c r="K11">
        <f>[2]Inputs!$C$6</f>
        <v>1.63</v>
      </c>
      <c r="L11" s="5" t="str">
        <f>VLOOKUP(X11,[2]Inputs!$A:$F,6,FALSE)</f>
        <v>1.1081</v>
      </c>
      <c r="M11" s="5" t="str">
        <f>VLOOKUP(X11,[2]Inputs!$A:$H,8,FALSE)</f>
        <v>1.0000</v>
      </c>
      <c r="N11" s="5" t="str">
        <f>VLOOKUP(X11,[2]Inputs!$A:$H,7,FALSE)</f>
        <v>1.0300</v>
      </c>
      <c r="O11">
        <v>0</v>
      </c>
      <c r="P11">
        <v>0</v>
      </c>
      <c r="Q11">
        <v>0</v>
      </c>
      <c r="R11">
        <v>0</v>
      </c>
      <c r="S11">
        <f>SQRT((100/(J11*[2]Inputs!$B$9))^2/(K11^2+1))*[2]Inputs!$B$8^2/100</f>
        <v>12.409471324438538</v>
      </c>
      <c r="T11">
        <f>SQRT((100/(J11*[2]Inputs!$B$9))^2-SQRT((100/(J11*[2]Inputs!$B$9))^2/(K11^2+1))^2)*[2]Inputs!$B$8^2/100/2/PI()/50</f>
        <v>6.4385935699593638E-2</v>
      </c>
      <c r="U11">
        <v>0</v>
      </c>
      <c r="V11">
        <v>0</v>
      </c>
      <c r="W11" t="str">
        <f t="shared" si="0"/>
        <v>PSCAD_DMAT_C_FR_SCR7.06_XR1.63_P-1_Q0_FR.04</v>
      </c>
      <c r="X11" t="str">
        <f t="shared" si="1"/>
        <v>-1_0_7.06_1.63</v>
      </c>
      <c r="Z11">
        <v>0</v>
      </c>
    </row>
    <row r="12" spans="1:28" x14ac:dyDescent="0.25">
      <c r="A12" s="1" t="s">
        <v>349</v>
      </c>
      <c r="B12" t="s">
        <v>55</v>
      </c>
      <c r="C12" t="s">
        <v>16</v>
      </c>
      <c r="D12" t="s">
        <v>1140</v>
      </c>
      <c r="E12" t="s">
        <v>307</v>
      </c>
      <c r="F12" t="s">
        <v>304</v>
      </c>
      <c r="G12">
        <v>5</v>
      </c>
      <c r="H12">
        <v>-1</v>
      </c>
      <c r="I12">
        <v>0</v>
      </c>
      <c r="J12">
        <f>[2]Inputs!$B$7</f>
        <v>4.53</v>
      </c>
      <c r="K12">
        <f>[2]Inputs!$C$7</f>
        <v>1.21</v>
      </c>
      <c r="L12" s="5" t="str">
        <f>VLOOKUP(X12,[2]Inputs!$A:$F,6,FALSE)</f>
        <v>1.1782</v>
      </c>
      <c r="M12" s="5" t="str">
        <f>VLOOKUP(X12,[2]Inputs!$A:$H,8,FALSE)</f>
        <v>1.0000</v>
      </c>
      <c r="N12" s="5" t="str">
        <f>VLOOKUP(X12,[2]Inputs!$A:$H,7,FALSE)</f>
        <v>1.0300</v>
      </c>
      <c r="O12">
        <v>0</v>
      </c>
      <c r="P12">
        <v>0</v>
      </c>
      <c r="Q12">
        <v>0</v>
      </c>
      <c r="R12">
        <v>0</v>
      </c>
      <c r="S12">
        <f>SQRT((100/(J12*[2]Inputs!$B$9))^2/(K12^2+1))*[2]Inputs!$B$8^2/100</f>
        <v>23.560643977140487</v>
      </c>
      <c r="T12">
        <f>SQRT((100/(J12*[2]Inputs!$B$9))^2-SQRT((100/(J12*[2]Inputs!$B$9))^2/(K12^2+1))^2)*[2]Inputs!$B$8^2/100/2/PI()/50</f>
        <v>9.0744989423642869E-2</v>
      </c>
      <c r="U12">
        <v>0</v>
      </c>
      <c r="V12">
        <v>0</v>
      </c>
      <c r="W12" t="str">
        <f t="shared" si="0"/>
        <v>PSCAD_DMAT_C_FR_SCR4.53_XR1.21_P-1_Q0_FR.041</v>
      </c>
      <c r="X12" t="str">
        <f t="shared" si="1"/>
        <v>-1_0_4.53_1.21</v>
      </c>
      <c r="Z12">
        <v>0</v>
      </c>
    </row>
    <row r="13" spans="1:28" x14ac:dyDescent="0.25">
      <c r="A13" s="1" t="s">
        <v>350</v>
      </c>
      <c r="B13" t="s">
        <v>55</v>
      </c>
      <c r="C13" t="s">
        <v>16</v>
      </c>
      <c r="D13" t="s">
        <v>1140</v>
      </c>
      <c r="E13" t="s">
        <v>307</v>
      </c>
      <c r="F13" t="s">
        <v>304</v>
      </c>
      <c r="G13">
        <v>5</v>
      </c>
      <c r="H13">
        <v>-1</v>
      </c>
      <c r="I13">
        <v>0</v>
      </c>
      <c r="J13">
        <v>10</v>
      </c>
      <c r="K13">
        <v>6</v>
      </c>
      <c r="L13" s="5" t="str">
        <f>VLOOKUP(X13,[2]Inputs!$A:$F,6,FALSE)</f>
        <v>1.0503</v>
      </c>
      <c r="M13" s="5" t="str">
        <f>VLOOKUP(X13,[2]Inputs!$A:$H,8,FALSE)</f>
        <v>1.0000</v>
      </c>
      <c r="N13" s="5" t="str">
        <f>VLOOKUP(X13,[2]Inputs!$A:$H,7,FALSE)</f>
        <v>1.0300</v>
      </c>
      <c r="O13">
        <v>0</v>
      </c>
      <c r="P13">
        <v>0</v>
      </c>
      <c r="Q13">
        <v>0</v>
      </c>
      <c r="R13">
        <v>0</v>
      </c>
      <c r="S13">
        <f>SQRT((100/(J13*[2]Inputs!$B$9))^2/(K13^2+1))*[2]Inputs!$B$8^2/100</f>
        <v>2.7543153411620631</v>
      </c>
      <c r="T13">
        <f>SQRT((100/(J13*[2]Inputs!$B$9))^2-SQRT((100/(J13*[2]Inputs!$B$9))^2/(K13^2+1))^2)*[2]Inputs!$B$8^2/100/2/PI()/50</f>
        <v>5.2603548165573895E-2</v>
      </c>
      <c r="U13">
        <v>0</v>
      </c>
      <c r="V13">
        <v>0</v>
      </c>
      <c r="W13" t="str">
        <f t="shared" si="0"/>
        <v>PSCAD_DMAT_C_FR_SCR10_XR6_P-1_Q0_FR.05</v>
      </c>
      <c r="X13" t="str">
        <f t="shared" si="1"/>
        <v>-1_0_10_6</v>
      </c>
      <c r="Z13">
        <v>0</v>
      </c>
    </row>
    <row r="14" spans="1:28" x14ac:dyDescent="0.25">
      <c r="A14" s="1" t="s">
        <v>351</v>
      </c>
      <c r="B14" t="s">
        <v>55</v>
      </c>
      <c r="C14" t="s">
        <v>16</v>
      </c>
      <c r="D14" t="s">
        <v>1140</v>
      </c>
      <c r="E14" t="s">
        <v>307</v>
      </c>
      <c r="F14" t="s">
        <v>304</v>
      </c>
      <c r="G14">
        <v>5</v>
      </c>
      <c r="H14">
        <v>-1</v>
      </c>
      <c r="I14">
        <v>0</v>
      </c>
      <c r="J14">
        <v>3</v>
      </c>
      <c r="K14">
        <v>6</v>
      </c>
      <c r="L14" s="5" t="str">
        <f>VLOOKUP(X14,[2]Inputs!$A:$F,6,FALSE)</f>
        <v>1.1291</v>
      </c>
      <c r="M14" s="5" t="str">
        <f>VLOOKUP(X14,[2]Inputs!$A:$H,8,FALSE)</f>
        <v>1.0000</v>
      </c>
      <c r="N14" s="5" t="str">
        <f>VLOOKUP(X14,[2]Inputs!$A:$H,7,FALSE)</f>
        <v>1.0300</v>
      </c>
      <c r="O14">
        <v>0</v>
      </c>
      <c r="P14">
        <v>0</v>
      </c>
      <c r="Q14">
        <v>0</v>
      </c>
      <c r="R14">
        <v>0</v>
      </c>
      <c r="S14">
        <f>SQRT((100/(J14*[2]Inputs!$B$9))^2/(K14^2+1))*[2]Inputs!$B$8^2/100</f>
        <v>9.181051137206877</v>
      </c>
      <c r="T14">
        <f>SQRT((100/(J14*[2]Inputs!$B$9))^2-SQRT((100/(J14*[2]Inputs!$B$9))^2/(K14^2+1))^2)*[2]Inputs!$B$8^2/100/2/PI()/50</f>
        <v>0.17534516055191302</v>
      </c>
      <c r="U14">
        <v>0</v>
      </c>
      <c r="V14">
        <v>0</v>
      </c>
      <c r="W14" t="str">
        <f t="shared" si="0"/>
        <v>PSCAD_DMAT_C_FR_SCR3_XR6_P-1_Q0_FR.051</v>
      </c>
      <c r="X14" t="str">
        <f t="shared" si="1"/>
        <v>-1_0_3_6</v>
      </c>
      <c r="Z14">
        <v>0</v>
      </c>
    </row>
    <row r="15" spans="1:28" x14ac:dyDescent="0.25">
      <c r="A15" s="1" t="s">
        <v>352</v>
      </c>
      <c r="B15" t="s">
        <v>55</v>
      </c>
      <c r="C15" t="s">
        <v>17</v>
      </c>
      <c r="D15" t="s">
        <v>1140</v>
      </c>
      <c r="E15" t="s">
        <v>308</v>
      </c>
      <c r="F15" t="s">
        <v>304</v>
      </c>
      <c r="G15">
        <v>20</v>
      </c>
      <c r="H15">
        <v>-1</v>
      </c>
      <c r="I15">
        <v>0</v>
      </c>
      <c r="J15">
        <v>10</v>
      </c>
      <c r="K15">
        <v>14</v>
      </c>
      <c r="L15" s="5" t="str">
        <f>VLOOKUP(X15,[2]Inputs!$A:$F,6,FALSE)</f>
        <v>1.0414</v>
      </c>
      <c r="M15" s="5" t="str">
        <f>VLOOKUP(X15,[2]Inputs!$A:$H,8,FALSE)</f>
        <v>1.0000</v>
      </c>
      <c r="N15" s="5" t="str">
        <f>VLOOKUP(X15,[2]Inputs!$A:$H,7,FALSE)</f>
        <v>1.0300</v>
      </c>
      <c r="O15">
        <v>0</v>
      </c>
      <c r="P15">
        <v>0.43</v>
      </c>
      <c r="Q15">
        <v>1E-3</v>
      </c>
      <c r="R15" s="16">
        <f>T15/1000</f>
        <v>5.3193623249290891E-5</v>
      </c>
      <c r="S15">
        <f>SQRT((100/(J15*[2]Inputs!$B$9))^2/(K15^2+1))*[2]Inputs!$B$8^2/100</f>
        <v>1.1936621144128245</v>
      </c>
      <c r="T15">
        <f>SQRT((100/(J15*[2]Inputs!$B$9))^2-SQRT((100/(J15*[2]Inputs!$B$9))^2/(K15^2+1))^2)*[2]Inputs!$B$8^2/100/2/PI()/50</f>
        <v>5.3193623249290889E-2</v>
      </c>
      <c r="U15">
        <v>0</v>
      </c>
      <c r="V15">
        <v>0</v>
      </c>
      <c r="W15" t="str">
        <f t="shared" si="0"/>
        <v>PSCAD_DMAT_C_3P_SCR10_XR14_P-1_Q0_3P.Balanced.1</v>
      </c>
      <c r="X15" t="str">
        <f t="shared" si="1"/>
        <v>-1_0_10_14</v>
      </c>
      <c r="Z15">
        <v>0</v>
      </c>
    </row>
    <row r="16" spans="1:28" x14ac:dyDescent="0.25">
      <c r="A16" s="1" t="s">
        <v>353</v>
      </c>
      <c r="B16" t="s">
        <v>55</v>
      </c>
      <c r="C16" t="s">
        <v>17</v>
      </c>
      <c r="D16" t="s">
        <v>1140</v>
      </c>
      <c r="E16" t="s">
        <v>308</v>
      </c>
      <c r="F16" t="s">
        <v>304</v>
      </c>
      <c r="G16">
        <v>20</v>
      </c>
      <c r="H16">
        <v>-1</v>
      </c>
      <c r="I16">
        <v>-0.3</v>
      </c>
      <c r="J16">
        <v>10</v>
      </c>
      <c r="K16">
        <v>14</v>
      </c>
      <c r="L16" s="5" t="str">
        <f>VLOOKUP(X16,[2]Inputs!$A:$F,6,FALSE)</f>
        <v>1.0701</v>
      </c>
      <c r="M16" s="5" t="str">
        <f>VLOOKUP(X16,[2]Inputs!$A:$H,8,FALSE)</f>
        <v>0.9750</v>
      </c>
      <c r="N16" s="5" t="str">
        <f>VLOOKUP(X16,[2]Inputs!$A:$H,7,FALSE)</f>
        <v>1.0148</v>
      </c>
      <c r="O16">
        <v>0</v>
      </c>
      <c r="P16">
        <v>0.43</v>
      </c>
      <c r="Q16">
        <v>1E-3</v>
      </c>
      <c r="R16" s="16">
        <f t="shared" ref="R16:R26" si="2">T16/1000</f>
        <v>5.3193623249290891E-5</v>
      </c>
      <c r="S16">
        <f>SQRT((100/(J16*[2]Inputs!$B$9))^2/(K16^2+1))*[2]Inputs!$B$8^2/100</f>
        <v>1.1936621144128245</v>
      </c>
      <c r="T16">
        <f>SQRT((100/(J16*[2]Inputs!$B$9))^2-SQRT((100/(J16*[2]Inputs!$B$9))^2/(K16^2+1))^2)*[2]Inputs!$B$8^2/100/2/PI()/50</f>
        <v>5.3193623249290889E-2</v>
      </c>
      <c r="U16">
        <v>0</v>
      </c>
      <c r="V16">
        <v>0</v>
      </c>
      <c r="W16" t="str">
        <f t="shared" si="0"/>
        <v>PSCAD_DMAT_C_3P_SCR10_XR14_P-1_Q-0.3_3P.Balanced.2</v>
      </c>
      <c r="X16" t="str">
        <f t="shared" si="1"/>
        <v>-1_-0.3_10_14</v>
      </c>
      <c r="Z16">
        <v>0</v>
      </c>
    </row>
    <row r="17" spans="1:26" x14ac:dyDescent="0.25">
      <c r="A17" s="1" t="s">
        <v>354</v>
      </c>
      <c r="B17" t="s">
        <v>55</v>
      </c>
      <c r="C17" t="s">
        <v>17</v>
      </c>
      <c r="D17" t="s">
        <v>1140</v>
      </c>
      <c r="E17" t="s">
        <v>308</v>
      </c>
      <c r="F17" t="s">
        <v>304</v>
      </c>
      <c r="G17">
        <v>20</v>
      </c>
      <c r="H17">
        <v>-1</v>
      </c>
      <c r="I17">
        <v>0.3</v>
      </c>
      <c r="J17">
        <v>10</v>
      </c>
      <c r="K17">
        <v>14</v>
      </c>
      <c r="L17" s="5" t="str">
        <f>VLOOKUP(X17,[2]Inputs!$A:$F,6,FALSE)</f>
        <v>1.0126</v>
      </c>
      <c r="M17" s="5" t="str">
        <f>VLOOKUP(X17,[2]Inputs!$A:$H,8,FALSE)</f>
        <v>1.0375</v>
      </c>
      <c r="N17" s="5" t="str">
        <f>VLOOKUP(X17,[2]Inputs!$A:$H,7,FALSE)</f>
        <v>1.0452</v>
      </c>
      <c r="O17">
        <v>0</v>
      </c>
      <c r="P17">
        <v>0.43</v>
      </c>
      <c r="Q17">
        <v>1E-3</v>
      </c>
      <c r="R17" s="16">
        <f t="shared" si="2"/>
        <v>5.3193623249290891E-5</v>
      </c>
      <c r="S17">
        <f>SQRT((100/(J17*[2]Inputs!$B$9))^2/(K17^2+1))*[2]Inputs!$B$8^2/100</f>
        <v>1.1936621144128245</v>
      </c>
      <c r="T17">
        <f>SQRT((100/(J17*[2]Inputs!$B$9))^2-SQRT((100/(J17*[2]Inputs!$B$9))^2/(K17^2+1))^2)*[2]Inputs!$B$8^2/100/2/PI()/50</f>
        <v>5.3193623249290889E-2</v>
      </c>
      <c r="U17">
        <v>0</v>
      </c>
      <c r="V17">
        <v>0</v>
      </c>
      <c r="W17" t="str">
        <f t="shared" si="0"/>
        <v>PSCAD_DMAT_C_3P_SCR10_XR14_P-1_Q0.3_3P.Balanced.3</v>
      </c>
      <c r="X17" t="str">
        <f t="shared" si="1"/>
        <v>-1_0.3_10_14</v>
      </c>
      <c r="Z17">
        <v>0</v>
      </c>
    </row>
    <row r="18" spans="1:26" x14ac:dyDescent="0.25">
      <c r="A18" s="1" t="s">
        <v>355</v>
      </c>
      <c r="B18" t="s">
        <v>55</v>
      </c>
      <c r="C18" t="s">
        <v>17</v>
      </c>
      <c r="D18" t="s">
        <v>1140</v>
      </c>
      <c r="E18" t="s">
        <v>308</v>
      </c>
      <c r="F18" t="s">
        <v>304</v>
      </c>
      <c r="G18">
        <v>20</v>
      </c>
      <c r="H18">
        <v>-1</v>
      </c>
      <c r="I18">
        <v>0</v>
      </c>
      <c r="J18">
        <v>3</v>
      </c>
      <c r="K18">
        <v>14</v>
      </c>
      <c r="L18" s="5" t="str">
        <f>VLOOKUP(X18,[2]Inputs!$A:$F,6,FALSE)</f>
        <v>1.1013</v>
      </c>
      <c r="M18" s="5" t="str">
        <f>VLOOKUP(X18,[2]Inputs!$A:$H,8,FALSE)</f>
        <v>1.0000</v>
      </c>
      <c r="N18" s="5" t="str">
        <f>VLOOKUP(X18,[2]Inputs!$A:$H,7,FALSE)</f>
        <v>1.0300</v>
      </c>
      <c r="O18">
        <v>0</v>
      </c>
      <c r="P18">
        <v>0.43</v>
      </c>
      <c r="Q18">
        <v>1E-3</v>
      </c>
      <c r="R18" s="16">
        <f t="shared" si="2"/>
        <v>1.7731207749763632E-4</v>
      </c>
      <c r="S18">
        <f>SQRT((100/(J18*[2]Inputs!$B$9))^2/(K18^2+1))*[2]Inputs!$B$8^2/100</f>
        <v>3.9788737147094158</v>
      </c>
      <c r="T18">
        <f>SQRT((100/(J18*[2]Inputs!$B$9))^2-SQRT((100/(J18*[2]Inputs!$B$9))^2/(K18^2+1))^2)*[2]Inputs!$B$8^2/100/2/PI()/50</f>
        <v>0.17731207749763631</v>
      </c>
      <c r="U18">
        <v>0</v>
      </c>
      <c r="V18">
        <v>0</v>
      </c>
      <c r="W18" t="str">
        <f t="shared" si="0"/>
        <v>PSCAD_DMAT_C_3P_SCR3_XR14_P-1_Q0_3P.Balanced.4</v>
      </c>
      <c r="X18" t="str">
        <f t="shared" si="1"/>
        <v>-1_0_3_14</v>
      </c>
      <c r="Z18">
        <v>0</v>
      </c>
    </row>
    <row r="19" spans="1:26" x14ac:dyDescent="0.25">
      <c r="A19" s="1" t="s">
        <v>356</v>
      </c>
      <c r="B19" t="s">
        <v>55</v>
      </c>
      <c r="C19" t="s">
        <v>17</v>
      </c>
      <c r="D19" t="s">
        <v>1140</v>
      </c>
      <c r="E19" t="s">
        <v>308</v>
      </c>
      <c r="F19" t="s">
        <v>304</v>
      </c>
      <c r="G19">
        <v>20</v>
      </c>
      <c r="H19">
        <v>-1</v>
      </c>
      <c r="I19">
        <v>-0.3</v>
      </c>
      <c r="J19">
        <v>3</v>
      </c>
      <c r="K19">
        <v>3</v>
      </c>
      <c r="L19" s="5" t="str">
        <f>VLOOKUP(X19,[2]Inputs!$A:$F,6,FALSE)</f>
        <v>1.2552</v>
      </c>
      <c r="M19" s="5" t="str">
        <f>VLOOKUP(X19,[2]Inputs!$A:$H,8,FALSE)</f>
        <v>0.9750</v>
      </c>
      <c r="N19" s="5" t="str">
        <f>VLOOKUP(X19,[2]Inputs!$A:$H,7,FALSE)</f>
        <v>1.0148</v>
      </c>
      <c r="O19">
        <v>0</v>
      </c>
      <c r="P19">
        <v>0.43</v>
      </c>
      <c r="Q19">
        <v>1E-3</v>
      </c>
      <c r="R19" s="16">
        <f t="shared" si="2"/>
        <v>1.6864157532857349E-4</v>
      </c>
      <c r="S19">
        <f>SQRT((100/(J19*[2]Inputs!$B$9))^2/(K19^2+1))*[2]Inputs!$B$8^2/100</f>
        <v>17.660104471401873</v>
      </c>
      <c r="T19">
        <f>SQRT((100/(J19*[2]Inputs!$B$9))^2-SQRT((100/(J19*[2]Inputs!$B$9))^2/(K19^2+1))^2)*[2]Inputs!$B$8^2/100/2/PI()/50</f>
        <v>0.16864157532857349</v>
      </c>
      <c r="U19">
        <v>0</v>
      </c>
      <c r="V19">
        <v>0</v>
      </c>
      <c r="W19" t="str">
        <f t="shared" si="0"/>
        <v>PSCAD_DMAT_C_3P_SCR3_XR3_P-1_Q-0.3_3P.Balanced.5</v>
      </c>
      <c r="X19" t="str">
        <f t="shared" si="1"/>
        <v>-1_-0.3_3_3</v>
      </c>
      <c r="Z19">
        <v>0</v>
      </c>
    </row>
    <row r="20" spans="1:26" x14ac:dyDescent="0.25">
      <c r="A20" s="1" t="s">
        <v>357</v>
      </c>
      <c r="B20" t="s">
        <v>55</v>
      </c>
      <c r="C20" t="s">
        <v>17</v>
      </c>
      <c r="D20" t="s">
        <v>1140</v>
      </c>
      <c r="E20" t="s">
        <v>308</v>
      </c>
      <c r="F20" t="s">
        <v>304</v>
      </c>
      <c r="G20">
        <v>20</v>
      </c>
      <c r="H20">
        <v>-1</v>
      </c>
      <c r="I20">
        <v>0.3</v>
      </c>
      <c r="J20">
        <v>3</v>
      </c>
      <c r="K20">
        <v>3</v>
      </c>
      <c r="L20" s="5" t="str">
        <f>VLOOKUP(X20,[2]Inputs!$A:$F,6,FALSE)</f>
        <v>1.0936</v>
      </c>
      <c r="M20" s="5" t="str">
        <f>VLOOKUP(X20,[2]Inputs!$A:$H,8,FALSE)</f>
        <v>1.0375</v>
      </c>
      <c r="N20" s="5" t="str">
        <f>VLOOKUP(X20,[2]Inputs!$A:$H,7,FALSE)</f>
        <v>1.0452</v>
      </c>
      <c r="O20">
        <v>0</v>
      </c>
      <c r="P20">
        <v>0.43</v>
      </c>
      <c r="Q20">
        <v>1E-3</v>
      </c>
      <c r="R20" s="16">
        <f t="shared" si="2"/>
        <v>1.6864157532857349E-4</v>
      </c>
      <c r="S20">
        <f>SQRT((100/(J20*[2]Inputs!$B$9))^2/(K20^2+1))*[2]Inputs!$B$8^2/100</f>
        <v>17.660104471401873</v>
      </c>
      <c r="T20">
        <f>SQRT((100/(J20*[2]Inputs!$B$9))^2-SQRT((100/(J20*[2]Inputs!$B$9))^2/(K20^2+1))^2)*[2]Inputs!$B$8^2/100/2/PI()/50</f>
        <v>0.16864157532857349</v>
      </c>
      <c r="U20">
        <v>0</v>
      </c>
      <c r="V20">
        <v>0</v>
      </c>
      <c r="W20" t="str">
        <f t="shared" si="0"/>
        <v>PSCAD_DMAT_C_3P_SCR3_XR3_P-1_Q0.3_3P.Balanced.6</v>
      </c>
      <c r="X20" t="str">
        <f t="shared" si="1"/>
        <v>-1_0.3_3_3</v>
      </c>
      <c r="Z20">
        <v>0</v>
      </c>
    </row>
    <row r="21" spans="1:26" x14ac:dyDescent="0.25">
      <c r="A21" s="1" t="s">
        <v>358</v>
      </c>
      <c r="B21" t="s">
        <v>55</v>
      </c>
      <c r="C21" t="s">
        <v>17</v>
      </c>
      <c r="D21" t="s">
        <v>1140</v>
      </c>
      <c r="E21" t="s">
        <v>308</v>
      </c>
      <c r="F21" t="s">
        <v>304</v>
      </c>
      <c r="G21">
        <v>20</v>
      </c>
      <c r="H21">
        <v>-0.05</v>
      </c>
      <c r="I21">
        <v>0</v>
      </c>
      <c r="J21">
        <v>10</v>
      </c>
      <c r="K21">
        <v>14</v>
      </c>
      <c r="L21" s="5" t="str">
        <f>VLOOKUP(X21,[2]Inputs!$A:$F,6,FALSE)</f>
        <v>1.0303</v>
      </c>
      <c r="M21" s="5" t="str">
        <f>VLOOKUP(X21,[2]Inputs!$A:$H,8,FALSE)</f>
        <v>1.0000</v>
      </c>
      <c r="N21" s="5" t="str">
        <f>VLOOKUP(X21,[2]Inputs!$A:$H,7,FALSE)</f>
        <v>1.0300</v>
      </c>
      <c r="O21">
        <v>0</v>
      </c>
      <c r="P21">
        <v>0.43</v>
      </c>
      <c r="Q21">
        <v>1E-3</v>
      </c>
      <c r="R21" s="16">
        <f t="shared" si="2"/>
        <v>5.3193623249290891E-5</v>
      </c>
      <c r="S21">
        <f>SQRT((100/(J21*[2]Inputs!$B$9))^2/(K21^2+1))*[2]Inputs!$B$8^2/100</f>
        <v>1.1936621144128245</v>
      </c>
      <c r="T21">
        <f>SQRT((100/(J21*[2]Inputs!$B$9))^2-SQRT((100/(J21*[2]Inputs!$B$9))^2/(K21^2+1))^2)*[2]Inputs!$B$8^2/100/2/PI()/50</f>
        <v>5.3193623249290889E-2</v>
      </c>
      <c r="U21">
        <v>0</v>
      </c>
      <c r="V21">
        <v>0</v>
      </c>
      <c r="W21" t="str">
        <f t="shared" si="0"/>
        <v>PSCAD_DMAT_C_3P_SCR10_XR14_P-0.05_Q0_3P.Balanced.7</v>
      </c>
      <c r="X21" t="str">
        <f t="shared" si="1"/>
        <v>-0.05_0_10_14</v>
      </c>
      <c r="Z21">
        <v>0</v>
      </c>
    </row>
    <row r="22" spans="1:26" x14ac:dyDescent="0.25">
      <c r="A22" s="1" t="s">
        <v>359</v>
      </c>
      <c r="B22" t="s">
        <v>55</v>
      </c>
      <c r="C22" t="s">
        <v>17</v>
      </c>
      <c r="D22" t="s">
        <v>1140</v>
      </c>
      <c r="E22" t="s">
        <v>308</v>
      </c>
      <c r="F22" t="s">
        <v>304</v>
      </c>
      <c r="G22">
        <v>20</v>
      </c>
      <c r="H22">
        <v>-0.05</v>
      </c>
      <c r="I22">
        <v>-0.3</v>
      </c>
      <c r="J22">
        <v>10</v>
      </c>
      <c r="K22">
        <v>14</v>
      </c>
      <c r="L22" s="5" t="str">
        <f>VLOOKUP(X22,[2]Inputs!$A:$F,6,FALSE)</f>
        <v>1.0593</v>
      </c>
      <c r="M22" s="5" t="str">
        <f>VLOOKUP(X22,[2]Inputs!$A:$H,8,FALSE)</f>
        <v>0.9750</v>
      </c>
      <c r="N22" s="5" t="str">
        <f>VLOOKUP(X22,[2]Inputs!$A:$H,7,FALSE)</f>
        <v>1.0148</v>
      </c>
      <c r="O22">
        <v>0</v>
      </c>
      <c r="P22">
        <v>0.43</v>
      </c>
      <c r="Q22">
        <v>1E-3</v>
      </c>
      <c r="R22" s="16">
        <f t="shared" si="2"/>
        <v>5.3193623249290891E-5</v>
      </c>
      <c r="S22">
        <f>SQRT((100/(J22*[2]Inputs!$B$9))^2/(K22^2+1))*[2]Inputs!$B$8^2/100</f>
        <v>1.1936621144128245</v>
      </c>
      <c r="T22">
        <f>SQRT((100/(J22*[2]Inputs!$B$9))^2-SQRT((100/(J22*[2]Inputs!$B$9))^2/(K22^2+1))^2)*[2]Inputs!$B$8^2/100/2/PI()/50</f>
        <v>5.3193623249290889E-2</v>
      </c>
      <c r="U22">
        <v>0</v>
      </c>
      <c r="V22">
        <v>0</v>
      </c>
      <c r="W22" t="str">
        <f t="shared" si="0"/>
        <v>PSCAD_DMAT_C_3P_SCR10_XR14_P-0.05_Q-0.3_3P.Balanced.8</v>
      </c>
      <c r="X22" t="str">
        <f t="shared" si="1"/>
        <v>-0.05_-0.3_10_14</v>
      </c>
      <c r="Z22">
        <v>0</v>
      </c>
    </row>
    <row r="23" spans="1:26" x14ac:dyDescent="0.25">
      <c r="A23" s="1" t="s">
        <v>360</v>
      </c>
      <c r="B23" t="s">
        <v>55</v>
      </c>
      <c r="C23" t="s">
        <v>17</v>
      </c>
      <c r="D23" t="s">
        <v>1140</v>
      </c>
      <c r="E23" t="s">
        <v>308</v>
      </c>
      <c r="F23" t="s">
        <v>304</v>
      </c>
      <c r="G23">
        <v>20</v>
      </c>
      <c r="H23">
        <v>-0.05</v>
      </c>
      <c r="I23">
        <v>0.3</v>
      </c>
      <c r="J23">
        <v>10</v>
      </c>
      <c r="K23">
        <v>14</v>
      </c>
      <c r="L23" s="5" t="str">
        <f>VLOOKUP(X23,[2]Inputs!$A:$F,6,FALSE)</f>
        <v>1.0013</v>
      </c>
      <c r="M23" s="5" t="str">
        <f>VLOOKUP(X23,[2]Inputs!$A:$H,8,FALSE)</f>
        <v>1.0250</v>
      </c>
      <c r="N23" s="5" t="str">
        <f>VLOOKUP(X23,[2]Inputs!$A:$H,7,FALSE)</f>
        <v>1.0452</v>
      </c>
      <c r="O23">
        <v>0</v>
      </c>
      <c r="P23">
        <v>0.43</v>
      </c>
      <c r="Q23">
        <v>1E-3</v>
      </c>
      <c r="R23" s="16">
        <f t="shared" si="2"/>
        <v>5.3193623249290891E-5</v>
      </c>
      <c r="S23">
        <f>SQRT((100/(J23*[2]Inputs!$B$9))^2/(K23^2+1))*[2]Inputs!$B$8^2/100</f>
        <v>1.1936621144128245</v>
      </c>
      <c r="T23">
        <f>SQRT((100/(J23*[2]Inputs!$B$9))^2-SQRT((100/(J23*[2]Inputs!$B$9))^2/(K23^2+1))^2)*[2]Inputs!$B$8^2/100/2/PI()/50</f>
        <v>5.3193623249290889E-2</v>
      </c>
      <c r="U23">
        <v>0</v>
      </c>
      <c r="V23">
        <v>0</v>
      </c>
      <c r="W23" t="str">
        <f t="shared" si="0"/>
        <v>PSCAD_DMAT_C_3P_SCR10_XR14_P-0.05_Q0.3_3P.Balanced.9</v>
      </c>
      <c r="X23" t="str">
        <f t="shared" si="1"/>
        <v>-0.05_0.3_10_14</v>
      </c>
      <c r="Z23">
        <v>0</v>
      </c>
    </row>
    <row r="24" spans="1:26" x14ac:dyDescent="0.25">
      <c r="A24" s="1" t="s">
        <v>361</v>
      </c>
      <c r="B24" t="s">
        <v>55</v>
      </c>
      <c r="C24" t="s">
        <v>17</v>
      </c>
      <c r="D24" t="s">
        <v>1140</v>
      </c>
      <c r="E24" t="s">
        <v>308</v>
      </c>
      <c r="F24" t="s">
        <v>304</v>
      </c>
      <c r="G24">
        <v>20</v>
      </c>
      <c r="H24">
        <v>-0.05</v>
      </c>
      <c r="I24">
        <v>0</v>
      </c>
      <c r="J24">
        <v>3</v>
      </c>
      <c r="K24">
        <v>14</v>
      </c>
      <c r="L24" s="5" t="str">
        <f>VLOOKUP(X24,[2]Inputs!$A:$F,6,FALSE)</f>
        <v>1.0311</v>
      </c>
      <c r="M24" s="5" t="str">
        <f>VLOOKUP(X24,[2]Inputs!$A:$H,8,FALSE)</f>
        <v>1.0000</v>
      </c>
      <c r="N24" s="5" t="str">
        <f>VLOOKUP(X24,[2]Inputs!$A:$H,7,FALSE)</f>
        <v>1.0300</v>
      </c>
      <c r="O24">
        <v>0</v>
      </c>
      <c r="P24">
        <v>0.43</v>
      </c>
      <c r="Q24">
        <v>1E-3</v>
      </c>
      <c r="R24" s="16">
        <f t="shared" si="2"/>
        <v>1.7731207749763632E-4</v>
      </c>
      <c r="S24">
        <f>SQRT((100/(J24*[2]Inputs!$B$9))^2/(K24^2+1))*[2]Inputs!$B$8^2/100</f>
        <v>3.9788737147094158</v>
      </c>
      <c r="T24">
        <f>SQRT((100/(J24*[2]Inputs!$B$9))^2-SQRT((100/(J24*[2]Inputs!$B$9))^2/(K24^2+1))^2)*[2]Inputs!$B$8^2/100/2/PI()/50</f>
        <v>0.17731207749763631</v>
      </c>
      <c r="U24">
        <v>0</v>
      </c>
      <c r="V24">
        <v>0</v>
      </c>
      <c r="W24" t="str">
        <f t="shared" si="0"/>
        <v>PSCAD_DMAT_C_3P_SCR3_XR14_P-0.05_Q0_3P.Balanced.10</v>
      </c>
      <c r="X24" t="str">
        <f t="shared" si="1"/>
        <v>-0.05_0_3_14</v>
      </c>
      <c r="Z24">
        <v>0</v>
      </c>
    </row>
    <row r="25" spans="1:26" x14ac:dyDescent="0.25">
      <c r="A25" s="1" t="s">
        <v>362</v>
      </c>
      <c r="B25" t="s">
        <v>55</v>
      </c>
      <c r="C25" t="s">
        <v>17</v>
      </c>
      <c r="D25" t="s">
        <v>1140</v>
      </c>
      <c r="E25" t="s">
        <v>308</v>
      </c>
      <c r="F25" t="s">
        <v>304</v>
      </c>
      <c r="G25">
        <v>20</v>
      </c>
      <c r="H25">
        <v>-0.05</v>
      </c>
      <c r="I25">
        <v>-0.3</v>
      </c>
      <c r="J25">
        <v>3</v>
      </c>
      <c r="K25">
        <v>3</v>
      </c>
      <c r="L25" s="5" t="str">
        <f>VLOOKUP(X25,[2]Inputs!$A:$F,6,FALSE)</f>
        <v>1.1272</v>
      </c>
      <c r="M25" s="5" t="str">
        <f>VLOOKUP(X25,[2]Inputs!$A:$H,8,FALSE)</f>
        <v>0.9750</v>
      </c>
      <c r="N25" s="5" t="str">
        <f>VLOOKUP(X25,[2]Inputs!$A:$H,7,FALSE)</f>
        <v>1.0148</v>
      </c>
      <c r="O25">
        <v>0</v>
      </c>
      <c r="P25">
        <v>0.43</v>
      </c>
      <c r="Q25">
        <v>1E-3</v>
      </c>
      <c r="R25" s="16">
        <f t="shared" si="2"/>
        <v>1.6864157532857349E-4</v>
      </c>
      <c r="S25">
        <f>SQRT((100/(J25*[2]Inputs!$B$9))^2/(K25^2+1))*[2]Inputs!$B$8^2/100</f>
        <v>17.660104471401873</v>
      </c>
      <c r="T25">
        <f>SQRT((100/(J25*[2]Inputs!$B$9))^2-SQRT((100/(J25*[2]Inputs!$B$9))^2/(K25^2+1))^2)*[2]Inputs!$B$8^2/100/2/PI()/50</f>
        <v>0.16864157532857349</v>
      </c>
      <c r="U25">
        <v>0</v>
      </c>
      <c r="V25">
        <v>0</v>
      </c>
      <c r="W25" t="str">
        <f t="shared" si="0"/>
        <v>PSCAD_DMAT_C_3P_SCR3_XR3_P-0.05_Q-0.3_3P.Balanced.11</v>
      </c>
      <c r="X25" t="str">
        <f t="shared" si="1"/>
        <v>-0.05_-0.3_3_3</v>
      </c>
      <c r="Z25">
        <v>0</v>
      </c>
    </row>
    <row r="26" spans="1:26" x14ac:dyDescent="0.25">
      <c r="A26" s="1" t="s">
        <v>363</v>
      </c>
      <c r="B26" t="s">
        <v>55</v>
      </c>
      <c r="C26" t="s">
        <v>17</v>
      </c>
      <c r="D26" t="s">
        <v>1140</v>
      </c>
      <c r="E26" t="s">
        <v>308</v>
      </c>
      <c r="F26" t="s">
        <v>304</v>
      </c>
      <c r="G26">
        <v>20</v>
      </c>
      <c r="H26">
        <v>-0.05</v>
      </c>
      <c r="I26">
        <v>0.3</v>
      </c>
      <c r="J26">
        <v>3</v>
      </c>
      <c r="K26">
        <v>3</v>
      </c>
      <c r="L26" s="5" t="str">
        <f>VLOOKUP(X26,[2]Inputs!$A:$F,6,FALSE)</f>
        <v>0.9443</v>
      </c>
      <c r="M26" s="5" t="str">
        <f>VLOOKUP(X26,[2]Inputs!$A:$H,8,FALSE)</f>
        <v>1.0250</v>
      </c>
      <c r="N26" s="5" t="str">
        <f>VLOOKUP(X26,[2]Inputs!$A:$H,7,FALSE)</f>
        <v>1.0452</v>
      </c>
      <c r="O26">
        <v>0</v>
      </c>
      <c r="P26">
        <v>0.43</v>
      </c>
      <c r="Q26">
        <v>1E-3</v>
      </c>
      <c r="R26" s="16">
        <f t="shared" si="2"/>
        <v>1.6864157532857349E-4</v>
      </c>
      <c r="S26">
        <f>SQRT((100/(J26*[2]Inputs!$B$9))^2/(K26^2+1))*[2]Inputs!$B$8^2/100</f>
        <v>17.660104471401873</v>
      </c>
      <c r="T26">
        <f>SQRT((100/(J26*[2]Inputs!$B$9))^2-SQRT((100/(J26*[2]Inputs!$B$9))^2/(K26^2+1))^2)*[2]Inputs!$B$8^2/100/2/PI()/50</f>
        <v>0.16864157532857349</v>
      </c>
      <c r="U26">
        <v>0</v>
      </c>
      <c r="V26">
        <v>0</v>
      </c>
      <c r="W26" t="str">
        <f t="shared" si="0"/>
        <v>PSCAD_DMAT_C_3P_SCR3_XR3_P-0.05_Q0.3_3P.Balanced.12</v>
      </c>
      <c r="X26" t="str">
        <f t="shared" si="1"/>
        <v>-0.05_0.3_3_3</v>
      </c>
      <c r="Z26">
        <v>0</v>
      </c>
    </row>
    <row r="27" spans="1:26" x14ac:dyDescent="0.25">
      <c r="A27" s="1" t="s">
        <v>364</v>
      </c>
      <c r="B27" t="s">
        <v>55</v>
      </c>
      <c r="C27" t="s">
        <v>17</v>
      </c>
      <c r="D27" t="s">
        <v>1140</v>
      </c>
      <c r="E27" t="s">
        <v>308</v>
      </c>
      <c r="F27" t="s">
        <v>304</v>
      </c>
      <c r="G27">
        <v>20</v>
      </c>
      <c r="H27">
        <v>-1</v>
      </c>
      <c r="I27">
        <v>0</v>
      </c>
      <c r="J27">
        <v>10</v>
      </c>
      <c r="K27">
        <v>14</v>
      </c>
      <c r="L27" s="5" t="str">
        <f>VLOOKUP(X27,[2]Inputs!$A:$F,6,FALSE)</f>
        <v>1.0414</v>
      </c>
      <c r="M27" s="5" t="str">
        <f>VLOOKUP(X27,[2]Inputs!$A:$H,8,FALSE)</f>
        <v>1.0000</v>
      </c>
      <c r="N27" s="5" t="str">
        <f>VLOOKUP(X27,[2]Inputs!$A:$H,7,FALSE)</f>
        <v>1.0300</v>
      </c>
      <c r="O27">
        <v>0</v>
      </c>
      <c r="P27">
        <v>0.43</v>
      </c>
      <c r="Q27" s="17">
        <f>(SQRT((100/(J27*[2]Inputs!$B$9))^2/(K27^2+1)))*([2]Inputs!$B$8^2/100)</f>
        <v>1.1936621144128248</v>
      </c>
      <c r="R27" s="17">
        <f>SQRT((([2]Inputs!$B$8^2/100)*100/(J27*[2]Inputs!$B$9))^2-(Q27)^2)/(2*PI()*50)</f>
        <v>5.3193623249290875E-2</v>
      </c>
      <c r="S27">
        <f>SQRT((100/(J27*[2]Inputs!$B$9))^2/(K27^2+1))*[2]Inputs!$B$8^2/100</f>
        <v>1.1936621144128245</v>
      </c>
      <c r="T27">
        <f>SQRT((100/(J27*[2]Inputs!$B$9))^2-SQRT((100/(J27*[2]Inputs!$B$9))^2/(K27^2+1))^2)*[2]Inputs!$B$8^2/100/2/PI()/50</f>
        <v>5.3193623249290889E-2</v>
      </c>
      <c r="U27">
        <v>0</v>
      </c>
      <c r="V27">
        <v>0</v>
      </c>
      <c r="W27" t="str">
        <f t="shared" si="0"/>
        <v>PSCAD_DMAT_C_3P_SCR10_XR14_P-1_Q0_3P.Balanced.13</v>
      </c>
      <c r="X27" t="str">
        <f t="shared" si="1"/>
        <v>-1_0_10_14</v>
      </c>
      <c r="Z27">
        <v>0</v>
      </c>
    </row>
    <row r="28" spans="1:26" x14ac:dyDescent="0.25">
      <c r="A28" s="1" t="s">
        <v>365</v>
      </c>
      <c r="B28" t="s">
        <v>55</v>
      </c>
      <c r="C28" t="s">
        <v>17</v>
      </c>
      <c r="D28" t="s">
        <v>1140</v>
      </c>
      <c r="E28" t="s">
        <v>308</v>
      </c>
      <c r="F28" t="s">
        <v>304</v>
      </c>
      <c r="G28">
        <v>20</v>
      </c>
      <c r="H28">
        <v>-1</v>
      </c>
      <c r="I28">
        <v>-0.3</v>
      </c>
      <c r="J28">
        <v>10</v>
      </c>
      <c r="K28">
        <v>14</v>
      </c>
      <c r="L28" s="5" t="str">
        <f>VLOOKUP(X28,[2]Inputs!$A:$F,6,FALSE)</f>
        <v>1.0701</v>
      </c>
      <c r="M28" s="5" t="str">
        <f>VLOOKUP(X28,[2]Inputs!$A:$H,8,FALSE)</f>
        <v>0.9750</v>
      </c>
      <c r="N28" s="5" t="str">
        <f>VLOOKUP(X28,[2]Inputs!$A:$H,7,FALSE)</f>
        <v>1.0148</v>
      </c>
      <c r="O28">
        <v>0</v>
      </c>
      <c r="P28">
        <v>0.43</v>
      </c>
      <c r="Q28" s="17">
        <f>(SQRT((100/(J28*[2]Inputs!$B$9))^2/(K28^2+1)))*([2]Inputs!$B$8^2/100)</f>
        <v>1.1936621144128248</v>
      </c>
      <c r="R28" s="17">
        <f>SQRT((([2]Inputs!$B$8^2/100)*100/(J28*[2]Inputs!$B$9))^2-(Q28)^2)/(2*PI()*50)</f>
        <v>5.3193623249290875E-2</v>
      </c>
      <c r="S28">
        <f>SQRT((100/(J28*[2]Inputs!$B$9))^2/(K28^2+1))*[2]Inputs!$B$8^2/100</f>
        <v>1.1936621144128245</v>
      </c>
      <c r="T28">
        <f>SQRT((100/(J28*[2]Inputs!$B$9))^2-SQRT((100/(J28*[2]Inputs!$B$9))^2/(K28^2+1))^2)*[2]Inputs!$B$8^2/100/2/PI()/50</f>
        <v>5.3193623249290889E-2</v>
      </c>
      <c r="U28">
        <v>0</v>
      </c>
      <c r="V28">
        <v>0</v>
      </c>
      <c r="W28" t="str">
        <f t="shared" si="0"/>
        <v>PSCAD_DMAT_C_3P_SCR10_XR14_P-1_Q-0.3_3P.Balanced.14</v>
      </c>
      <c r="X28" t="str">
        <f t="shared" si="1"/>
        <v>-1_-0.3_10_14</v>
      </c>
      <c r="Z28">
        <v>0</v>
      </c>
    </row>
    <row r="29" spans="1:26" x14ac:dyDescent="0.25">
      <c r="A29" s="1" t="s">
        <v>366</v>
      </c>
      <c r="B29" t="s">
        <v>55</v>
      </c>
      <c r="C29" t="s">
        <v>17</v>
      </c>
      <c r="D29" t="s">
        <v>1140</v>
      </c>
      <c r="E29" t="s">
        <v>308</v>
      </c>
      <c r="F29" t="s">
        <v>304</v>
      </c>
      <c r="G29">
        <v>20</v>
      </c>
      <c r="H29">
        <v>-1</v>
      </c>
      <c r="I29">
        <v>0.3</v>
      </c>
      <c r="J29">
        <v>10</v>
      </c>
      <c r="K29">
        <v>14</v>
      </c>
      <c r="L29" s="5" t="str">
        <f>VLOOKUP(X29,[2]Inputs!$A:$F,6,FALSE)</f>
        <v>1.0126</v>
      </c>
      <c r="M29" s="5" t="str">
        <f>VLOOKUP(X29,[2]Inputs!$A:$H,8,FALSE)</f>
        <v>1.0375</v>
      </c>
      <c r="N29" s="5" t="str">
        <f>VLOOKUP(X29,[2]Inputs!$A:$H,7,FALSE)</f>
        <v>1.0452</v>
      </c>
      <c r="O29">
        <v>0</v>
      </c>
      <c r="P29">
        <v>0.43</v>
      </c>
      <c r="Q29" s="17">
        <f>(SQRT((100/(J29*[2]Inputs!$B$9))^2/(K29^2+1)))*([2]Inputs!$B$8^2/100)</f>
        <v>1.1936621144128248</v>
      </c>
      <c r="R29" s="17">
        <f>SQRT((([2]Inputs!$B$8^2/100)*100/(J29*[2]Inputs!$B$9))^2-(Q29)^2)/(2*PI()*50)</f>
        <v>5.3193623249290875E-2</v>
      </c>
      <c r="S29">
        <f>SQRT((100/(J29*[2]Inputs!$B$9))^2/(K29^2+1))*[2]Inputs!$B$8^2/100</f>
        <v>1.1936621144128245</v>
      </c>
      <c r="T29">
        <f>SQRT((100/(J29*[2]Inputs!$B$9))^2-SQRT((100/(J29*[2]Inputs!$B$9))^2/(K29^2+1))^2)*[2]Inputs!$B$8^2/100/2/PI()/50</f>
        <v>5.3193623249290889E-2</v>
      </c>
      <c r="U29">
        <v>0</v>
      </c>
      <c r="V29">
        <v>0</v>
      </c>
      <c r="W29" t="str">
        <f t="shared" si="0"/>
        <v>PSCAD_DMAT_C_3P_SCR10_XR14_P-1_Q0.3_3P.Balanced.15</v>
      </c>
      <c r="X29" t="str">
        <f t="shared" si="1"/>
        <v>-1_0.3_10_14</v>
      </c>
      <c r="Z29">
        <v>0</v>
      </c>
    </row>
    <row r="30" spans="1:26" x14ac:dyDescent="0.25">
      <c r="A30" s="1" t="s">
        <v>367</v>
      </c>
      <c r="B30" t="s">
        <v>55</v>
      </c>
      <c r="C30" t="s">
        <v>17</v>
      </c>
      <c r="D30" t="s">
        <v>1140</v>
      </c>
      <c r="E30" t="s">
        <v>308</v>
      </c>
      <c r="F30" t="s">
        <v>304</v>
      </c>
      <c r="G30">
        <v>20</v>
      </c>
      <c r="H30">
        <v>-1</v>
      </c>
      <c r="I30">
        <v>0</v>
      </c>
      <c r="J30">
        <v>3</v>
      </c>
      <c r="K30">
        <v>14</v>
      </c>
      <c r="L30" s="5" t="str">
        <f>VLOOKUP(X30,[2]Inputs!$A:$F,6,FALSE)</f>
        <v>1.1013</v>
      </c>
      <c r="M30" s="5" t="str">
        <f>VLOOKUP(X30,[2]Inputs!$A:$H,8,FALSE)</f>
        <v>1.0000</v>
      </c>
      <c r="N30" s="5" t="str">
        <f>VLOOKUP(X30,[2]Inputs!$A:$H,7,FALSE)</f>
        <v>1.0300</v>
      </c>
      <c r="O30">
        <v>0</v>
      </c>
      <c r="P30">
        <v>0.43</v>
      </c>
      <c r="Q30" s="17">
        <f>(SQRT((100/(J30*[2]Inputs!$B$9))^2/(K30^2+1)))*([2]Inputs!$B$8^2/100)</f>
        <v>3.9788737147094158</v>
      </c>
      <c r="R30" s="17">
        <f>SQRT((([2]Inputs!$B$8^2/100)*100/(J30*[2]Inputs!$B$9))^2-(Q30)^2)/(2*PI()*50)</f>
        <v>0.17731207749763625</v>
      </c>
      <c r="S30">
        <f>SQRT((100/(J30*[2]Inputs!$B$9))^2/(K30^2+1))*[2]Inputs!$B$8^2/100</f>
        <v>3.9788737147094158</v>
      </c>
      <c r="T30">
        <f>SQRT((100/(J30*[2]Inputs!$B$9))^2-SQRT((100/(J30*[2]Inputs!$B$9))^2/(K30^2+1))^2)*[2]Inputs!$B$8^2/100/2/PI()/50</f>
        <v>0.17731207749763631</v>
      </c>
      <c r="U30">
        <v>0</v>
      </c>
      <c r="V30">
        <v>0</v>
      </c>
      <c r="W30" t="str">
        <f t="shared" si="0"/>
        <v>PSCAD_DMAT_C_3P_SCR3_XR14_P-1_Q0_3P.Balanced.16</v>
      </c>
      <c r="X30" t="str">
        <f t="shared" si="1"/>
        <v>-1_0_3_14</v>
      </c>
      <c r="Z30">
        <v>0</v>
      </c>
    </row>
    <row r="31" spans="1:26" x14ac:dyDescent="0.25">
      <c r="A31" s="1" t="s">
        <v>368</v>
      </c>
      <c r="B31" t="s">
        <v>55</v>
      </c>
      <c r="C31" t="s">
        <v>17</v>
      </c>
      <c r="D31" t="s">
        <v>1140</v>
      </c>
      <c r="E31" t="s">
        <v>308</v>
      </c>
      <c r="F31" t="s">
        <v>304</v>
      </c>
      <c r="G31">
        <v>20</v>
      </c>
      <c r="H31">
        <v>-1</v>
      </c>
      <c r="I31">
        <v>-0.3</v>
      </c>
      <c r="J31">
        <v>3</v>
      </c>
      <c r="K31">
        <v>3</v>
      </c>
      <c r="L31" s="5" t="str">
        <f>VLOOKUP(X31,[2]Inputs!$A:$F,6,FALSE)</f>
        <v>1.2552</v>
      </c>
      <c r="M31" s="5" t="str">
        <f>VLOOKUP(X31,[2]Inputs!$A:$H,8,FALSE)</f>
        <v>0.9750</v>
      </c>
      <c r="N31" s="5" t="str">
        <f>VLOOKUP(X31,[2]Inputs!$A:$H,7,FALSE)</f>
        <v>1.0148</v>
      </c>
      <c r="O31">
        <v>0</v>
      </c>
      <c r="P31">
        <v>0.43</v>
      </c>
      <c r="Q31" s="17">
        <f>(SQRT((100/(J31*[2]Inputs!$B$9))^2/(K31^2+1)))*([2]Inputs!$B$8^2/100)</f>
        <v>17.660104471401876</v>
      </c>
      <c r="R31" s="17">
        <f>SQRT((([2]Inputs!$B$8^2/100)*100/(J31*[2]Inputs!$B$9))^2-(Q31)^2)/(2*PI()*50)</f>
        <v>0.16864157532857349</v>
      </c>
      <c r="S31">
        <f>SQRT((100/(J31*[2]Inputs!$B$9))^2/(K31^2+1))*[2]Inputs!$B$8^2/100</f>
        <v>17.660104471401873</v>
      </c>
      <c r="T31">
        <f>SQRT((100/(J31*[2]Inputs!$B$9))^2-SQRT((100/(J31*[2]Inputs!$B$9))^2/(K31^2+1))^2)*[2]Inputs!$B$8^2/100/2/PI()/50</f>
        <v>0.16864157532857349</v>
      </c>
      <c r="U31">
        <v>0</v>
      </c>
      <c r="V31">
        <v>0</v>
      </c>
      <c r="W31" t="str">
        <f t="shared" si="0"/>
        <v>PSCAD_DMAT_C_3P_SCR3_XR3_P-1_Q-0.3_3P.Balanced.17</v>
      </c>
      <c r="X31" t="str">
        <f t="shared" si="1"/>
        <v>-1_-0.3_3_3</v>
      </c>
      <c r="Z31">
        <v>0</v>
      </c>
    </row>
    <row r="32" spans="1:26" x14ac:dyDescent="0.25">
      <c r="A32" s="1" t="s">
        <v>369</v>
      </c>
      <c r="B32" t="s">
        <v>55</v>
      </c>
      <c r="C32" t="s">
        <v>17</v>
      </c>
      <c r="D32" t="s">
        <v>1140</v>
      </c>
      <c r="E32" t="s">
        <v>308</v>
      </c>
      <c r="F32" t="s">
        <v>304</v>
      </c>
      <c r="G32">
        <v>20</v>
      </c>
      <c r="H32">
        <v>-1</v>
      </c>
      <c r="I32">
        <v>0.3</v>
      </c>
      <c r="J32">
        <v>3</v>
      </c>
      <c r="K32">
        <v>3</v>
      </c>
      <c r="L32" s="5" t="str">
        <f>VLOOKUP(X32,[2]Inputs!$A:$F,6,FALSE)</f>
        <v>1.0936</v>
      </c>
      <c r="M32" s="5" t="str">
        <f>VLOOKUP(X32,[2]Inputs!$A:$H,8,FALSE)</f>
        <v>1.0375</v>
      </c>
      <c r="N32" s="5" t="str">
        <f>VLOOKUP(X32,[2]Inputs!$A:$H,7,FALSE)</f>
        <v>1.0452</v>
      </c>
      <c r="O32">
        <v>0</v>
      </c>
      <c r="P32">
        <v>0.43</v>
      </c>
      <c r="Q32" s="17">
        <f>(SQRT((100/(J32*[2]Inputs!$B$9))^2/(K32^2+1)))*([2]Inputs!$B$8^2/100)</f>
        <v>17.660104471401876</v>
      </c>
      <c r="R32" s="17">
        <f>SQRT((([2]Inputs!$B$8^2/100)*100/(J32*[2]Inputs!$B$9))^2-(Q32)^2)/(2*PI()*50)</f>
        <v>0.16864157532857349</v>
      </c>
      <c r="S32">
        <f>SQRT((100/(J32*[2]Inputs!$B$9))^2/(K32^2+1))*[2]Inputs!$B$8^2/100</f>
        <v>17.660104471401873</v>
      </c>
      <c r="T32">
        <f>SQRT((100/(J32*[2]Inputs!$B$9))^2-SQRT((100/(J32*[2]Inputs!$B$9))^2/(K32^2+1))^2)*[2]Inputs!$B$8^2/100/2/PI()/50</f>
        <v>0.16864157532857349</v>
      </c>
      <c r="U32">
        <v>0</v>
      </c>
      <c r="V32">
        <v>0</v>
      </c>
      <c r="W32" t="str">
        <f t="shared" si="0"/>
        <v>PSCAD_DMAT_C_3P_SCR3_XR3_P-1_Q0.3_3P.Balanced.18</v>
      </c>
      <c r="X32" t="str">
        <f t="shared" si="1"/>
        <v>-1_0.3_3_3</v>
      </c>
      <c r="Z32">
        <v>0</v>
      </c>
    </row>
    <row r="33" spans="1:26" x14ac:dyDescent="0.25">
      <c r="A33" s="1" t="s">
        <v>370</v>
      </c>
      <c r="B33" t="s">
        <v>55</v>
      </c>
      <c r="C33" t="s">
        <v>17</v>
      </c>
      <c r="D33" t="s">
        <v>1140</v>
      </c>
      <c r="E33" t="s">
        <v>308</v>
      </c>
      <c r="F33" t="s">
        <v>304</v>
      </c>
      <c r="G33">
        <v>20</v>
      </c>
      <c r="H33">
        <v>-0.05</v>
      </c>
      <c r="I33">
        <v>0</v>
      </c>
      <c r="J33">
        <v>10</v>
      </c>
      <c r="K33">
        <v>14</v>
      </c>
      <c r="L33" s="5" t="str">
        <f>VLOOKUP(X33,[2]Inputs!$A:$F,6,FALSE)</f>
        <v>1.0303</v>
      </c>
      <c r="M33" s="5" t="str">
        <f>VLOOKUP(X33,[2]Inputs!$A:$H,8,FALSE)</f>
        <v>1.0000</v>
      </c>
      <c r="N33" s="5" t="str">
        <f>VLOOKUP(X33,[2]Inputs!$A:$H,7,FALSE)</f>
        <v>1.0300</v>
      </c>
      <c r="O33">
        <v>0</v>
      </c>
      <c r="P33">
        <v>0.43</v>
      </c>
      <c r="Q33" s="17">
        <f>(SQRT((100/(J33*[2]Inputs!$B$9))^2/(K33^2+1)))*([2]Inputs!$B$8^2/100)</f>
        <v>1.1936621144128248</v>
      </c>
      <c r="R33" s="17">
        <f>SQRT((([2]Inputs!$B$8^2/100)*100/(J33*[2]Inputs!$B$9))^2-(Q33)^2)/(2*PI()*50)</f>
        <v>5.3193623249290875E-2</v>
      </c>
      <c r="S33">
        <f>SQRT((100/(J33*[2]Inputs!$B$9))^2/(K33^2+1))*[2]Inputs!$B$8^2/100</f>
        <v>1.1936621144128245</v>
      </c>
      <c r="T33">
        <f>SQRT((100/(J33*[2]Inputs!$B$9))^2-SQRT((100/(J33*[2]Inputs!$B$9))^2/(K33^2+1))^2)*[2]Inputs!$B$8^2/100/2/PI()/50</f>
        <v>5.3193623249290889E-2</v>
      </c>
      <c r="U33">
        <v>0</v>
      </c>
      <c r="V33">
        <v>0</v>
      </c>
      <c r="W33" t="str">
        <f t="shared" si="0"/>
        <v>PSCAD_DMAT_C_3P_SCR10_XR14_P-0.05_Q0_3P.Balanced.19</v>
      </c>
      <c r="X33" t="str">
        <f t="shared" si="1"/>
        <v>-0.05_0_10_14</v>
      </c>
      <c r="Z33">
        <v>0</v>
      </c>
    </row>
    <row r="34" spans="1:26" x14ac:dyDescent="0.25">
      <c r="A34" s="1" t="s">
        <v>371</v>
      </c>
      <c r="B34" t="s">
        <v>55</v>
      </c>
      <c r="C34" t="s">
        <v>17</v>
      </c>
      <c r="D34" t="s">
        <v>1140</v>
      </c>
      <c r="E34" t="s">
        <v>308</v>
      </c>
      <c r="F34" t="s">
        <v>304</v>
      </c>
      <c r="G34">
        <v>20</v>
      </c>
      <c r="H34">
        <v>-0.05</v>
      </c>
      <c r="I34">
        <v>-0.3</v>
      </c>
      <c r="J34">
        <v>10</v>
      </c>
      <c r="K34">
        <v>14</v>
      </c>
      <c r="L34" s="5" t="str">
        <f>VLOOKUP(X34,[2]Inputs!$A:$F,6,FALSE)</f>
        <v>1.0593</v>
      </c>
      <c r="M34" s="5" t="str">
        <f>VLOOKUP(X34,[2]Inputs!$A:$H,8,FALSE)</f>
        <v>0.9750</v>
      </c>
      <c r="N34" s="5" t="str">
        <f>VLOOKUP(X34,[2]Inputs!$A:$H,7,FALSE)</f>
        <v>1.0148</v>
      </c>
      <c r="O34">
        <v>0</v>
      </c>
      <c r="P34">
        <v>0.43</v>
      </c>
      <c r="Q34" s="17">
        <f>(SQRT((100/(J34*[2]Inputs!$B$9))^2/(K34^2+1)))*([2]Inputs!$B$8^2/100)</f>
        <v>1.1936621144128248</v>
      </c>
      <c r="R34" s="17">
        <f>SQRT((([2]Inputs!$B$8^2/100)*100/(J34*[2]Inputs!$B$9))^2-(Q34)^2)/(2*PI()*50)</f>
        <v>5.3193623249290875E-2</v>
      </c>
      <c r="S34">
        <f>SQRT((100/(J34*[2]Inputs!$B$9))^2/(K34^2+1))*[2]Inputs!$B$8^2/100</f>
        <v>1.1936621144128245</v>
      </c>
      <c r="T34">
        <f>SQRT((100/(J34*[2]Inputs!$B$9))^2-SQRT((100/(J34*[2]Inputs!$B$9))^2/(K34^2+1))^2)*[2]Inputs!$B$8^2/100/2/PI()/50</f>
        <v>5.3193623249290889E-2</v>
      </c>
      <c r="U34">
        <v>0</v>
      </c>
      <c r="V34">
        <v>0</v>
      </c>
      <c r="W34" t="str">
        <f t="shared" si="0"/>
        <v>PSCAD_DMAT_C_3P_SCR10_XR14_P-0.05_Q-0.3_3P.Balanced.20</v>
      </c>
      <c r="X34" t="str">
        <f t="shared" si="1"/>
        <v>-0.05_-0.3_10_14</v>
      </c>
      <c r="Z34">
        <v>0</v>
      </c>
    </row>
    <row r="35" spans="1:26" x14ac:dyDescent="0.25">
      <c r="A35" s="1" t="s">
        <v>372</v>
      </c>
      <c r="B35" t="s">
        <v>55</v>
      </c>
      <c r="C35" t="s">
        <v>17</v>
      </c>
      <c r="D35" t="s">
        <v>1140</v>
      </c>
      <c r="E35" t="s">
        <v>308</v>
      </c>
      <c r="F35" t="s">
        <v>304</v>
      </c>
      <c r="G35">
        <v>20</v>
      </c>
      <c r="H35">
        <v>-0.05</v>
      </c>
      <c r="I35">
        <v>0.3</v>
      </c>
      <c r="J35">
        <v>10</v>
      </c>
      <c r="K35">
        <v>14</v>
      </c>
      <c r="L35" s="5" t="str">
        <f>VLOOKUP(X35,[2]Inputs!$A:$F,6,FALSE)</f>
        <v>1.0013</v>
      </c>
      <c r="M35" s="5" t="str">
        <f>VLOOKUP(X35,[2]Inputs!$A:$H,8,FALSE)</f>
        <v>1.0250</v>
      </c>
      <c r="N35" s="5" t="str">
        <f>VLOOKUP(X35,[2]Inputs!$A:$H,7,FALSE)</f>
        <v>1.0452</v>
      </c>
      <c r="O35">
        <v>0</v>
      </c>
      <c r="P35">
        <v>0.43</v>
      </c>
      <c r="Q35" s="17">
        <f>(SQRT((100/(J35*[2]Inputs!$B$9))^2/(K35^2+1)))*([2]Inputs!$B$8^2/100)</f>
        <v>1.1936621144128248</v>
      </c>
      <c r="R35" s="17">
        <f>SQRT((([2]Inputs!$B$8^2/100)*100/(J35*[2]Inputs!$B$9))^2-(Q35)^2)/(2*PI()*50)</f>
        <v>5.3193623249290875E-2</v>
      </c>
      <c r="S35">
        <f>SQRT((100/(J35*[2]Inputs!$B$9))^2/(K35^2+1))*[2]Inputs!$B$8^2/100</f>
        <v>1.1936621144128245</v>
      </c>
      <c r="T35">
        <f>SQRT((100/(J35*[2]Inputs!$B$9))^2-SQRT((100/(J35*[2]Inputs!$B$9))^2/(K35^2+1))^2)*[2]Inputs!$B$8^2/100/2/PI()/50</f>
        <v>5.3193623249290889E-2</v>
      </c>
      <c r="U35">
        <v>0</v>
      </c>
      <c r="V35">
        <v>0</v>
      </c>
      <c r="W35" t="str">
        <f t="shared" si="0"/>
        <v>PSCAD_DMAT_C_3P_SCR10_XR14_P-0.05_Q0.3_3P.Balanced.21</v>
      </c>
      <c r="X35" t="str">
        <f t="shared" si="1"/>
        <v>-0.05_0.3_10_14</v>
      </c>
      <c r="Z35">
        <v>0</v>
      </c>
    </row>
    <row r="36" spans="1:26" x14ac:dyDescent="0.25">
      <c r="A36" s="1" t="s">
        <v>373</v>
      </c>
      <c r="B36" t="s">
        <v>55</v>
      </c>
      <c r="C36" t="s">
        <v>17</v>
      </c>
      <c r="D36" t="s">
        <v>1140</v>
      </c>
      <c r="E36" t="s">
        <v>308</v>
      </c>
      <c r="F36" t="s">
        <v>304</v>
      </c>
      <c r="G36">
        <v>20</v>
      </c>
      <c r="H36">
        <v>-0.05</v>
      </c>
      <c r="I36">
        <v>0</v>
      </c>
      <c r="J36">
        <v>3</v>
      </c>
      <c r="K36">
        <v>14</v>
      </c>
      <c r="L36" s="5" t="str">
        <f>VLOOKUP(X36,[2]Inputs!$A:$F,6,FALSE)</f>
        <v>1.0311</v>
      </c>
      <c r="M36" s="5" t="str">
        <f>VLOOKUP(X36,[2]Inputs!$A:$H,8,FALSE)</f>
        <v>1.0000</v>
      </c>
      <c r="N36" s="5" t="str">
        <f>VLOOKUP(X36,[2]Inputs!$A:$H,7,FALSE)</f>
        <v>1.0300</v>
      </c>
      <c r="O36">
        <v>0</v>
      </c>
      <c r="P36">
        <v>0.43</v>
      </c>
      <c r="Q36" s="17">
        <f>(SQRT((100/(J36*[2]Inputs!$B$9))^2/(K36^2+1)))*([2]Inputs!$B$8^2/100)</f>
        <v>3.9788737147094158</v>
      </c>
      <c r="R36" s="17">
        <f>SQRT((([2]Inputs!$B$8^2/100)*100/(J36*[2]Inputs!$B$9))^2-(Q36)^2)/(2*PI()*50)</f>
        <v>0.17731207749763625</v>
      </c>
      <c r="S36">
        <f>SQRT((100/(J36*[2]Inputs!$B$9))^2/(K36^2+1))*[2]Inputs!$B$8^2/100</f>
        <v>3.9788737147094158</v>
      </c>
      <c r="T36">
        <f>SQRT((100/(J36*[2]Inputs!$B$9))^2-SQRT((100/(J36*[2]Inputs!$B$9))^2/(K36^2+1))^2)*[2]Inputs!$B$8^2/100/2/PI()/50</f>
        <v>0.17731207749763631</v>
      </c>
      <c r="U36">
        <v>0</v>
      </c>
      <c r="V36">
        <v>0</v>
      </c>
      <c r="W36" t="str">
        <f t="shared" si="0"/>
        <v>PSCAD_DMAT_C_3P_SCR3_XR14_P-0.05_Q0_3P.Balanced.22</v>
      </c>
      <c r="X36" t="str">
        <f t="shared" si="1"/>
        <v>-0.05_0_3_14</v>
      </c>
      <c r="Z36">
        <v>0</v>
      </c>
    </row>
    <row r="37" spans="1:26" x14ac:dyDescent="0.25">
      <c r="A37" s="1" t="s">
        <v>374</v>
      </c>
      <c r="B37" t="s">
        <v>55</v>
      </c>
      <c r="C37" t="s">
        <v>17</v>
      </c>
      <c r="D37" t="s">
        <v>1140</v>
      </c>
      <c r="E37" t="s">
        <v>308</v>
      </c>
      <c r="F37" t="s">
        <v>304</v>
      </c>
      <c r="G37">
        <v>20</v>
      </c>
      <c r="H37">
        <v>-0.05</v>
      </c>
      <c r="I37">
        <v>-0.3</v>
      </c>
      <c r="J37">
        <v>3</v>
      </c>
      <c r="K37">
        <v>3</v>
      </c>
      <c r="L37" s="5" t="str">
        <f>VLOOKUP(X37,[2]Inputs!$A:$F,6,FALSE)</f>
        <v>1.1272</v>
      </c>
      <c r="M37" s="5" t="str">
        <f>VLOOKUP(X37,[2]Inputs!$A:$H,8,FALSE)</f>
        <v>0.9750</v>
      </c>
      <c r="N37" s="5" t="str">
        <f>VLOOKUP(X37,[2]Inputs!$A:$H,7,FALSE)</f>
        <v>1.0148</v>
      </c>
      <c r="O37">
        <v>0</v>
      </c>
      <c r="P37">
        <v>0.43</v>
      </c>
      <c r="Q37" s="17">
        <f>(SQRT((100/(J37*[2]Inputs!$B$9))^2/(K37^2+1)))*([2]Inputs!$B$8^2/100)</f>
        <v>17.660104471401876</v>
      </c>
      <c r="R37" s="17">
        <f>SQRT((([2]Inputs!$B$8^2/100)*100/(J37*[2]Inputs!$B$9))^2-(Q37)^2)/(2*PI()*50)</f>
        <v>0.16864157532857349</v>
      </c>
      <c r="S37">
        <f>SQRT((100/(J37*[2]Inputs!$B$9))^2/(K37^2+1))*[2]Inputs!$B$8^2/100</f>
        <v>17.660104471401873</v>
      </c>
      <c r="T37">
        <f>SQRT((100/(J37*[2]Inputs!$B$9))^2-SQRT((100/(J37*[2]Inputs!$B$9))^2/(K37^2+1))^2)*[2]Inputs!$B$8^2/100/2/PI()/50</f>
        <v>0.16864157532857349</v>
      </c>
      <c r="U37">
        <v>0</v>
      </c>
      <c r="V37">
        <v>0</v>
      </c>
      <c r="W37" t="str">
        <f t="shared" si="0"/>
        <v>PSCAD_DMAT_C_3P_SCR3_XR3_P-0.05_Q-0.3_3P.Balanced.23</v>
      </c>
      <c r="X37" t="str">
        <f t="shared" si="1"/>
        <v>-0.05_-0.3_3_3</v>
      </c>
      <c r="Z37">
        <v>0</v>
      </c>
    </row>
    <row r="38" spans="1:26" x14ac:dyDescent="0.25">
      <c r="A38" s="1" t="s">
        <v>375</v>
      </c>
      <c r="B38" t="s">
        <v>55</v>
      </c>
      <c r="C38" t="s">
        <v>17</v>
      </c>
      <c r="D38" t="s">
        <v>1140</v>
      </c>
      <c r="E38" t="s">
        <v>308</v>
      </c>
      <c r="F38" t="s">
        <v>304</v>
      </c>
      <c r="G38">
        <v>20</v>
      </c>
      <c r="H38">
        <v>-0.05</v>
      </c>
      <c r="I38">
        <v>0.3</v>
      </c>
      <c r="J38">
        <v>3</v>
      </c>
      <c r="K38">
        <v>3</v>
      </c>
      <c r="L38" s="5" t="str">
        <f>VLOOKUP(X38,[2]Inputs!$A:$F,6,FALSE)</f>
        <v>0.9443</v>
      </c>
      <c r="M38" s="5" t="str">
        <f>VLOOKUP(X38,[2]Inputs!$A:$H,8,FALSE)</f>
        <v>1.0250</v>
      </c>
      <c r="N38" s="5" t="str">
        <f>VLOOKUP(X38,[2]Inputs!$A:$H,7,FALSE)</f>
        <v>1.0452</v>
      </c>
      <c r="O38">
        <v>0</v>
      </c>
      <c r="P38">
        <v>0.43</v>
      </c>
      <c r="Q38" s="17">
        <f>(SQRT((100/(J38*[2]Inputs!$B$9))^2/(K38^2+1)))*([2]Inputs!$B$8^2/100)</f>
        <v>17.660104471401876</v>
      </c>
      <c r="R38" s="17">
        <f>SQRT((([2]Inputs!$B$8^2/100)*100/(J38*[2]Inputs!$B$9))^2-(Q38)^2)/(2*PI()*50)</f>
        <v>0.16864157532857349</v>
      </c>
      <c r="S38">
        <f>SQRT((100/(J38*[2]Inputs!$B$9))^2/(K38^2+1))*[2]Inputs!$B$8^2/100</f>
        <v>17.660104471401873</v>
      </c>
      <c r="T38">
        <f>SQRT((100/(J38*[2]Inputs!$B$9))^2-SQRT((100/(J38*[2]Inputs!$B$9))^2/(K38^2+1))^2)*[2]Inputs!$B$8^2/100/2/PI()/50</f>
        <v>0.16864157532857349</v>
      </c>
      <c r="U38">
        <v>0</v>
      </c>
      <c r="V38">
        <v>0</v>
      </c>
      <c r="W38" t="str">
        <f t="shared" si="0"/>
        <v>PSCAD_DMAT_C_3P_SCR3_XR3_P-0.05_Q0.3_3P.Balanced.24</v>
      </c>
      <c r="X38" t="str">
        <f t="shared" si="1"/>
        <v>-0.05_0.3_3_3</v>
      </c>
      <c r="Z38">
        <v>0</v>
      </c>
    </row>
    <row r="39" spans="1:26" x14ac:dyDescent="0.25">
      <c r="A39" s="1" t="s">
        <v>376</v>
      </c>
      <c r="B39" t="s">
        <v>55</v>
      </c>
      <c r="C39" t="s">
        <v>17</v>
      </c>
      <c r="D39" t="s">
        <v>1140</v>
      </c>
      <c r="E39" t="s">
        <v>308</v>
      </c>
      <c r="F39" t="s">
        <v>304</v>
      </c>
      <c r="G39">
        <v>20</v>
      </c>
      <c r="H39">
        <v>-1</v>
      </c>
      <c r="I39">
        <v>0</v>
      </c>
      <c r="J39">
        <v>10</v>
      </c>
      <c r="K39">
        <v>14</v>
      </c>
      <c r="L39" s="5" t="str">
        <f>VLOOKUP(X39,[2]Inputs!$A:$F,6,FALSE)</f>
        <v>1.0414</v>
      </c>
      <c r="M39" s="5" t="str">
        <f>VLOOKUP(X39,[2]Inputs!$A:$H,8,FALSE)</f>
        <v>1.0000</v>
      </c>
      <c r="N39" s="5" t="str">
        <f>VLOOKUP(X39,[2]Inputs!$A:$H,7,FALSE)</f>
        <v>1.0300</v>
      </c>
      <c r="O39">
        <v>0</v>
      </c>
      <c r="P39">
        <v>0.5</v>
      </c>
      <c r="Q39" s="17">
        <f>S39*V39</f>
        <v>2.3873242288256491</v>
      </c>
      <c r="R39" s="17">
        <f>T39*V39</f>
        <v>0.10638724649858178</v>
      </c>
      <c r="S39">
        <f>SQRT((100/(J39*[2]Inputs!$B$9))^2/(K39^2+1))*[2]Inputs!$B$8^2/100</f>
        <v>1.1936621144128245</v>
      </c>
      <c r="T39">
        <f>SQRT((100/(J39*[2]Inputs!$B$9))^2-SQRT((100/(J39*[2]Inputs!$B$9))^2/(K39^2+1))^2)*[2]Inputs!$B$8^2/100/2/PI()/50</f>
        <v>5.3193623249290889E-2</v>
      </c>
      <c r="U39">
        <v>0</v>
      </c>
      <c r="V39">
        <v>2</v>
      </c>
      <c r="W39" t="str">
        <f t="shared" si="0"/>
        <v>PSCAD_DMAT_C_3P_SCR10_XR14_P-1_Q0_3P.Balanced.25</v>
      </c>
      <c r="X39" t="str">
        <f t="shared" si="1"/>
        <v>-1_0_10_14</v>
      </c>
      <c r="Z39">
        <v>0</v>
      </c>
    </row>
    <row r="40" spans="1:26" x14ac:dyDescent="0.25">
      <c r="A40" s="1" t="s">
        <v>377</v>
      </c>
      <c r="B40" t="s">
        <v>55</v>
      </c>
      <c r="C40" t="s">
        <v>17</v>
      </c>
      <c r="D40" t="s">
        <v>1140</v>
      </c>
      <c r="E40" t="s">
        <v>308</v>
      </c>
      <c r="F40" t="s">
        <v>304</v>
      </c>
      <c r="G40">
        <v>20</v>
      </c>
      <c r="H40">
        <v>-1</v>
      </c>
      <c r="I40">
        <v>-0.3</v>
      </c>
      <c r="J40">
        <v>10</v>
      </c>
      <c r="K40">
        <v>14</v>
      </c>
      <c r="L40" s="5" t="str">
        <f>VLOOKUP(X40,[2]Inputs!$A:$F,6,FALSE)</f>
        <v>1.0701</v>
      </c>
      <c r="M40" s="5" t="str">
        <f>VLOOKUP(X40,[2]Inputs!$A:$H,8,FALSE)</f>
        <v>0.9750</v>
      </c>
      <c r="N40" s="5" t="str">
        <f>VLOOKUP(X40,[2]Inputs!$A:$H,7,FALSE)</f>
        <v>1.0148</v>
      </c>
      <c r="O40">
        <v>0</v>
      </c>
      <c r="P40">
        <v>0.5</v>
      </c>
      <c r="Q40" s="17">
        <f t="shared" ref="Q40:Q50" si="3">S40*V40</f>
        <v>2.3873242288256491</v>
      </c>
      <c r="R40" s="17">
        <f t="shared" ref="R40:R50" si="4">T40*V40</f>
        <v>0.10638724649858178</v>
      </c>
      <c r="S40">
        <f>SQRT((100/(J40*[2]Inputs!$B$9))^2/(K40^2+1))*[2]Inputs!$B$8^2/100</f>
        <v>1.1936621144128245</v>
      </c>
      <c r="T40">
        <f>SQRT((100/(J40*[2]Inputs!$B$9))^2-SQRT((100/(J40*[2]Inputs!$B$9))^2/(K40^2+1))^2)*[2]Inputs!$B$8^2/100/2/PI()/50</f>
        <v>5.3193623249290889E-2</v>
      </c>
      <c r="U40">
        <v>0</v>
      </c>
      <c r="V40">
        <v>2</v>
      </c>
      <c r="W40" t="str">
        <f t="shared" si="0"/>
        <v>PSCAD_DMAT_C_3P_SCR10_XR14_P-1_Q-0.3_3P.Balanced.26</v>
      </c>
      <c r="X40" t="str">
        <f t="shared" si="1"/>
        <v>-1_-0.3_10_14</v>
      </c>
      <c r="Z40">
        <v>0</v>
      </c>
    </row>
    <row r="41" spans="1:26" x14ac:dyDescent="0.25">
      <c r="A41" s="1" t="s">
        <v>378</v>
      </c>
      <c r="B41" t="s">
        <v>55</v>
      </c>
      <c r="C41" t="s">
        <v>17</v>
      </c>
      <c r="D41" t="s">
        <v>1140</v>
      </c>
      <c r="E41" t="s">
        <v>308</v>
      </c>
      <c r="F41" t="s">
        <v>304</v>
      </c>
      <c r="G41">
        <v>20</v>
      </c>
      <c r="H41">
        <v>-1</v>
      </c>
      <c r="I41">
        <v>0.3</v>
      </c>
      <c r="J41">
        <v>10</v>
      </c>
      <c r="K41">
        <v>14</v>
      </c>
      <c r="L41" s="5" t="str">
        <f>VLOOKUP(X41,[2]Inputs!$A:$F,6,FALSE)</f>
        <v>1.0126</v>
      </c>
      <c r="M41" s="5" t="str">
        <f>VLOOKUP(X41,[2]Inputs!$A:$H,8,FALSE)</f>
        <v>1.0375</v>
      </c>
      <c r="N41" s="5" t="str">
        <f>VLOOKUP(X41,[2]Inputs!$A:$H,7,FALSE)</f>
        <v>1.0452</v>
      </c>
      <c r="O41">
        <v>0</v>
      </c>
      <c r="P41">
        <v>0.5</v>
      </c>
      <c r="Q41" s="17">
        <f t="shared" si="3"/>
        <v>2.3873242288256491</v>
      </c>
      <c r="R41" s="17">
        <f t="shared" si="4"/>
        <v>0.10638724649858178</v>
      </c>
      <c r="S41">
        <f>SQRT((100/(J41*[2]Inputs!$B$9))^2/(K41^2+1))*[2]Inputs!$B$8^2/100</f>
        <v>1.1936621144128245</v>
      </c>
      <c r="T41">
        <f>SQRT((100/(J41*[2]Inputs!$B$9))^2-SQRT((100/(J41*[2]Inputs!$B$9))^2/(K41^2+1))^2)*[2]Inputs!$B$8^2/100/2/PI()/50</f>
        <v>5.3193623249290889E-2</v>
      </c>
      <c r="U41">
        <v>0</v>
      </c>
      <c r="V41">
        <v>2</v>
      </c>
      <c r="W41" t="str">
        <f t="shared" si="0"/>
        <v>PSCAD_DMAT_C_3P_SCR10_XR14_P-1_Q0.3_3P.Balanced.27</v>
      </c>
      <c r="X41" t="str">
        <f t="shared" si="1"/>
        <v>-1_0.3_10_14</v>
      </c>
      <c r="Z41">
        <v>0</v>
      </c>
    </row>
    <row r="42" spans="1:26" x14ac:dyDescent="0.25">
      <c r="A42" s="1" t="s">
        <v>379</v>
      </c>
      <c r="B42" t="s">
        <v>55</v>
      </c>
      <c r="C42" t="s">
        <v>17</v>
      </c>
      <c r="D42" t="s">
        <v>1140</v>
      </c>
      <c r="E42" t="s">
        <v>308</v>
      </c>
      <c r="F42" t="s">
        <v>304</v>
      </c>
      <c r="G42">
        <v>20</v>
      </c>
      <c r="H42">
        <v>-1</v>
      </c>
      <c r="I42">
        <v>0</v>
      </c>
      <c r="J42">
        <v>3</v>
      </c>
      <c r="K42">
        <v>14</v>
      </c>
      <c r="L42" s="5" t="str">
        <f>VLOOKUP(X42,[2]Inputs!$A:$F,6,FALSE)</f>
        <v>1.1013</v>
      </c>
      <c r="M42" s="5" t="str">
        <f>VLOOKUP(X42,[2]Inputs!$A:$H,8,FALSE)</f>
        <v>1.0000</v>
      </c>
      <c r="N42" s="5" t="str">
        <f>VLOOKUP(X42,[2]Inputs!$A:$H,7,FALSE)</f>
        <v>1.0300</v>
      </c>
      <c r="O42">
        <v>0</v>
      </c>
      <c r="P42">
        <v>0.5</v>
      </c>
      <c r="Q42" s="17">
        <f t="shared" si="3"/>
        <v>7.9577474294188315</v>
      </c>
      <c r="R42" s="17">
        <f t="shared" si="4"/>
        <v>0.35462415499527261</v>
      </c>
      <c r="S42">
        <f>SQRT((100/(J42*[2]Inputs!$B$9))^2/(K42^2+1))*[2]Inputs!$B$8^2/100</f>
        <v>3.9788737147094158</v>
      </c>
      <c r="T42">
        <f>SQRT((100/(J42*[2]Inputs!$B$9))^2-SQRT((100/(J42*[2]Inputs!$B$9))^2/(K42^2+1))^2)*[2]Inputs!$B$8^2/100/2/PI()/50</f>
        <v>0.17731207749763631</v>
      </c>
      <c r="U42">
        <v>0</v>
      </c>
      <c r="V42">
        <v>2</v>
      </c>
      <c r="W42" t="str">
        <f t="shared" si="0"/>
        <v>PSCAD_DMAT_C_3P_SCR3_XR14_P-1_Q0_3P.Balanced.28</v>
      </c>
      <c r="X42" t="str">
        <f t="shared" si="1"/>
        <v>-1_0_3_14</v>
      </c>
      <c r="Z42">
        <v>0</v>
      </c>
    </row>
    <row r="43" spans="1:26" x14ac:dyDescent="0.25">
      <c r="A43" s="1" t="s">
        <v>380</v>
      </c>
      <c r="B43" t="s">
        <v>55</v>
      </c>
      <c r="C43" t="s">
        <v>17</v>
      </c>
      <c r="D43" t="s">
        <v>1140</v>
      </c>
      <c r="E43" t="s">
        <v>308</v>
      </c>
      <c r="F43" t="s">
        <v>304</v>
      </c>
      <c r="G43">
        <v>20</v>
      </c>
      <c r="H43">
        <v>-1</v>
      </c>
      <c r="I43">
        <v>-0.3</v>
      </c>
      <c r="J43">
        <v>3</v>
      </c>
      <c r="K43">
        <v>3</v>
      </c>
      <c r="L43" s="5" t="str">
        <f>VLOOKUP(X43,[2]Inputs!$A:$F,6,FALSE)</f>
        <v>1.2552</v>
      </c>
      <c r="M43" s="5" t="str">
        <f>VLOOKUP(X43,[2]Inputs!$A:$H,8,FALSE)</f>
        <v>0.9750</v>
      </c>
      <c r="N43" s="5" t="str">
        <f>VLOOKUP(X43,[2]Inputs!$A:$H,7,FALSE)</f>
        <v>1.0148</v>
      </c>
      <c r="O43">
        <v>0</v>
      </c>
      <c r="P43">
        <v>0.5</v>
      </c>
      <c r="Q43" s="17">
        <f t="shared" si="3"/>
        <v>35.320208942803745</v>
      </c>
      <c r="R43" s="17">
        <f t="shared" si="4"/>
        <v>0.33728315065714698</v>
      </c>
      <c r="S43">
        <f>SQRT((100/(J43*[2]Inputs!$B$9))^2/(K43^2+1))*[2]Inputs!$B$8^2/100</f>
        <v>17.660104471401873</v>
      </c>
      <c r="T43">
        <f>SQRT((100/(J43*[2]Inputs!$B$9))^2-SQRT((100/(J43*[2]Inputs!$B$9))^2/(K43^2+1))^2)*[2]Inputs!$B$8^2/100/2/PI()/50</f>
        <v>0.16864157532857349</v>
      </c>
      <c r="U43">
        <v>0</v>
      </c>
      <c r="V43">
        <v>2</v>
      </c>
      <c r="W43" t="str">
        <f t="shared" si="0"/>
        <v>PSCAD_DMAT_C_3P_SCR3_XR3_P-1_Q-0.3_3P.Balanced.29</v>
      </c>
      <c r="X43" t="str">
        <f t="shared" si="1"/>
        <v>-1_-0.3_3_3</v>
      </c>
      <c r="Z43">
        <v>0</v>
      </c>
    </row>
    <row r="44" spans="1:26" x14ac:dyDescent="0.25">
      <c r="A44" s="1" t="s">
        <v>381</v>
      </c>
      <c r="B44" t="s">
        <v>55</v>
      </c>
      <c r="C44" t="s">
        <v>17</v>
      </c>
      <c r="D44" t="s">
        <v>1140</v>
      </c>
      <c r="E44" t="s">
        <v>308</v>
      </c>
      <c r="F44" t="s">
        <v>304</v>
      </c>
      <c r="G44">
        <v>20</v>
      </c>
      <c r="H44">
        <v>-1</v>
      </c>
      <c r="I44">
        <v>0.3</v>
      </c>
      <c r="J44">
        <v>3</v>
      </c>
      <c r="K44">
        <v>3</v>
      </c>
      <c r="L44" s="5" t="str">
        <f>VLOOKUP(X44,[2]Inputs!$A:$F,6,FALSE)</f>
        <v>1.0936</v>
      </c>
      <c r="M44" s="5" t="str">
        <f>VLOOKUP(X44,[2]Inputs!$A:$H,8,FALSE)</f>
        <v>1.0375</v>
      </c>
      <c r="N44" s="5" t="str">
        <f>VLOOKUP(X44,[2]Inputs!$A:$H,7,FALSE)</f>
        <v>1.0452</v>
      </c>
      <c r="O44">
        <v>0</v>
      </c>
      <c r="P44">
        <v>0.5</v>
      </c>
      <c r="Q44" s="17">
        <f t="shared" si="3"/>
        <v>35.320208942803745</v>
      </c>
      <c r="R44" s="17">
        <f t="shared" si="4"/>
        <v>0.33728315065714698</v>
      </c>
      <c r="S44">
        <f>SQRT((100/(J44*[2]Inputs!$B$9))^2/(K44^2+1))*[2]Inputs!$B$8^2/100</f>
        <v>17.660104471401873</v>
      </c>
      <c r="T44">
        <f>SQRT((100/(J44*[2]Inputs!$B$9))^2-SQRT((100/(J44*[2]Inputs!$B$9))^2/(K44^2+1))^2)*[2]Inputs!$B$8^2/100/2/PI()/50</f>
        <v>0.16864157532857349</v>
      </c>
      <c r="U44">
        <v>0</v>
      </c>
      <c r="V44">
        <v>2</v>
      </c>
      <c r="W44" t="str">
        <f t="shared" si="0"/>
        <v>PSCAD_DMAT_C_3P_SCR3_XR3_P-1_Q0.3_3P.Balanced.30</v>
      </c>
      <c r="X44" t="str">
        <f t="shared" si="1"/>
        <v>-1_0.3_3_3</v>
      </c>
      <c r="Z44">
        <v>0</v>
      </c>
    </row>
    <row r="45" spans="1:26" x14ac:dyDescent="0.25">
      <c r="A45" s="1" t="s">
        <v>382</v>
      </c>
      <c r="B45" t="s">
        <v>55</v>
      </c>
      <c r="C45" t="s">
        <v>17</v>
      </c>
      <c r="D45" t="s">
        <v>1140</v>
      </c>
      <c r="E45" t="s">
        <v>308</v>
      </c>
      <c r="F45" t="s">
        <v>304</v>
      </c>
      <c r="G45">
        <v>20</v>
      </c>
      <c r="H45">
        <v>-0.05</v>
      </c>
      <c r="I45">
        <v>0</v>
      </c>
      <c r="J45">
        <v>10</v>
      </c>
      <c r="K45">
        <v>14</v>
      </c>
      <c r="L45" s="5" t="str">
        <f>VLOOKUP(X45,[2]Inputs!$A:$F,6,FALSE)</f>
        <v>1.0303</v>
      </c>
      <c r="M45" s="5" t="str">
        <f>VLOOKUP(X45,[2]Inputs!$A:$H,8,FALSE)</f>
        <v>1.0000</v>
      </c>
      <c r="N45" s="5" t="str">
        <f>VLOOKUP(X45,[2]Inputs!$A:$H,7,FALSE)</f>
        <v>1.0300</v>
      </c>
      <c r="O45">
        <v>0</v>
      </c>
      <c r="P45">
        <v>0.5</v>
      </c>
      <c r="Q45" s="17">
        <f t="shared" si="3"/>
        <v>2.3873242288256491</v>
      </c>
      <c r="R45" s="17">
        <f t="shared" si="4"/>
        <v>0.10638724649858178</v>
      </c>
      <c r="S45">
        <f>SQRT((100/(J45*[2]Inputs!$B$9))^2/(K45^2+1))*[2]Inputs!$B$8^2/100</f>
        <v>1.1936621144128245</v>
      </c>
      <c r="T45">
        <f>SQRT((100/(J45*[2]Inputs!$B$9))^2-SQRT((100/(J45*[2]Inputs!$B$9))^2/(K45^2+1))^2)*[2]Inputs!$B$8^2/100/2/PI()/50</f>
        <v>5.3193623249290889E-2</v>
      </c>
      <c r="U45">
        <v>0</v>
      </c>
      <c r="V45">
        <v>2</v>
      </c>
      <c r="W45" t="str">
        <f t="shared" si="0"/>
        <v>PSCAD_DMAT_C_3P_SCR10_XR14_P-0.05_Q0_3P.Balanced.31</v>
      </c>
      <c r="X45" t="str">
        <f t="shared" si="1"/>
        <v>-0.05_0_10_14</v>
      </c>
      <c r="Z45">
        <v>0</v>
      </c>
    </row>
    <row r="46" spans="1:26" x14ac:dyDescent="0.25">
      <c r="A46" s="1" t="s">
        <v>383</v>
      </c>
      <c r="B46" t="s">
        <v>55</v>
      </c>
      <c r="C46" t="s">
        <v>17</v>
      </c>
      <c r="D46" t="s">
        <v>1140</v>
      </c>
      <c r="E46" t="s">
        <v>308</v>
      </c>
      <c r="F46" t="s">
        <v>304</v>
      </c>
      <c r="G46">
        <v>20</v>
      </c>
      <c r="H46">
        <v>-0.05</v>
      </c>
      <c r="I46">
        <v>-0.3</v>
      </c>
      <c r="J46">
        <v>10</v>
      </c>
      <c r="K46">
        <v>14</v>
      </c>
      <c r="L46" s="5" t="str">
        <f>VLOOKUP(X46,[2]Inputs!$A:$F,6,FALSE)</f>
        <v>1.0593</v>
      </c>
      <c r="M46" s="5" t="str">
        <f>VLOOKUP(X46,[2]Inputs!$A:$H,8,FALSE)</f>
        <v>0.9750</v>
      </c>
      <c r="N46" s="5" t="str">
        <f>VLOOKUP(X46,[2]Inputs!$A:$H,7,FALSE)</f>
        <v>1.0148</v>
      </c>
      <c r="O46">
        <v>0</v>
      </c>
      <c r="P46">
        <v>0.5</v>
      </c>
      <c r="Q46" s="17">
        <f t="shared" si="3"/>
        <v>2.3873242288256491</v>
      </c>
      <c r="R46" s="17">
        <f t="shared" si="4"/>
        <v>0.10638724649858178</v>
      </c>
      <c r="S46">
        <f>SQRT((100/(J46*[2]Inputs!$B$9))^2/(K46^2+1))*[2]Inputs!$B$8^2/100</f>
        <v>1.1936621144128245</v>
      </c>
      <c r="T46">
        <f>SQRT((100/(J46*[2]Inputs!$B$9))^2-SQRT((100/(J46*[2]Inputs!$B$9))^2/(K46^2+1))^2)*[2]Inputs!$B$8^2/100/2/PI()/50</f>
        <v>5.3193623249290889E-2</v>
      </c>
      <c r="U46">
        <v>0</v>
      </c>
      <c r="V46">
        <v>2</v>
      </c>
      <c r="W46" t="str">
        <f t="shared" si="0"/>
        <v>PSCAD_DMAT_C_3P_SCR10_XR14_P-0.05_Q-0.3_3P.Balanced.32</v>
      </c>
      <c r="X46" t="str">
        <f t="shared" si="1"/>
        <v>-0.05_-0.3_10_14</v>
      </c>
      <c r="Z46">
        <v>0</v>
      </c>
    </row>
    <row r="47" spans="1:26" x14ac:dyDescent="0.25">
      <c r="A47" s="1" t="s">
        <v>384</v>
      </c>
      <c r="B47" t="s">
        <v>55</v>
      </c>
      <c r="C47" t="s">
        <v>17</v>
      </c>
      <c r="D47" t="s">
        <v>1140</v>
      </c>
      <c r="E47" t="s">
        <v>308</v>
      </c>
      <c r="F47" t="s">
        <v>304</v>
      </c>
      <c r="G47">
        <v>20</v>
      </c>
      <c r="H47">
        <v>-0.05</v>
      </c>
      <c r="I47">
        <v>0.3</v>
      </c>
      <c r="J47">
        <v>10</v>
      </c>
      <c r="K47">
        <v>14</v>
      </c>
      <c r="L47" s="5" t="str">
        <f>VLOOKUP(X47,[2]Inputs!$A:$F,6,FALSE)</f>
        <v>1.0013</v>
      </c>
      <c r="M47" s="5" t="str">
        <f>VLOOKUP(X47,[2]Inputs!$A:$H,8,FALSE)</f>
        <v>1.0250</v>
      </c>
      <c r="N47" s="5" t="str">
        <f>VLOOKUP(X47,[2]Inputs!$A:$H,7,FALSE)</f>
        <v>1.0452</v>
      </c>
      <c r="O47">
        <v>0</v>
      </c>
      <c r="P47">
        <v>0.5</v>
      </c>
      <c r="Q47" s="17">
        <f t="shared" si="3"/>
        <v>2.3873242288256491</v>
      </c>
      <c r="R47" s="17">
        <f t="shared" si="4"/>
        <v>0.10638724649858178</v>
      </c>
      <c r="S47">
        <f>SQRT((100/(J47*[2]Inputs!$B$9))^2/(K47^2+1))*[2]Inputs!$B$8^2/100</f>
        <v>1.1936621144128245</v>
      </c>
      <c r="T47">
        <f>SQRT((100/(J47*[2]Inputs!$B$9))^2-SQRT((100/(J47*[2]Inputs!$B$9))^2/(K47^2+1))^2)*[2]Inputs!$B$8^2/100/2/PI()/50</f>
        <v>5.3193623249290889E-2</v>
      </c>
      <c r="U47">
        <v>0</v>
      </c>
      <c r="V47">
        <v>2</v>
      </c>
      <c r="W47" t="str">
        <f t="shared" si="0"/>
        <v>PSCAD_DMAT_C_3P_SCR10_XR14_P-0.05_Q0.3_3P.Balanced.33</v>
      </c>
      <c r="X47" t="str">
        <f t="shared" si="1"/>
        <v>-0.05_0.3_10_14</v>
      </c>
      <c r="Z47">
        <v>0</v>
      </c>
    </row>
    <row r="48" spans="1:26" x14ac:dyDescent="0.25">
      <c r="A48" s="1" t="s">
        <v>385</v>
      </c>
      <c r="B48" t="s">
        <v>55</v>
      </c>
      <c r="C48" t="s">
        <v>17</v>
      </c>
      <c r="D48" t="s">
        <v>1140</v>
      </c>
      <c r="E48" t="s">
        <v>308</v>
      </c>
      <c r="F48" t="s">
        <v>304</v>
      </c>
      <c r="G48">
        <v>20</v>
      </c>
      <c r="H48">
        <v>-0.05</v>
      </c>
      <c r="I48">
        <v>0</v>
      </c>
      <c r="J48">
        <v>3</v>
      </c>
      <c r="K48">
        <v>14</v>
      </c>
      <c r="L48" s="5" t="str">
        <f>VLOOKUP(X48,[2]Inputs!$A:$F,6,FALSE)</f>
        <v>1.0311</v>
      </c>
      <c r="M48" s="5" t="str">
        <f>VLOOKUP(X48,[2]Inputs!$A:$H,8,FALSE)</f>
        <v>1.0000</v>
      </c>
      <c r="N48" s="5" t="str">
        <f>VLOOKUP(X48,[2]Inputs!$A:$H,7,FALSE)</f>
        <v>1.0300</v>
      </c>
      <c r="O48">
        <v>0</v>
      </c>
      <c r="P48">
        <v>0.5</v>
      </c>
      <c r="Q48" s="17">
        <f t="shared" si="3"/>
        <v>7.9577474294188315</v>
      </c>
      <c r="R48" s="17">
        <f t="shared" si="4"/>
        <v>0.35462415499527261</v>
      </c>
      <c r="S48">
        <f>SQRT((100/(J48*[2]Inputs!$B$9))^2/(K48^2+1))*[2]Inputs!$B$8^2/100</f>
        <v>3.9788737147094158</v>
      </c>
      <c r="T48">
        <f>SQRT((100/(J48*[2]Inputs!$B$9))^2-SQRT((100/(J48*[2]Inputs!$B$9))^2/(K48^2+1))^2)*[2]Inputs!$B$8^2/100/2/PI()/50</f>
        <v>0.17731207749763631</v>
      </c>
      <c r="U48">
        <v>0</v>
      </c>
      <c r="V48">
        <v>2</v>
      </c>
      <c r="W48" t="str">
        <f t="shared" si="0"/>
        <v>PSCAD_DMAT_C_3P_SCR3_XR14_P-0.05_Q0_3P.Balanced.34</v>
      </c>
      <c r="X48" t="str">
        <f t="shared" si="1"/>
        <v>-0.05_0_3_14</v>
      </c>
      <c r="Z48">
        <v>0</v>
      </c>
    </row>
    <row r="49" spans="1:26" x14ac:dyDescent="0.25">
      <c r="A49" s="1" t="s">
        <v>386</v>
      </c>
      <c r="B49" t="s">
        <v>55</v>
      </c>
      <c r="C49" t="s">
        <v>17</v>
      </c>
      <c r="D49" t="s">
        <v>1140</v>
      </c>
      <c r="E49" t="s">
        <v>308</v>
      </c>
      <c r="F49" t="s">
        <v>304</v>
      </c>
      <c r="G49">
        <v>20</v>
      </c>
      <c r="H49">
        <v>-0.05</v>
      </c>
      <c r="I49">
        <v>-0.3</v>
      </c>
      <c r="J49">
        <v>3</v>
      </c>
      <c r="K49">
        <v>3</v>
      </c>
      <c r="L49" s="5" t="str">
        <f>VLOOKUP(X49,[2]Inputs!$A:$F,6,FALSE)</f>
        <v>1.1272</v>
      </c>
      <c r="M49" s="5" t="str">
        <f>VLOOKUP(X49,[2]Inputs!$A:$H,8,FALSE)</f>
        <v>0.9750</v>
      </c>
      <c r="N49" s="5" t="str">
        <f>VLOOKUP(X49,[2]Inputs!$A:$H,7,FALSE)</f>
        <v>1.0148</v>
      </c>
      <c r="O49">
        <v>0</v>
      </c>
      <c r="P49">
        <v>0.5</v>
      </c>
      <c r="Q49" s="17">
        <f>S49*V49</f>
        <v>35.320208942803745</v>
      </c>
      <c r="R49" s="17">
        <f t="shared" si="4"/>
        <v>0.33728315065714698</v>
      </c>
      <c r="S49">
        <f>SQRT((100/(J49*[2]Inputs!$B$9))^2/(K49^2+1))*[2]Inputs!$B$8^2/100</f>
        <v>17.660104471401873</v>
      </c>
      <c r="T49">
        <f>SQRT((100/(J49*[2]Inputs!$B$9))^2-SQRT((100/(J49*[2]Inputs!$B$9))^2/(K49^2+1))^2)*[2]Inputs!$B$8^2/100/2/PI()/50</f>
        <v>0.16864157532857349</v>
      </c>
      <c r="U49">
        <v>0</v>
      </c>
      <c r="V49">
        <v>2</v>
      </c>
      <c r="W49" t="str">
        <f t="shared" si="0"/>
        <v>PSCAD_DMAT_C_3P_SCR3_XR3_P-0.05_Q-0.3_3P.Balanced.35</v>
      </c>
      <c r="X49" t="str">
        <f t="shared" si="1"/>
        <v>-0.05_-0.3_3_3</v>
      </c>
      <c r="Z49">
        <v>0</v>
      </c>
    </row>
    <row r="50" spans="1:26" x14ac:dyDescent="0.25">
      <c r="A50" s="1" t="s">
        <v>387</v>
      </c>
      <c r="B50" t="s">
        <v>55</v>
      </c>
      <c r="C50" t="s">
        <v>17</v>
      </c>
      <c r="D50" t="s">
        <v>1140</v>
      </c>
      <c r="E50" t="s">
        <v>308</v>
      </c>
      <c r="F50" t="s">
        <v>304</v>
      </c>
      <c r="G50">
        <v>20</v>
      </c>
      <c r="H50">
        <v>-0.05</v>
      </c>
      <c r="I50">
        <v>0.3</v>
      </c>
      <c r="J50">
        <v>3</v>
      </c>
      <c r="K50">
        <v>3</v>
      </c>
      <c r="L50" s="5" t="str">
        <f>VLOOKUP(X50,[2]Inputs!$A:$F,6,FALSE)</f>
        <v>0.9443</v>
      </c>
      <c r="M50" s="5" t="str">
        <f>VLOOKUP(X50,[2]Inputs!$A:$H,8,FALSE)</f>
        <v>1.0250</v>
      </c>
      <c r="N50" s="5" t="str">
        <f>VLOOKUP(X50,[2]Inputs!$A:$H,7,FALSE)</f>
        <v>1.0452</v>
      </c>
      <c r="O50">
        <v>0</v>
      </c>
      <c r="P50">
        <v>0.5</v>
      </c>
      <c r="Q50" s="17">
        <f t="shared" si="3"/>
        <v>35.320208942803745</v>
      </c>
      <c r="R50" s="17">
        <f t="shared" si="4"/>
        <v>0.33728315065714698</v>
      </c>
      <c r="S50">
        <f>SQRT((100/(J50*[2]Inputs!$B$9))^2/(K50^2+1))*[2]Inputs!$B$8^2/100</f>
        <v>17.660104471401873</v>
      </c>
      <c r="T50">
        <f>SQRT((100/(J50*[2]Inputs!$B$9))^2-SQRT((100/(J50*[2]Inputs!$B$9))^2/(K50^2+1))^2)*[2]Inputs!$B$8^2/100/2/PI()/50</f>
        <v>0.16864157532857349</v>
      </c>
      <c r="U50">
        <v>0</v>
      </c>
      <c r="V50">
        <v>2</v>
      </c>
      <c r="W50" t="str">
        <f t="shared" si="0"/>
        <v>PSCAD_DMAT_C_3P_SCR3_XR3_P-0.05_Q0.3_3P.Balanced.36</v>
      </c>
      <c r="X50" t="str">
        <f t="shared" si="1"/>
        <v>-0.05_0.3_3_3</v>
      </c>
      <c r="Z50">
        <v>0</v>
      </c>
    </row>
    <row r="51" spans="1:26" s="4" customFormat="1" x14ac:dyDescent="0.25">
      <c r="A51" s="3" t="s">
        <v>1141</v>
      </c>
      <c r="B51" t="s">
        <v>55</v>
      </c>
      <c r="C51" s="4" t="s">
        <v>17</v>
      </c>
      <c r="D51" t="s">
        <v>1140</v>
      </c>
      <c r="E51" t="s">
        <v>308</v>
      </c>
      <c r="F51" t="s">
        <v>304</v>
      </c>
      <c r="G51" s="4">
        <v>20</v>
      </c>
      <c r="H51">
        <v>-1</v>
      </c>
      <c r="I51" s="4">
        <v>0</v>
      </c>
      <c r="J51">
        <f>[2]Inputs!$B$7</f>
        <v>4.53</v>
      </c>
      <c r="K51">
        <f>[2]Inputs!$C$7</f>
        <v>1.21</v>
      </c>
      <c r="L51" s="5" t="str">
        <f>VLOOKUP(X51,[2]Inputs!$A:$F,6,FALSE)</f>
        <v>1.1782</v>
      </c>
      <c r="M51" s="5" t="str">
        <f>VLOOKUP(X51,[2]Inputs!$A:$H,8,FALSE)</f>
        <v>1.0000</v>
      </c>
      <c r="N51" s="5" t="str">
        <f>VLOOKUP(X51,[2]Inputs!$A:$H,7,FALSE)</f>
        <v>1.0300</v>
      </c>
      <c r="O51" s="4">
        <v>0</v>
      </c>
      <c r="P51" s="4">
        <v>0.43</v>
      </c>
      <c r="Q51" s="4">
        <v>1E-3</v>
      </c>
      <c r="R51" s="18">
        <f>T51/1000</f>
        <v>9.0744989423642867E-5</v>
      </c>
      <c r="S51" s="4">
        <f>SQRT((100/(J51*[2]Inputs!$B$9))^2/(K51^2+1))*[2]Inputs!$B$8^2/100</f>
        <v>23.560643977140487</v>
      </c>
      <c r="T51" s="4">
        <f>SQRT((100/(J51*[2]Inputs!$B$9))^2-SQRT((100/(J51*[2]Inputs!$B$9))^2/(K51^2+1))^2)*[2]Inputs!$B$8^2/100/2/PI()/50</f>
        <v>9.0744989423642869E-2</v>
      </c>
      <c r="U51" s="4">
        <v>0</v>
      </c>
      <c r="V51" s="4">
        <v>0</v>
      </c>
      <c r="W51" t="str">
        <f t="shared" si="0"/>
        <v>PSCAD_DMAT_C_3P_SCR4.53_XR1.21_P-1_Q0_3P.Balanced.37</v>
      </c>
      <c r="X51" t="str">
        <f t="shared" si="1"/>
        <v>-1_0_4.53_1.21</v>
      </c>
      <c r="Z51" s="4">
        <v>0</v>
      </c>
    </row>
    <row r="52" spans="1:26" s="4" customFormat="1" x14ac:dyDescent="0.25">
      <c r="A52" s="3" t="s">
        <v>1142</v>
      </c>
      <c r="B52" t="s">
        <v>55</v>
      </c>
      <c r="C52" s="4" t="s">
        <v>17</v>
      </c>
      <c r="D52" t="s">
        <v>1140</v>
      </c>
      <c r="E52" t="s">
        <v>308</v>
      </c>
      <c r="F52" t="s">
        <v>304</v>
      </c>
      <c r="G52" s="4">
        <v>20</v>
      </c>
      <c r="H52">
        <v>-1</v>
      </c>
      <c r="I52" s="4">
        <v>0</v>
      </c>
      <c r="J52">
        <f>[2]Inputs!$B$7</f>
        <v>4.53</v>
      </c>
      <c r="K52">
        <f>[2]Inputs!$C$7</f>
        <v>1.21</v>
      </c>
      <c r="L52" s="5" t="str">
        <f>VLOOKUP(X52,[2]Inputs!$A:$F,6,FALSE)</f>
        <v>1.1782</v>
      </c>
      <c r="M52" s="5" t="str">
        <f>VLOOKUP(X52,[2]Inputs!$A:$H,8,FALSE)</f>
        <v>1.0000</v>
      </c>
      <c r="N52" s="5" t="str">
        <f>VLOOKUP(X52,[2]Inputs!$A:$H,7,FALSE)</f>
        <v>1.0300</v>
      </c>
      <c r="O52" s="4">
        <v>0</v>
      </c>
      <c r="P52" s="4">
        <v>0.43</v>
      </c>
      <c r="Q52" s="19">
        <f>(SQRT((100/(J52*[2]Inputs!$B$9))^2/(K52^2+1)))*([2]Inputs!$B$8^2/100)</f>
        <v>23.560643977140487</v>
      </c>
      <c r="R52" s="19">
        <f>SQRT((([2]Inputs!$B$8^2/100)*100/(J52*[2]Inputs!$B$9))^2-(Q52)^2)/(2*PI()*50)</f>
        <v>9.0744989423642855E-2</v>
      </c>
      <c r="S52" s="4">
        <f>SQRT((100/(J52*[2]Inputs!$B$9))^2/(K52^2+1))*[2]Inputs!$B$8^2/100</f>
        <v>23.560643977140487</v>
      </c>
      <c r="T52" s="4">
        <f>SQRT((100/(J52*[2]Inputs!$B$9))^2-SQRT((100/(J52*[2]Inputs!$B$9))^2/(K52^2+1))^2)*[2]Inputs!$B$8^2/100/2/PI()/50</f>
        <v>9.0744989423642869E-2</v>
      </c>
      <c r="U52" s="4">
        <v>0</v>
      </c>
      <c r="V52" s="4">
        <v>0</v>
      </c>
      <c r="W52" t="str">
        <f t="shared" si="0"/>
        <v>PSCAD_DMAT_C_3P_SCR4.53_XR1.21_P-1_Q0_3P.Balanced.38</v>
      </c>
      <c r="X52" t="str">
        <f t="shared" si="1"/>
        <v>-1_0_4.53_1.21</v>
      </c>
      <c r="Z52" s="4">
        <v>0</v>
      </c>
    </row>
    <row r="53" spans="1:26" s="4" customFormat="1" x14ac:dyDescent="0.25">
      <c r="A53" s="3" t="s">
        <v>1143</v>
      </c>
      <c r="B53" t="s">
        <v>55</v>
      </c>
      <c r="C53" s="4" t="s">
        <v>17</v>
      </c>
      <c r="D53" t="s">
        <v>1140</v>
      </c>
      <c r="E53" t="s">
        <v>308</v>
      </c>
      <c r="F53" t="s">
        <v>304</v>
      </c>
      <c r="G53" s="4">
        <v>20</v>
      </c>
      <c r="H53">
        <v>-1</v>
      </c>
      <c r="I53" s="4">
        <v>0</v>
      </c>
      <c r="J53">
        <f>[2]Inputs!$B$7</f>
        <v>4.53</v>
      </c>
      <c r="K53">
        <f>[2]Inputs!$C$7</f>
        <v>1.21</v>
      </c>
      <c r="L53" s="5" t="str">
        <f>VLOOKUP(X53,[2]Inputs!$A:$F,6,FALSE)</f>
        <v>1.1782</v>
      </c>
      <c r="M53" s="5" t="str">
        <f>VLOOKUP(X53,[2]Inputs!$A:$H,8,FALSE)</f>
        <v>1.0000</v>
      </c>
      <c r="N53" s="5" t="str">
        <f>VLOOKUP(X53,[2]Inputs!$A:$H,7,FALSE)</f>
        <v>1.0300</v>
      </c>
      <c r="O53" s="4">
        <v>0</v>
      </c>
      <c r="P53" s="4">
        <v>0.5</v>
      </c>
      <c r="Q53" s="19">
        <f>S53*V53</f>
        <v>47.121287954280973</v>
      </c>
      <c r="R53" s="19">
        <f>T53*V53</f>
        <v>0.18148997884728574</v>
      </c>
      <c r="S53" s="4">
        <f>SQRT((100/(J53*[2]Inputs!$B$9))^2/(K53^2+1))*[2]Inputs!$B$8^2/100</f>
        <v>23.560643977140487</v>
      </c>
      <c r="T53" s="4">
        <f>SQRT((100/(J53*[2]Inputs!$B$9))^2-SQRT((100/(J53*[2]Inputs!$B$9))^2/(K53^2+1))^2)*[2]Inputs!$B$8^2/100/2/PI()/50</f>
        <v>9.0744989423642869E-2</v>
      </c>
      <c r="U53" s="4">
        <v>0</v>
      </c>
      <c r="V53" s="4">
        <v>2</v>
      </c>
      <c r="W53" t="str">
        <f t="shared" si="0"/>
        <v>PSCAD_DMAT_C_3P_SCR4.53_XR1.21_P-1_Q0_3P.Balanced.39</v>
      </c>
      <c r="X53" t="str">
        <f t="shared" si="1"/>
        <v>-1_0_4.53_1.21</v>
      </c>
      <c r="Z53" s="4">
        <v>0</v>
      </c>
    </row>
    <row r="54" spans="1:26" x14ac:dyDescent="0.25">
      <c r="A54" s="1" t="s">
        <v>388</v>
      </c>
      <c r="B54" t="s">
        <v>55</v>
      </c>
      <c r="C54" t="s">
        <v>18</v>
      </c>
      <c r="D54" t="s">
        <v>1140</v>
      </c>
      <c r="E54" t="s">
        <v>309</v>
      </c>
      <c r="F54" t="s">
        <v>304</v>
      </c>
      <c r="G54">
        <v>20</v>
      </c>
      <c r="H54">
        <v>-1</v>
      </c>
      <c r="I54">
        <v>0</v>
      </c>
      <c r="J54">
        <v>10</v>
      </c>
      <c r="K54">
        <v>14</v>
      </c>
      <c r="L54" s="5" t="str">
        <f>VLOOKUP(X54,[2]Inputs!$A:$F,6,FALSE)</f>
        <v>1.0414</v>
      </c>
      <c r="M54" s="5" t="str">
        <f>VLOOKUP(X54,[2]Inputs!$A:$H,8,FALSE)</f>
        <v>1.0000</v>
      </c>
      <c r="N54" s="5" t="str">
        <f>VLOOKUP(X54,[2]Inputs!$A:$H,7,FALSE)</f>
        <v>1.0300</v>
      </c>
      <c r="O54">
        <v>0</v>
      </c>
      <c r="P54">
        <v>0.43</v>
      </c>
      <c r="Q54">
        <v>1E-3</v>
      </c>
      <c r="R54">
        <v>0</v>
      </c>
      <c r="S54">
        <f>SQRT((100/(J54*[2]Inputs!$B$9))^2/(K54^2+1))*[2]Inputs!$B$8^2/100</f>
        <v>1.1936621144128245</v>
      </c>
      <c r="T54">
        <f>SQRT((100/(J54*[2]Inputs!$B$9))^2-SQRT((100/(J54*[2]Inputs!$B$9))^2/(K54^2+1))^2)*[2]Inputs!$B$8^2/100/2/PI()/50</f>
        <v>5.3193623249290889E-2</v>
      </c>
      <c r="U54">
        <v>0</v>
      </c>
      <c r="V54">
        <v>0</v>
      </c>
      <c r="W54" t="str">
        <f t="shared" si="0"/>
        <v>PSCAD_DMAT_C_2P_SCR10_XR14_P-1_Q0_2P.Unbalanced.37_1</v>
      </c>
      <c r="X54" t="str">
        <f t="shared" si="1"/>
        <v>-1_0_10_14</v>
      </c>
      <c r="Z54">
        <v>0</v>
      </c>
    </row>
    <row r="55" spans="1:26" outlineLevel="1" x14ac:dyDescent="0.25">
      <c r="A55" s="1" t="s">
        <v>389</v>
      </c>
      <c r="B55" t="s">
        <v>55</v>
      </c>
      <c r="C55" t="s">
        <v>18</v>
      </c>
      <c r="D55" t="s">
        <v>1140</v>
      </c>
      <c r="E55" t="s">
        <v>309</v>
      </c>
      <c r="F55" t="s">
        <v>304</v>
      </c>
      <c r="G55">
        <v>20</v>
      </c>
      <c r="H55">
        <v>-1</v>
      </c>
      <c r="I55">
        <v>0</v>
      </c>
      <c r="J55">
        <f>[2]Inputs!$B$6</f>
        <v>7.06</v>
      </c>
      <c r="K55">
        <f>[2]Inputs!$C$6</f>
        <v>1.63</v>
      </c>
      <c r="L55" s="5" t="str">
        <f>VLOOKUP(X55,[2]Inputs!$A:$F,6,FALSE)</f>
        <v>1.1081</v>
      </c>
      <c r="M55" s="5" t="str">
        <f>VLOOKUP(X55,[2]Inputs!$A:$H,8,FALSE)</f>
        <v>1.0000</v>
      </c>
      <c r="N55" s="5" t="str">
        <f>VLOOKUP(X55,[2]Inputs!$A:$H,7,FALSE)</f>
        <v>1.0300</v>
      </c>
      <c r="O55">
        <v>0</v>
      </c>
      <c r="P55">
        <v>0.43</v>
      </c>
      <c r="Q55">
        <v>1E-3</v>
      </c>
      <c r="R55">
        <v>0</v>
      </c>
      <c r="S55">
        <f>SQRT((100/(J55*[2]Inputs!$B$9))^2/(K55^2+1))*[2]Inputs!$B$8^2/100</f>
        <v>12.409471324438538</v>
      </c>
      <c r="T55">
        <f>SQRT((100/(J55*[2]Inputs!$B$9))^2-SQRT((100/(J55*[2]Inputs!$B$9))^2/(K55^2+1))^2)*[2]Inputs!$B$8^2/100/2/PI()/50</f>
        <v>6.4385935699593638E-2</v>
      </c>
      <c r="U55">
        <v>0</v>
      </c>
      <c r="V55">
        <v>0</v>
      </c>
      <c r="W55" t="str">
        <f t="shared" si="0"/>
        <v>PSCAD_DMAT_C_2P_SCR7.06_XR1.63_P-1_Q0_2P.Unbalanced.37_2</v>
      </c>
      <c r="X55" t="str">
        <f t="shared" si="1"/>
        <v>-1_0_7.06_1.63</v>
      </c>
      <c r="Z55">
        <v>0</v>
      </c>
    </row>
    <row r="56" spans="1:26" outlineLevel="1" x14ac:dyDescent="0.25">
      <c r="A56" s="1" t="s">
        <v>390</v>
      </c>
      <c r="B56" t="s">
        <v>55</v>
      </c>
      <c r="C56" t="s">
        <v>18</v>
      </c>
      <c r="D56" t="s">
        <v>1140</v>
      </c>
      <c r="E56" t="s">
        <v>309</v>
      </c>
      <c r="F56" t="s">
        <v>304</v>
      </c>
      <c r="G56">
        <v>20</v>
      </c>
      <c r="H56">
        <v>-1</v>
      </c>
      <c r="I56">
        <v>0</v>
      </c>
      <c r="J56">
        <f>[2]Inputs!$B$7</f>
        <v>4.53</v>
      </c>
      <c r="K56">
        <f>[2]Inputs!$C$7</f>
        <v>1.21</v>
      </c>
      <c r="L56" s="5" t="str">
        <f>VLOOKUP(X56,[2]Inputs!$A:$F,6,FALSE)</f>
        <v>1.1782</v>
      </c>
      <c r="M56" s="5" t="str">
        <f>VLOOKUP(X56,[2]Inputs!$A:$H,8,FALSE)</f>
        <v>1.0000</v>
      </c>
      <c r="N56" s="5" t="str">
        <f>VLOOKUP(X56,[2]Inputs!$A:$H,7,FALSE)</f>
        <v>1.0300</v>
      </c>
      <c r="O56">
        <v>0</v>
      </c>
      <c r="P56">
        <v>0.43</v>
      </c>
      <c r="Q56">
        <v>1E-3</v>
      </c>
      <c r="R56">
        <v>0</v>
      </c>
      <c r="S56">
        <f>SQRT((100/(J56*[2]Inputs!$B$9))^2/(K56^2+1))*[2]Inputs!$B$8^2/100</f>
        <v>23.560643977140487</v>
      </c>
      <c r="T56">
        <f>SQRT((100/(J56*[2]Inputs!$B$9))^2-SQRT((100/(J56*[2]Inputs!$B$9))^2/(K56^2+1))^2)*[2]Inputs!$B$8^2/100/2/PI()/50</f>
        <v>9.0744989423642869E-2</v>
      </c>
      <c r="U56">
        <v>0</v>
      </c>
      <c r="V56">
        <v>0</v>
      </c>
      <c r="W56" t="str">
        <f t="shared" si="0"/>
        <v>PSCAD_DMAT_C_2P_SCR4.53_XR1.21_P-1_Q0_2P.Unbalanced.37_3</v>
      </c>
      <c r="X56" t="str">
        <f t="shared" si="1"/>
        <v>-1_0_4.53_1.21</v>
      </c>
      <c r="Z56">
        <v>0</v>
      </c>
    </row>
    <row r="57" spans="1:26" outlineLevel="1" x14ac:dyDescent="0.25">
      <c r="A57" s="1" t="s">
        <v>391</v>
      </c>
      <c r="B57" t="s">
        <v>55</v>
      </c>
      <c r="C57" t="s">
        <v>18</v>
      </c>
      <c r="D57" t="s">
        <v>1140</v>
      </c>
      <c r="E57" t="s">
        <v>309</v>
      </c>
      <c r="F57" t="s">
        <v>304</v>
      </c>
      <c r="G57">
        <v>20</v>
      </c>
      <c r="H57">
        <v>-1</v>
      </c>
      <c r="I57">
        <v>-0.3</v>
      </c>
      <c r="J57">
        <v>10</v>
      </c>
      <c r="K57">
        <v>14</v>
      </c>
      <c r="L57" s="5" t="str">
        <f>VLOOKUP(X57,[2]Inputs!$A:$F,6,FALSE)</f>
        <v>1.0701</v>
      </c>
      <c r="M57" s="5" t="str">
        <f>VLOOKUP(X57,[2]Inputs!$A:$H,8,FALSE)</f>
        <v>0.9750</v>
      </c>
      <c r="N57" s="5" t="str">
        <f>VLOOKUP(X57,[2]Inputs!$A:$H,7,FALSE)</f>
        <v>1.0148</v>
      </c>
      <c r="O57">
        <v>0</v>
      </c>
      <c r="P57">
        <v>0.43</v>
      </c>
      <c r="Q57">
        <v>1E-3</v>
      </c>
      <c r="R57">
        <v>0</v>
      </c>
      <c r="S57">
        <f>SQRT((100/(J57*[2]Inputs!$B$9))^2/(K57^2+1))*[2]Inputs!$B$8^2/100</f>
        <v>1.1936621144128245</v>
      </c>
      <c r="T57">
        <f>SQRT((100/(J57*[2]Inputs!$B$9))^2-SQRT((100/(J57*[2]Inputs!$B$9))^2/(K57^2+1))^2)*[2]Inputs!$B$8^2/100/2/PI()/50</f>
        <v>5.3193623249290889E-2</v>
      </c>
      <c r="U57">
        <v>0</v>
      </c>
      <c r="V57">
        <v>0</v>
      </c>
      <c r="W57" t="str">
        <f t="shared" si="0"/>
        <v>PSCAD_DMAT_C_2P_SCR10_XR14_P-1_Q-0.3_2P.Unbalanced.38</v>
      </c>
      <c r="X57" t="str">
        <f t="shared" si="1"/>
        <v>-1_-0.3_10_14</v>
      </c>
      <c r="Z57">
        <v>0</v>
      </c>
    </row>
    <row r="58" spans="1:26" outlineLevel="1" x14ac:dyDescent="0.25">
      <c r="A58" s="1" t="s">
        <v>392</v>
      </c>
      <c r="B58" t="s">
        <v>55</v>
      </c>
      <c r="C58" t="s">
        <v>18</v>
      </c>
      <c r="D58" t="s">
        <v>1140</v>
      </c>
      <c r="E58" t="s">
        <v>309</v>
      </c>
      <c r="F58" t="s">
        <v>304</v>
      </c>
      <c r="G58">
        <v>20</v>
      </c>
      <c r="H58">
        <v>-1</v>
      </c>
      <c r="I58">
        <v>0.3</v>
      </c>
      <c r="J58">
        <v>10</v>
      </c>
      <c r="K58">
        <v>14</v>
      </c>
      <c r="L58" s="5" t="str">
        <f>VLOOKUP(X58,[2]Inputs!$A:$F,6,FALSE)</f>
        <v>1.0126</v>
      </c>
      <c r="M58" s="5" t="str">
        <f>VLOOKUP(X58,[2]Inputs!$A:$H,8,FALSE)</f>
        <v>1.0375</v>
      </c>
      <c r="N58" s="5" t="str">
        <f>VLOOKUP(X58,[2]Inputs!$A:$H,7,FALSE)</f>
        <v>1.0452</v>
      </c>
      <c r="O58">
        <v>0</v>
      </c>
      <c r="P58">
        <v>0.43</v>
      </c>
      <c r="Q58">
        <v>1E-3</v>
      </c>
      <c r="R58">
        <v>0</v>
      </c>
      <c r="S58">
        <f>SQRT((100/(J58*[2]Inputs!$B$9))^2/(K58^2+1))*[2]Inputs!$B$8^2/100</f>
        <v>1.1936621144128245</v>
      </c>
      <c r="T58">
        <f>SQRT((100/(J58*[2]Inputs!$B$9))^2-SQRT((100/(J58*[2]Inputs!$B$9))^2/(K58^2+1))^2)*[2]Inputs!$B$8^2/100/2/PI()/50</f>
        <v>5.3193623249290889E-2</v>
      </c>
      <c r="U58">
        <v>0</v>
      </c>
      <c r="V58">
        <v>0</v>
      </c>
      <c r="W58" t="str">
        <f t="shared" si="0"/>
        <v>PSCAD_DMAT_C_2P_SCR10_XR14_P-1_Q0.3_2P.Unbalanced.39</v>
      </c>
      <c r="X58" t="str">
        <f t="shared" si="1"/>
        <v>-1_0.3_10_14</v>
      </c>
      <c r="Z58">
        <v>0</v>
      </c>
    </row>
    <row r="59" spans="1:26" outlineLevel="1" x14ac:dyDescent="0.25">
      <c r="A59" s="1" t="s">
        <v>393</v>
      </c>
      <c r="B59" t="s">
        <v>55</v>
      </c>
      <c r="C59" t="s">
        <v>18</v>
      </c>
      <c r="D59" t="s">
        <v>1140</v>
      </c>
      <c r="E59" t="s">
        <v>309</v>
      </c>
      <c r="F59" t="s">
        <v>304</v>
      </c>
      <c r="G59">
        <v>20</v>
      </c>
      <c r="H59">
        <v>-1</v>
      </c>
      <c r="I59">
        <v>0</v>
      </c>
      <c r="J59">
        <v>3</v>
      </c>
      <c r="K59">
        <v>14</v>
      </c>
      <c r="L59" s="5" t="str">
        <f>VLOOKUP(X59,[2]Inputs!$A:$F,6,FALSE)</f>
        <v>1.1013</v>
      </c>
      <c r="M59" s="5" t="str">
        <f>VLOOKUP(X59,[2]Inputs!$A:$H,8,FALSE)</f>
        <v>1.0000</v>
      </c>
      <c r="N59" s="5" t="str">
        <f>VLOOKUP(X59,[2]Inputs!$A:$H,7,FALSE)</f>
        <v>1.0300</v>
      </c>
      <c r="O59">
        <v>0</v>
      </c>
      <c r="P59">
        <v>0.43</v>
      </c>
      <c r="Q59">
        <v>1E-3</v>
      </c>
      <c r="R59">
        <v>0</v>
      </c>
      <c r="S59">
        <f>SQRT((100/(J59*[2]Inputs!$B$9))^2/(K59^2+1))*[2]Inputs!$B$8^2/100</f>
        <v>3.9788737147094158</v>
      </c>
      <c r="T59">
        <f>SQRT((100/(J59*[2]Inputs!$B$9))^2-SQRT((100/(J59*[2]Inputs!$B$9))^2/(K59^2+1))^2)*[2]Inputs!$B$8^2/100/2/PI()/50</f>
        <v>0.17731207749763631</v>
      </c>
      <c r="U59">
        <v>0</v>
      </c>
      <c r="V59">
        <v>0</v>
      </c>
      <c r="W59" t="str">
        <f t="shared" si="0"/>
        <v>PSCAD_DMAT_C_2P_SCR3_XR14_P-1_Q0_2P.Unbalanced.40</v>
      </c>
      <c r="X59" t="str">
        <f t="shared" si="1"/>
        <v>-1_0_3_14</v>
      </c>
      <c r="Z59">
        <v>0</v>
      </c>
    </row>
    <row r="60" spans="1:26" outlineLevel="1" x14ac:dyDescent="0.25">
      <c r="A60" s="1" t="s">
        <v>394</v>
      </c>
      <c r="B60" t="s">
        <v>55</v>
      </c>
      <c r="C60" t="s">
        <v>18</v>
      </c>
      <c r="D60" t="s">
        <v>1140</v>
      </c>
      <c r="E60" t="s">
        <v>309</v>
      </c>
      <c r="F60" t="s">
        <v>304</v>
      </c>
      <c r="G60">
        <v>20</v>
      </c>
      <c r="H60">
        <v>-1</v>
      </c>
      <c r="I60">
        <v>-0.3</v>
      </c>
      <c r="J60">
        <v>3</v>
      </c>
      <c r="K60">
        <v>3</v>
      </c>
      <c r="L60" s="5" t="str">
        <f>VLOOKUP(X60,[2]Inputs!$A:$F,6,FALSE)</f>
        <v>1.2552</v>
      </c>
      <c r="M60" s="5" t="str">
        <f>VLOOKUP(X60,[2]Inputs!$A:$H,8,FALSE)</f>
        <v>0.9750</v>
      </c>
      <c r="N60" s="5" t="str">
        <f>VLOOKUP(X60,[2]Inputs!$A:$H,7,FALSE)</f>
        <v>1.0148</v>
      </c>
      <c r="O60">
        <v>0</v>
      </c>
      <c r="P60">
        <v>0.43</v>
      </c>
      <c r="Q60">
        <v>1E-3</v>
      </c>
      <c r="R60">
        <v>0</v>
      </c>
      <c r="S60">
        <f>SQRT((100/(J60*[2]Inputs!$B$9))^2/(K60^2+1))*[2]Inputs!$B$8^2/100</f>
        <v>17.660104471401873</v>
      </c>
      <c r="T60">
        <f>SQRT((100/(J60*[2]Inputs!$B$9))^2-SQRT((100/(J60*[2]Inputs!$B$9))^2/(K60^2+1))^2)*[2]Inputs!$B$8^2/100/2/PI()/50</f>
        <v>0.16864157532857349</v>
      </c>
      <c r="U60">
        <v>0</v>
      </c>
      <c r="V60">
        <v>0</v>
      </c>
      <c r="W60" t="str">
        <f t="shared" si="0"/>
        <v>PSCAD_DMAT_C_2P_SCR3_XR3_P-1_Q-0.3_2P.Unbalanced.41</v>
      </c>
      <c r="X60" t="str">
        <f t="shared" si="1"/>
        <v>-1_-0.3_3_3</v>
      </c>
      <c r="Z60">
        <v>0</v>
      </c>
    </row>
    <row r="61" spans="1:26" outlineLevel="1" x14ac:dyDescent="0.25">
      <c r="A61" s="1" t="s">
        <v>395</v>
      </c>
      <c r="B61" t="s">
        <v>55</v>
      </c>
      <c r="C61" t="s">
        <v>18</v>
      </c>
      <c r="D61" t="s">
        <v>1140</v>
      </c>
      <c r="E61" t="s">
        <v>309</v>
      </c>
      <c r="F61" t="s">
        <v>304</v>
      </c>
      <c r="G61">
        <v>20</v>
      </c>
      <c r="H61">
        <v>-1</v>
      </c>
      <c r="I61">
        <v>0.3</v>
      </c>
      <c r="J61">
        <v>3</v>
      </c>
      <c r="K61">
        <v>3</v>
      </c>
      <c r="L61" s="5" t="str">
        <f>VLOOKUP(X61,[2]Inputs!$A:$F,6,FALSE)</f>
        <v>1.0936</v>
      </c>
      <c r="M61" s="5" t="str">
        <f>VLOOKUP(X61,[2]Inputs!$A:$H,8,FALSE)</f>
        <v>1.0375</v>
      </c>
      <c r="N61" s="5" t="str">
        <f>VLOOKUP(X61,[2]Inputs!$A:$H,7,FALSE)</f>
        <v>1.0452</v>
      </c>
      <c r="O61">
        <v>0</v>
      </c>
      <c r="P61">
        <v>0.43</v>
      </c>
      <c r="Q61">
        <v>1E-3</v>
      </c>
      <c r="R61">
        <v>0</v>
      </c>
      <c r="S61">
        <f>SQRT((100/(J61*[2]Inputs!$B$9))^2/(K61^2+1))*[2]Inputs!$B$8^2/100</f>
        <v>17.660104471401873</v>
      </c>
      <c r="T61">
        <f>SQRT((100/(J61*[2]Inputs!$B$9))^2-SQRT((100/(J61*[2]Inputs!$B$9))^2/(K61^2+1))^2)*[2]Inputs!$B$8^2/100/2/PI()/50</f>
        <v>0.16864157532857349</v>
      </c>
      <c r="U61">
        <v>0</v>
      </c>
      <c r="V61">
        <v>0</v>
      </c>
      <c r="W61" t="str">
        <f t="shared" si="0"/>
        <v>PSCAD_DMAT_C_2P_SCR3_XR3_P-1_Q0.3_2P.Unbalanced.42</v>
      </c>
      <c r="X61" t="str">
        <f t="shared" si="1"/>
        <v>-1_0.3_3_3</v>
      </c>
      <c r="Z61">
        <v>0</v>
      </c>
    </row>
    <row r="62" spans="1:26" outlineLevel="1" x14ac:dyDescent="0.25">
      <c r="A62" s="1" t="s">
        <v>396</v>
      </c>
      <c r="B62" t="s">
        <v>55</v>
      </c>
      <c r="C62" t="s">
        <v>18</v>
      </c>
      <c r="D62" t="s">
        <v>1140</v>
      </c>
      <c r="E62" t="s">
        <v>309</v>
      </c>
      <c r="F62" t="s">
        <v>304</v>
      </c>
      <c r="G62">
        <v>20</v>
      </c>
      <c r="H62">
        <v>-0.05</v>
      </c>
      <c r="I62">
        <v>0</v>
      </c>
      <c r="J62">
        <v>10</v>
      </c>
      <c r="K62">
        <v>14</v>
      </c>
      <c r="L62" s="5" t="str">
        <f>VLOOKUP(X62,[2]Inputs!$A:$F,6,FALSE)</f>
        <v>1.0303</v>
      </c>
      <c r="M62" s="5" t="str">
        <f>VLOOKUP(X62,[2]Inputs!$A:$H,8,FALSE)</f>
        <v>1.0000</v>
      </c>
      <c r="N62" s="5" t="str">
        <f>VLOOKUP(X62,[2]Inputs!$A:$H,7,FALSE)</f>
        <v>1.0300</v>
      </c>
      <c r="O62">
        <v>0</v>
      </c>
      <c r="P62">
        <v>0.43</v>
      </c>
      <c r="Q62">
        <v>1E-3</v>
      </c>
      <c r="R62">
        <v>0</v>
      </c>
      <c r="S62">
        <f>SQRT((100/(J62*[2]Inputs!$B$9))^2/(K62^2+1))*[2]Inputs!$B$8^2/100</f>
        <v>1.1936621144128245</v>
      </c>
      <c r="T62">
        <f>SQRT((100/(J62*[2]Inputs!$B$9))^2-SQRT((100/(J62*[2]Inputs!$B$9))^2/(K62^2+1))^2)*[2]Inputs!$B$8^2/100/2/PI()/50</f>
        <v>5.3193623249290889E-2</v>
      </c>
      <c r="U62">
        <v>0</v>
      </c>
      <c r="V62">
        <v>0</v>
      </c>
      <c r="W62" t="str">
        <f t="shared" si="0"/>
        <v>PSCAD_DMAT_C_2P_SCR10_XR14_P-0.05_Q0_2P.Unbalanced.43_1</v>
      </c>
      <c r="X62" t="str">
        <f t="shared" si="1"/>
        <v>-0.05_0_10_14</v>
      </c>
      <c r="Z62">
        <v>0</v>
      </c>
    </row>
    <row r="63" spans="1:26" outlineLevel="1" x14ac:dyDescent="0.25">
      <c r="A63" s="1" t="s">
        <v>397</v>
      </c>
      <c r="B63" t="s">
        <v>55</v>
      </c>
      <c r="C63" t="s">
        <v>18</v>
      </c>
      <c r="D63" t="s">
        <v>1140</v>
      </c>
      <c r="E63" t="s">
        <v>309</v>
      </c>
      <c r="F63" t="s">
        <v>304</v>
      </c>
      <c r="G63">
        <v>20</v>
      </c>
      <c r="H63">
        <v>-0.05</v>
      </c>
      <c r="I63">
        <v>0</v>
      </c>
      <c r="J63">
        <f>[2]Inputs!$B$6</f>
        <v>7.06</v>
      </c>
      <c r="K63">
        <f>[2]Inputs!$C$6</f>
        <v>1.63</v>
      </c>
      <c r="L63" s="5" t="str">
        <f>VLOOKUP(X63,[2]Inputs!$A:$F,6,FALSE)</f>
        <v>1.0336</v>
      </c>
      <c r="M63" s="5" t="str">
        <f>VLOOKUP(X63,[2]Inputs!$A:$H,8,FALSE)</f>
        <v>1.0000</v>
      </c>
      <c r="N63" s="5" t="str">
        <f>VLOOKUP(X63,[2]Inputs!$A:$H,7,FALSE)</f>
        <v>1.0300</v>
      </c>
      <c r="O63">
        <v>0</v>
      </c>
      <c r="P63">
        <v>0.43</v>
      </c>
      <c r="Q63">
        <v>1E-3</v>
      </c>
      <c r="R63">
        <v>0</v>
      </c>
      <c r="S63">
        <f>SQRT((100/(J63*[2]Inputs!$B$9))^2/(K63^2+1))*[2]Inputs!$B$8^2/100</f>
        <v>12.409471324438538</v>
      </c>
      <c r="T63">
        <f>SQRT((100/(J63*[2]Inputs!$B$9))^2-SQRT((100/(J63*[2]Inputs!$B$9))^2/(K63^2+1))^2)*[2]Inputs!$B$8^2/100/2/PI()/50</f>
        <v>6.4385935699593638E-2</v>
      </c>
      <c r="U63">
        <v>0</v>
      </c>
      <c r="V63">
        <v>0</v>
      </c>
      <c r="W63" t="str">
        <f t="shared" si="0"/>
        <v>PSCAD_DMAT_C_2P_SCR7.06_XR1.63_P-0.05_Q0_2P.Unbalanced.43_2</v>
      </c>
      <c r="X63" t="str">
        <f t="shared" si="1"/>
        <v>-0.05_0_7.06_1.63</v>
      </c>
      <c r="Z63">
        <v>0</v>
      </c>
    </row>
    <row r="64" spans="1:26" outlineLevel="1" x14ac:dyDescent="0.25">
      <c r="A64" s="1" t="s">
        <v>398</v>
      </c>
      <c r="B64" t="s">
        <v>55</v>
      </c>
      <c r="C64" t="s">
        <v>18</v>
      </c>
      <c r="D64" t="s">
        <v>1140</v>
      </c>
      <c r="E64" t="s">
        <v>309</v>
      </c>
      <c r="F64" t="s">
        <v>304</v>
      </c>
      <c r="G64">
        <v>20</v>
      </c>
      <c r="H64">
        <v>-0.05</v>
      </c>
      <c r="I64">
        <v>0</v>
      </c>
      <c r="J64">
        <f>[2]Inputs!$B$7</f>
        <v>4.53</v>
      </c>
      <c r="K64">
        <f>[2]Inputs!$C$7</f>
        <v>1.21</v>
      </c>
      <c r="L64" s="5" t="str">
        <f>VLOOKUP(X64,[2]Inputs!$A:$F,6,FALSE)</f>
        <v>1.0368</v>
      </c>
      <c r="M64" s="5" t="str">
        <f>VLOOKUP(X64,[2]Inputs!$A:$H,8,FALSE)</f>
        <v>1.0000</v>
      </c>
      <c r="N64" s="5" t="str">
        <f>VLOOKUP(X64,[2]Inputs!$A:$H,7,FALSE)</f>
        <v>1.0300</v>
      </c>
      <c r="O64">
        <v>0</v>
      </c>
      <c r="P64">
        <v>0.43</v>
      </c>
      <c r="Q64">
        <v>1E-3</v>
      </c>
      <c r="R64">
        <v>0</v>
      </c>
      <c r="S64">
        <f>SQRT((100/(J64*[2]Inputs!$B$9))^2/(K64^2+1))*[2]Inputs!$B$8^2/100</f>
        <v>23.560643977140487</v>
      </c>
      <c r="T64">
        <f>SQRT((100/(J64*[2]Inputs!$B$9))^2-SQRT((100/(J64*[2]Inputs!$B$9))^2/(K64^2+1))^2)*[2]Inputs!$B$8^2/100/2/PI()/50</f>
        <v>9.0744989423642869E-2</v>
      </c>
      <c r="U64">
        <v>0</v>
      </c>
      <c r="V64">
        <v>0</v>
      </c>
      <c r="W64" t="str">
        <f t="shared" si="0"/>
        <v>PSCAD_DMAT_C_2P_SCR4.53_XR1.21_P-0.05_Q0_2P.Unbalanced.43_3</v>
      </c>
      <c r="X64" t="str">
        <f t="shared" si="1"/>
        <v>-0.05_0_4.53_1.21</v>
      </c>
      <c r="Z64">
        <v>0</v>
      </c>
    </row>
    <row r="65" spans="1:26" outlineLevel="1" x14ac:dyDescent="0.25">
      <c r="A65" s="1" t="s">
        <v>399</v>
      </c>
      <c r="B65" t="s">
        <v>55</v>
      </c>
      <c r="C65" t="s">
        <v>18</v>
      </c>
      <c r="D65" t="s">
        <v>1140</v>
      </c>
      <c r="E65" t="s">
        <v>309</v>
      </c>
      <c r="F65" t="s">
        <v>304</v>
      </c>
      <c r="G65">
        <v>20</v>
      </c>
      <c r="H65">
        <v>-0.05</v>
      </c>
      <c r="I65">
        <v>-0.3</v>
      </c>
      <c r="J65">
        <v>10</v>
      </c>
      <c r="K65">
        <v>14</v>
      </c>
      <c r="L65" s="5" t="str">
        <f>VLOOKUP(X65,[2]Inputs!$A:$F,6,FALSE)</f>
        <v>1.0593</v>
      </c>
      <c r="M65" s="5" t="str">
        <f>VLOOKUP(X65,[2]Inputs!$A:$H,8,FALSE)</f>
        <v>0.9750</v>
      </c>
      <c r="N65" s="5" t="str">
        <f>VLOOKUP(X65,[2]Inputs!$A:$H,7,FALSE)</f>
        <v>1.0148</v>
      </c>
      <c r="O65">
        <v>0</v>
      </c>
      <c r="P65">
        <v>0.43</v>
      </c>
      <c r="Q65">
        <v>1E-3</v>
      </c>
      <c r="R65">
        <v>0</v>
      </c>
      <c r="S65">
        <f>SQRT((100/(J65*[2]Inputs!$B$9))^2/(K65^2+1))*[2]Inputs!$B$8^2/100</f>
        <v>1.1936621144128245</v>
      </c>
      <c r="T65">
        <f>SQRT((100/(J65*[2]Inputs!$B$9))^2-SQRT((100/(J65*[2]Inputs!$B$9))^2/(K65^2+1))^2)*[2]Inputs!$B$8^2/100/2/PI()/50</f>
        <v>5.3193623249290889E-2</v>
      </c>
      <c r="U65">
        <v>0</v>
      </c>
      <c r="V65">
        <v>0</v>
      </c>
      <c r="W65" t="str">
        <f t="shared" si="0"/>
        <v>PSCAD_DMAT_C_2P_SCR10_XR14_P-0.05_Q-0.3_2P.Unbalanced.44</v>
      </c>
      <c r="X65" t="str">
        <f t="shared" si="1"/>
        <v>-0.05_-0.3_10_14</v>
      </c>
      <c r="Z65">
        <v>0</v>
      </c>
    </row>
    <row r="66" spans="1:26" outlineLevel="1" x14ac:dyDescent="0.25">
      <c r="A66" s="1" t="s">
        <v>400</v>
      </c>
      <c r="B66" t="s">
        <v>55</v>
      </c>
      <c r="C66" t="s">
        <v>18</v>
      </c>
      <c r="D66" t="s">
        <v>1140</v>
      </c>
      <c r="E66" t="s">
        <v>309</v>
      </c>
      <c r="F66" t="s">
        <v>304</v>
      </c>
      <c r="G66">
        <v>20</v>
      </c>
      <c r="H66">
        <v>-0.05</v>
      </c>
      <c r="I66">
        <v>0.3</v>
      </c>
      <c r="J66">
        <v>10</v>
      </c>
      <c r="K66">
        <v>14</v>
      </c>
      <c r="L66" s="5" t="str">
        <f>VLOOKUP(X66,[2]Inputs!$A:$F,6,FALSE)</f>
        <v>1.0013</v>
      </c>
      <c r="M66" s="5" t="str">
        <f>VLOOKUP(X66,[2]Inputs!$A:$H,8,FALSE)</f>
        <v>1.0250</v>
      </c>
      <c r="N66" s="5" t="str">
        <f>VLOOKUP(X66,[2]Inputs!$A:$H,7,FALSE)</f>
        <v>1.0452</v>
      </c>
      <c r="O66">
        <v>0</v>
      </c>
      <c r="P66">
        <v>0.43</v>
      </c>
      <c r="Q66">
        <v>1E-3</v>
      </c>
      <c r="R66">
        <v>0</v>
      </c>
      <c r="S66">
        <f>SQRT((100/(J66*[2]Inputs!$B$9))^2/(K66^2+1))*[2]Inputs!$B$8^2/100</f>
        <v>1.1936621144128245</v>
      </c>
      <c r="T66">
        <f>SQRT((100/(J66*[2]Inputs!$B$9))^2-SQRT((100/(J66*[2]Inputs!$B$9))^2/(K66^2+1))^2)*[2]Inputs!$B$8^2/100/2/PI()/50</f>
        <v>5.3193623249290889E-2</v>
      </c>
      <c r="U66">
        <v>0</v>
      </c>
      <c r="V66">
        <v>0</v>
      </c>
      <c r="W66" t="str">
        <f t="shared" si="0"/>
        <v>PSCAD_DMAT_C_2P_SCR10_XR14_P-0.05_Q0.3_2P.Unbalanced.45</v>
      </c>
      <c r="X66" t="str">
        <f t="shared" si="1"/>
        <v>-0.05_0.3_10_14</v>
      </c>
      <c r="Z66">
        <v>0</v>
      </c>
    </row>
    <row r="67" spans="1:26" outlineLevel="1" x14ac:dyDescent="0.25">
      <c r="A67" s="1" t="s">
        <v>401</v>
      </c>
      <c r="B67" t="s">
        <v>55</v>
      </c>
      <c r="C67" t="s">
        <v>18</v>
      </c>
      <c r="D67" t="s">
        <v>1140</v>
      </c>
      <c r="E67" t="s">
        <v>309</v>
      </c>
      <c r="F67" t="s">
        <v>304</v>
      </c>
      <c r="G67">
        <v>20</v>
      </c>
      <c r="H67">
        <v>-0.05</v>
      </c>
      <c r="I67">
        <v>0</v>
      </c>
      <c r="J67">
        <v>3</v>
      </c>
      <c r="K67">
        <v>14</v>
      </c>
      <c r="L67" s="5" t="str">
        <f>VLOOKUP(X67,[2]Inputs!$A:$F,6,FALSE)</f>
        <v>1.0311</v>
      </c>
      <c r="M67" s="5" t="str">
        <f>VLOOKUP(X67,[2]Inputs!$A:$H,8,FALSE)</f>
        <v>1.0000</v>
      </c>
      <c r="N67" s="5" t="str">
        <f>VLOOKUP(X67,[2]Inputs!$A:$H,7,FALSE)</f>
        <v>1.0300</v>
      </c>
      <c r="O67">
        <v>0</v>
      </c>
      <c r="P67">
        <v>0.43</v>
      </c>
      <c r="Q67">
        <v>1E-3</v>
      </c>
      <c r="R67">
        <v>0</v>
      </c>
      <c r="S67">
        <f>SQRT((100/(J67*[2]Inputs!$B$9))^2/(K67^2+1))*[2]Inputs!$B$8^2/100</f>
        <v>3.9788737147094158</v>
      </c>
      <c r="T67">
        <f>SQRT((100/(J67*[2]Inputs!$B$9))^2-SQRT((100/(J67*[2]Inputs!$B$9))^2/(K67^2+1))^2)*[2]Inputs!$B$8^2/100/2/PI()/50</f>
        <v>0.17731207749763631</v>
      </c>
      <c r="U67">
        <v>0</v>
      </c>
      <c r="V67">
        <v>0</v>
      </c>
      <c r="W67" t="str">
        <f t="shared" ref="W67:W130" si="5">"PSCAD_"&amp;F67&amp;"_"&amp;D67&amp;"_"&amp;E67&amp;"_SCR"&amp;ROUND(J67,2)&amp;"_XR"&amp;ROUND(K67,2)&amp;"_P"&amp;H67&amp;"_Q"&amp;I67&amp;"_"&amp;A67</f>
        <v>PSCAD_DMAT_C_2P_SCR3_XR14_P-0.05_Q0_2P.Unbalanced.46</v>
      </c>
      <c r="X67" t="str">
        <f t="shared" ref="X67:X130" si="6">H67&amp;"_"&amp;I67&amp;"_"&amp;ROUND(J67,2)&amp;"_"&amp;ROUND(K67,2)</f>
        <v>-0.05_0_3_14</v>
      </c>
      <c r="Z67">
        <v>0</v>
      </c>
    </row>
    <row r="68" spans="1:26" outlineLevel="1" x14ac:dyDescent="0.25">
      <c r="A68" s="1" t="s">
        <v>402</v>
      </c>
      <c r="B68" t="s">
        <v>55</v>
      </c>
      <c r="C68" t="s">
        <v>18</v>
      </c>
      <c r="D68" t="s">
        <v>1140</v>
      </c>
      <c r="E68" t="s">
        <v>309</v>
      </c>
      <c r="F68" t="s">
        <v>304</v>
      </c>
      <c r="G68">
        <v>20</v>
      </c>
      <c r="H68">
        <v>-0.05</v>
      </c>
      <c r="I68">
        <v>-0.3</v>
      </c>
      <c r="J68">
        <v>3</v>
      </c>
      <c r="K68">
        <v>3</v>
      </c>
      <c r="L68" s="5" t="str">
        <f>VLOOKUP(X68,[2]Inputs!$A:$F,6,FALSE)</f>
        <v>1.1272</v>
      </c>
      <c r="M68" s="5" t="str">
        <f>VLOOKUP(X68,[2]Inputs!$A:$H,8,FALSE)</f>
        <v>0.9750</v>
      </c>
      <c r="N68" s="5" t="str">
        <f>VLOOKUP(X68,[2]Inputs!$A:$H,7,FALSE)</f>
        <v>1.0148</v>
      </c>
      <c r="O68">
        <v>0</v>
      </c>
      <c r="P68">
        <v>0.43</v>
      </c>
      <c r="Q68">
        <v>1E-3</v>
      </c>
      <c r="R68">
        <v>0</v>
      </c>
      <c r="S68">
        <f>SQRT((100/(J68*[2]Inputs!$B$9))^2/(K68^2+1))*[2]Inputs!$B$8^2/100</f>
        <v>17.660104471401873</v>
      </c>
      <c r="T68">
        <f>SQRT((100/(J68*[2]Inputs!$B$9))^2-SQRT((100/(J68*[2]Inputs!$B$9))^2/(K68^2+1))^2)*[2]Inputs!$B$8^2/100/2/PI()/50</f>
        <v>0.16864157532857349</v>
      </c>
      <c r="U68">
        <v>0</v>
      </c>
      <c r="V68">
        <v>0</v>
      </c>
      <c r="W68" t="str">
        <f t="shared" si="5"/>
        <v>PSCAD_DMAT_C_2P_SCR3_XR3_P-0.05_Q-0.3_2P.Unbalanced.47</v>
      </c>
      <c r="X68" t="str">
        <f t="shared" si="6"/>
        <v>-0.05_-0.3_3_3</v>
      </c>
      <c r="Z68">
        <v>0</v>
      </c>
    </row>
    <row r="69" spans="1:26" outlineLevel="1" x14ac:dyDescent="0.25">
      <c r="A69" s="1" t="s">
        <v>403</v>
      </c>
      <c r="B69" t="s">
        <v>55</v>
      </c>
      <c r="C69" t="s">
        <v>18</v>
      </c>
      <c r="D69" t="s">
        <v>1140</v>
      </c>
      <c r="E69" t="s">
        <v>309</v>
      </c>
      <c r="F69" t="s">
        <v>304</v>
      </c>
      <c r="G69">
        <v>20</v>
      </c>
      <c r="H69">
        <v>-0.05</v>
      </c>
      <c r="I69">
        <v>0.3</v>
      </c>
      <c r="J69">
        <v>3</v>
      </c>
      <c r="K69">
        <v>3</v>
      </c>
      <c r="L69" s="5" t="str">
        <f>VLOOKUP(X69,[2]Inputs!$A:$F,6,FALSE)</f>
        <v>0.9443</v>
      </c>
      <c r="M69" s="5" t="str">
        <f>VLOOKUP(X69,[2]Inputs!$A:$H,8,FALSE)</f>
        <v>1.0250</v>
      </c>
      <c r="N69" s="5" t="str">
        <f>VLOOKUP(X69,[2]Inputs!$A:$H,7,FALSE)</f>
        <v>1.0452</v>
      </c>
      <c r="O69">
        <v>0</v>
      </c>
      <c r="P69">
        <v>0.43</v>
      </c>
      <c r="Q69">
        <v>1E-3</v>
      </c>
      <c r="R69">
        <v>0</v>
      </c>
      <c r="S69">
        <f>SQRT((100/(J69*[2]Inputs!$B$9))^2/(K69^2+1))*[2]Inputs!$B$8^2/100</f>
        <v>17.660104471401873</v>
      </c>
      <c r="T69">
        <f>SQRT((100/(J69*[2]Inputs!$B$9))^2-SQRT((100/(J69*[2]Inputs!$B$9))^2/(K69^2+1))^2)*[2]Inputs!$B$8^2/100/2/PI()/50</f>
        <v>0.16864157532857349</v>
      </c>
      <c r="U69">
        <v>0</v>
      </c>
      <c r="V69">
        <v>0</v>
      </c>
      <c r="W69" t="str">
        <f t="shared" si="5"/>
        <v>PSCAD_DMAT_C_2P_SCR3_XR3_P-0.05_Q0.3_2P.Unbalanced.48</v>
      </c>
      <c r="X69" t="str">
        <f t="shared" si="6"/>
        <v>-0.05_0.3_3_3</v>
      </c>
      <c r="Z69">
        <v>0</v>
      </c>
    </row>
    <row r="70" spans="1:26" outlineLevel="1" x14ac:dyDescent="0.25">
      <c r="A70" s="1" t="s">
        <v>404</v>
      </c>
      <c r="B70" t="s">
        <v>55</v>
      </c>
      <c r="C70" t="s">
        <v>18</v>
      </c>
      <c r="D70" t="s">
        <v>1140</v>
      </c>
      <c r="E70" t="s">
        <v>309</v>
      </c>
      <c r="F70" t="s">
        <v>304</v>
      </c>
      <c r="G70">
        <v>20</v>
      </c>
      <c r="H70">
        <v>-1</v>
      </c>
      <c r="I70">
        <v>0</v>
      </c>
      <c r="J70">
        <v>10</v>
      </c>
      <c r="K70">
        <v>14</v>
      </c>
      <c r="L70" s="5" t="str">
        <f>VLOOKUP(X70,[2]Inputs!$A:$F,6,FALSE)</f>
        <v>1.0414</v>
      </c>
      <c r="M70" s="5" t="str">
        <f>VLOOKUP(X70,[2]Inputs!$A:$H,8,FALSE)</f>
        <v>1.0000</v>
      </c>
      <c r="N70" s="5" t="str">
        <f>VLOOKUP(X70,[2]Inputs!$A:$H,7,FALSE)</f>
        <v>1.0300</v>
      </c>
      <c r="O70">
        <v>0</v>
      </c>
      <c r="P70">
        <v>0.43</v>
      </c>
      <c r="Q70" s="17">
        <f>(SQRT((100/(J70*[2]Inputs!$B$9))^2/(K70^2+1)))*([2]Inputs!$B$8^2/100)</f>
        <v>1.1936621144128248</v>
      </c>
      <c r="R70" s="17">
        <f>SQRT((([2]Inputs!$B$8^2/100)*100/(J70*[2]Inputs!$B$9))^2-(Q70)^2)/(2*PI()*50)</f>
        <v>5.3193623249290875E-2</v>
      </c>
      <c r="S70">
        <f>SQRT((100/(J70*[2]Inputs!$B$9))^2/(K70^2+1))*[2]Inputs!$B$8^2/100</f>
        <v>1.1936621144128245</v>
      </c>
      <c r="T70">
        <f>SQRT((100/(J70*[2]Inputs!$B$9))^2-SQRT((100/(J70*[2]Inputs!$B$9))^2/(K70^2+1))^2)*[2]Inputs!$B$8^2/100/2/PI()/50</f>
        <v>5.3193623249290889E-2</v>
      </c>
      <c r="U70">
        <v>0</v>
      </c>
      <c r="V70">
        <v>1</v>
      </c>
      <c r="W70" t="str">
        <f t="shared" si="5"/>
        <v>PSCAD_DMAT_C_2P_SCR10_XR14_P-1_Q0_2P.Unbalanced.49_1</v>
      </c>
      <c r="X70" t="str">
        <f t="shared" si="6"/>
        <v>-1_0_10_14</v>
      </c>
      <c r="Z70">
        <v>0</v>
      </c>
    </row>
    <row r="71" spans="1:26" outlineLevel="1" x14ac:dyDescent="0.25">
      <c r="A71" s="1" t="s">
        <v>405</v>
      </c>
      <c r="B71" t="s">
        <v>55</v>
      </c>
      <c r="C71" t="s">
        <v>18</v>
      </c>
      <c r="D71" t="s">
        <v>1140</v>
      </c>
      <c r="E71" t="s">
        <v>309</v>
      </c>
      <c r="F71" t="s">
        <v>304</v>
      </c>
      <c r="G71">
        <v>20</v>
      </c>
      <c r="H71">
        <v>-1</v>
      </c>
      <c r="I71">
        <v>0</v>
      </c>
      <c r="J71">
        <f>[2]Inputs!$B$6</f>
        <v>7.06</v>
      </c>
      <c r="K71">
        <f>[2]Inputs!$C$6</f>
        <v>1.63</v>
      </c>
      <c r="L71" s="5" t="str">
        <f>VLOOKUP(X71,[2]Inputs!$A:$F,6,FALSE)</f>
        <v>1.1081</v>
      </c>
      <c r="M71" s="5" t="str">
        <f>VLOOKUP(X71,[2]Inputs!$A:$H,8,FALSE)</f>
        <v>1.0000</v>
      </c>
      <c r="N71" s="5" t="str">
        <f>VLOOKUP(X71,[2]Inputs!$A:$H,7,FALSE)</f>
        <v>1.0300</v>
      </c>
      <c r="O71">
        <v>0</v>
      </c>
      <c r="P71">
        <v>0.43</v>
      </c>
      <c r="Q71" s="17">
        <f>(SQRT((100/(J71*[2]Inputs!$B$9))^2/(K71^2+1)))*([2]Inputs!$B$8^2/100)</f>
        <v>12.409471324438538</v>
      </c>
      <c r="R71" s="17">
        <f>SQRT((([2]Inputs!$B$8^2/100)*100/(J71*[2]Inputs!$B$9))^2-(Q71)^2)/(2*PI()*50)</f>
        <v>6.4385935699593638E-2</v>
      </c>
      <c r="S71">
        <f>SQRT((100/(J71*[2]Inputs!$B$9))^2/(K71^2+1))*[2]Inputs!$B$8^2/100</f>
        <v>12.409471324438538</v>
      </c>
      <c r="T71">
        <f>SQRT((100/(J71*[2]Inputs!$B$9))^2-SQRT((100/(J71*[2]Inputs!$B$9))^2/(K71^2+1))^2)*[2]Inputs!$B$8^2/100/2/PI()/50</f>
        <v>6.4385935699593638E-2</v>
      </c>
      <c r="U71">
        <v>0</v>
      </c>
      <c r="V71">
        <v>1</v>
      </c>
      <c r="W71" t="str">
        <f t="shared" si="5"/>
        <v>PSCAD_DMAT_C_2P_SCR7.06_XR1.63_P-1_Q0_2P.Unbalanced.49_2</v>
      </c>
      <c r="X71" t="str">
        <f t="shared" si="6"/>
        <v>-1_0_7.06_1.63</v>
      </c>
      <c r="Z71">
        <v>0</v>
      </c>
    </row>
    <row r="72" spans="1:26" outlineLevel="1" x14ac:dyDescent="0.25">
      <c r="A72" s="1" t="s">
        <v>406</v>
      </c>
      <c r="B72" t="s">
        <v>55</v>
      </c>
      <c r="C72" t="s">
        <v>18</v>
      </c>
      <c r="D72" t="s">
        <v>1140</v>
      </c>
      <c r="E72" t="s">
        <v>309</v>
      </c>
      <c r="F72" t="s">
        <v>304</v>
      </c>
      <c r="G72">
        <v>20</v>
      </c>
      <c r="H72">
        <v>-1</v>
      </c>
      <c r="I72">
        <v>0</v>
      </c>
      <c r="J72">
        <f>[2]Inputs!$B$7</f>
        <v>4.53</v>
      </c>
      <c r="K72">
        <f>[2]Inputs!$C$7</f>
        <v>1.21</v>
      </c>
      <c r="L72" s="5" t="str">
        <f>VLOOKUP(X72,[2]Inputs!$A:$F,6,FALSE)</f>
        <v>1.1782</v>
      </c>
      <c r="M72" s="5" t="str">
        <f>VLOOKUP(X72,[2]Inputs!$A:$H,8,FALSE)</f>
        <v>1.0000</v>
      </c>
      <c r="N72" s="5" t="str">
        <f>VLOOKUP(X72,[2]Inputs!$A:$H,7,FALSE)</f>
        <v>1.0300</v>
      </c>
      <c r="O72">
        <v>0</v>
      </c>
      <c r="P72">
        <v>0.43</v>
      </c>
      <c r="Q72" s="17">
        <f>(SQRT((100/(J72*[2]Inputs!$B$9))^2/(K72^2+1)))*([2]Inputs!$B$8^2/100)</f>
        <v>23.560643977140487</v>
      </c>
      <c r="R72" s="17">
        <f>SQRT((([2]Inputs!$B$8^2/100)*100/(J72*[2]Inputs!$B$9))^2-(Q72)^2)/(2*PI()*50)</f>
        <v>9.0744989423642855E-2</v>
      </c>
      <c r="S72">
        <f>SQRT((100/(J72*[2]Inputs!$B$9))^2/(K72^2+1))*[2]Inputs!$B$8^2/100</f>
        <v>23.560643977140487</v>
      </c>
      <c r="T72">
        <f>SQRT((100/(J72*[2]Inputs!$B$9))^2-SQRT((100/(J72*[2]Inputs!$B$9))^2/(K72^2+1))^2)*[2]Inputs!$B$8^2/100/2/PI()/50</f>
        <v>9.0744989423642869E-2</v>
      </c>
      <c r="U72">
        <v>0</v>
      </c>
      <c r="V72">
        <v>1</v>
      </c>
      <c r="W72" t="str">
        <f t="shared" si="5"/>
        <v>PSCAD_DMAT_C_2P_SCR4.53_XR1.21_P-1_Q0_2P.Unbalanced.49_3</v>
      </c>
      <c r="X72" t="str">
        <f t="shared" si="6"/>
        <v>-1_0_4.53_1.21</v>
      </c>
      <c r="Z72">
        <v>0</v>
      </c>
    </row>
    <row r="73" spans="1:26" outlineLevel="1" x14ac:dyDescent="0.25">
      <c r="A73" s="1" t="s">
        <v>407</v>
      </c>
      <c r="B73" t="s">
        <v>55</v>
      </c>
      <c r="C73" t="s">
        <v>18</v>
      </c>
      <c r="D73" t="s">
        <v>1140</v>
      </c>
      <c r="E73" t="s">
        <v>309</v>
      </c>
      <c r="F73" t="s">
        <v>304</v>
      </c>
      <c r="G73">
        <v>20</v>
      </c>
      <c r="H73">
        <v>-1</v>
      </c>
      <c r="I73">
        <v>-0.3</v>
      </c>
      <c r="J73">
        <v>10</v>
      </c>
      <c r="K73">
        <v>14</v>
      </c>
      <c r="L73" s="5" t="str">
        <f>VLOOKUP(X73,[2]Inputs!$A:$F,6,FALSE)</f>
        <v>1.0701</v>
      </c>
      <c r="M73" s="5" t="str">
        <f>VLOOKUP(X73,[2]Inputs!$A:$H,8,FALSE)</f>
        <v>0.9750</v>
      </c>
      <c r="N73" s="5" t="str">
        <f>VLOOKUP(X73,[2]Inputs!$A:$H,7,FALSE)</f>
        <v>1.0148</v>
      </c>
      <c r="O73">
        <v>0</v>
      </c>
      <c r="P73">
        <v>0.43</v>
      </c>
      <c r="Q73" s="17">
        <f>(SQRT((100/(J73*[2]Inputs!$B$9))^2/(K73^2+1)))*([2]Inputs!$B$8^2/100)</f>
        <v>1.1936621144128248</v>
      </c>
      <c r="R73" s="17">
        <f>SQRT((([2]Inputs!$B$8^2/100)*100/(J73*[2]Inputs!$B$9))^2-(Q73)^2)/(2*PI()*50)</f>
        <v>5.3193623249290875E-2</v>
      </c>
      <c r="S73">
        <f>SQRT((100/(J73*[2]Inputs!$B$9))^2/(K73^2+1))*[2]Inputs!$B$8^2/100</f>
        <v>1.1936621144128245</v>
      </c>
      <c r="T73">
        <f>SQRT((100/(J73*[2]Inputs!$B$9))^2-SQRT((100/(J73*[2]Inputs!$B$9))^2/(K73^2+1))^2)*[2]Inputs!$B$8^2/100/2/PI()/50</f>
        <v>5.3193623249290889E-2</v>
      </c>
      <c r="U73">
        <v>0</v>
      </c>
      <c r="V73">
        <v>1</v>
      </c>
      <c r="W73" t="str">
        <f t="shared" si="5"/>
        <v>PSCAD_DMAT_C_2P_SCR10_XR14_P-1_Q-0.3_2P.Unbalanced.50</v>
      </c>
      <c r="X73" t="str">
        <f t="shared" si="6"/>
        <v>-1_-0.3_10_14</v>
      </c>
      <c r="Z73">
        <v>0</v>
      </c>
    </row>
    <row r="74" spans="1:26" outlineLevel="1" x14ac:dyDescent="0.25">
      <c r="A74" s="1" t="s">
        <v>408</v>
      </c>
      <c r="B74" t="s">
        <v>55</v>
      </c>
      <c r="C74" t="s">
        <v>18</v>
      </c>
      <c r="D74" t="s">
        <v>1140</v>
      </c>
      <c r="E74" t="s">
        <v>309</v>
      </c>
      <c r="F74" t="s">
        <v>304</v>
      </c>
      <c r="G74">
        <v>20</v>
      </c>
      <c r="H74">
        <v>-1</v>
      </c>
      <c r="I74">
        <v>0.3</v>
      </c>
      <c r="J74">
        <v>10</v>
      </c>
      <c r="K74">
        <v>14</v>
      </c>
      <c r="L74" s="5" t="str">
        <f>VLOOKUP(X74,[2]Inputs!$A:$F,6,FALSE)</f>
        <v>1.0126</v>
      </c>
      <c r="M74" s="5" t="str">
        <f>VLOOKUP(X74,[2]Inputs!$A:$H,8,FALSE)</f>
        <v>1.0375</v>
      </c>
      <c r="N74" s="5" t="str">
        <f>VLOOKUP(X74,[2]Inputs!$A:$H,7,FALSE)</f>
        <v>1.0452</v>
      </c>
      <c r="O74">
        <v>0</v>
      </c>
      <c r="P74">
        <v>0.43</v>
      </c>
      <c r="Q74" s="17">
        <f>(SQRT((100/(J74*[2]Inputs!$B$9))^2/(K74^2+1)))*([2]Inputs!$B$8^2/100)</f>
        <v>1.1936621144128248</v>
      </c>
      <c r="R74" s="17">
        <f>SQRT((([2]Inputs!$B$8^2/100)*100/(J74*[2]Inputs!$B$9))^2-(Q74)^2)/(2*PI()*50)</f>
        <v>5.3193623249290875E-2</v>
      </c>
      <c r="S74">
        <f>SQRT((100/(J74*[2]Inputs!$B$9))^2/(K74^2+1))*[2]Inputs!$B$8^2/100</f>
        <v>1.1936621144128245</v>
      </c>
      <c r="T74">
        <f>SQRT((100/(J74*[2]Inputs!$B$9))^2-SQRT((100/(J74*[2]Inputs!$B$9))^2/(K74^2+1))^2)*[2]Inputs!$B$8^2/100/2/PI()/50</f>
        <v>5.3193623249290889E-2</v>
      </c>
      <c r="U74">
        <v>0</v>
      </c>
      <c r="V74">
        <v>1</v>
      </c>
      <c r="W74" t="str">
        <f t="shared" si="5"/>
        <v>PSCAD_DMAT_C_2P_SCR10_XR14_P-1_Q0.3_2P.Unbalanced.51</v>
      </c>
      <c r="X74" t="str">
        <f t="shared" si="6"/>
        <v>-1_0.3_10_14</v>
      </c>
      <c r="Z74">
        <v>0</v>
      </c>
    </row>
    <row r="75" spans="1:26" outlineLevel="1" x14ac:dyDescent="0.25">
      <c r="A75" s="1" t="s">
        <v>409</v>
      </c>
      <c r="B75" t="s">
        <v>55</v>
      </c>
      <c r="C75" t="s">
        <v>18</v>
      </c>
      <c r="D75" t="s">
        <v>1140</v>
      </c>
      <c r="E75" t="s">
        <v>309</v>
      </c>
      <c r="F75" t="s">
        <v>304</v>
      </c>
      <c r="G75">
        <v>20</v>
      </c>
      <c r="H75">
        <v>-1</v>
      </c>
      <c r="I75">
        <v>0</v>
      </c>
      <c r="J75">
        <v>3</v>
      </c>
      <c r="K75">
        <v>14</v>
      </c>
      <c r="L75" s="5" t="str">
        <f>VLOOKUP(X75,[2]Inputs!$A:$F,6,FALSE)</f>
        <v>1.1013</v>
      </c>
      <c r="M75" s="5" t="str">
        <f>VLOOKUP(X75,[2]Inputs!$A:$H,8,FALSE)</f>
        <v>1.0000</v>
      </c>
      <c r="N75" s="5" t="str">
        <f>VLOOKUP(X75,[2]Inputs!$A:$H,7,FALSE)</f>
        <v>1.0300</v>
      </c>
      <c r="O75">
        <v>0</v>
      </c>
      <c r="P75">
        <v>0.43</v>
      </c>
      <c r="Q75" s="17">
        <f>(SQRT((100/(J75*[2]Inputs!$B$9))^2/(K75^2+1)))*([2]Inputs!$B$8^2/100)</f>
        <v>3.9788737147094158</v>
      </c>
      <c r="R75" s="17">
        <f>SQRT((([2]Inputs!$B$8^2/100)*100/(J75*[2]Inputs!$B$9))^2-(Q75)^2)/(2*PI()*50)</f>
        <v>0.17731207749763625</v>
      </c>
      <c r="S75">
        <f>SQRT((100/(J75*[2]Inputs!$B$9))^2/(K75^2+1))*[2]Inputs!$B$8^2/100</f>
        <v>3.9788737147094158</v>
      </c>
      <c r="T75">
        <f>SQRT((100/(J75*[2]Inputs!$B$9))^2-SQRT((100/(J75*[2]Inputs!$B$9))^2/(K75^2+1))^2)*[2]Inputs!$B$8^2/100/2/PI()/50</f>
        <v>0.17731207749763631</v>
      </c>
      <c r="U75">
        <v>0</v>
      </c>
      <c r="V75">
        <v>1</v>
      </c>
      <c r="W75" t="str">
        <f t="shared" si="5"/>
        <v>PSCAD_DMAT_C_2P_SCR3_XR14_P-1_Q0_2P.Unbalanced.52</v>
      </c>
      <c r="X75" t="str">
        <f t="shared" si="6"/>
        <v>-1_0_3_14</v>
      </c>
      <c r="Z75">
        <v>0</v>
      </c>
    </row>
    <row r="76" spans="1:26" outlineLevel="1" x14ac:dyDescent="0.25">
      <c r="A76" s="1" t="s">
        <v>410</v>
      </c>
      <c r="B76" t="s">
        <v>55</v>
      </c>
      <c r="C76" t="s">
        <v>18</v>
      </c>
      <c r="D76" t="s">
        <v>1140</v>
      </c>
      <c r="E76" t="s">
        <v>309</v>
      </c>
      <c r="F76" t="s">
        <v>304</v>
      </c>
      <c r="G76">
        <v>20</v>
      </c>
      <c r="H76">
        <v>-1</v>
      </c>
      <c r="I76">
        <v>-0.3</v>
      </c>
      <c r="J76">
        <v>3</v>
      </c>
      <c r="K76">
        <v>3</v>
      </c>
      <c r="L76" s="5" t="str">
        <f>VLOOKUP(X76,[2]Inputs!$A:$F,6,FALSE)</f>
        <v>1.2552</v>
      </c>
      <c r="M76" s="5" t="str">
        <f>VLOOKUP(X76,[2]Inputs!$A:$H,8,FALSE)</f>
        <v>0.9750</v>
      </c>
      <c r="N76" s="5" t="str">
        <f>VLOOKUP(X76,[2]Inputs!$A:$H,7,FALSE)</f>
        <v>1.0148</v>
      </c>
      <c r="O76">
        <v>0</v>
      </c>
      <c r="P76">
        <v>0.43</v>
      </c>
      <c r="Q76" s="17">
        <f>(SQRT((100/(J76*[2]Inputs!$B$9))^2/(K76^2+1)))*([2]Inputs!$B$8^2/100)</f>
        <v>17.660104471401876</v>
      </c>
      <c r="R76" s="17">
        <f>SQRT((([2]Inputs!$B$8^2/100)*100/(J76*[2]Inputs!$B$9))^2-(Q76)^2)/(2*PI()*50)</f>
        <v>0.16864157532857349</v>
      </c>
      <c r="S76">
        <f>SQRT((100/(J76*[2]Inputs!$B$9))^2/(K76^2+1))*[2]Inputs!$B$8^2/100</f>
        <v>17.660104471401873</v>
      </c>
      <c r="T76">
        <f>SQRT((100/(J76*[2]Inputs!$B$9))^2-SQRT((100/(J76*[2]Inputs!$B$9))^2/(K76^2+1))^2)*[2]Inputs!$B$8^2/100/2/PI()/50</f>
        <v>0.16864157532857349</v>
      </c>
      <c r="U76">
        <v>0</v>
      </c>
      <c r="V76">
        <v>1</v>
      </c>
      <c r="W76" t="str">
        <f t="shared" si="5"/>
        <v>PSCAD_DMAT_C_2P_SCR3_XR3_P-1_Q-0.3_2P.Unbalanced.53</v>
      </c>
      <c r="X76" t="str">
        <f t="shared" si="6"/>
        <v>-1_-0.3_3_3</v>
      </c>
      <c r="Z76">
        <v>0</v>
      </c>
    </row>
    <row r="77" spans="1:26" outlineLevel="1" x14ac:dyDescent="0.25">
      <c r="A77" s="1" t="s">
        <v>411</v>
      </c>
      <c r="B77" t="s">
        <v>55</v>
      </c>
      <c r="C77" t="s">
        <v>18</v>
      </c>
      <c r="D77" t="s">
        <v>1140</v>
      </c>
      <c r="E77" t="s">
        <v>309</v>
      </c>
      <c r="F77" t="s">
        <v>304</v>
      </c>
      <c r="G77">
        <v>20</v>
      </c>
      <c r="H77">
        <v>-1</v>
      </c>
      <c r="I77">
        <v>0.3</v>
      </c>
      <c r="J77">
        <v>3</v>
      </c>
      <c r="K77">
        <v>3</v>
      </c>
      <c r="L77" s="5" t="str">
        <f>VLOOKUP(X77,[2]Inputs!$A:$F,6,FALSE)</f>
        <v>1.0936</v>
      </c>
      <c r="M77" s="5" t="str">
        <f>VLOOKUP(X77,[2]Inputs!$A:$H,8,FALSE)</f>
        <v>1.0375</v>
      </c>
      <c r="N77" s="5" t="str">
        <f>VLOOKUP(X77,[2]Inputs!$A:$H,7,FALSE)</f>
        <v>1.0452</v>
      </c>
      <c r="O77">
        <v>0</v>
      </c>
      <c r="P77">
        <v>0.43</v>
      </c>
      <c r="Q77" s="17">
        <f>(SQRT((100/(J77*[2]Inputs!$B$9))^2/(K77^2+1)))*([2]Inputs!$B$8^2/100)</f>
        <v>17.660104471401876</v>
      </c>
      <c r="R77" s="17">
        <f>SQRT((([2]Inputs!$B$8^2/100)*100/(J77*[2]Inputs!$B$9))^2-(Q77)^2)/(2*PI()*50)</f>
        <v>0.16864157532857349</v>
      </c>
      <c r="S77">
        <f>SQRT((100/(J77*[2]Inputs!$B$9))^2/(K77^2+1))*[2]Inputs!$B$8^2/100</f>
        <v>17.660104471401873</v>
      </c>
      <c r="T77">
        <f>SQRT((100/(J77*[2]Inputs!$B$9))^2-SQRT((100/(J77*[2]Inputs!$B$9))^2/(K77^2+1))^2)*[2]Inputs!$B$8^2/100/2/PI()/50</f>
        <v>0.16864157532857349</v>
      </c>
      <c r="U77">
        <v>0</v>
      </c>
      <c r="V77">
        <v>1</v>
      </c>
      <c r="W77" t="str">
        <f t="shared" si="5"/>
        <v>PSCAD_DMAT_C_2P_SCR3_XR3_P-1_Q0.3_2P.Unbalanced.54</v>
      </c>
      <c r="X77" t="str">
        <f t="shared" si="6"/>
        <v>-1_0.3_3_3</v>
      </c>
      <c r="Z77">
        <v>0</v>
      </c>
    </row>
    <row r="78" spans="1:26" outlineLevel="1" x14ac:dyDescent="0.25">
      <c r="A78" s="3" t="s">
        <v>412</v>
      </c>
      <c r="B78" t="s">
        <v>55</v>
      </c>
      <c r="C78" t="s">
        <v>18</v>
      </c>
      <c r="D78" t="s">
        <v>1140</v>
      </c>
      <c r="E78" t="s">
        <v>309</v>
      </c>
      <c r="F78" t="s">
        <v>304</v>
      </c>
      <c r="G78">
        <v>20</v>
      </c>
      <c r="H78">
        <v>-0.05</v>
      </c>
      <c r="I78">
        <v>0</v>
      </c>
      <c r="J78">
        <v>10</v>
      </c>
      <c r="K78">
        <v>14</v>
      </c>
      <c r="L78" s="5" t="str">
        <f>VLOOKUP(X78,[2]Inputs!$A:$F,6,FALSE)</f>
        <v>1.0303</v>
      </c>
      <c r="M78" s="5" t="str">
        <f>VLOOKUP(X78,[2]Inputs!$A:$H,8,FALSE)</f>
        <v>1.0000</v>
      </c>
      <c r="N78" s="5" t="str">
        <f>VLOOKUP(X78,[2]Inputs!$A:$H,7,FALSE)</f>
        <v>1.0300</v>
      </c>
      <c r="O78">
        <v>0</v>
      </c>
      <c r="P78">
        <v>0.43</v>
      </c>
      <c r="Q78" s="17">
        <f>(SQRT((100/(J78*[2]Inputs!$B$9))^2/(K78^2+1)))*([2]Inputs!$B$8^2/100)</f>
        <v>1.1936621144128248</v>
      </c>
      <c r="R78" s="17">
        <f>SQRT((([2]Inputs!$B$8^2/100)*100/(J78*[2]Inputs!$B$9))^2-(Q78)^2)/(2*PI()*50)</f>
        <v>5.3193623249290875E-2</v>
      </c>
      <c r="S78">
        <f>SQRT((100/(J78*[2]Inputs!$B$9))^2/(K78^2+1))*[2]Inputs!$B$8^2/100</f>
        <v>1.1936621144128245</v>
      </c>
      <c r="T78">
        <f>SQRT((100/(J78*[2]Inputs!$B$9))^2-SQRT((100/(J78*[2]Inputs!$B$9))^2/(K78^2+1))^2)*[2]Inputs!$B$8^2/100/2/PI()/50</f>
        <v>5.3193623249290889E-2</v>
      </c>
      <c r="U78">
        <v>0</v>
      </c>
      <c r="V78">
        <v>1</v>
      </c>
      <c r="W78" t="str">
        <f t="shared" si="5"/>
        <v>PSCAD_DMAT_C_2P_SCR10_XR14_P-0.05_Q0_2P.Unbalanced.55_1</v>
      </c>
      <c r="X78" t="str">
        <f t="shared" si="6"/>
        <v>-0.05_0_10_14</v>
      </c>
      <c r="Z78">
        <v>0</v>
      </c>
    </row>
    <row r="79" spans="1:26" outlineLevel="1" x14ac:dyDescent="0.25">
      <c r="A79" s="3" t="s">
        <v>413</v>
      </c>
      <c r="B79" t="s">
        <v>55</v>
      </c>
      <c r="C79" t="s">
        <v>18</v>
      </c>
      <c r="D79" t="s">
        <v>1140</v>
      </c>
      <c r="E79" t="s">
        <v>309</v>
      </c>
      <c r="F79" t="s">
        <v>304</v>
      </c>
      <c r="G79">
        <v>20</v>
      </c>
      <c r="H79">
        <v>-0.05</v>
      </c>
      <c r="I79">
        <v>0</v>
      </c>
      <c r="J79">
        <f>[2]Inputs!$B$6</f>
        <v>7.06</v>
      </c>
      <c r="K79">
        <f>[2]Inputs!$C$6</f>
        <v>1.63</v>
      </c>
      <c r="L79" s="5" t="str">
        <f>VLOOKUP(X79,[2]Inputs!$A:$F,6,FALSE)</f>
        <v>1.0336</v>
      </c>
      <c r="M79" s="5" t="str">
        <f>VLOOKUP(X79,[2]Inputs!$A:$H,8,FALSE)</f>
        <v>1.0000</v>
      </c>
      <c r="N79" s="5" t="str">
        <f>VLOOKUP(X79,[2]Inputs!$A:$H,7,FALSE)</f>
        <v>1.0300</v>
      </c>
      <c r="O79">
        <v>0</v>
      </c>
      <c r="P79">
        <v>0.43</v>
      </c>
      <c r="Q79" s="17">
        <f>(SQRT((100/(J79*[2]Inputs!$B$9))^2/(K79^2+1)))*([2]Inputs!$B$8^2/100)</f>
        <v>12.409471324438538</v>
      </c>
      <c r="R79" s="17">
        <f>SQRT((([2]Inputs!$B$8^2/100)*100/(J79*[2]Inputs!$B$9))^2-(Q79)^2)/(2*PI()*50)</f>
        <v>6.4385935699593638E-2</v>
      </c>
      <c r="S79">
        <f>SQRT((100/(J79*[2]Inputs!$B$9))^2/(K79^2+1))*[2]Inputs!$B$8^2/100</f>
        <v>12.409471324438538</v>
      </c>
      <c r="T79">
        <f>SQRT((100/(J79*[2]Inputs!$B$9))^2-SQRT((100/(J79*[2]Inputs!$B$9))^2/(K79^2+1))^2)*[2]Inputs!$B$8^2/100/2/PI()/50</f>
        <v>6.4385935699593638E-2</v>
      </c>
      <c r="U79">
        <v>0</v>
      </c>
      <c r="V79">
        <v>1</v>
      </c>
      <c r="W79" t="str">
        <f t="shared" si="5"/>
        <v>PSCAD_DMAT_C_2P_SCR7.06_XR1.63_P-0.05_Q0_2P.Unbalanced.55_2</v>
      </c>
      <c r="X79" t="str">
        <f t="shared" si="6"/>
        <v>-0.05_0_7.06_1.63</v>
      </c>
      <c r="Z79">
        <v>0</v>
      </c>
    </row>
    <row r="80" spans="1:26" outlineLevel="1" x14ac:dyDescent="0.25">
      <c r="A80" s="3" t="s">
        <v>414</v>
      </c>
      <c r="B80" t="s">
        <v>55</v>
      </c>
      <c r="C80" t="s">
        <v>18</v>
      </c>
      <c r="D80" t="s">
        <v>1140</v>
      </c>
      <c r="E80" t="s">
        <v>309</v>
      </c>
      <c r="F80" t="s">
        <v>304</v>
      </c>
      <c r="G80">
        <v>20</v>
      </c>
      <c r="H80">
        <v>-0.05</v>
      </c>
      <c r="I80">
        <v>0</v>
      </c>
      <c r="J80">
        <f>[2]Inputs!$B$7</f>
        <v>4.53</v>
      </c>
      <c r="K80">
        <f>[2]Inputs!$C$7</f>
        <v>1.21</v>
      </c>
      <c r="L80" s="5" t="str">
        <f>VLOOKUP(X80,[2]Inputs!$A:$F,6,FALSE)</f>
        <v>1.0368</v>
      </c>
      <c r="M80" s="5" t="str">
        <f>VLOOKUP(X80,[2]Inputs!$A:$H,8,FALSE)</f>
        <v>1.0000</v>
      </c>
      <c r="N80" s="5" t="str">
        <f>VLOOKUP(X80,[2]Inputs!$A:$H,7,FALSE)</f>
        <v>1.0300</v>
      </c>
      <c r="O80">
        <v>0</v>
      </c>
      <c r="P80">
        <v>0.43</v>
      </c>
      <c r="Q80" s="17">
        <f>(SQRT((100/(J80*[2]Inputs!$B$9))^2/(K80^2+1)))*([2]Inputs!$B$8^2/100)</f>
        <v>23.560643977140487</v>
      </c>
      <c r="R80" s="17">
        <f>SQRT((([2]Inputs!$B$8^2/100)*100/(J80*[2]Inputs!$B$9))^2-(Q80)^2)/(2*PI()*50)</f>
        <v>9.0744989423642855E-2</v>
      </c>
      <c r="S80">
        <f>SQRT((100/(J80*[2]Inputs!$B$9))^2/(K80^2+1))*[2]Inputs!$B$8^2/100</f>
        <v>23.560643977140487</v>
      </c>
      <c r="T80">
        <f>SQRT((100/(J80*[2]Inputs!$B$9))^2-SQRT((100/(J80*[2]Inputs!$B$9))^2/(K80^2+1))^2)*[2]Inputs!$B$8^2/100/2/PI()/50</f>
        <v>9.0744989423642869E-2</v>
      </c>
      <c r="U80">
        <v>0</v>
      </c>
      <c r="V80">
        <v>1</v>
      </c>
      <c r="W80" t="str">
        <f t="shared" si="5"/>
        <v>PSCAD_DMAT_C_2P_SCR4.53_XR1.21_P-0.05_Q0_2P.Unbalanced.55_3</v>
      </c>
      <c r="X80" t="str">
        <f t="shared" si="6"/>
        <v>-0.05_0_4.53_1.21</v>
      </c>
      <c r="Z80">
        <v>0</v>
      </c>
    </row>
    <row r="81" spans="1:26" outlineLevel="1" x14ac:dyDescent="0.25">
      <c r="A81" s="3" t="s">
        <v>415</v>
      </c>
      <c r="B81" t="s">
        <v>55</v>
      </c>
      <c r="C81" t="s">
        <v>18</v>
      </c>
      <c r="D81" t="s">
        <v>1140</v>
      </c>
      <c r="E81" t="s">
        <v>309</v>
      </c>
      <c r="F81" t="s">
        <v>304</v>
      </c>
      <c r="G81">
        <v>20</v>
      </c>
      <c r="H81">
        <v>-0.05</v>
      </c>
      <c r="I81">
        <v>-0.3</v>
      </c>
      <c r="J81">
        <v>10</v>
      </c>
      <c r="K81">
        <v>14</v>
      </c>
      <c r="L81" s="5" t="str">
        <f>VLOOKUP(X81,[2]Inputs!$A:$F,6,FALSE)</f>
        <v>1.0593</v>
      </c>
      <c r="M81" s="5" t="str">
        <f>VLOOKUP(X81,[2]Inputs!$A:$H,8,FALSE)</f>
        <v>0.9750</v>
      </c>
      <c r="N81" s="5" t="str">
        <f>VLOOKUP(X81,[2]Inputs!$A:$H,7,FALSE)</f>
        <v>1.0148</v>
      </c>
      <c r="O81">
        <v>0</v>
      </c>
      <c r="P81">
        <v>0.43</v>
      </c>
      <c r="Q81" s="17">
        <f>(SQRT((100/(J81*[2]Inputs!$B$9))^2/(K81^2+1)))*([2]Inputs!$B$8^2/100)</f>
        <v>1.1936621144128248</v>
      </c>
      <c r="R81" s="17">
        <f>SQRT((([2]Inputs!$B$8^2/100)*100/(J81*[2]Inputs!$B$9))^2-(Q81)^2)/(2*PI()*50)</f>
        <v>5.3193623249290875E-2</v>
      </c>
      <c r="S81">
        <f>SQRT((100/(J81*[2]Inputs!$B$9))^2/(K81^2+1))*[2]Inputs!$B$8^2/100</f>
        <v>1.1936621144128245</v>
      </c>
      <c r="T81">
        <f>SQRT((100/(J81*[2]Inputs!$B$9))^2-SQRT((100/(J81*[2]Inputs!$B$9))^2/(K81^2+1))^2)*[2]Inputs!$B$8^2/100/2/PI()/50</f>
        <v>5.3193623249290889E-2</v>
      </c>
      <c r="U81">
        <v>0</v>
      </c>
      <c r="V81">
        <v>1</v>
      </c>
      <c r="W81" t="str">
        <f t="shared" si="5"/>
        <v>PSCAD_DMAT_C_2P_SCR10_XR14_P-0.05_Q-0.3_2P.Unbalanced.56</v>
      </c>
      <c r="X81" t="str">
        <f t="shared" si="6"/>
        <v>-0.05_-0.3_10_14</v>
      </c>
      <c r="Z81">
        <v>0</v>
      </c>
    </row>
    <row r="82" spans="1:26" outlineLevel="1" x14ac:dyDescent="0.25">
      <c r="A82" s="3" t="s">
        <v>416</v>
      </c>
      <c r="B82" t="s">
        <v>55</v>
      </c>
      <c r="C82" t="s">
        <v>18</v>
      </c>
      <c r="D82" t="s">
        <v>1140</v>
      </c>
      <c r="E82" t="s">
        <v>309</v>
      </c>
      <c r="F82" t="s">
        <v>304</v>
      </c>
      <c r="G82">
        <v>20</v>
      </c>
      <c r="H82">
        <v>-0.05</v>
      </c>
      <c r="I82">
        <v>0.3</v>
      </c>
      <c r="J82">
        <v>10</v>
      </c>
      <c r="K82">
        <v>14</v>
      </c>
      <c r="L82" s="5" t="str">
        <f>VLOOKUP(X82,[2]Inputs!$A:$F,6,FALSE)</f>
        <v>1.0013</v>
      </c>
      <c r="M82" s="5" t="str">
        <f>VLOOKUP(X82,[2]Inputs!$A:$H,8,FALSE)</f>
        <v>1.0250</v>
      </c>
      <c r="N82" s="5" t="str">
        <f>VLOOKUP(X82,[2]Inputs!$A:$H,7,FALSE)</f>
        <v>1.0452</v>
      </c>
      <c r="O82">
        <v>0</v>
      </c>
      <c r="P82">
        <v>0.43</v>
      </c>
      <c r="Q82" s="17">
        <f>(SQRT((100/(J82*[2]Inputs!$B$9))^2/(K82^2+1)))*([2]Inputs!$B$8^2/100)</f>
        <v>1.1936621144128248</v>
      </c>
      <c r="R82" s="17">
        <f>SQRT((([2]Inputs!$B$8^2/100)*100/(J82*[2]Inputs!$B$9))^2-(Q82)^2)/(2*PI()*50)</f>
        <v>5.3193623249290875E-2</v>
      </c>
      <c r="S82">
        <f>SQRT((100/(J82*[2]Inputs!$B$9))^2/(K82^2+1))*[2]Inputs!$B$8^2/100</f>
        <v>1.1936621144128245</v>
      </c>
      <c r="T82">
        <f>SQRT((100/(J82*[2]Inputs!$B$9))^2-SQRT((100/(J82*[2]Inputs!$B$9))^2/(K82^2+1))^2)*[2]Inputs!$B$8^2/100/2/PI()/50</f>
        <v>5.3193623249290889E-2</v>
      </c>
      <c r="U82">
        <v>0</v>
      </c>
      <c r="V82">
        <v>1</v>
      </c>
      <c r="W82" t="str">
        <f t="shared" si="5"/>
        <v>PSCAD_DMAT_C_2P_SCR10_XR14_P-0.05_Q0.3_2P.Unbalanced.57</v>
      </c>
      <c r="X82" t="str">
        <f t="shared" si="6"/>
        <v>-0.05_0.3_10_14</v>
      </c>
      <c r="Z82">
        <v>0</v>
      </c>
    </row>
    <row r="83" spans="1:26" outlineLevel="1" x14ac:dyDescent="0.25">
      <c r="A83" s="3" t="s">
        <v>417</v>
      </c>
      <c r="B83" t="s">
        <v>55</v>
      </c>
      <c r="C83" t="s">
        <v>18</v>
      </c>
      <c r="D83" t="s">
        <v>1140</v>
      </c>
      <c r="E83" t="s">
        <v>309</v>
      </c>
      <c r="F83" t="s">
        <v>304</v>
      </c>
      <c r="G83">
        <v>20</v>
      </c>
      <c r="H83">
        <v>-0.05</v>
      </c>
      <c r="I83">
        <v>0</v>
      </c>
      <c r="J83">
        <v>3</v>
      </c>
      <c r="K83">
        <v>14</v>
      </c>
      <c r="L83" s="5" t="str">
        <f>VLOOKUP(X83,[2]Inputs!$A:$F,6,FALSE)</f>
        <v>1.0311</v>
      </c>
      <c r="M83" s="5" t="str">
        <f>VLOOKUP(X83,[2]Inputs!$A:$H,8,FALSE)</f>
        <v>1.0000</v>
      </c>
      <c r="N83" s="5" t="str">
        <f>VLOOKUP(X83,[2]Inputs!$A:$H,7,FALSE)</f>
        <v>1.0300</v>
      </c>
      <c r="O83">
        <v>0</v>
      </c>
      <c r="P83">
        <v>0.43</v>
      </c>
      <c r="Q83" s="17">
        <f>(SQRT((100/(J83*[2]Inputs!$B$9))^2/(K83^2+1)))*([2]Inputs!$B$8^2/100)</f>
        <v>3.9788737147094158</v>
      </c>
      <c r="R83" s="17">
        <f>SQRT((([2]Inputs!$B$8^2/100)*100/(J83*[2]Inputs!$B$9))^2-(Q83)^2)/(2*PI()*50)</f>
        <v>0.17731207749763625</v>
      </c>
      <c r="S83">
        <f>SQRT((100/(J83*[2]Inputs!$B$9))^2/(K83^2+1))*[2]Inputs!$B$8^2/100</f>
        <v>3.9788737147094158</v>
      </c>
      <c r="T83">
        <f>SQRT((100/(J83*[2]Inputs!$B$9))^2-SQRT((100/(J83*[2]Inputs!$B$9))^2/(K83^2+1))^2)*[2]Inputs!$B$8^2/100/2/PI()/50</f>
        <v>0.17731207749763631</v>
      </c>
      <c r="U83">
        <v>0</v>
      </c>
      <c r="V83">
        <v>1</v>
      </c>
      <c r="W83" t="str">
        <f t="shared" si="5"/>
        <v>PSCAD_DMAT_C_2P_SCR3_XR14_P-0.05_Q0_2P.Unbalanced.58</v>
      </c>
      <c r="X83" t="str">
        <f t="shared" si="6"/>
        <v>-0.05_0_3_14</v>
      </c>
      <c r="Z83">
        <v>0</v>
      </c>
    </row>
    <row r="84" spans="1:26" outlineLevel="1" x14ac:dyDescent="0.25">
      <c r="A84" s="3" t="s">
        <v>418</v>
      </c>
      <c r="B84" t="s">
        <v>55</v>
      </c>
      <c r="C84" t="s">
        <v>18</v>
      </c>
      <c r="D84" t="s">
        <v>1140</v>
      </c>
      <c r="E84" t="s">
        <v>309</v>
      </c>
      <c r="F84" t="s">
        <v>304</v>
      </c>
      <c r="G84">
        <v>20</v>
      </c>
      <c r="H84">
        <v>-0.05</v>
      </c>
      <c r="I84">
        <v>-0.3</v>
      </c>
      <c r="J84">
        <v>3</v>
      </c>
      <c r="K84">
        <v>3</v>
      </c>
      <c r="L84" s="5" t="str">
        <f>VLOOKUP(X84,[2]Inputs!$A:$F,6,FALSE)</f>
        <v>1.1272</v>
      </c>
      <c r="M84" s="5" t="str">
        <f>VLOOKUP(X84,[2]Inputs!$A:$H,8,FALSE)</f>
        <v>0.9750</v>
      </c>
      <c r="N84" s="5" t="str">
        <f>VLOOKUP(X84,[2]Inputs!$A:$H,7,FALSE)</f>
        <v>1.0148</v>
      </c>
      <c r="O84">
        <v>0</v>
      </c>
      <c r="P84">
        <v>0.43</v>
      </c>
      <c r="Q84" s="17">
        <f>(SQRT((100/(J84*[2]Inputs!$B$9))^2/(K84^2+1)))*([2]Inputs!$B$8^2/100)</f>
        <v>17.660104471401876</v>
      </c>
      <c r="R84" s="17">
        <f>SQRT((([2]Inputs!$B$8^2/100)*100/(J84*[2]Inputs!$B$9))^2-(Q84)^2)/(2*PI()*50)</f>
        <v>0.16864157532857349</v>
      </c>
      <c r="S84">
        <f>SQRT((100/(J84*[2]Inputs!$B$9))^2/(K84^2+1))*[2]Inputs!$B$8^2/100</f>
        <v>17.660104471401873</v>
      </c>
      <c r="T84">
        <f>SQRT((100/(J84*[2]Inputs!$B$9))^2-SQRT((100/(J84*[2]Inputs!$B$9))^2/(K84^2+1))^2)*[2]Inputs!$B$8^2/100/2/PI()/50</f>
        <v>0.16864157532857349</v>
      </c>
      <c r="U84">
        <v>0</v>
      </c>
      <c r="V84">
        <v>1</v>
      </c>
      <c r="W84" t="str">
        <f t="shared" si="5"/>
        <v>PSCAD_DMAT_C_2P_SCR3_XR3_P-0.05_Q-0.3_2P.Unbalanced.59</v>
      </c>
      <c r="X84" t="str">
        <f t="shared" si="6"/>
        <v>-0.05_-0.3_3_3</v>
      </c>
      <c r="Z84">
        <v>0</v>
      </c>
    </row>
    <row r="85" spans="1:26" outlineLevel="1" x14ac:dyDescent="0.25">
      <c r="A85" s="3" t="s">
        <v>419</v>
      </c>
      <c r="B85" t="s">
        <v>55</v>
      </c>
      <c r="C85" t="s">
        <v>18</v>
      </c>
      <c r="D85" t="s">
        <v>1140</v>
      </c>
      <c r="E85" t="s">
        <v>309</v>
      </c>
      <c r="F85" t="s">
        <v>304</v>
      </c>
      <c r="G85">
        <v>20</v>
      </c>
      <c r="H85">
        <v>-0.05</v>
      </c>
      <c r="I85">
        <v>0.3</v>
      </c>
      <c r="J85">
        <v>3</v>
      </c>
      <c r="K85">
        <v>3</v>
      </c>
      <c r="L85" s="5" t="str">
        <f>VLOOKUP(X85,[2]Inputs!$A:$F,6,FALSE)</f>
        <v>0.9443</v>
      </c>
      <c r="M85" s="5" t="str">
        <f>VLOOKUP(X85,[2]Inputs!$A:$H,8,FALSE)</f>
        <v>1.0250</v>
      </c>
      <c r="N85" s="5" t="str">
        <f>VLOOKUP(X85,[2]Inputs!$A:$H,7,FALSE)</f>
        <v>1.0452</v>
      </c>
      <c r="O85">
        <v>0</v>
      </c>
      <c r="P85">
        <v>0.43</v>
      </c>
      <c r="Q85" s="17">
        <f>(SQRT((100/(J85*[2]Inputs!$B$9))^2/(K85^2+1)))*([2]Inputs!$B$8^2/100)</f>
        <v>17.660104471401876</v>
      </c>
      <c r="R85" s="17">
        <f>SQRT((([2]Inputs!$B$8^2/100)*100/(J85*[2]Inputs!$B$9))^2-(Q85)^2)/(2*PI()*50)</f>
        <v>0.16864157532857349</v>
      </c>
      <c r="S85">
        <f>SQRT((100/(J85*[2]Inputs!$B$9))^2/(K85^2+1))*[2]Inputs!$B$8^2/100</f>
        <v>17.660104471401873</v>
      </c>
      <c r="T85">
        <f>SQRT((100/(J85*[2]Inputs!$B$9))^2-SQRT((100/(J85*[2]Inputs!$B$9))^2/(K85^2+1))^2)*[2]Inputs!$B$8^2/100/2/PI()/50</f>
        <v>0.16864157532857349</v>
      </c>
      <c r="U85">
        <v>0</v>
      </c>
      <c r="V85">
        <v>1</v>
      </c>
      <c r="W85" t="str">
        <f t="shared" si="5"/>
        <v>PSCAD_DMAT_C_2P_SCR3_XR3_P-0.05_Q0.3_2P.Unbalanced.60</v>
      </c>
      <c r="X85" t="str">
        <f t="shared" si="6"/>
        <v>-0.05_0.3_3_3</v>
      </c>
      <c r="Z85">
        <v>0</v>
      </c>
    </row>
    <row r="86" spans="1:26" outlineLevel="1" x14ac:dyDescent="0.25">
      <c r="A86" s="3" t="s">
        <v>420</v>
      </c>
      <c r="B86" t="s">
        <v>55</v>
      </c>
      <c r="C86" t="s">
        <v>19</v>
      </c>
      <c r="D86" t="s">
        <v>1140</v>
      </c>
      <c r="E86" t="s">
        <v>310</v>
      </c>
      <c r="F86" t="s">
        <v>304</v>
      </c>
      <c r="G86">
        <v>20</v>
      </c>
      <c r="H86">
        <v>-1</v>
      </c>
      <c r="I86">
        <v>0</v>
      </c>
      <c r="J86">
        <v>10</v>
      </c>
      <c r="K86">
        <v>14</v>
      </c>
      <c r="L86" s="5" t="str">
        <f>VLOOKUP(X86,[2]Inputs!$A:$F,6,FALSE)</f>
        <v>1.0414</v>
      </c>
      <c r="M86" s="5" t="str">
        <f>VLOOKUP(X86,[2]Inputs!$A:$H,8,FALSE)</f>
        <v>1.0000</v>
      </c>
      <c r="N86" s="5" t="str">
        <f>VLOOKUP(X86,[2]Inputs!$A:$H,7,FALSE)</f>
        <v>1.0300</v>
      </c>
      <c r="O86">
        <v>0</v>
      </c>
      <c r="P86">
        <v>0.43</v>
      </c>
      <c r="Q86">
        <v>1E-3</v>
      </c>
      <c r="R86">
        <v>0</v>
      </c>
      <c r="S86">
        <f>SQRT((100/(J86*[2]Inputs!$B$9))^2/(K86^2+1))*[2]Inputs!$B$8^2/100</f>
        <v>1.1936621144128245</v>
      </c>
      <c r="T86">
        <f>SQRT((100/(J86*[2]Inputs!$B$9))^2-SQRT((100/(J86*[2]Inputs!$B$9))^2/(K86^2+1))^2)*[2]Inputs!$B$8^2/100/2/PI()/50</f>
        <v>5.3193623249290889E-2</v>
      </c>
      <c r="U86">
        <v>0</v>
      </c>
      <c r="V86">
        <v>0</v>
      </c>
      <c r="W86" t="str">
        <f t="shared" si="5"/>
        <v>PSCAD_DMAT_C_1P_SCR10_XR14_P-1_Q0_1P.Unbalanced.61_1</v>
      </c>
      <c r="X86" t="str">
        <f t="shared" si="6"/>
        <v>-1_0_10_14</v>
      </c>
      <c r="Z86">
        <v>0</v>
      </c>
    </row>
    <row r="87" spans="1:26" outlineLevel="1" x14ac:dyDescent="0.25">
      <c r="A87" s="3" t="s">
        <v>421</v>
      </c>
      <c r="B87" t="s">
        <v>55</v>
      </c>
      <c r="C87" t="s">
        <v>19</v>
      </c>
      <c r="D87" t="s">
        <v>1140</v>
      </c>
      <c r="E87" t="s">
        <v>310</v>
      </c>
      <c r="F87" t="s">
        <v>304</v>
      </c>
      <c r="G87">
        <v>20</v>
      </c>
      <c r="H87">
        <v>-1</v>
      </c>
      <c r="I87">
        <v>0</v>
      </c>
      <c r="J87">
        <f>[2]Inputs!$B$6</f>
        <v>7.06</v>
      </c>
      <c r="K87">
        <f>[2]Inputs!$C$6</f>
        <v>1.63</v>
      </c>
      <c r="L87" s="5" t="str">
        <f>VLOOKUP(X87,[2]Inputs!$A:$F,6,FALSE)</f>
        <v>1.1081</v>
      </c>
      <c r="M87" s="5" t="str">
        <f>VLOOKUP(X87,[2]Inputs!$A:$H,8,FALSE)</f>
        <v>1.0000</v>
      </c>
      <c r="N87" s="5" t="str">
        <f>VLOOKUP(X87,[2]Inputs!$A:$H,7,FALSE)</f>
        <v>1.0300</v>
      </c>
      <c r="O87">
        <v>0</v>
      </c>
      <c r="P87">
        <v>0.43</v>
      </c>
      <c r="Q87">
        <v>1E-3</v>
      </c>
      <c r="R87">
        <v>0</v>
      </c>
      <c r="S87">
        <f>SQRT((100/(J87*[2]Inputs!$B$9))^2/(K87^2+1))*[2]Inputs!$B$8^2/100</f>
        <v>12.409471324438538</v>
      </c>
      <c r="T87">
        <f>SQRT((100/(J87*[2]Inputs!$B$9))^2-SQRT((100/(J87*[2]Inputs!$B$9))^2/(K87^2+1))^2)*[2]Inputs!$B$8^2/100/2/PI()/50</f>
        <v>6.4385935699593638E-2</v>
      </c>
      <c r="U87">
        <v>0</v>
      </c>
      <c r="V87">
        <v>0</v>
      </c>
      <c r="W87" t="str">
        <f t="shared" si="5"/>
        <v>PSCAD_DMAT_C_1P_SCR7.06_XR1.63_P-1_Q0_1P.Unbalanced.61_2</v>
      </c>
      <c r="X87" t="str">
        <f t="shared" si="6"/>
        <v>-1_0_7.06_1.63</v>
      </c>
      <c r="Z87">
        <v>0</v>
      </c>
    </row>
    <row r="88" spans="1:26" outlineLevel="1" x14ac:dyDescent="0.25">
      <c r="A88" s="3" t="s">
        <v>422</v>
      </c>
      <c r="B88" t="s">
        <v>55</v>
      </c>
      <c r="C88" t="s">
        <v>19</v>
      </c>
      <c r="D88" t="s">
        <v>1140</v>
      </c>
      <c r="E88" t="s">
        <v>310</v>
      </c>
      <c r="F88" t="s">
        <v>304</v>
      </c>
      <c r="G88">
        <v>20</v>
      </c>
      <c r="H88">
        <v>-1</v>
      </c>
      <c r="I88">
        <v>0</v>
      </c>
      <c r="J88">
        <f>[2]Inputs!$B$7</f>
        <v>4.53</v>
      </c>
      <c r="K88">
        <f>[2]Inputs!$C$7</f>
        <v>1.21</v>
      </c>
      <c r="L88" s="5" t="str">
        <f>VLOOKUP(X88,[2]Inputs!$A:$F,6,FALSE)</f>
        <v>1.1782</v>
      </c>
      <c r="M88" s="5" t="str">
        <f>VLOOKUP(X88,[2]Inputs!$A:$H,8,FALSE)</f>
        <v>1.0000</v>
      </c>
      <c r="N88" s="5" t="str">
        <f>VLOOKUP(X88,[2]Inputs!$A:$H,7,FALSE)</f>
        <v>1.0300</v>
      </c>
      <c r="O88">
        <v>0</v>
      </c>
      <c r="P88">
        <v>0.43</v>
      </c>
      <c r="Q88">
        <v>1E-3</v>
      </c>
      <c r="R88">
        <v>0</v>
      </c>
      <c r="S88">
        <f>SQRT((100/(J88*[2]Inputs!$B$9))^2/(K88^2+1))*[2]Inputs!$B$8^2/100</f>
        <v>23.560643977140487</v>
      </c>
      <c r="T88">
        <f>SQRT((100/(J88*[2]Inputs!$B$9))^2-SQRT((100/(J88*[2]Inputs!$B$9))^2/(K88^2+1))^2)*[2]Inputs!$B$8^2/100/2/PI()/50</f>
        <v>9.0744989423642869E-2</v>
      </c>
      <c r="U88">
        <v>0</v>
      </c>
      <c r="V88">
        <v>0</v>
      </c>
      <c r="W88" t="str">
        <f t="shared" si="5"/>
        <v>PSCAD_DMAT_C_1P_SCR4.53_XR1.21_P-1_Q0_1P.Unbalanced.61_3</v>
      </c>
      <c r="X88" t="str">
        <f t="shared" si="6"/>
        <v>-1_0_4.53_1.21</v>
      </c>
      <c r="Z88">
        <v>0</v>
      </c>
    </row>
    <row r="89" spans="1:26" outlineLevel="1" x14ac:dyDescent="0.25">
      <c r="A89" s="3" t="s">
        <v>423</v>
      </c>
      <c r="B89" t="s">
        <v>55</v>
      </c>
      <c r="C89" t="s">
        <v>19</v>
      </c>
      <c r="D89" t="s">
        <v>1140</v>
      </c>
      <c r="E89" t="s">
        <v>310</v>
      </c>
      <c r="F89" t="s">
        <v>304</v>
      </c>
      <c r="G89">
        <v>20</v>
      </c>
      <c r="H89">
        <v>-1</v>
      </c>
      <c r="I89">
        <v>-0.3</v>
      </c>
      <c r="J89">
        <v>10</v>
      </c>
      <c r="K89">
        <v>14</v>
      </c>
      <c r="L89" s="5" t="str">
        <f>VLOOKUP(X89,[2]Inputs!$A:$F,6,FALSE)</f>
        <v>1.0701</v>
      </c>
      <c r="M89" s="5" t="str">
        <f>VLOOKUP(X89,[2]Inputs!$A:$H,8,FALSE)</f>
        <v>0.9750</v>
      </c>
      <c r="N89" s="5" t="str">
        <f>VLOOKUP(X89,[2]Inputs!$A:$H,7,FALSE)</f>
        <v>1.0148</v>
      </c>
      <c r="O89">
        <v>0</v>
      </c>
      <c r="P89">
        <v>0.43</v>
      </c>
      <c r="Q89">
        <v>1E-3</v>
      </c>
      <c r="R89">
        <v>0</v>
      </c>
      <c r="S89">
        <f>SQRT((100/(J89*[2]Inputs!$B$9))^2/(K89^2+1))*[2]Inputs!$B$8^2/100</f>
        <v>1.1936621144128245</v>
      </c>
      <c r="T89">
        <f>SQRT((100/(J89*[2]Inputs!$B$9))^2-SQRT((100/(J89*[2]Inputs!$B$9))^2/(K89^2+1))^2)*[2]Inputs!$B$8^2/100/2/PI()/50</f>
        <v>5.3193623249290889E-2</v>
      </c>
      <c r="U89">
        <v>0</v>
      </c>
      <c r="V89">
        <v>0</v>
      </c>
      <c r="W89" t="str">
        <f t="shared" si="5"/>
        <v>PSCAD_DMAT_C_1P_SCR10_XR14_P-1_Q-0.3_1P.Unbalanced.62</v>
      </c>
      <c r="X89" t="str">
        <f t="shared" si="6"/>
        <v>-1_-0.3_10_14</v>
      </c>
      <c r="Z89">
        <v>0</v>
      </c>
    </row>
    <row r="90" spans="1:26" outlineLevel="1" x14ac:dyDescent="0.25">
      <c r="A90" s="3" t="s">
        <v>424</v>
      </c>
      <c r="B90" t="s">
        <v>55</v>
      </c>
      <c r="C90" t="s">
        <v>19</v>
      </c>
      <c r="D90" t="s">
        <v>1140</v>
      </c>
      <c r="E90" t="s">
        <v>310</v>
      </c>
      <c r="F90" t="s">
        <v>304</v>
      </c>
      <c r="G90">
        <v>20</v>
      </c>
      <c r="H90">
        <v>-1</v>
      </c>
      <c r="I90">
        <v>0.3</v>
      </c>
      <c r="J90">
        <v>10</v>
      </c>
      <c r="K90">
        <v>14</v>
      </c>
      <c r="L90" s="5" t="str">
        <f>VLOOKUP(X90,[2]Inputs!$A:$F,6,FALSE)</f>
        <v>1.0126</v>
      </c>
      <c r="M90" s="5" t="str">
        <f>VLOOKUP(X90,[2]Inputs!$A:$H,8,FALSE)</f>
        <v>1.0375</v>
      </c>
      <c r="N90" s="5" t="str">
        <f>VLOOKUP(X90,[2]Inputs!$A:$H,7,FALSE)</f>
        <v>1.0452</v>
      </c>
      <c r="O90">
        <v>0</v>
      </c>
      <c r="P90">
        <v>0.43</v>
      </c>
      <c r="Q90">
        <v>1E-3</v>
      </c>
      <c r="R90">
        <v>0</v>
      </c>
      <c r="S90">
        <f>SQRT((100/(J90*[2]Inputs!$B$9))^2/(K90^2+1))*[2]Inputs!$B$8^2/100</f>
        <v>1.1936621144128245</v>
      </c>
      <c r="T90">
        <f>SQRT((100/(J90*[2]Inputs!$B$9))^2-SQRT((100/(J90*[2]Inputs!$B$9))^2/(K90^2+1))^2)*[2]Inputs!$B$8^2/100/2/PI()/50</f>
        <v>5.3193623249290889E-2</v>
      </c>
      <c r="U90">
        <v>0</v>
      </c>
      <c r="V90">
        <v>0</v>
      </c>
      <c r="W90" t="str">
        <f t="shared" si="5"/>
        <v>PSCAD_DMAT_C_1P_SCR10_XR14_P-1_Q0.3_1P.Unbalanced.63</v>
      </c>
      <c r="X90" t="str">
        <f t="shared" si="6"/>
        <v>-1_0.3_10_14</v>
      </c>
      <c r="Z90">
        <v>0</v>
      </c>
    </row>
    <row r="91" spans="1:26" outlineLevel="1" x14ac:dyDescent="0.25">
      <c r="A91" s="3" t="s">
        <v>425</v>
      </c>
      <c r="B91" t="s">
        <v>55</v>
      </c>
      <c r="C91" t="s">
        <v>19</v>
      </c>
      <c r="D91" t="s">
        <v>1140</v>
      </c>
      <c r="E91" t="s">
        <v>310</v>
      </c>
      <c r="F91" t="s">
        <v>304</v>
      </c>
      <c r="G91">
        <v>20</v>
      </c>
      <c r="H91">
        <v>-1</v>
      </c>
      <c r="I91">
        <v>0</v>
      </c>
      <c r="J91">
        <v>3</v>
      </c>
      <c r="K91">
        <v>14</v>
      </c>
      <c r="L91" s="5" t="str">
        <f>VLOOKUP(X91,[2]Inputs!$A:$F,6,FALSE)</f>
        <v>1.1013</v>
      </c>
      <c r="M91" s="5" t="str">
        <f>VLOOKUP(X91,[2]Inputs!$A:$H,8,FALSE)</f>
        <v>1.0000</v>
      </c>
      <c r="N91" s="5" t="str">
        <f>VLOOKUP(X91,[2]Inputs!$A:$H,7,FALSE)</f>
        <v>1.0300</v>
      </c>
      <c r="O91">
        <v>0</v>
      </c>
      <c r="P91">
        <v>0.43</v>
      </c>
      <c r="Q91">
        <v>1E-3</v>
      </c>
      <c r="R91">
        <v>0</v>
      </c>
      <c r="S91">
        <f>SQRT((100/(J91*[2]Inputs!$B$9))^2/(K91^2+1))*[2]Inputs!$B$8^2/100</f>
        <v>3.9788737147094158</v>
      </c>
      <c r="T91">
        <f>SQRT((100/(J91*[2]Inputs!$B$9))^2-SQRT((100/(J91*[2]Inputs!$B$9))^2/(K91^2+1))^2)*[2]Inputs!$B$8^2/100/2/PI()/50</f>
        <v>0.17731207749763631</v>
      </c>
      <c r="U91">
        <v>0</v>
      </c>
      <c r="V91">
        <v>0</v>
      </c>
      <c r="W91" t="str">
        <f t="shared" si="5"/>
        <v>PSCAD_DMAT_C_1P_SCR3_XR14_P-1_Q0_1P.Unbalanced.64</v>
      </c>
      <c r="X91" t="str">
        <f t="shared" si="6"/>
        <v>-1_0_3_14</v>
      </c>
      <c r="Z91">
        <v>0</v>
      </c>
    </row>
    <row r="92" spans="1:26" outlineLevel="1" x14ac:dyDescent="0.25">
      <c r="A92" s="3" t="s">
        <v>426</v>
      </c>
      <c r="B92" t="s">
        <v>55</v>
      </c>
      <c r="C92" t="s">
        <v>19</v>
      </c>
      <c r="D92" t="s">
        <v>1140</v>
      </c>
      <c r="E92" t="s">
        <v>310</v>
      </c>
      <c r="F92" t="s">
        <v>304</v>
      </c>
      <c r="G92">
        <v>20</v>
      </c>
      <c r="H92">
        <v>-1</v>
      </c>
      <c r="I92">
        <v>-0.3</v>
      </c>
      <c r="J92">
        <v>3</v>
      </c>
      <c r="K92">
        <v>3</v>
      </c>
      <c r="L92" s="5" t="str">
        <f>VLOOKUP(X92,[2]Inputs!$A:$F,6,FALSE)</f>
        <v>1.2552</v>
      </c>
      <c r="M92" s="5" t="str">
        <f>VLOOKUP(X92,[2]Inputs!$A:$H,8,FALSE)</f>
        <v>0.9750</v>
      </c>
      <c r="N92" s="5" t="str">
        <f>VLOOKUP(X92,[2]Inputs!$A:$H,7,FALSE)</f>
        <v>1.0148</v>
      </c>
      <c r="O92">
        <v>0</v>
      </c>
      <c r="P92">
        <v>0.43</v>
      </c>
      <c r="Q92">
        <v>1E-3</v>
      </c>
      <c r="R92">
        <v>0</v>
      </c>
      <c r="S92">
        <f>SQRT((100/(J92*[2]Inputs!$B$9))^2/(K92^2+1))*[2]Inputs!$B$8^2/100</f>
        <v>17.660104471401873</v>
      </c>
      <c r="T92">
        <f>SQRT((100/(J92*[2]Inputs!$B$9))^2-SQRT((100/(J92*[2]Inputs!$B$9))^2/(K92^2+1))^2)*[2]Inputs!$B$8^2/100/2/PI()/50</f>
        <v>0.16864157532857349</v>
      </c>
      <c r="U92">
        <v>0</v>
      </c>
      <c r="V92">
        <v>0</v>
      </c>
      <c r="W92" t="str">
        <f t="shared" si="5"/>
        <v>PSCAD_DMAT_C_1P_SCR3_XR3_P-1_Q-0.3_1P.Unbalanced.65</v>
      </c>
      <c r="X92" t="str">
        <f t="shared" si="6"/>
        <v>-1_-0.3_3_3</v>
      </c>
      <c r="Z92">
        <v>0</v>
      </c>
    </row>
    <row r="93" spans="1:26" outlineLevel="1" x14ac:dyDescent="0.25">
      <c r="A93" s="3" t="s">
        <v>427</v>
      </c>
      <c r="B93" t="s">
        <v>55</v>
      </c>
      <c r="C93" t="s">
        <v>19</v>
      </c>
      <c r="D93" t="s">
        <v>1140</v>
      </c>
      <c r="E93" t="s">
        <v>310</v>
      </c>
      <c r="F93" t="s">
        <v>304</v>
      </c>
      <c r="G93">
        <v>20</v>
      </c>
      <c r="H93">
        <v>-1</v>
      </c>
      <c r="I93">
        <v>0.3</v>
      </c>
      <c r="J93">
        <v>3</v>
      </c>
      <c r="K93">
        <v>3</v>
      </c>
      <c r="L93" s="5" t="str">
        <f>VLOOKUP(X93,[2]Inputs!$A:$F,6,FALSE)</f>
        <v>1.0936</v>
      </c>
      <c r="M93" s="5" t="str">
        <f>VLOOKUP(X93,[2]Inputs!$A:$H,8,FALSE)</f>
        <v>1.0375</v>
      </c>
      <c r="N93" s="5" t="str">
        <f>VLOOKUP(X93,[2]Inputs!$A:$H,7,FALSE)</f>
        <v>1.0452</v>
      </c>
      <c r="O93">
        <v>0</v>
      </c>
      <c r="P93">
        <v>0.43</v>
      </c>
      <c r="Q93">
        <v>1E-3</v>
      </c>
      <c r="R93">
        <v>0</v>
      </c>
      <c r="S93">
        <f>SQRT((100/(J93*[2]Inputs!$B$9))^2/(K93^2+1))*[2]Inputs!$B$8^2/100</f>
        <v>17.660104471401873</v>
      </c>
      <c r="T93">
        <f>SQRT((100/(J93*[2]Inputs!$B$9))^2-SQRT((100/(J93*[2]Inputs!$B$9))^2/(K93^2+1))^2)*[2]Inputs!$B$8^2/100/2/PI()/50</f>
        <v>0.16864157532857349</v>
      </c>
      <c r="U93">
        <v>0</v>
      </c>
      <c r="V93">
        <v>0</v>
      </c>
      <c r="W93" t="str">
        <f t="shared" si="5"/>
        <v>PSCAD_DMAT_C_1P_SCR3_XR3_P-1_Q0.3_1P.Unbalanced.66</v>
      </c>
      <c r="X93" t="str">
        <f t="shared" si="6"/>
        <v>-1_0.3_3_3</v>
      </c>
      <c r="Z93">
        <v>0</v>
      </c>
    </row>
    <row r="94" spans="1:26" outlineLevel="1" x14ac:dyDescent="0.25">
      <c r="A94" s="3" t="s">
        <v>428</v>
      </c>
      <c r="B94" t="s">
        <v>55</v>
      </c>
      <c r="C94" t="s">
        <v>19</v>
      </c>
      <c r="D94" t="s">
        <v>1140</v>
      </c>
      <c r="E94" t="s">
        <v>310</v>
      </c>
      <c r="F94" t="s">
        <v>304</v>
      </c>
      <c r="G94">
        <v>20</v>
      </c>
      <c r="H94">
        <v>-0.05</v>
      </c>
      <c r="I94">
        <v>0</v>
      </c>
      <c r="J94">
        <v>10</v>
      </c>
      <c r="K94">
        <v>14</v>
      </c>
      <c r="L94" s="5" t="str">
        <f>VLOOKUP(X94,[2]Inputs!$A:$F,6,FALSE)</f>
        <v>1.0303</v>
      </c>
      <c r="M94" s="5" t="str">
        <f>VLOOKUP(X94,[2]Inputs!$A:$H,8,FALSE)</f>
        <v>1.0000</v>
      </c>
      <c r="N94" s="5" t="str">
        <f>VLOOKUP(X94,[2]Inputs!$A:$H,7,FALSE)</f>
        <v>1.0300</v>
      </c>
      <c r="O94">
        <v>0</v>
      </c>
      <c r="P94">
        <v>0.43</v>
      </c>
      <c r="Q94">
        <v>1E-3</v>
      </c>
      <c r="R94">
        <v>0</v>
      </c>
      <c r="S94">
        <f>SQRT((100/(J94*[2]Inputs!$B$9))^2/(K94^2+1))*[2]Inputs!$B$8^2/100</f>
        <v>1.1936621144128245</v>
      </c>
      <c r="T94">
        <f>SQRT((100/(J94*[2]Inputs!$B$9))^2-SQRT((100/(J94*[2]Inputs!$B$9))^2/(K94^2+1))^2)*[2]Inputs!$B$8^2/100/2/PI()/50</f>
        <v>5.3193623249290889E-2</v>
      </c>
      <c r="U94">
        <v>0</v>
      </c>
      <c r="V94">
        <v>0</v>
      </c>
      <c r="W94" t="str">
        <f t="shared" si="5"/>
        <v>PSCAD_DMAT_C_1P_SCR10_XR14_P-0.05_Q0_1P.Unbalanced.67_1</v>
      </c>
      <c r="X94" t="str">
        <f t="shared" si="6"/>
        <v>-0.05_0_10_14</v>
      </c>
      <c r="Z94">
        <v>0</v>
      </c>
    </row>
    <row r="95" spans="1:26" outlineLevel="1" x14ac:dyDescent="0.25">
      <c r="A95" s="3" t="s">
        <v>429</v>
      </c>
      <c r="B95" t="s">
        <v>55</v>
      </c>
      <c r="C95" t="s">
        <v>19</v>
      </c>
      <c r="D95" t="s">
        <v>1140</v>
      </c>
      <c r="E95" t="s">
        <v>310</v>
      </c>
      <c r="F95" t="s">
        <v>304</v>
      </c>
      <c r="G95">
        <v>20</v>
      </c>
      <c r="H95">
        <v>-0.05</v>
      </c>
      <c r="I95">
        <v>0</v>
      </c>
      <c r="J95">
        <f>[2]Inputs!$B$6</f>
        <v>7.06</v>
      </c>
      <c r="K95">
        <f>[2]Inputs!$C$6</f>
        <v>1.63</v>
      </c>
      <c r="L95" s="5" t="str">
        <f>VLOOKUP(X95,[2]Inputs!$A:$F,6,FALSE)</f>
        <v>1.0336</v>
      </c>
      <c r="M95" s="5" t="str">
        <f>VLOOKUP(X95,[2]Inputs!$A:$H,8,FALSE)</f>
        <v>1.0000</v>
      </c>
      <c r="N95" s="5" t="str">
        <f>VLOOKUP(X95,[2]Inputs!$A:$H,7,FALSE)</f>
        <v>1.0300</v>
      </c>
      <c r="O95">
        <v>0</v>
      </c>
      <c r="P95">
        <v>0.43</v>
      </c>
      <c r="Q95">
        <v>1E-3</v>
      </c>
      <c r="R95">
        <v>0</v>
      </c>
      <c r="S95">
        <f>SQRT((100/(J95*[2]Inputs!$B$9))^2/(K95^2+1))*[2]Inputs!$B$8^2/100</f>
        <v>12.409471324438538</v>
      </c>
      <c r="T95">
        <f>SQRT((100/(J95*[2]Inputs!$B$9))^2-SQRT((100/(J95*[2]Inputs!$B$9))^2/(K95^2+1))^2)*[2]Inputs!$B$8^2/100/2/PI()/50</f>
        <v>6.4385935699593638E-2</v>
      </c>
      <c r="U95">
        <v>0</v>
      </c>
      <c r="V95">
        <v>0</v>
      </c>
      <c r="W95" t="str">
        <f t="shared" si="5"/>
        <v>PSCAD_DMAT_C_1P_SCR7.06_XR1.63_P-0.05_Q0_1P.Unbalanced.67_2</v>
      </c>
      <c r="X95" t="str">
        <f t="shared" si="6"/>
        <v>-0.05_0_7.06_1.63</v>
      </c>
      <c r="Z95">
        <v>0</v>
      </c>
    </row>
    <row r="96" spans="1:26" outlineLevel="1" x14ac:dyDescent="0.25">
      <c r="A96" s="3" t="s">
        <v>430</v>
      </c>
      <c r="B96" t="s">
        <v>55</v>
      </c>
      <c r="C96" t="s">
        <v>19</v>
      </c>
      <c r="D96" t="s">
        <v>1140</v>
      </c>
      <c r="E96" t="s">
        <v>310</v>
      </c>
      <c r="F96" t="s">
        <v>304</v>
      </c>
      <c r="G96">
        <v>20</v>
      </c>
      <c r="H96">
        <v>-0.05</v>
      </c>
      <c r="I96">
        <v>0</v>
      </c>
      <c r="J96">
        <f>[2]Inputs!$B$7</f>
        <v>4.53</v>
      </c>
      <c r="K96">
        <f>[2]Inputs!$C$7</f>
        <v>1.21</v>
      </c>
      <c r="L96" s="5" t="str">
        <f>VLOOKUP(X96,[2]Inputs!$A:$F,6,FALSE)</f>
        <v>1.0368</v>
      </c>
      <c r="M96" s="5" t="str">
        <f>VLOOKUP(X96,[2]Inputs!$A:$H,8,FALSE)</f>
        <v>1.0000</v>
      </c>
      <c r="N96" s="5" t="str">
        <f>VLOOKUP(X96,[2]Inputs!$A:$H,7,FALSE)</f>
        <v>1.0300</v>
      </c>
      <c r="O96">
        <v>0</v>
      </c>
      <c r="P96">
        <v>0.43</v>
      </c>
      <c r="Q96">
        <v>1E-3</v>
      </c>
      <c r="R96">
        <v>0</v>
      </c>
      <c r="S96">
        <f>SQRT((100/(J96*[2]Inputs!$B$9))^2/(K96^2+1))*[2]Inputs!$B$8^2/100</f>
        <v>23.560643977140487</v>
      </c>
      <c r="T96">
        <f>SQRT((100/(J96*[2]Inputs!$B$9))^2-SQRT((100/(J96*[2]Inputs!$B$9))^2/(K96^2+1))^2)*[2]Inputs!$B$8^2/100/2/PI()/50</f>
        <v>9.0744989423642869E-2</v>
      </c>
      <c r="U96">
        <v>0</v>
      </c>
      <c r="V96">
        <v>0</v>
      </c>
      <c r="W96" t="str">
        <f t="shared" si="5"/>
        <v>PSCAD_DMAT_C_1P_SCR4.53_XR1.21_P-0.05_Q0_1P.Unbalanced.67_3</v>
      </c>
      <c r="X96" t="str">
        <f t="shared" si="6"/>
        <v>-0.05_0_4.53_1.21</v>
      </c>
      <c r="Z96">
        <v>0</v>
      </c>
    </row>
    <row r="97" spans="1:26" outlineLevel="1" x14ac:dyDescent="0.25">
      <c r="A97" s="3" t="s">
        <v>431</v>
      </c>
      <c r="B97" t="s">
        <v>55</v>
      </c>
      <c r="C97" t="s">
        <v>19</v>
      </c>
      <c r="D97" t="s">
        <v>1140</v>
      </c>
      <c r="E97" t="s">
        <v>310</v>
      </c>
      <c r="F97" t="s">
        <v>304</v>
      </c>
      <c r="G97">
        <v>20</v>
      </c>
      <c r="H97">
        <v>-0.05</v>
      </c>
      <c r="I97">
        <v>-0.3</v>
      </c>
      <c r="J97">
        <v>10</v>
      </c>
      <c r="K97">
        <v>14</v>
      </c>
      <c r="L97" s="5" t="str">
        <f>VLOOKUP(X97,[2]Inputs!$A:$F,6,FALSE)</f>
        <v>1.0593</v>
      </c>
      <c r="M97" s="5" t="str">
        <f>VLOOKUP(X97,[2]Inputs!$A:$H,8,FALSE)</f>
        <v>0.9750</v>
      </c>
      <c r="N97" s="5" t="str">
        <f>VLOOKUP(X97,[2]Inputs!$A:$H,7,FALSE)</f>
        <v>1.0148</v>
      </c>
      <c r="O97">
        <v>0</v>
      </c>
      <c r="P97">
        <v>0.43</v>
      </c>
      <c r="Q97">
        <v>1E-3</v>
      </c>
      <c r="R97">
        <v>0</v>
      </c>
      <c r="S97">
        <f>SQRT((100/(J97*[2]Inputs!$B$9))^2/(K97^2+1))*[2]Inputs!$B$8^2/100</f>
        <v>1.1936621144128245</v>
      </c>
      <c r="T97">
        <f>SQRT((100/(J97*[2]Inputs!$B$9))^2-SQRT((100/(J97*[2]Inputs!$B$9))^2/(K97^2+1))^2)*[2]Inputs!$B$8^2/100/2/PI()/50</f>
        <v>5.3193623249290889E-2</v>
      </c>
      <c r="U97">
        <v>0</v>
      </c>
      <c r="V97">
        <v>0</v>
      </c>
      <c r="W97" t="str">
        <f t="shared" si="5"/>
        <v>PSCAD_DMAT_C_1P_SCR10_XR14_P-0.05_Q-0.3_1P.Unbalanced.68</v>
      </c>
      <c r="X97" t="str">
        <f t="shared" si="6"/>
        <v>-0.05_-0.3_10_14</v>
      </c>
      <c r="Z97">
        <v>0</v>
      </c>
    </row>
    <row r="98" spans="1:26" outlineLevel="1" x14ac:dyDescent="0.25">
      <c r="A98" s="3" t="s">
        <v>432</v>
      </c>
      <c r="B98" t="s">
        <v>55</v>
      </c>
      <c r="C98" t="s">
        <v>19</v>
      </c>
      <c r="D98" t="s">
        <v>1140</v>
      </c>
      <c r="E98" t="s">
        <v>310</v>
      </c>
      <c r="F98" t="s">
        <v>304</v>
      </c>
      <c r="G98">
        <v>20</v>
      </c>
      <c r="H98">
        <v>-0.05</v>
      </c>
      <c r="I98">
        <v>0.3</v>
      </c>
      <c r="J98">
        <v>10</v>
      </c>
      <c r="K98">
        <v>14</v>
      </c>
      <c r="L98" s="5" t="str">
        <f>VLOOKUP(X98,[2]Inputs!$A:$F,6,FALSE)</f>
        <v>1.0013</v>
      </c>
      <c r="M98" s="5" t="str">
        <f>VLOOKUP(X98,[2]Inputs!$A:$H,8,FALSE)</f>
        <v>1.0250</v>
      </c>
      <c r="N98" s="5" t="str">
        <f>VLOOKUP(X98,[2]Inputs!$A:$H,7,FALSE)</f>
        <v>1.0452</v>
      </c>
      <c r="O98">
        <v>0</v>
      </c>
      <c r="P98">
        <v>0.43</v>
      </c>
      <c r="Q98">
        <v>1E-3</v>
      </c>
      <c r="R98">
        <v>0</v>
      </c>
      <c r="S98">
        <f>SQRT((100/(J98*[2]Inputs!$B$9))^2/(K98^2+1))*[2]Inputs!$B$8^2/100</f>
        <v>1.1936621144128245</v>
      </c>
      <c r="T98">
        <f>SQRT((100/(J98*[2]Inputs!$B$9))^2-SQRT((100/(J98*[2]Inputs!$B$9))^2/(K98^2+1))^2)*[2]Inputs!$B$8^2/100/2/PI()/50</f>
        <v>5.3193623249290889E-2</v>
      </c>
      <c r="U98">
        <v>0</v>
      </c>
      <c r="V98">
        <v>0</v>
      </c>
      <c r="W98" t="str">
        <f t="shared" si="5"/>
        <v>PSCAD_DMAT_C_1P_SCR10_XR14_P-0.05_Q0.3_1P.Unbalanced.69</v>
      </c>
      <c r="X98" t="str">
        <f t="shared" si="6"/>
        <v>-0.05_0.3_10_14</v>
      </c>
      <c r="Z98">
        <v>0</v>
      </c>
    </row>
    <row r="99" spans="1:26" outlineLevel="1" x14ac:dyDescent="0.25">
      <c r="A99" s="3" t="s">
        <v>433</v>
      </c>
      <c r="B99" t="s">
        <v>55</v>
      </c>
      <c r="C99" t="s">
        <v>19</v>
      </c>
      <c r="D99" t="s">
        <v>1140</v>
      </c>
      <c r="E99" t="s">
        <v>310</v>
      </c>
      <c r="F99" t="s">
        <v>304</v>
      </c>
      <c r="G99">
        <v>20</v>
      </c>
      <c r="H99">
        <v>-0.05</v>
      </c>
      <c r="I99">
        <v>0</v>
      </c>
      <c r="J99">
        <v>3</v>
      </c>
      <c r="K99">
        <v>14</v>
      </c>
      <c r="L99" s="5" t="str">
        <f>VLOOKUP(X99,[2]Inputs!$A:$F,6,FALSE)</f>
        <v>1.0311</v>
      </c>
      <c r="M99" s="5" t="str">
        <f>VLOOKUP(X99,[2]Inputs!$A:$H,8,FALSE)</f>
        <v>1.0000</v>
      </c>
      <c r="N99" s="5" t="str">
        <f>VLOOKUP(X99,[2]Inputs!$A:$H,7,FALSE)</f>
        <v>1.0300</v>
      </c>
      <c r="O99">
        <v>0</v>
      </c>
      <c r="P99">
        <v>0.43</v>
      </c>
      <c r="Q99">
        <v>1E-3</v>
      </c>
      <c r="R99">
        <v>0</v>
      </c>
      <c r="S99">
        <f>SQRT((100/(J99*[2]Inputs!$B$9))^2/(K99^2+1))*[2]Inputs!$B$8^2/100</f>
        <v>3.9788737147094158</v>
      </c>
      <c r="T99">
        <f>SQRT((100/(J99*[2]Inputs!$B$9))^2-SQRT((100/(J99*[2]Inputs!$B$9))^2/(K99^2+1))^2)*[2]Inputs!$B$8^2/100/2/PI()/50</f>
        <v>0.17731207749763631</v>
      </c>
      <c r="U99">
        <v>0</v>
      </c>
      <c r="V99">
        <v>0</v>
      </c>
      <c r="W99" t="str">
        <f t="shared" si="5"/>
        <v>PSCAD_DMAT_C_1P_SCR3_XR14_P-0.05_Q0_1P.Unbalanced.70</v>
      </c>
      <c r="X99" t="str">
        <f t="shared" si="6"/>
        <v>-0.05_0_3_14</v>
      </c>
      <c r="Z99">
        <v>0</v>
      </c>
    </row>
    <row r="100" spans="1:26" outlineLevel="1" x14ac:dyDescent="0.25">
      <c r="A100" s="3" t="s">
        <v>434</v>
      </c>
      <c r="B100" t="s">
        <v>55</v>
      </c>
      <c r="C100" t="s">
        <v>19</v>
      </c>
      <c r="D100" t="s">
        <v>1140</v>
      </c>
      <c r="E100" t="s">
        <v>310</v>
      </c>
      <c r="F100" t="s">
        <v>304</v>
      </c>
      <c r="G100">
        <v>20</v>
      </c>
      <c r="H100">
        <v>-0.05</v>
      </c>
      <c r="I100">
        <v>-0.3</v>
      </c>
      <c r="J100">
        <v>3</v>
      </c>
      <c r="K100">
        <v>3</v>
      </c>
      <c r="L100" s="5" t="str">
        <f>VLOOKUP(X100,[2]Inputs!$A:$F,6,FALSE)</f>
        <v>1.1272</v>
      </c>
      <c r="M100" s="5" t="str">
        <f>VLOOKUP(X100,[2]Inputs!$A:$H,8,FALSE)</f>
        <v>0.9750</v>
      </c>
      <c r="N100" s="5" t="str">
        <f>VLOOKUP(X100,[2]Inputs!$A:$H,7,FALSE)</f>
        <v>1.0148</v>
      </c>
      <c r="O100">
        <v>0</v>
      </c>
      <c r="P100">
        <v>0.43</v>
      </c>
      <c r="Q100">
        <v>1E-3</v>
      </c>
      <c r="R100">
        <v>0</v>
      </c>
      <c r="S100">
        <f>SQRT((100/(J100*[2]Inputs!$B$9))^2/(K100^2+1))*[2]Inputs!$B$8^2/100</f>
        <v>17.660104471401873</v>
      </c>
      <c r="T100">
        <f>SQRT((100/(J100*[2]Inputs!$B$9))^2-SQRT((100/(J100*[2]Inputs!$B$9))^2/(K100^2+1))^2)*[2]Inputs!$B$8^2/100/2/PI()/50</f>
        <v>0.16864157532857349</v>
      </c>
      <c r="U100">
        <v>0</v>
      </c>
      <c r="V100">
        <v>0</v>
      </c>
      <c r="W100" t="str">
        <f t="shared" si="5"/>
        <v>PSCAD_DMAT_C_1P_SCR3_XR3_P-0.05_Q-0.3_1P.Unbalanced.71</v>
      </c>
      <c r="X100" t="str">
        <f t="shared" si="6"/>
        <v>-0.05_-0.3_3_3</v>
      </c>
      <c r="Z100">
        <v>0</v>
      </c>
    </row>
    <row r="101" spans="1:26" outlineLevel="1" x14ac:dyDescent="0.25">
      <c r="A101" s="3" t="s">
        <v>435</v>
      </c>
      <c r="B101" t="s">
        <v>55</v>
      </c>
      <c r="C101" t="s">
        <v>19</v>
      </c>
      <c r="D101" t="s">
        <v>1140</v>
      </c>
      <c r="E101" t="s">
        <v>310</v>
      </c>
      <c r="F101" t="s">
        <v>304</v>
      </c>
      <c r="G101">
        <v>20</v>
      </c>
      <c r="H101">
        <v>-0.05</v>
      </c>
      <c r="I101">
        <v>0.3</v>
      </c>
      <c r="J101">
        <v>3</v>
      </c>
      <c r="K101">
        <v>3</v>
      </c>
      <c r="L101" s="5" t="str">
        <f>VLOOKUP(X101,[2]Inputs!$A:$F,6,FALSE)</f>
        <v>0.9443</v>
      </c>
      <c r="M101" s="5" t="str">
        <f>VLOOKUP(X101,[2]Inputs!$A:$H,8,FALSE)</f>
        <v>1.0250</v>
      </c>
      <c r="N101" s="5" t="str">
        <f>VLOOKUP(X101,[2]Inputs!$A:$H,7,FALSE)</f>
        <v>1.0452</v>
      </c>
      <c r="O101">
        <v>0</v>
      </c>
      <c r="P101">
        <v>0.43</v>
      </c>
      <c r="Q101">
        <v>1E-3</v>
      </c>
      <c r="R101">
        <v>0</v>
      </c>
      <c r="S101">
        <f>SQRT((100/(J101*[2]Inputs!$B$9))^2/(K101^2+1))*[2]Inputs!$B$8^2/100</f>
        <v>17.660104471401873</v>
      </c>
      <c r="T101">
        <f>SQRT((100/(J101*[2]Inputs!$B$9))^2-SQRT((100/(J101*[2]Inputs!$B$9))^2/(K101^2+1))^2)*[2]Inputs!$B$8^2/100/2/PI()/50</f>
        <v>0.16864157532857349</v>
      </c>
      <c r="U101">
        <v>0</v>
      </c>
      <c r="V101">
        <v>0</v>
      </c>
      <c r="W101" t="str">
        <f t="shared" si="5"/>
        <v>PSCAD_DMAT_C_1P_SCR3_XR3_P-0.05_Q0.3_1P.Unbalanced.72</v>
      </c>
      <c r="X101" t="str">
        <f t="shared" si="6"/>
        <v>-0.05_0.3_3_3</v>
      </c>
      <c r="Z101">
        <v>0</v>
      </c>
    </row>
    <row r="102" spans="1:26" outlineLevel="1" x14ac:dyDescent="0.25">
      <c r="A102" s="3" t="s">
        <v>436</v>
      </c>
      <c r="B102" t="s">
        <v>55</v>
      </c>
      <c r="C102" t="s">
        <v>19</v>
      </c>
      <c r="D102" t="s">
        <v>1140</v>
      </c>
      <c r="E102" t="s">
        <v>310</v>
      </c>
      <c r="F102" t="s">
        <v>304</v>
      </c>
      <c r="G102">
        <v>20</v>
      </c>
      <c r="H102">
        <v>-1</v>
      </c>
      <c r="I102">
        <v>0</v>
      </c>
      <c r="J102">
        <v>10</v>
      </c>
      <c r="K102">
        <v>14</v>
      </c>
      <c r="L102" s="5" t="str">
        <f>VLOOKUP(X102,[2]Inputs!$A:$F,6,FALSE)</f>
        <v>1.0414</v>
      </c>
      <c r="M102" s="5" t="str">
        <f>VLOOKUP(X102,[2]Inputs!$A:$H,8,FALSE)</f>
        <v>1.0000</v>
      </c>
      <c r="N102" s="5" t="str">
        <f>VLOOKUP(X102,[2]Inputs!$A:$H,7,FALSE)</f>
        <v>1.0300</v>
      </c>
      <c r="O102">
        <v>0</v>
      </c>
      <c r="P102">
        <v>0.43</v>
      </c>
      <c r="Q102" s="17">
        <f>(SQRT((100/(J102*[2]Inputs!$B$9))^2/(K102^2+1)))*([2]Inputs!$B$8^2/100)</f>
        <v>1.1936621144128248</v>
      </c>
      <c r="R102" s="17">
        <f>SQRT((([2]Inputs!$B$8^2/100)*100/(J102*[2]Inputs!$B$9))^2-(Q102)^2)/(2*PI()*50)</f>
        <v>5.3193623249290875E-2</v>
      </c>
      <c r="S102">
        <f>SQRT((100/(J102*[2]Inputs!$B$9))^2/(K102^2+1))*[2]Inputs!$B$8^2/100</f>
        <v>1.1936621144128245</v>
      </c>
      <c r="T102">
        <f>SQRT((100/(J102*[2]Inputs!$B$9))^2-SQRT((100/(J102*[2]Inputs!$B$9))^2/(K102^2+1))^2)*[2]Inputs!$B$8^2/100/2/PI()/50</f>
        <v>5.3193623249290889E-2</v>
      </c>
      <c r="U102">
        <v>0</v>
      </c>
      <c r="V102">
        <v>1</v>
      </c>
      <c r="W102" t="str">
        <f t="shared" si="5"/>
        <v>PSCAD_DMAT_C_1P_SCR10_XR14_P-1_Q0_1P.Unbalanced.73_1</v>
      </c>
      <c r="X102" t="str">
        <f t="shared" si="6"/>
        <v>-1_0_10_14</v>
      </c>
      <c r="Z102">
        <v>0</v>
      </c>
    </row>
    <row r="103" spans="1:26" outlineLevel="1" x14ac:dyDescent="0.25">
      <c r="A103" s="3" t="s">
        <v>437</v>
      </c>
      <c r="B103" t="s">
        <v>55</v>
      </c>
      <c r="C103" t="s">
        <v>19</v>
      </c>
      <c r="D103" t="s">
        <v>1140</v>
      </c>
      <c r="E103" t="s">
        <v>310</v>
      </c>
      <c r="F103" t="s">
        <v>304</v>
      </c>
      <c r="G103">
        <v>20</v>
      </c>
      <c r="H103">
        <v>-1</v>
      </c>
      <c r="I103">
        <v>0</v>
      </c>
      <c r="J103">
        <f>[2]Inputs!$B$6</f>
        <v>7.06</v>
      </c>
      <c r="K103">
        <f>[2]Inputs!$C$6</f>
        <v>1.63</v>
      </c>
      <c r="L103" s="5" t="str">
        <f>VLOOKUP(X103,[2]Inputs!$A:$F,6,FALSE)</f>
        <v>1.1081</v>
      </c>
      <c r="M103" s="5" t="str">
        <f>VLOOKUP(X103,[2]Inputs!$A:$H,8,FALSE)</f>
        <v>1.0000</v>
      </c>
      <c r="N103" s="5" t="str">
        <f>VLOOKUP(X103,[2]Inputs!$A:$H,7,FALSE)</f>
        <v>1.0300</v>
      </c>
      <c r="O103">
        <v>0</v>
      </c>
      <c r="P103">
        <v>0.43</v>
      </c>
      <c r="Q103" s="17">
        <f>(SQRT((100/(J103*[2]Inputs!$B$9))^2/(K103^2+1)))*([2]Inputs!$B$8^2/100)</f>
        <v>12.409471324438538</v>
      </c>
      <c r="R103" s="17">
        <f>SQRT((([2]Inputs!$B$8^2/100)*100/(J103*[2]Inputs!$B$9))^2-(Q103)^2)/(2*PI()*50)</f>
        <v>6.4385935699593638E-2</v>
      </c>
      <c r="S103">
        <f>SQRT((100/(J103*[2]Inputs!$B$9))^2/(K103^2+1))*[2]Inputs!$B$8^2/100</f>
        <v>12.409471324438538</v>
      </c>
      <c r="T103">
        <f>SQRT((100/(J103*[2]Inputs!$B$9))^2-SQRT((100/(J103*[2]Inputs!$B$9))^2/(K103^2+1))^2)*[2]Inputs!$B$8^2/100/2/PI()/50</f>
        <v>6.4385935699593638E-2</v>
      </c>
      <c r="U103">
        <v>0</v>
      </c>
      <c r="V103">
        <v>1</v>
      </c>
      <c r="W103" t="str">
        <f t="shared" si="5"/>
        <v>PSCAD_DMAT_C_1P_SCR7.06_XR1.63_P-1_Q0_1P.Unbalanced.73_2</v>
      </c>
      <c r="X103" t="str">
        <f t="shared" si="6"/>
        <v>-1_0_7.06_1.63</v>
      </c>
      <c r="Z103">
        <v>0</v>
      </c>
    </row>
    <row r="104" spans="1:26" outlineLevel="1" x14ac:dyDescent="0.25">
      <c r="A104" s="3" t="s">
        <v>438</v>
      </c>
      <c r="B104" t="s">
        <v>55</v>
      </c>
      <c r="C104" t="s">
        <v>19</v>
      </c>
      <c r="D104" t="s">
        <v>1140</v>
      </c>
      <c r="E104" t="s">
        <v>310</v>
      </c>
      <c r="F104" t="s">
        <v>304</v>
      </c>
      <c r="G104">
        <v>20</v>
      </c>
      <c r="H104">
        <v>-1</v>
      </c>
      <c r="I104">
        <v>0</v>
      </c>
      <c r="J104">
        <f>[2]Inputs!$B$7</f>
        <v>4.53</v>
      </c>
      <c r="K104">
        <f>[2]Inputs!$C$7</f>
        <v>1.21</v>
      </c>
      <c r="L104" s="5" t="str">
        <f>VLOOKUP(X104,[2]Inputs!$A:$F,6,FALSE)</f>
        <v>1.1782</v>
      </c>
      <c r="M104" s="5" t="str">
        <f>VLOOKUP(X104,[2]Inputs!$A:$H,8,FALSE)</f>
        <v>1.0000</v>
      </c>
      <c r="N104" s="5" t="str">
        <f>VLOOKUP(X104,[2]Inputs!$A:$H,7,FALSE)</f>
        <v>1.0300</v>
      </c>
      <c r="O104">
        <v>0</v>
      </c>
      <c r="P104">
        <v>0.43</v>
      </c>
      <c r="Q104" s="17">
        <f>(SQRT((100/(J104*[2]Inputs!$B$9))^2/(K104^2+1)))*([2]Inputs!$B$8^2/100)</f>
        <v>23.560643977140487</v>
      </c>
      <c r="R104" s="17">
        <f>SQRT((([2]Inputs!$B$8^2/100)*100/(J104*[2]Inputs!$B$9))^2-(Q104)^2)/(2*PI()*50)</f>
        <v>9.0744989423642855E-2</v>
      </c>
      <c r="S104">
        <f>SQRT((100/(J104*[2]Inputs!$B$9))^2/(K104^2+1))*[2]Inputs!$B$8^2/100</f>
        <v>23.560643977140487</v>
      </c>
      <c r="T104">
        <f>SQRT((100/(J104*[2]Inputs!$B$9))^2-SQRT((100/(J104*[2]Inputs!$B$9))^2/(K104^2+1))^2)*[2]Inputs!$B$8^2/100/2/PI()/50</f>
        <v>9.0744989423642869E-2</v>
      </c>
      <c r="U104">
        <v>0</v>
      </c>
      <c r="V104">
        <v>1</v>
      </c>
      <c r="W104" t="str">
        <f t="shared" si="5"/>
        <v>PSCAD_DMAT_C_1P_SCR4.53_XR1.21_P-1_Q0_1P.Unbalanced.73_3</v>
      </c>
      <c r="X104" t="str">
        <f t="shared" si="6"/>
        <v>-1_0_4.53_1.21</v>
      </c>
      <c r="Z104">
        <v>0</v>
      </c>
    </row>
    <row r="105" spans="1:26" outlineLevel="1" x14ac:dyDescent="0.25">
      <c r="A105" s="3" t="s">
        <v>439</v>
      </c>
      <c r="B105" t="s">
        <v>55</v>
      </c>
      <c r="C105" t="s">
        <v>19</v>
      </c>
      <c r="D105" t="s">
        <v>1140</v>
      </c>
      <c r="E105" t="s">
        <v>310</v>
      </c>
      <c r="F105" t="s">
        <v>304</v>
      </c>
      <c r="G105">
        <v>20</v>
      </c>
      <c r="H105">
        <v>-1</v>
      </c>
      <c r="I105">
        <v>-0.3</v>
      </c>
      <c r="J105">
        <v>10</v>
      </c>
      <c r="K105">
        <v>14</v>
      </c>
      <c r="L105" s="5" t="str">
        <f>VLOOKUP(X105,[2]Inputs!$A:$F,6,FALSE)</f>
        <v>1.0701</v>
      </c>
      <c r="M105" s="5" t="str">
        <f>VLOOKUP(X105,[2]Inputs!$A:$H,8,FALSE)</f>
        <v>0.9750</v>
      </c>
      <c r="N105" s="5" t="str">
        <f>VLOOKUP(X105,[2]Inputs!$A:$H,7,FALSE)</f>
        <v>1.0148</v>
      </c>
      <c r="O105">
        <v>0</v>
      </c>
      <c r="P105">
        <v>0.43</v>
      </c>
      <c r="Q105" s="17">
        <f>(SQRT((100/(J105*[2]Inputs!$B$9))^2/(K105^2+1)))*([2]Inputs!$B$8^2/100)</f>
        <v>1.1936621144128248</v>
      </c>
      <c r="R105" s="17">
        <f>SQRT((([2]Inputs!$B$8^2/100)*100/(J105*[2]Inputs!$B$9))^2-(Q105)^2)/(2*PI()*50)</f>
        <v>5.3193623249290875E-2</v>
      </c>
      <c r="S105">
        <f>SQRT((100/(J105*[2]Inputs!$B$9))^2/(K105^2+1))*[2]Inputs!$B$8^2/100</f>
        <v>1.1936621144128245</v>
      </c>
      <c r="T105">
        <f>SQRT((100/(J105*[2]Inputs!$B$9))^2-SQRT((100/(J105*[2]Inputs!$B$9))^2/(K105^2+1))^2)*[2]Inputs!$B$8^2/100/2/PI()/50</f>
        <v>5.3193623249290889E-2</v>
      </c>
      <c r="U105">
        <v>0</v>
      </c>
      <c r="V105">
        <v>1</v>
      </c>
      <c r="W105" t="str">
        <f t="shared" si="5"/>
        <v>PSCAD_DMAT_C_1P_SCR10_XR14_P-1_Q-0.3_1P.Unbalanced.74</v>
      </c>
      <c r="X105" t="str">
        <f t="shared" si="6"/>
        <v>-1_-0.3_10_14</v>
      </c>
      <c r="Z105">
        <v>0</v>
      </c>
    </row>
    <row r="106" spans="1:26" outlineLevel="1" x14ac:dyDescent="0.25">
      <c r="A106" s="3" t="s">
        <v>440</v>
      </c>
      <c r="B106" t="s">
        <v>55</v>
      </c>
      <c r="C106" t="s">
        <v>19</v>
      </c>
      <c r="D106" t="s">
        <v>1140</v>
      </c>
      <c r="E106" t="s">
        <v>310</v>
      </c>
      <c r="F106" t="s">
        <v>304</v>
      </c>
      <c r="G106">
        <v>20</v>
      </c>
      <c r="H106">
        <v>-1</v>
      </c>
      <c r="I106">
        <v>0.3</v>
      </c>
      <c r="J106">
        <v>10</v>
      </c>
      <c r="K106">
        <v>14</v>
      </c>
      <c r="L106" s="5" t="str">
        <f>VLOOKUP(X106,[2]Inputs!$A:$F,6,FALSE)</f>
        <v>1.0126</v>
      </c>
      <c r="M106" s="5" t="str">
        <f>VLOOKUP(X106,[2]Inputs!$A:$H,8,FALSE)</f>
        <v>1.0375</v>
      </c>
      <c r="N106" s="5" t="str">
        <f>VLOOKUP(X106,[2]Inputs!$A:$H,7,FALSE)</f>
        <v>1.0452</v>
      </c>
      <c r="O106">
        <v>0</v>
      </c>
      <c r="P106">
        <v>0.43</v>
      </c>
      <c r="Q106" s="17">
        <f>(SQRT((100/(J106*[2]Inputs!$B$9))^2/(K106^2+1)))*([2]Inputs!$B$8^2/100)</f>
        <v>1.1936621144128248</v>
      </c>
      <c r="R106" s="17">
        <f>SQRT((([2]Inputs!$B$8^2/100)*100/(J106*[2]Inputs!$B$9))^2-(Q106)^2)/(2*PI()*50)</f>
        <v>5.3193623249290875E-2</v>
      </c>
      <c r="S106">
        <f>SQRT((100/(J106*[2]Inputs!$B$9))^2/(K106^2+1))*[2]Inputs!$B$8^2/100</f>
        <v>1.1936621144128245</v>
      </c>
      <c r="T106">
        <f>SQRT((100/(J106*[2]Inputs!$B$9))^2-SQRT((100/(J106*[2]Inputs!$B$9))^2/(K106^2+1))^2)*[2]Inputs!$B$8^2/100/2/PI()/50</f>
        <v>5.3193623249290889E-2</v>
      </c>
      <c r="U106">
        <v>0</v>
      </c>
      <c r="V106">
        <v>1</v>
      </c>
      <c r="W106" t="str">
        <f t="shared" si="5"/>
        <v>PSCAD_DMAT_C_1P_SCR10_XR14_P-1_Q0.3_1P.Unbalanced.75</v>
      </c>
      <c r="X106" t="str">
        <f t="shared" si="6"/>
        <v>-1_0.3_10_14</v>
      </c>
      <c r="Z106">
        <v>0</v>
      </c>
    </row>
    <row r="107" spans="1:26" outlineLevel="1" x14ac:dyDescent="0.25">
      <c r="A107" s="3" t="s">
        <v>441</v>
      </c>
      <c r="B107" t="s">
        <v>55</v>
      </c>
      <c r="C107" t="s">
        <v>19</v>
      </c>
      <c r="D107" t="s">
        <v>1140</v>
      </c>
      <c r="E107" t="s">
        <v>310</v>
      </c>
      <c r="F107" t="s">
        <v>304</v>
      </c>
      <c r="G107">
        <v>20</v>
      </c>
      <c r="H107">
        <v>-1</v>
      </c>
      <c r="I107">
        <v>0</v>
      </c>
      <c r="J107">
        <v>3</v>
      </c>
      <c r="K107">
        <v>14</v>
      </c>
      <c r="L107" s="5" t="str">
        <f>VLOOKUP(X107,[2]Inputs!$A:$F,6,FALSE)</f>
        <v>1.1013</v>
      </c>
      <c r="M107" s="5" t="str">
        <f>VLOOKUP(X107,[2]Inputs!$A:$H,8,FALSE)</f>
        <v>1.0000</v>
      </c>
      <c r="N107" s="5" t="str">
        <f>VLOOKUP(X107,[2]Inputs!$A:$H,7,FALSE)</f>
        <v>1.0300</v>
      </c>
      <c r="O107">
        <v>0</v>
      </c>
      <c r="P107">
        <v>0.43</v>
      </c>
      <c r="Q107" s="17">
        <f>(SQRT((100/(J107*[2]Inputs!$B$9))^2/(K107^2+1)))*([2]Inputs!$B$8^2/100)</f>
        <v>3.9788737147094158</v>
      </c>
      <c r="R107" s="17">
        <f>SQRT((([2]Inputs!$B$8^2/100)*100/(J107*[2]Inputs!$B$9))^2-(Q107)^2)/(2*PI()*50)</f>
        <v>0.17731207749763625</v>
      </c>
      <c r="S107">
        <f>SQRT((100/(J107*[2]Inputs!$B$9))^2/(K107^2+1))*[2]Inputs!$B$8^2/100</f>
        <v>3.9788737147094158</v>
      </c>
      <c r="T107">
        <f>SQRT((100/(J107*[2]Inputs!$B$9))^2-SQRT((100/(J107*[2]Inputs!$B$9))^2/(K107^2+1))^2)*[2]Inputs!$B$8^2/100/2/PI()/50</f>
        <v>0.17731207749763631</v>
      </c>
      <c r="U107">
        <v>0</v>
      </c>
      <c r="V107">
        <v>1</v>
      </c>
      <c r="W107" t="str">
        <f t="shared" si="5"/>
        <v>PSCAD_DMAT_C_1P_SCR3_XR14_P-1_Q0_1P.Unbalanced.76</v>
      </c>
      <c r="X107" t="str">
        <f t="shared" si="6"/>
        <v>-1_0_3_14</v>
      </c>
      <c r="Z107">
        <v>0</v>
      </c>
    </row>
    <row r="108" spans="1:26" outlineLevel="1" x14ac:dyDescent="0.25">
      <c r="A108" s="3" t="s">
        <v>442</v>
      </c>
      <c r="B108" t="s">
        <v>55</v>
      </c>
      <c r="C108" t="s">
        <v>19</v>
      </c>
      <c r="D108" t="s">
        <v>1140</v>
      </c>
      <c r="E108" t="s">
        <v>310</v>
      </c>
      <c r="F108" t="s">
        <v>304</v>
      </c>
      <c r="G108">
        <v>20</v>
      </c>
      <c r="H108">
        <v>-1</v>
      </c>
      <c r="I108">
        <v>-0.3</v>
      </c>
      <c r="J108">
        <v>3</v>
      </c>
      <c r="K108">
        <v>3</v>
      </c>
      <c r="L108" s="5" t="str">
        <f>VLOOKUP(X108,[2]Inputs!$A:$F,6,FALSE)</f>
        <v>1.2552</v>
      </c>
      <c r="M108" s="5" t="str">
        <f>VLOOKUP(X108,[2]Inputs!$A:$H,8,FALSE)</f>
        <v>0.9750</v>
      </c>
      <c r="N108" s="5" t="str">
        <f>VLOOKUP(X108,[2]Inputs!$A:$H,7,FALSE)</f>
        <v>1.0148</v>
      </c>
      <c r="O108">
        <v>0</v>
      </c>
      <c r="P108">
        <v>0.43</v>
      </c>
      <c r="Q108" s="17">
        <f>(SQRT((100/(J108*[2]Inputs!$B$9))^2/(K108^2+1)))*([2]Inputs!$B$8^2/100)</f>
        <v>17.660104471401876</v>
      </c>
      <c r="R108" s="17">
        <f>SQRT((([2]Inputs!$B$8^2/100)*100/(J108*[2]Inputs!$B$9))^2-(Q108)^2)/(2*PI()*50)</f>
        <v>0.16864157532857349</v>
      </c>
      <c r="S108">
        <f>SQRT((100/(J108*[2]Inputs!$B$9))^2/(K108^2+1))*[2]Inputs!$B$8^2/100</f>
        <v>17.660104471401873</v>
      </c>
      <c r="T108">
        <f>SQRT((100/(J108*[2]Inputs!$B$9))^2-SQRT((100/(J108*[2]Inputs!$B$9))^2/(K108^2+1))^2)*[2]Inputs!$B$8^2/100/2/PI()/50</f>
        <v>0.16864157532857349</v>
      </c>
      <c r="U108">
        <v>0</v>
      </c>
      <c r="V108">
        <v>1</v>
      </c>
      <c r="W108" t="str">
        <f t="shared" si="5"/>
        <v>PSCAD_DMAT_C_1P_SCR3_XR3_P-1_Q-0.3_1P.Unbalanced.77</v>
      </c>
      <c r="X108" t="str">
        <f t="shared" si="6"/>
        <v>-1_-0.3_3_3</v>
      </c>
      <c r="Z108">
        <v>0</v>
      </c>
    </row>
    <row r="109" spans="1:26" outlineLevel="1" x14ac:dyDescent="0.25">
      <c r="A109" s="3" t="s">
        <v>443</v>
      </c>
      <c r="B109" t="s">
        <v>55</v>
      </c>
      <c r="C109" t="s">
        <v>19</v>
      </c>
      <c r="D109" t="s">
        <v>1140</v>
      </c>
      <c r="E109" t="s">
        <v>310</v>
      </c>
      <c r="F109" t="s">
        <v>304</v>
      </c>
      <c r="G109">
        <v>20</v>
      </c>
      <c r="H109">
        <v>-1</v>
      </c>
      <c r="I109">
        <v>0.3</v>
      </c>
      <c r="J109">
        <v>3</v>
      </c>
      <c r="K109">
        <v>3</v>
      </c>
      <c r="L109" s="5" t="str">
        <f>VLOOKUP(X109,[2]Inputs!$A:$F,6,FALSE)</f>
        <v>1.0936</v>
      </c>
      <c r="M109" s="5" t="str">
        <f>VLOOKUP(X109,[2]Inputs!$A:$H,8,FALSE)</f>
        <v>1.0375</v>
      </c>
      <c r="N109" s="5" t="str">
        <f>VLOOKUP(X109,[2]Inputs!$A:$H,7,FALSE)</f>
        <v>1.0452</v>
      </c>
      <c r="O109">
        <v>0</v>
      </c>
      <c r="P109">
        <v>0.43</v>
      </c>
      <c r="Q109" s="17">
        <f>(SQRT((100/(J109*[2]Inputs!$B$9))^2/(K109^2+1)))*([2]Inputs!$B$8^2/100)</f>
        <v>17.660104471401876</v>
      </c>
      <c r="R109" s="17">
        <f>SQRT((([2]Inputs!$B$8^2/100)*100/(J109*[2]Inputs!$B$9))^2-(Q109)^2)/(2*PI()*50)</f>
        <v>0.16864157532857349</v>
      </c>
      <c r="S109">
        <f>SQRT((100/(J109*[2]Inputs!$B$9))^2/(K109^2+1))*[2]Inputs!$B$8^2/100</f>
        <v>17.660104471401873</v>
      </c>
      <c r="T109">
        <f>SQRT((100/(J109*[2]Inputs!$B$9))^2-SQRT((100/(J109*[2]Inputs!$B$9))^2/(K109^2+1))^2)*[2]Inputs!$B$8^2/100/2/PI()/50</f>
        <v>0.16864157532857349</v>
      </c>
      <c r="U109">
        <v>0</v>
      </c>
      <c r="V109">
        <v>1</v>
      </c>
      <c r="W109" t="str">
        <f t="shared" si="5"/>
        <v>PSCAD_DMAT_C_1P_SCR3_XR3_P-1_Q0.3_1P.Unbalanced.78</v>
      </c>
      <c r="X109" t="str">
        <f t="shared" si="6"/>
        <v>-1_0.3_3_3</v>
      </c>
      <c r="Z109">
        <v>0</v>
      </c>
    </row>
    <row r="110" spans="1:26" outlineLevel="1" x14ac:dyDescent="0.25">
      <c r="A110" s="3" t="s">
        <v>444</v>
      </c>
      <c r="B110" t="s">
        <v>55</v>
      </c>
      <c r="C110" t="s">
        <v>19</v>
      </c>
      <c r="D110" t="s">
        <v>1140</v>
      </c>
      <c r="E110" t="s">
        <v>310</v>
      </c>
      <c r="F110" t="s">
        <v>304</v>
      </c>
      <c r="G110">
        <v>20</v>
      </c>
      <c r="H110">
        <v>-0.05</v>
      </c>
      <c r="I110">
        <v>0</v>
      </c>
      <c r="J110">
        <v>10</v>
      </c>
      <c r="K110">
        <v>14</v>
      </c>
      <c r="L110" s="5" t="str">
        <f>VLOOKUP(X110,[2]Inputs!$A:$F,6,FALSE)</f>
        <v>1.0303</v>
      </c>
      <c r="M110" s="5" t="str">
        <f>VLOOKUP(X110,[2]Inputs!$A:$H,8,FALSE)</f>
        <v>1.0000</v>
      </c>
      <c r="N110" s="5" t="str">
        <f>VLOOKUP(X110,[2]Inputs!$A:$H,7,FALSE)</f>
        <v>1.0300</v>
      </c>
      <c r="O110">
        <v>0</v>
      </c>
      <c r="P110">
        <v>0.43</v>
      </c>
      <c r="Q110" s="17">
        <f>(SQRT((100/(J110*[2]Inputs!$B$9))^2/(K110^2+1)))*([2]Inputs!$B$8^2/100)</f>
        <v>1.1936621144128248</v>
      </c>
      <c r="R110" s="17">
        <f>SQRT((([2]Inputs!$B$8^2/100)*100/(J110*[2]Inputs!$B$9))^2-(Q110)^2)/(2*PI()*50)</f>
        <v>5.3193623249290875E-2</v>
      </c>
      <c r="S110">
        <f>SQRT((100/(J110*[2]Inputs!$B$9))^2/(K110^2+1))*[2]Inputs!$B$8^2/100</f>
        <v>1.1936621144128245</v>
      </c>
      <c r="T110">
        <f>SQRT((100/(J110*[2]Inputs!$B$9))^2-SQRT((100/(J110*[2]Inputs!$B$9))^2/(K110^2+1))^2)*[2]Inputs!$B$8^2/100/2/PI()/50</f>
        <v>5.3193623249290889E-2</v>
      </c>
      <c r="U110">
        <v>0</v>
      </c>
      <c r="V110">
        <v>1</v>
      </c>
      <c r="W110" t="str">
        <f t="shared" si="5"/>
        <v>PSCAD_DMAT_C_1P_SCR10_XR14_P-0.05_Q0_1P.Unbalanced.79_1</v>
      </c>
      <c r="X110" t="str">
        <f t="shared" si="6"/>
        <v>-0.05_0_10_14</v>
      </c>
      <c r="Z110">
        <v>0</v>
      </c>
    </row>
    <row r="111" spans="1:26" outlineLevel="1" x14ac:dyDescent="0.25">
      <c r="A111" s="3" t="s">
        <v>445</v>
      </c>
      <c r="B111" t="s">
        <v>55</v>
      </c>
      <c r="C111" t="s">
        <v>19</v>
      </c>
      <c r="D111" t="s">
        <v>1140</v>
      </c>
      <c r="E111" t="s">
        <v>310</v>
      </c>
      <c r="F111" t="s">
        <v>304</v>
      </c>
      <c r="G111">
        <v>20</v>
      </c>
      <c r="H111">
        <v>-0.05</v>
      </c>
      <c r="I111">
        <v>0</v>
      </c>
      <c r="J111">
        <f>[2]Inputs!$B$6</f>
        <v>7.06</v>
      </c>
      <c r="K111">
        <f>[2]Inputs!$C$6</f>
        <v>1.63</v>
      </c>
      <c r="L111" s="5" t="str">
        <f>VLOOKUP(X111,[2]Inputs!$A:$F,6,FALSE)</f>
        <v>1.0336</v>
      </c>
      <c r="M111" s="5" t="str">
        <f>VLOOKUP(X111,[2]Inputs!$A:$H,8,FALSE)</f>
        <v>1.0000</v>
      </c>
      <c r="N111" s="5" t="str">
        <f>VLOOKUP(X111,[2]Inputs!$A:$H,7,FALSE)</f>
        <v>1.0300</v>
      </c>
      <c r="O111">
        <v>0</v>
      </c>
      <c r="P111">
        <v>0.43</v>
      </c>
      <c r="Q111" s="17">
        <f>(SQRT((100/(J111*[2]Inputs!$B$9))^2/(K111^2+1)))*([2]Inputs!$B$8^2/100)</f>
        <v>12.409471324438538</v>
      </c>
      <c r="R111" s="17">
        <f>SQRT((([2]Inputs!$B$8^2/100)*100/(J111*[2]Inputs!$B$9))^2-(Q111)^2)/(2*PI()*50)</f>
        <v>6.4385935699593638E-2</v>
      </c>
      <c r="S111">
        <f>SQRT((100/(J111*[2]Inputs!$B$9))^2/(K111^2+1))*[2]Inputs!$B$8^2/100</f>
        <v>12.409471324438538</v>
      </c>
      <c r="T111">
        <f>SQRT((100/(J111*[2]Inputs!$B$9))^2-SQRT((100/(J111*[2]Inputs!$B$9))^2/(K111^2+1))^2)*[2]Inputs!$B$8^2/100/2/PI()/50</f>
        <v>6.4385935699593638E-2</v>
      </c>
      <c r="U111">
        <v>0</v>
      </c>
      <c r="V111">
        <v>1</v>
      </c>
      <c r="W111" t="str">
        <f t="shared" si="5"/>
        <v>PSCAD_DMAT_C_1P_SCR7.06_XR1.63_P-0.05_Q0_1P.Unbalanced.79_2</v>
      </c>
      <c r="X111" t="str">
        <f t="shared" si="6"/>
        <v>-0.05_0_7.06_1.63</v>
      </c>
      <c r="Z111">
        <v>0</v>
      </c>
    </row>
    <row r="112" spans="1:26" outlineLevel="1" x14ac:dyDescent="0.25">
      <c r="A112" s="3" t="s">
        <v>446</v>
      </c>
      <c r="B112" t="s">
        <v>55</v>
      </c>
      <c r="C112" t="s">
        <v>19</v>
      </c>
      <c r="D112" t="s">
        <v>1140</v>
      </c>
      <c r="E112" t="s">
        <v>310</v>
      </c>
      <c r="F112" t="s">
        <v>304</v>
      </c>
      <c r="G112">
        <v>20</v>
      </c>
      <c r="H112">
        <v>-0.05</v>
      </c>
      <c r="I112">
        <v>0</v>
      </c>
      <c r="J112">
        <f>[2]Inputs!$B$7</f>
        <v>4.53</v>
      </c>
      <c r="K112">
        <f>[2]Inputs!$C$7</f>
        <v>1.21</v>
      </c>
      <c r="L112" s="5" t="str">
        <f>VLOOKUP(X112,[2]Inputs!$A:$F,6,FALSE)</f>
        <v>1.0368</v>
      </c>
      <c r="M112" s="5" t="str">
        <f>VLOOKUP(X112,[2]Inputs!$A:$H,8,FALSE)</f>
        <v>1.0000</v>
      </c>
      <c r="N112" s="5" t="str">
        <f>VLOOKUP(X112,[2]Inputs!$A:$H,7,FALSE)</f>
        <v>1.0300</v>
      </c>
      <c r="O112">
        <v>0</v>
      </c>
      <c r="P112">
        <v>0.43</v>
      </c>
      <c r="Q112" s="17">
        <f>(SQRT((100/(J112*[2]Inputs!$B$9))^2/(K112^2+1)))*([2]Inputs!$B$8^2/100)</f>
        <v>23.560643977140487</v>
      </c>
      <c r="R112" s="17">
        <f>SQRT((([2]Inputs!$B$8^2/100)*100/(J112*[2]Inputs!$B$9))^2-(Q112)^2)/(2*PI()*50)</f>
        <v>9.0744989423642855E-2</v>
      </c>
      <c r="S112">
        <f>SQRT((100/(J112*[2]Inputs!$B$9))^2/(K112^2+1))*[2]Inputs!$B$8^2/100</f>
        <v>23.560643977140487</v>
      </c>
      <c r="T112">
        <f>SQRT((100/(J112*[2]Inputs!$B$9))^2-SQRT((100/(J112*[2]Inputs!$B$9))^2/(K112^2+1))^2)*[2]Inputs!$B$8^2/100/2/PI()/50</f>
        <v>9.0744989423642869E-2</v>
      </c>
      <c r="U112">
        <v>0</v>
      </c>
      <c r="V112">
        <v>1</v>
      </c>
      <c r="W112" t="str">
        <f t="shared" si="5"/>
        <v>PSCAD_DMAT_C_1P_SCR4.53_XR1.21_P-0.05_Q0_1P.Unbalanced.79_3</v>
      </c>
      <c r="X112" t="str">
        <f t="shared" si="6"/>
        <v>-0.05_0_4.53_1.21</v>
      </c>
      <c r="Z112">
        <v>0</v>
      </c>
    </row>
    <row r="113" spans="1:26" outlineLevel="1" x14ac:dyDescent="0.25">
      <c r="A113" s="3" t="s">
        <v>447</v>
      </c>
      <c r="B113" t="s">
        <v>55</v>
      </c>
      <c r="C113" t="s">
        <v>19</v>
      </c>
      <c r="D113" t="s">
        <v>1140</v>
      </c>
      <c r="E113" t="s">
        <v>310</v>
      </c>
      <c r="F113" t="s">
        <v>304</v>
      </c>
      <c r="G113">
        <v>20</v>
      </c>
      <c r="H113">
        <v>-0.05</v>
      </c>
      <c r="I113">
        <v>-0.3</v>
      </c>
      <c r="J113">
        <v>10</v>
      </c>
      <c r="K113">
        <v>14</v>
      </c>
      <c r="L113" s="5" t="str">
        <f>VLOOKUP(X113,[2]Inputs!$A:$F,6,FALSE)</f>
        <v>1.0593</v>
      </c>
      <c r="M113" s="5" t="str">
        <f>VLOOKUP(X113,[2]Inputs!$A:$H,8,FALSE)</f>
        <v>0.9750</v>
      </c>
      <c r="N113" s="5" t="str">
        <f>VLOOKUP(X113,[2]Inputs!$A:$H,7,FALSE)</f>
        <v>1.0148</v>
      </c>
      <c r="O113">
        <v>0</v>
      </c>
      <c r="P113">
        <v>0.43</v>
      </c>
      <c r="Q113" s="17">
        <f>(SQRT((100/(J113*[2]Inputs!$B$9))^2/(K113^2+1)))*([2]Inputs!$B$8^2/100)</f>
        <v>1.1936621144128248</v>
      </c>
      <c r="R113" s="17">
        <f>SQRT((([2]Inputs!$B$8^2/100)*100/(J113*[2]Inputs!$B$9))^2-(Q113)^2)/(2*PI()*50)</f>
        <v>5.3193623249290875E-2</v>
      </c>
      <c r="S113">
        <f>SQRT((100/(J113*[2]Inputs!$B$9))^2/(K113^2+1))*[2]Inputs!$B$8^2/100</f>
        <v>1.1936621144128245</v>
      </c>
      <c r="T113">
        <f>SQRT((100/(J113*[2]Inputs!$B$9))^2-SQRT((100/(J113*[2]Inputs!$B$9))^2/(K113^2+1))^2)*[2]Inputs!$B$8^2/100/2/PI()/50</f>
        <v>5.3193623249290889E-2</v>
      </c>
      <c r="U113">
        <v>0</v>
      </c>
      <c r="V113">
        <v>1</v>
      </c>
      <c r="W113" t="str">
        <f t="shared" si="5"/>
        <v>PSCAD_DMAT_C_1P_SCR10_XR14_P-0.05_Q-0.3_1P.Unbalanced.80</v>
      </c>
      <c r="X113" t="str">
        <f t="shared" si="6"/>
        <v>-0.05_-0.3_10_14</v>
      </c>
      <c r="Z113">
        <v>0</v>
      </c>
    </row>
    <row r="114" spans="1:26" outlineLevel="1" x14ac:dyDescent="0.25">
      <c r="A114" s="3" t="s">
        <v>448</v>
      </c>
      <c r="B114" t="s">
        <v>55</v>
      </c>
      <c r="C114" t="s">
        <v>19</v>
      </c>
      <c r="D114" t="s">
        <v>1140</v>
      </c>
      <c r="E114" t="s">
        <v>310</v>
      </c>
      <c r="F114" t="s">
        <v>304</v>
      </c>
      <c r="G114">
        <v>20</v>
      </c>
      <c r="H114">
        <v>-0.05</v>
      </c>
      <c r="I114">
        <v>0.3</v>
      </c>
      <c r="J114">
        <v>10</v>
      </c>
      <c r="K114">
        <v>14</v>
      </c>
      <c r="L114" s="5" t="str">
        <f>VLOOKUP(X114,[2]Inputs!$A:$F,6,FALSE)</f>
        <v>1.0013</v>
      </c>
      <c r="M114" s="5" t="str">
        <f>VLOOKUP(X114,[2]Inputs!$A:$H,8,FALSE)</f>
        <v>1.0250</v>
      </c>
      <c r="N114" s="5" t="str">
        <f>VLOOKUP(X114,[2]Inputs!$A:$H,7,FALSE)</f>
        <v>1.0452</v>
      </c>
      <c r="O114">
        <v>0</v>
      </c>
      <c r="P114">
        <v>0.43</v>
      </c>
      <c r="Q114" s="17">
        <f>(SQRT((100/(J114*[2]Inputs!$B$9))^2/(K114^2+1)))*([2]Inputs!$B$8^2/100)</f>
        <v>1.1936621144128248</v>
      </c>
      <c r="R114" s="17">
        <f>SQRT((([2]Inputs!$B$8^2/100)*100/(J114*[2]Inputs!$B$9))^2-(Q114)^2)/(2*PI()*50)</f>
        <v>5.3193623249290875E-2</v>
      </c>
      <c r="S114">
        <f>SQRT((100/(J114*[2]Inputs!$B$9))^2/(K114^2+1))*[2]Inputs!$B$8^2/100</f>
        <v>1.1936621144128245</v>
      </c>
      <c r="T114">
        <f>SQRT((100/(J114*[2]Inputs!$B$9))^2-SQRT((100/(J114*[2]Inputs!$B$9))^2/(K114^2+1))^2)*[2]Inputs!$B$8^2/100/2/PI()/50</f>
        <v>5.3193623249290889E-2</v>
      </c>
      <c r="U114">
        <v>0</v>
      </c>
      <c r="V114">
        <v>1</v>
      </c>
      <c r="W114" t="str">
        <f t="shared" si="5"/>
        <v>PSCAD_DMAT_C_1P_SCR10_XR14_P-0.05_Q0.3_1P.Unbalanced.81</v>
      </c>
      <c r="X114" t="str">
        <f t="shared" si="6"/>
        <v>-0.05_0.3_10_14</v>
      </c>
      <c r="Z114">
        <v>0</v>
      </c>
    </row>
    <row r="115" spans="1:26" outlineLevel="1" x14ac:dyDescent="0.25">
      <c r="A115" s="3" t="s">
        <v>449</v>
      </c>
      <c r="B115" t="s">
        <v>55</v>
      </c>
      <c r="C115" t="s">
        <v>19</v>
      </c>
      <c r="D115" t="s">
        <v>1140</v>
      </c>
      <c r="E115" t="s">
        <v>310</v>
      </c>
      <c r="F115" t="s">
        <v>304</v>
      </c>
      <c r="G115">
        <v>20</v>
      </c>
      <c r="H115">
        <v>-0.05</v>
      </c>
      <c r="I115">
        <v>0</v>
      </c>
      <c r="J115">
        <v>3</v>
      </c>
      <c r="K115">
        <v>14</v>
      </c>
      <c r="L115" s="5" t="str">
        <f>VLOOKUP(X115,[2]Inputs!$A:$F,6,FALSE)</f>
        <v>1.0311</v>
      </c>
      <c r="M115" s="5" t="str">
        <f>VLOOKUP(X115,[2]Inputs!$A:$H,8,FALSE)</f>
        <v>1.0000</v>
      </c>
      <c r="N115" s="5" t="str">
        <f>VLOOKUP(X115,[2]Inputs!$A:$H,7,FALSE)</f>
        <v>1.0300</v>
      </c>
      <c r="O115">
        <v>0</v>
      </c>
      <c r="P115">
        <v>0.43</v>
      </c>
      <c r="Q115" s="17">
        <f>(SQRT((100/(J115*[2]Inputs!$B$9))^2/(K115^2+1)))*([2]Inputs!$B$8^2/100)</f>
        <v>3.9788737147094158</v>
      </c>
      <c r="R115" s="17">
        <f>SQRT((([2]Inputs!$B$8^2/100)*100/(J115*[2]Inputs!$B$9))^2-(Q115)^2)/(2*PI()*50)</f>
        <v>0.17731207749763625</v>
      </c>
      <c r="S115">
        <f>SQRT((100/(J115*[2]Inputs!$B$9))^2/(K115^2+1))*[2]Inputs!$B$8^2/100</f>
        <v>3.9788737147094158</v>
      </c>
      <c r="T115">
        <f>SQRT((100/(J115*[2]Inputs!$B$9))^2-SQRT((100/(J115*[2]Inputs!$B$9))^2/(K115^2+1))^2)*[2]Inputs!$B$8^2/100/2/PI()/50</f>
        <v>0.17731207749763631</v>
      </c>
      <c r="U115">
        <v>0</v>
      </c>
      <c r="V115">
        <v>1</v>
      </c>
      <c r="W115" t="str">
        <f t="shared" si="5"/>
        <v>PSCAD_DMAT_C_1P_SCR3_XR14_P-0.05_Q0_1P.Unbalanced.82</v>
      </c>
      <c r="X115" t="str">
        <f t="shared" si="6"/>
        <v>-0.05_0_3_14</v>
      </c>
      <c r="Z115">
        <v>0</v>
      </c>
    </row>
    <row r="116" spans="1:26" outlineLevel="1" x14ac:dyDescent="0.25">
      <c r="A116" s="3" t="s">
        <v>450</v>
      </c>
      <c r="B116" t="s">
        <v>55</v>
      </c>
      <c r="C116" t="s">
        <v>19</v>
      </c>
      <c r="D116" t="s">
        <v>1140</v>
      </c>
      <c r="E116" t="s">
        <v>310</v>
      </c>
      <c r="F116" t="s">
        <v>304</v>
      </c>
      <c r="G116">
        <v>20</v>
      </c>
      <c r="H116">
        <v>-0.05</v>
      </c>
      <c r="I116">
        <v>-0.3</v>
      </c>
      <c r="J116">
        <v>3</v>
      </c>
      <c r="K116">
        <v>3</v>
      </c>
      <c r="L116" s="5" t="str">
        <f>VLOOKUP(X116,[2]Inputs!$A:$F,6,FALSE)</f>
        <v>1.1272</v>
      </c>
      <c r="M116" s="5" t="str">
        <f>VLOOKUP(X116,[2]Inputs!$A:$H,8,FALSE)</f>
        <v>0.9750</v>
      </c>
      <c r="N116" s="5" t="str">
        <f>VLOOKUP(X116,[2]Inputs!$A:$H,7,FALSE)</f>
        <v>1.0148</v>
      </c>
      <c r="O116">
        <v>0</v>
      </c>
      <c r="P116">
        <v>0.43</v>
      </c>
      <c r="Q116" s="17">
        <f>(SQRT((100/(J116*[2]Inputs!$B$9))^2/(K116^2+1)))*([2]Inputs!$B$8^2/100)</f>
        <v>17.660104471401876</v>
      </c>
      <c r="R116" s="17">
        <f>SQRT((([2]Inputs!$B$8^2/100)*100/(J116*[2]Inputs!$B$9))^2-(Q116)^2)/(2*PI()*50)</f>
        <v>0.16864157532857349</v>
      </c>
      <c r="S116">
        <f>SQRT((100/(J116*[2]Inputs!$B$9))^2/(K116^2+1))*[2]Inputs!$B$8^2/100</f>
        <v>17.660104471401873</v>
      </c>
      <c r="T116">
        <f>SQRT((100/(J116*[2]Inputs!$B$9))^2-SQRT((100/(J116*[2]Inputs!$B$9))^2/(K116^2+1))^2)*[2]Inputs!$B$8^2/100/2/PI()/50</f>
        <v>0.16864157532857349</v>
      </c>
      <c r="U116">
        <v>0</v>
      </c>
      <c r="V116">
        <v>1</v>
      </c>
      <c r="W116" t="str">
        <f t="shared" si="5"/>
        <v>PSCAD_DMAT_C_1P_SCR3_XR3_P-0.05_Q-0.3_1P.Unbalanced.83</v>
      </c>
      <c r="X116" t="str">
        <f t="shared" si="6"/>
        <v>-0.05_-0.3_3_3</v>
      </c>
      <c r="Z116">
        <v>0</v>
      </c>
    </row>
    <row r="117" spans="1:26" outlineLevel="1" x14ac:dyDescent="0.25">
      <c r="A117" s="3" t="s">
        <v>451</v>
      </c>
      <c r="B117" t="s">
        <v>55</v>
      </c>
      <c r="C117" t="s">
        <v>19</v>
      </c>
      <c r="D117" t="s">
        <v>1140</v>
      </c>
      <c r="E117" t="s">
        <v>310</v>
      </c>
      <c r="F117" t="s">
        <v>304</v>
      </c>
      <c r="G117">
        <v>20</v>
      </c>
      <c r="H117">
        <v>-0.05</v>
      </c>
      <c r="I117">
        <v>0.3</v>
      </c>
      <c r="J117">
        <v>3</v>
      </c>
      <c r="K117">
        <v>3</v>
      </c>
      <c r="L117" s="5" t="str">
        <f>VLOOKUP(X117,[2]Inputs!$A:$F,6,FALSE)</f>
        <v>0.9443</v>
      </c>
      <c r="M117" s="5" t="str">
        <f>VLOOKUP(X117,[2]Inputs!$A:$H,8,FALSE)</f>
        <v>1.0250</v>
      </c>
      <c r="N117" s="5" t="str">
        <f>VLOOKUP(X117,[2]Inputs!$A:$H,7,FALSE)</f>
        <v>1.0452</v>
      </c>
      <c r="O117">
        <v>0</v>
      </c>
      <c r="P117">
        <v>0.43</v>
      </c>
      <c r="Q117" s="17">
        <f>(SQRT((100/(J117*[2]Inputs!$B$9))^2/(K117^2+1)))*([2]Inputs!$B$8^2/100)</f>
        <v>17.660104471401876</v>
      </c>
      <c r="R117" s="17">
        <f>SQRT((([2]Inputs!$B$8^2/100)*100/(J117*[2]Inputs!$B$9))^2-(Q117)^2)/(2*PI()*50)</f>
        <v>0.16864157532857349</v>
      </c>
      <c r="S117">
        <f>SQRT((100/(J117*[2]Inputs!$B$9))^2/(K117^2+1))*[2]Inputs!$B$8^2/100</f>
        <v>17.660104471401873</v>
      </c>
      <c r="T117">
        <f>SQRT((100/(J117*[2]Inputs!$B$9))^2-SQRT((100/(J117*[2]Inputs!$B$9))^2/(K117^2+1))^2)*[2]Inputs!$B$8^2/100/2/PI()/50</f>
        <v>0.16864157532857349</v>
      </c>
      <c r="U117">
        <v>0</v>
      </c>
      <c r="V117">
        <v>1</v>
      </c>
      <c r="W117" t="str">
        <f t="shared" si="5"/>
        <v>PSCAD_DMAT_C_1P_SCR3_XR3_P-0.05_Q0.3_1P.Unbalanced.84</v>
      </c>
      <c r="X117" t="str">
        <f t="shared" si="6"/>
        <v>-0.05_0.3_3_3</v>
      </c>
      <c r="Z117">
        <v>0</v>
      </c>
    </row>
    <row r="118" spans="1:26" outlineLevel="1" x14ac:dyDescent="0.25">
      <c r="A118" s="3" t="s">
        <v>452</v>
      </c>
      <c r="B118" t="s">
        <v>55</v>
      </c>
      <c r="C118" t="s">
        <v>20</v>
      </c>
      <c r="D118" t="s">
        <v>1140</v>
      </c>
      <c r="E118" t="s">
        <v>311</v>
      </c>
      <c r="F118" t="s">
        <v>304</v>
      </c>
      <c r="G118">
        <v>20</v>
      </c>
      <c r="H118">
        <v>-1</v>
      </c>
      <c r="I118">
        <v>0</v>
      </c>
      <c r="J118">
        <v>10</v>
      </c>
      <c r="K118">
        <v>14</v>
      </c>
      <c r="L118" s="5" t="str">
        <f>VLOOKUP(X118,[2]Inputs!$A:$F,6,FALSE)</f>
        <v>1.0414</v>
      </c>
      <c r="M118" s="5" t="str">
        <f>VLOOKUP(X118,[2]Inputs!$A:$H,8,FALSE)</f>
        <v>1.0000</v>
      </c>
      <c r="N118" s="5" t="str">
        <f>VLOOKUP(X118,[2]Inputs!$A:$H,7,FALSE)</f>
        <v>1.0300</v>
      </c>
      <c r="O118">
        <v>0</v>
      </c>
      <c r="P118">
        <v>2</v>
      </c>
      <c r="Q118">
        <v>1E-3</v>
      </c>
      <c r="R118">
        <v>0</v>
      </c>
      <c r="S118">
        <f>SQRT((100/(J118*[2]Inputs!$B$9))^2/(K118^2+1))*[2]Inputs!$B$8^2/100</f>
        <v>1.1936621144128245</v>
      </c>
      <c r="T118">
        <f>SQRT((100/(J118*[2]Inputs!$B$9))^2-SQRT((100/(J118*[2]Inputs!$B$9))^2/(K118^2+1))^2)*[2]Inputs!$B$8^2/100/2/PI()/50</f>
        <v>5.3193623249290889E-2</v>
      </c>
      <c r="U118">
        <v>0</v>
      </c>
      <c r="V118">
        <v>0</v>
      </c>
      <c r="W118" t="str">
        <f t="shared" si="5"/>
        <v>PSCAD_DMAT_C_PP_SCR10_XR14_P-1_Q0_PP.Unbalanced.85_1</v>
      </c>
      <c r="X118" t="str">
        <f t="shared" si="6"/>
        <v>-1_0_10_14</v>
      </c>
      <c r="Z118">
        <v>0</v>
      </c>
    </row>
    <row r="119" spans="1:26" outlineLevel="1" x14ac:dyDescent="0.25">
      <c r="A119" s="3" t="s">
        <v>453</v>
      </c>
      <c r="B119" t="s">
        <v>55</v>
      </c>
      <c r="C119" t="s">
        <v>20</v>
      </c>
      <c r="D119" t="s">
        <v>1140</v>
      </c>
      <c r="E119" t="s">
        <v>311</v>
      </c>
      <c r="F119" t="s">
        <v>304</v>
      </c>
      <c r="G119">
        <v>20</v>
      </c>
      <c r="H119">
        <v>-1</v>
      </c>
      <c r="I119">
        <v>0</v>
      </c>
      <c r="J119">
        <f>[2]Inputs!$B$6</f>
        <v>7.06</v>
      </c>
      <c r="K119">
        <f>[2]Inputs!$C$6</f>
        <v>1.63</v>
      </c>
      <c r="L119" s="5" t="str">
        <f>VLOOKUP(X119,[2]Inputs!$A:$F,6,FALSE)</f>
        <v>1.1081</v>
      </c>
      <c r="M119" s="5" t="str">
        <f>VLOOKUP(X119,[2]Inputs!$A:$H,8,FALSE)</f>
        <v>1.0000</v>
      </c>
      <c r="N119" s="5" t="str">
        <f>VLOOKUP(X119,[2]Inputs!$A:$H,7,FALSE)</f>
        <v>1.0300</v>
      </c>
      <c r="O119">
        <v>0</v>
      </c>
      <c r="P119">
        <v>2</v>
      </c>
      <c r="Q119">
        <v>1E-3</v>
      </c>
      <c r="R119">
        <v>0</v>
      </c>
      <c r="S119">
        <f>SQRT((100/(J119*[2]Inputs!$B$9))^2/(K119^2+1))*[2]Inputs!$B$8^2/100</f>
        <v>12.409471324438538</v>
      </c>
      <c r="T119">
        <f>SQRT((100/(J119*[2]Inputs!$B$9))^2-SQRT((100/(J119*[2]Inputs!$B$9))^2/(K119^2+1))^2)*[2]Inputs!$B$8^2/100/2/PI()/50</f>
        <v>6.4385935699593638E-2</v>
      </c>
      <c r="U119">
        <v>0</v>
      </c>
      <c r="V119">
        <v>0</v>
      </c>
      <c r="W119" t="str">
        <f t="shared" si="5"/>
        <v>PSCAD_DMAT_C_PP_SCR7.06_XR1.63_P-1_Q0_PP.Unbalanced.85_2</v>
      </c>
      <c r="X119" t="str">
        <f t="shared" si="6"/>
        <v>-1_0_7.06_1.63</v>
      </c>
      <c r="Z119">
        <v>0</v>
      </c>
    </row>
    <row r="120" spans="1:26" outlineLevel="1" x14ac:dyDescent="0.25">
      <c r="A120" s="3" t="s">
        <v>454</v>
      </c>
      <c r="B120" t="s">
        <v>55</v>
      </c>
      <c r="C120" t="s">
        <v>20</v>
      </c>
      <c r="D120" t="s">
        <v>1140</v>
      </c>
      <c r="E120" t="s">
        <v>311</v>
      </c>
      <c r="F120" t="s">
        <v>304</v>
      </c>
      <c r="G120">
        <v>20</v>
      </c>
      <c r="H120">
        <v>-1</v>
      </c>
      <c r="I120">
        <v>0</v>
      </c>
      <c r="J120">
        <f>[2]Inputs!$B$7</f>
        <v>4.53</v>
      </c>
      <c r="K120">
        <f>[2]Inputs!$C$7</f>
        <v>1.21</v>
      </c>
      <c r="L120" s="5" t="str">
        <f>VLOOKUP(X120,[2]Inputs!$A:$F,6,FALSE)</f>
        <v>1.1782</v>
      </c>
      <c r="M120" s="5" t="str">
        <f>VLOOKUP(X120,[2]Inputs!$A:$H,8,FALSE)</f>
        <v>1.0000</v>
      </c>
      <c r="N120" s="5" t="str">
        <f>VLOOKUP(X120,[2]Inputs!$A:$H,7,FALSE)</f>
        <v>1.0300</v>
      </c>
      <c r="O120">
        <v>0</v>
      </c>
      <c r="P120">
        <v>2</v>
      </c>
      <c r="Q120">
        <v>1E-3</v>
      </c>
      <c r="R120">
        <v>0</v>
      </c>
      <c r="S120">
        <f>SQRT((100/(J120*[2]Inputs!$B$9))^2/(K120^2+1))*[2]Inputs!$B$8^2/100</f>
        <v>23.560643977140487</v>
      </c>
      <c r="T120">
        <f>SQRT((100/(J120*[2]Inputs!$B$9))^2-SQRT((100/(J120*[2]Inputs!$B$9))^2/(K120^2+1))^2)*[2]Inputs!$B$8^2/100/2/PI()/50</f>
        <v>9.0744989423642869E-2</v>
      </c>
      <c r="U120">
        <v>0</v>
      </c>
      <c r="V120">
        <v>0</v>
      </c>
      <c r="W120" t="str">
        <f t="shared" si="5"/>
        <v>PSCAD_DMAT_C_PP_SCR4.53_XR1.21_P-1_Q0_PP.Unbalanced.85_3</v>
      </c>
      <c r="X120" t="str">
        <f t="shared" si="6"/>
        <v>-1_0_4.53_1.21</v>
      </c>
      <c r="Z120">
        <v>0</v>
      </c>
    </row>
    <row r="121" spans="1:26" outlineLevel="1" x14ac:dyDescent="0.25">
      <c r="A121" s="3" t="s">
        <v>455</v>
      </c>
      <c r="B121" t="s">
        <v>55</v>
      </c>
      <c r="C121" t="s">
        <v>20</v>
      </c>
      <c r="D121" t="s">
        <v>1140</v>
      </c>
      <c r="E121" t="s">
        <v>311</v>
      </c>
      <c r="F121" t="s">
        <v>304</v>
      </c>
      <c r="G121">
        <v>20</v>
      </c>
      <c r="H121">
        <v>-1</v>
      </c>
      <c r="I121">
        <v>-0.3</v>
      </c>
      <c r="J121">
        <v>10</v>
      </c>
      <c r="K121">
        <v>14</v>
      </c>
      <c r="L121" s="5" t="str">
        <f>VLOOKUP(X121,[2]Inputs!$A:$F,6,FALSE)</f>
        <v>1.0701</v>
      </c>
      <c r="M121" s="5" t="str">
        <f>VLOOKUP(X121,[2]Inputs!$A:$H,8,FALSE)</f>
        <v>0.9750</v>
      </c>
      <c r="N121" s="5" t="str">
        <f>VLOOKUP(X121,[2]Inputs!$A:$H,7,FALSE)</f>
        <v>1.0148</v>
      </c>
      <c r="O121">
        <v>0</v>
      </c>
      <c r="P121">
        <v>2</v>
      </c>
      <c r="Q121">
        <v>1E-3</v>
      </c>
      <c r="R121">
        <v>0</v>
      </c>
      <c r="S121">
        <f>SQRT((100/(J121*[2]Inputs!$B$9))^2/(K121^2+1))*[2]Inputs!$B$8^2/100</f>
        <v>1.1936621144128245</v>
      </c>
      <c r="T121">
        <f>SQRT((100/(J121*[2]Inputs!$B$9))^2-SQRT((100/(J121*[2]Inputs!$B$9))^2/(K121^2+1))^2)*[2]Inputs!$B$8^2/100/2/PI()/50</f>
        <v>5.3193623249290889E-2</v>
      </c>
      <c r="U121">
        <v>0</v>
      </c>
      <c r="V121">
        <v>0</v>
      </c>
      <c r="W121" t="str">
        <f t="shared" si="5"/>
        <v>PSCAD_DMAT_C_PP_SCR10_XR14_P-1_Q-0.3_PP.Unbalanced.86</v>
      </c>
      <c r="X121" t="str">
        <f t="shared" si="6"/>
        <v>-1_-0.3_10_14</v>
      </c>
      <c r="Z121">
        <v>0</v>
      </c>
    </row>
    <row r="122" spans="1:26" outlineLevel="1" x14ac:dyDescent="0.25">
      <c r="A122" s="3" t="s">
        <v>456</v>
      </c>
      <c r="B122" t="s">
        <v>55</v>
      </c>
      <c r="C122" t="s">
        <v>20</v>
      </c>
      <c r="D122" t="s">
        <v>1140</v>
      </c>
      <c r="E122" t="s">
        <v>311</v>
      </c>
      <c r="F122" t="s">
        <v>304</v>
      </c>
      <c r="G122">
        <v>20</v>
      </c>
      <c r="H122">
        <v>-1</v>
      </c>
      <c r="I122">
        <v>0.3</v>
      </c>
      <c r="J122">
        <v>10</v>
      </c>
      <c r="K122">
        <v>14</v>
      </c>
      <c r="L122" s="5" t="str">
        <f>VLOOKUP(X122,[2]Inputs!$A:$F,6,FALSE)</f>
        <v>1.0126</v>
      </c>
      <c r="M122" s="5" t="str">
        <f>VLOOKUP(X122,[2]Inputs!$A:$H,8,FALSE)</f>
        <v>1.0375</v>
      </c>
      <c r="N122" s="5" t="str">
        <f>VLOOKUP(X122,[2]Inputs!$A:$H,7,FALSE)</f>
        <v>1.0452</v>
      </c>
      <c r="O122">
        <v>0</v>
      </c>
      <c r="P122">
        <v>2</v>
      </c>
      <c r="Q122">
        <v>1E-3</v>
      </c>
      <c r="R122">
        <v>0</v>
      </c>
      <c r="S122">
        <f>SQRT((100/(J122*[2]Inputs!$B$9))^2/(K122^2+1))*[2]Inputs!$B$8^2/100</f>
        <v>1.1936621144128245</v>
      </c>
      <c r="T122">
        <f>SQRT((100/(J122*[2]Inputs!$B$9))^2-SQRT((100/(J122*[2]Inputs!$B$9))^2/(K122^2+1))^2)*[2]Inputs!$B$8^2/100/2/PI()/50</f>
        <v>5.3193623249290889E-2</v>
      </c>
      <c r="U122">
        <v>0</v>
      </c>
      <c r="V122">
        <v>0</v>
      </c>
      <c r="W122" t="str">
        <f t="shared" si="5"/>
        <v>PSCAD_DMAT_C_PP_SCR10_XR14_P-1_Q0.3_PP.Unbalanced.87</v>
      </c>
      <c r="X122" t="str">
        <f t="shared" si="6"/>
        <v>-1_0.3_10_14</v>
      </c>
      <c r="Z122">
        <v>0</v>
      </c>
    </row>
    <row r="123" spans="1:26" outlineLevel="1" x14ac:dyDescent="0.25">
      <c r="A123" s="3" t="s">
        <v>457</v>
      </c>
      <c r="B123" t="s">
        <v>55</v>
      </c>
      <c r="C123" t="s">
        <v>20</v>
      </c>
      <c r="D123" t="s">
        <v>1140</v>
      </c>
      <c r="E123" t="s">
        <v>311</v>
      </c>
      <c r="F123" t="s">
        <v>304</v>
      </c>
      <c r="G123">
        <v>20</v>
      </c>
      <c r="H123">
        <v>-1</v>
      </c>
      <c r="I123">
        <v>0</v>
      </c>
      <c r="J123">
        <v>3</v>
      </c>
      <c r="K123">
        <v>14</v>
      </c>
      <c r="L123" s="5" t="str">
        <f>VLOOKUP(X123,[2]Inputs!$A:$F,6,FALSE)</f>
        <v>1.1013</v>
      </c>
      <c r="M123" s="5" t="str">
        <f>VLOOKUP(X123,[2]Inputs!$A:$H,8,FALSE)</f>
        <v>1.0000</v>
      </c>
      <c r="N123" s="5" t="str">
        <f>VLOOKUP(X123,[2]Inputs!$A:$H,7,FALSE)</f>
        <v>1.0300</v>
      </c>
      <c r="O123">
        <v>0</v>
      </c>
      <c r="P123">
        <v>2</v>
      </c>
      <c r="Q123">
        <v>1E-3</v>
      </c>
      <c r="R123">
        <v>0</v>
      </c>
      <c r="S123">
        <f>SQRT((100/(J123*[2]Inputs!$B$9))^2/(K123^2+1))*[2]Inputs!$B$8^2/100</f>
        <v>3.9788737147094158</v>
      </c>
      <c r="T123">
        <f>SQRT((100/(J123*[2]Inputs!$B$9))^2-SQRT((100/(J123*[2]Inputs!$B$9))^2/(K123^2+1))^2)*[2]Inputs!$B$8^2/100/2/PI()/50</f>
        <v>0.17731207749763631</v>
      </c>
      <c r="U123">
        <v>0</v>
      </c>
      <c r="V123">
        <v>0</v>
      </c>
      <c r="W123" t="str">
        <f t="shared" si="5"/>
        <v>PSCAD_DMAT_C_PP_SCR3_XR14_P-1_Q0_PP.Unbalanced.88</v>
      </c>
      <c r="X123" t="str">
        <f t="shared" si="6"/>
        <v>-1_0_3_14</v>
      </c>
      <c r="Z123">
        <v>0</v>
      </c>
    </row>
    <row r="124" spans="1:26" outlineLevel="1" x14ac:dyDescent="0.25">
      <c r="A124" s="3" t="s">
        <v>458</v>
      </c>
      <c r="B124" t="s">
        <v>55</v>
      </c>
      <c r="C124" t="s">
        <v>20</v>
      </c>
      <c r="D124" t="s">
        <v>1140</v>
      </c>
      <c r="E124" t="s">
        <v>311</v>
      </c>
      <c r="F124" t="s">
        <v>304</v>
      </c>
      <c r="G124">
        <v>20</v>
      </c>
      <c r="H124">
        <v>-1</v>
      </c>
      <c r="I124">
        <v>-0.3</v>
      </c>
      <c r="J124">
        <v>3</v>
      </c>
      <c r="K124">
        <v>3</v>
      </c>
      <c r="L124" s="5" t="str">
        <f>VLOOKUP(X124,[2]Inputs!$A:$F,6,FALSE)</f>
        <v>1.2552</v>
      </c>
      <c r="M124" s="5" t="str">
        <f>VLOOKUP(X124,[2]Inputs!$A:$H,8,FALSE)</f>
        <v>0.9750</v>
      </c>
      <c r="N124" s="5" t="str">
        <f>VLOOKUP(X124,[2]Inputs!$A:$H,7,FALSE)</f>
        <v>1.0148</v>
      </c>
      <c r="O124">
        <v>0</v>
      </c>
      <c r="P124">
        <v>2</v>
      </c>
      <c r="Q124">
        <v>1E-3</v>
      </c>
      <c r="R124">
        <v>0</v>
      </c>
      <c r="S124">
        <f>SQRT((100/(J124*[2]Inputs!$B$9))^2/(K124^2+1))*[2]Inputs!$B$8^2/100</f>
        <v>17.660104471401873</v>
      </c>
      <c r="T124">
        <f>SQRT((100/(J124*[2]Inputs!$B$9))^2-SQRT((100/(J124*[2]Inputs!$B$9))^2/(K124^2+1))^2)*[2]Inputs!$B$8^2/100/2/PI()/50</f>
        <v>0.16864157532857349</v>
      </c>
      <c r="U124">
        <v>0</v>
      </c>
      <c r="V124">
        <v>0</v>
      </c>
      <c r="W124" t="str">
        <f t="shared" si="5"/>
        <v>PSCAD_DMAT_C_PP_SCR3_XR3_P-1_Q-0.3_PP.Unbalanced.89</v>
      </c>
      <c r="X124" t="str">
        <f t="shared" si="6"/>
        <v>-1_-0.3_3_3</v>
      </c>
      <c r="Z124">
        <v>0</v>
      </c>
    </row>
    <row r="125" spans="1:26" outlineLevel="1" x14ac:dyDescent="0.25">
      <c r="A125" s="3" t="s">
        <v>459</v>
      </c>
      <c r="B125" t="s">
        <v>55</v>
      </c>
      <c r="C125" t="s">
        <v>20</v>
      </c>
      <c r="D125" t="s">
        <v>1140</v>
      </c>
      <c r="E125" t="s">
        <v>311</v>
      </c>
      <c r="F125" t="s">
        <v>304</v>
      </c>
      <c r="G125">
        <v>20</v>
      </c>
      <c r="H125">
        <v>-1</v>
      </c>
      <c r="I125">
        <v>0.3</v>
      </c>
      <c r="J125">
        <v>3</v>
      </c>
      <c r="K125">
        <v>3</v>
      </c>
      <c r="L125" s="5" t="str">
        <f>VLOOKUP(X125,[2]Inputs!$A:$F,6,FALSE)</f>
        <v>1.0936</v>
      </c>
      <c r="M125" s="5" t="str">
        <f>VLOOKUP(X125,[2]Inputs!$A:$H,8,FALSE)</f>
        <v>1.0375</v>
      </c>
      <c r="N125" s="5" t="str">
        <f>VLOOKUP(X125,[2]Inputs!$A:$H,7,FALSE)</f>
        <v>1.0452</v>
      </c>
      <c r="O125">
        <v>0</v>
      </c>
      <c r="P125">
        <v>2</v>
      </c>
      <c r="Q125">
        <v>1E-3</v>
      </c>
      <c r="R125">
        <v>0</v>
      </c>
      <c r="S125">
        <f>SQRT((100/(J125*[2]Inputs!$B$9))^2/(K125^2+1))*[2]Inputs!$B$8^2/100</f>
        <v>17.660104471401873</v>
      </c>
      <c r="T125">
        <f>SQRT((100/(J125*[2]Inputs!$B$9))^2-SQRT((100/(J125*[2]Inputs!$B$9))^2/(K125^2+1))^2)*[2]Inputs!$B$8^2/100/2/PI()/50</f>
        <v>0.16864157532857349</v>
      </c>
      <c r="U125">
        <v>0</v>
      </c>
      <c r="V125">
        <v>0</v>
      </c>
      <c r="W125" t="str">
        <f t="shared" si="5"/>
        <v>PSCAD_DMAT_C_PP_SCR3_XR3_P-1_Q0.3_PP.Unbalanced.90</v>
      </c>
      <c r="X125" t="str">
        <f t="shared" si="6"/>
        <v>-1_0.3_3_3</v>
      </c>
      <c r="Z125">
        <v>0</v>
      </c>
    </row>
    <row r="126" spans="1:26" outlineLevel="1" x14ac:dyDescent="0.25">
      <c r="A126" s="3" t="s">
        <v>460</v>
      </c>
      <c r="B126" t="s">
        <v>55</v>
      </c>
      <c r="C126" t="s">
        <v>20</v>
      </c>
      <c r="D126" t="s">
        <v>1140</v>
      </c>
      <c r="E126" t="s">
        <v>311</v>
      </c>
      <c r="F126" t="s">
        <v>304</v>
      </c>
      <c r="G126">
        <v>20</v>
      </c>
      <c r="H126">
        <v>-0.05</v>
      </c>
      <c r="I126">
        <v>0</v>
      </c>
      <c r="J126">
        <v>10</v>
      </c>
      <c r="K126">
        <v>14</v>
      </c>
      <c r="L126" s="5" t="str">
        <f>VLOOKUP(X126,[2]Inputs!$A:$F,6,FALSE)</f>
        <v>1.0303</v>
      </c>
      <c r="M126" s="5" t="str">
        <f>VLOOKUP(X126,[2]Inputs!$A:$H,8,FALSE)</f>
        <v>1.0000</v>
      </c>
      <c r="N126" s="5" t="str">
        <f>VLOOKUP(X126,[2]Inputs!$A:$H,7,FALSE)</f>
        <v>1.0300</v>
      </c>
      <c r="O126">
        <v>0</v>
      </c>
      <c r="P126">
        <v>2</v>
      </c>
      <c r="Q126">
        <v>1E-3</v>
      </c>
      <c r="R126">
        <v>0</v>
      </c>
      <c r="S126">
        <f>SQRT((100/(J126*[2]Inputs!$B$9))^2/(K126^2+1))*[2]Inputs!$B$8^2/100</f>
        <v>1.1936621144128245</v>
      </c>
      <c r="T126">
        <f>SQRT((100/(J126*[2]Inputs!$B$9))^2-SQRT((100/(J126*[2]Inputs!$B$9))^2/(K126^2+1))^2)*[2]Inputs!$B$8^2/100/2/PI()/50</f>
        <v>5.3193623249290889E-2</v>
      </c>
      <c r="U126">
        <v>0</v>
      </c>
      <c r="V126">
        <v>0</v>
      </c>
      <c r="W126" t="str">
        <f t="shared" si="5"/>
        <v>PSCAD_DMAT_C_PP_SCR10_XR14_P-0.05_Q0_PP.Unbalanced.91_1</v>
      </c>
      <c r="X126" t="str">
        <f t="shared" si="6"/>
        <v>-0.05_0_10_14</v>
      </c>
      <c r="Z126">
        <v>0</v>
      </c>
    </row>
    <row r="127" spans="1:26" outlineLevel="1" x14ac:dyDescent="0.25">
      <c r="A127" s="3" t="s">
        <v>461</v>
      </c>
      <c r="B127" t="s">
        <v>55</v>
      </c>
      <c r="C127" t="s">
        <v>20</v>
      </c>
      <c r="D127" t="s">
        <v>1140</v>
      </c>
      <c r="E127" t="s">
        <v>311</v>
      </c>
      <c r="F127" t="s">
        <v>304</v>
      </c>
      <c r="G127">
        <v>20</v>
      </c>
      <c r="H127">
        <v>-0.05</v>
      </c>
      <c r="I127">
        <v>0</v>
      </c>
      <c r="J127">
        <f>[2]Inputs!$B$6</f>
        <v>7.06</v>
      </c>
      <c r="K127">
        <f>[2]Inputs!$C$6</f>
        <v>1.63</v>
      </c>
      <c r="L127" s="5" t="str">
        <f>VLOOKUP(X127,[2]Inputs!$A:$F,6,FALSE)</f>
        <v>1.0336</v>
      </c>
      <c r="M127" s="5" t="str">
        <f>VLOOKUP(X127,[2]Inputs!$A:$H,8,FALSE)</f>
        <v>1.0000</v>
      </c>
      <c r="N127" s="5" t="str">
        <f>VLOOKUP(X127,[2]Inputs!$A:$H,7,FALSE)</f>
        <v>1.0300</v>
      </c>
      <c r="O127">
        <v>0</v>
      </c>
      <c r="P127">
        <v>2</v>
      </c>
      <c r="Q127">
        <v>1E-3</v>
      </c>
      <c r="R127">
        <v>0</v>
      </c>
      <c r="S127">
        <f>SQRT((100/(J127*[2]Inputs!$B$9))^2/(K127^2+1))*[2]Inputs!$B$8^2/100</f>
        <v>12.409471324438538</v>
      </c>
      <c r="T127">
        <f>SQRT((100/(J127*[2]Inputs!$B$9))^2-SQRT((100/(J127*[2]Inputs!$B$9))^2/(K127^2+1))^2)*[2]Inputs!$B$8^2/100/2/PI()/50</f>
        <v>6.4385935699593638E-2</v>
      </c>
      <c r="U127">
        <v>0</v>
      </c>
      <c r="V127">
        <v>0</v>
      </c>
      <c r="W127" t="str">
        <f t="shared" si="5"/>
        <v>PSCAD_DMAT_C_PP_SCR7.06_XR1.63_P-0.05_Q0_PP.Unbalanced.91_2</v>
      </c>
      <c r="X127" t="str">
        <f t="shared" si="6"/>
        <v>-0.05_0_7.06_1.63</v>
      </c>
      <c r="Z127">
        <v>0</v>
      </c>
    </row>
    <row r="128" spans="1:26" outlineLevel="1" x14ac:dyDescent="0.25">
      <c r="A128" s="3" t="s">
        <v>462</v>
      </c>
      <c r="B128" t="s">
        <v>55</v>
      </c>
      <c r="C128" t="s">
        <v>20</v>
      </c>
      <c r="D128" t="s">
        <v>1140</v>
      </c>
      <c r="E128" t="s">
        <v>311</v>
      </c>
      <c r="F128" t="s">
        <v>304</v>
      </c>
      <c r="G128">
        <v>20</v>
      </c>
      <c r="H128">
        <v>-0.05</v>
      </c>
      <c r="I128">
        <v>0</v>
      </c>
      <c r="J128">
        <f>[2]Inputs!$B$7</f>
        <v>4.53</v>
      </c>
      <c r="K128">
        <f>[2]Inputs!$C$7</f>
        <v>1.21</v>
      </c>
      <c r="L128" s="5" t="str">
        <f>VLOOKUP(X128,[2]Inputs!$A:$F,6,FALSE)</f>
        <v>1.0368</v>
      </c>
      <c r="M128" s="5" t="str">
        <f>VLOOKUP(X128,[2]Inputs!$A:$H,8,FALSE)</f>
        <v>1.0000</v>
      </c>
      <c r="N128" s="5" t="str">
        <f>VLOOKUP(X128,[2]Inputs!$A:$H,7,FALSE)</f>
        <v>1.0300</v>
      </c>
      <c r="O128">
        <v>0</v>
      </c>
      <c r="P128">
        <v>2</v>
      </c>
      <c r="Q128">
        <v>1E-3</v>
      </c>
      <c r="R128">
        <v>0</v>
      </c>
      <c r="S128">
        <f>SQRT((100/(J128*[2]Inputs!$B$9))^2/(K128^2+1))*[2]Inputs!$B$8^2/100</f>
        <v>23.560643977140487</v>
      </c>
      <c r="T128">
        <f>SQRT((100/(J128*[2]Inputs!$B$9))^2-SQRT((100/(J128*[2]Inputs!$B$9))^2/(K128^2+1))^2)*[2]Inputs!$B$8^2/100/2/PI()/50</f>
        <v>9.0744989423642869E-2</v>
      </c>
      <c r="U128">
        <v>0</v>
      </c>
      <c r="V128">
        <v>0</v>
      </c>
      <c r="W128" t="str">
        <f t="shared" si="5"/>
        <v>PSCAD_DMAT_C_PP_SCR4.53_XR1.21_P-0.05_Q0_PP.Unbalanced.91_3</v>
      </c>
      <c r="X128" t="str">
        <f t="shared" si="6"/>
        <v>-0.05_0_4.53_1.21</v>
      </c>
      <c r="Z128">
        <v>0</v>
      </c>
    </row>
    <row r="129" spans="1:26" outlineLevel="1" x14ac:dyDescent="0.25">
      <c r="A129" s="3" t="s">
        <v>463</v>
      </c>
      <c r="B129" t="s">
        <v>55</v>
      </c>
      <c r="C129" t="s">
        <v>20</v>
      </c>
      <c r="D129" t="s">
        <v>1140</v>
      </c>
      <c r="E129" t="s">
        <v>311</v>
      </c>
      <c r="F129" t="s">
        <v>304</v>
      </c>
      <c r="G129">
        <v>20</v>
      </c>
      <c r="H129">
        <v>-0.05</v>
      </c>
      <c r="I129">
        <v>-0.3</v>
      </c>
      <c r="J129">
        <v>10</v>
      </c>
      <c r="K129">
        <v>14</v>
      </c>
      <c r="L129" s="5" t="str">
        <f>VLOOKUP(X129,[2]Inputs!$A:$F,6,FALSE)</f>
        <v>1.0593</v>
      </c>
      <c r="M129" s="5" t="str">
        <f>VLOOKUP(X129,[2]Inputs!$A:$H,8,FALSE)</f>
        <v>0.9750</v>
      </c>
      <c r="N129" s="5" t="str">
        <f>VLOOKUP(X129,[2]Inputs!$A:$H,7,FALSE)</f>
        <v>1.0148</v>
      </c>
      <c r="O129">
        <v>0</v>
      </c>
      <c r="P129">
        <v>2</v>
      </c>
      <c r="Q129">
        <v>1E-3</v>
      </c>
      <c r="R129">
        <v>0</v>
      </c>
      <c r="S129">
        <f>SQRT((100/(J129*[2]Inputs!$B$9))^2/(K129^2+1))*[2]Inputs!$B$8^2/100</f>
        <v>1.1936621144128245</v>
      </c>
      <c r="T129">
        <f>SQRT((100/(J129*[2]Inputs!$B$9))^2-SQRT((100/(J129*[2]Inputs!$B$9))^2/(K129^2+1))^2)*[2]Inputs!$B$8^2/100/2/PI()/50</f>
        <v>5.3193623249290889E-2</v>
      </c>
      <c r="U129">
        <v>0</v>
      </c>
      <c r="V129">
        <v>0</v>
      </c>
      <c r="W129" t="str">
        <f t="shared" si="5"/>
        <v>PSCAD_DMAT_C_PP_SCR10_XR14_P-0.05_Q-0.3_PP.Unbalanced.92</v>
      </c>
      <c r="X129" t="str">
        <f t="shared" si="6"/>
        <v>-0.05_-0.3_10_14</v>
      </c>
      <c r="Z129">
        <v>0</v>
      </c>
    </row>
    <row r="130" spans="1:26" outlineLevel="1" x14ac:dyDescent="0.25">
      <c r="A130" s="3" t="s">
        <v>464</v>
      </c>
      <c r="B130" t="s">
        <v>55</v>
      </c>
      <c r="C130" t="s">
        <v>20</v>
      </c>
      <c r="D130" t="s">
        <v>1140</v>
      </c>
      <c r="E130" t="s">
        <v>311</v>
      </c>
      <c r="F130" t="s">
        <v>304</v>
      </c>
      <c r="G130">
        <v>20</v>
      </c>
      <c r="H130">
        <v>-0.05</v>
      </c>
      <c r="I130">
        <v>0.3</v>
      </c>
      <c r="J130">
        <v>10</v>
      </c>
      <c r="K130">
        <v>14</v>
      </c>
      <c r="L130" s="5" t="str">
        <f>VLOOKUP(X130,[2]Inputs!$A:$F,6,FALSE)</f>
        <v>1.0013</v>
      </c>
      <c r="M130" s="5" t="str">
        <f>VLOOKUP(X130,[2]Inputs!$A:$H,8,FALSE)</f>
        <v>1.0250</v>
      </c>
      <c r="N130" s="5" t="str">
        <f>VLOOKUP(X130,[2]Inputs!$A:$H,7,FALSE)</f>
        <v>1.0452</v>
      </c>
      <c r="O130">
        <v>0</v>
      </c>
      <c r="P130">
        <v>2</v>
      </c>
      <c r="Q130">
        <v>1E-3</v>
      </c>
      <c r="R130">
        <v>0</v>
      </c>
      <c r="S130">
        <f>SQRT((100/(J130*[2]Inputs!$B$9))^2/(K130^2+1))*[2]Inputs!$B$8^2/100</f>
        <v>1.1936621144128245</v>
      </c>
      <c r="T130">
        <f>SQRT((100/(J130*[2]Inputs!$B$9))^2-SQRT((100/(J130*[2]Inputs!$B$9))^2/(K130^2+1))^2)*[2]Inputs!$B$8^2/100/2/PI()/50</f>
        <v>5.3193623249290889E-2</v>
      </c>
      <c r="U130">
        <v>0</v>
      </c>
      <c r="V130">
        <v>0</v>
      </c>
      <c r="W130" t="str">
        <f t="shared" si="5"/>
        <v>PSCAD_DMAT_C_PP_SCR10_XR14_P-0.05_Q0.3_PP.Unbalanced.93</v>
      </c>
      <c r="X130" t="str">
        <f t="shared" si="6"/>
        <v>-0.05_0.3_10_14</v>
      </c>
      <c r="Z130">
        <v>0</v>
      </c>
    </row>
    <row r="131" spans="1:26" outlineLevel="1" x14ac:dyDescent="0.25">
      <c r="A131" s="3" t="s">
        <v>465</v>
      </c>
      <c r="B131" t="s">
        <v>55</v>
      </c>
      <c r="C131" t="s">
        <v>20</v>
      </c>
      <c r="D131" t="s">
        <v>1140</v>
      </c>
      <c r="E131" t="s">
        <v>311</v>
      </c>
      <c r="F131" t="s">
        <v>304</v>
      </c>
      <c r="G131">
        <v>20</v>
      </c>
      <c r="H131">
        <v>-0.05</v>
      </c>
      <c r="I131">
        <v>0</v>
      </c>
      <c r="J131">
        <v>3</v>
      </c>
      <c r="K131">
        <v>14</v>
      </c>
      <c r="L131" s="5" t="str">
        <f>VLOOKUP(X131,[2]Inputs!$A:$F,6,FALSE)</f>
        <v>1.0311</v>
      </c>
      <c r="M131" s="5" t="str">
        <f>VLOOKUP(X131,[2]Inputs!$A:$H,8,FALSE)</f>
        <v>1.0000</v>
      </c>
      <c r="N131" s="5" t="str">
        <f>VLOOKUP(X131,[2]Inputs!$A:$H,7,FALSE)</f>
        <v>1.0300</v>
      </c>
      <c r="O131">
        <v>0</v>
      </c>
      <c r="P131">
        <v>2</v>
      </c>
      <c r="Q131">
        <v>1E-3</v>
      </c>
      <c r="R131">
        <v>0</v>
      </c>
      <c r="S131">
        <f>SQRT((100/(J131*[2]Inputs!$B$9))^2/(K131^2+1))*[2]Inputs!$B$8^2/100</f>
        <v>3.9788737147094158</v>
      </c>
      <c r="T131">
        <f>SQRT((100/(J131*[2]Inputs!$B$9))^2-SQRT((100/(J131*[2]Inputs!$B$9))^2/(K131^2+1))^2)*[2]Inputs!$B$8^2/100/2/PI()/50</f>
        <v>0.17731207749763631</v>
      </c>
      <c r="U131">
        <v>0</v>
      </c>
      <c r="V131">
        <v>0</v>
      </c>
      <c r="W131" t="str">
        <f t="shared" ref="W131:W194" si="7">"PSCAD_"&amp;F131&amp;"_"&amp;D131&amp;"_"&amp;E131&amp;"_SCR"&amp;ROUND(J131,2)&amp;"_XR"&amp;ROUND(K131,2)&amp;"_P"&amp;H131&amp;"_Q"&amp;I131&amp;"_"&amp;A131</f>
        <v>PSCAD_DMAT_C_PP_SCR3_XR14_P-0.05_Q0_PP.Unbalanced.94</v>
      </c>
      <c r="X131" t="str">
        <f t="shared" ref="X131:X194" si="8">H131&amp;"_"&amp;I131&amp;"_"&amp;ROUND(J131,2)&amp;"_"&amp;ROUND(K131,2)</f>
        <v>-0.05_0_3_14</v>
      </c>
      <c r="Z131">
        <v>0</v>
      </c>
    </row>
    <row r="132" spans="1:26" outlineLevel="1" x14ac:dyDescent="0.25">
      <c r="A132" s="3" t="s">
        <v>466</v>
      </c>
      <c r="B132" t="s">
        <v>55</v>
      </c>
      <c r="C132" t="s">
        <v>20</v>
      </c>
      <c r="D132" t="s">
        <v>1140</v>
      </c>
      <c r="E132" t="s">
        <v>311</v>
      </c>
      <c r="F132" t="s">
        <v>304</v>
      </c>
      <c r="G132">
        <v>20</v>
      </c>
      <c r="H132">
        <v>-0.05</v>
      </c>
      <c r="I132">
        <v>-0.3</v>
      </c>
      <c r="J132">
        <v>3</v>
      </c>
      <c r="K132">
        <v>3</v>
      </c>
      <c r="L132" s="5" t="str">
        <f>VLOOKUP(X132,[2]Inputs!$A:$F,6,FALSE)</f>
        <v>1.1272</v>
      </c>
      <c r="M132" s="5" t="str">
        <f>VLOOKUP(X132,[2]Inputs!$A:$H,8,FALSE)</f>
        <v>0.9750</v>
      </c>
      <c r="N132" s="5" t="str">
        <f>VLOOKUP(X132,[2]Inputs!$A:$H,7,FALSE)</f>
        <v>1.0148</v>
      </c>
      <c r="O132">
        <v>0</v>
      </c>
      <c r="P132">
        <v>2</v>
      </c>
      <c r="Q132">
        <v>1E-3</v>
      </c>
      <c r="R132">
        <v>0</v>
      </c>
      <c r="S132">
        <f>SQRT((100/(J132*[2]Inputs!$B$9))^2/(K132^2+1))*[2]Inputs!$B$8^2/100</f>
        <v>17.660104471401873</v>
      </c>
      <c r="T132">
        <f>SQRT((100/(J132*[2]Inputs!$B$9))^2-SQRT((100/(J132*[2]Inputs!$B$9))^2/(K132^2+1))^2)*[2]Inputs!$B$8^2/100/2/PI()/50</f>
        <v>0.16864157532857349</v>
      </c>
      <c r="U132">
        <v>0</v>
      </c>
      <c r="V132">
        <v>0</v>
      </c>
      <c r="W132" t="str">
        <f t="shared" si="7"/>
        <v>PSCAD_DMAT_C_PP_SCR3_XR3_P-0.05_Q-0.3_PP.Unbalanced.95</v>
      </c>
      <c r="X132" t="str">
        <f t="shared" si="8"/>
        <v>-0.05_-0.3_3_3</v>
      </c>
      <c r="Z132">
        <v>0</v>
      </c>
    </row>
    <row r="133" spans="1:26" outlineLevel="1" x14ac:dyDescent="0.25">
      <c r="A133" s="3" t="s">
        <v>467</v>
      </c>
      <c r="B133" t="s">
        <v>55</v>
      </c>
      <c r="C133" t="s">
        <v>20</v>
      </c>
      <c r="D133" t="s">
        <v>1140</v>
      </c>
      <c r="E133" t="s">
        <v>311</v>
      </c>
      <c r="F133" t="s">
        <v>304</v>
      </c>
      <c r="G133">
        <v>20</v>
      </c>
      <c r="H133">
        <v>-0.05</v>
      </c>
      <c r="I133">
        <v>0.3</v>
      </c>
      <c r="J133">
        <v>3</v>
      </c>
      <c r="K133">
        <v>3</v>
      </c>
      <c r="L133" s="5" t="str">
        <f>VLOOKUP(X133,[2]Inputs!$A:$F,6,FALSE)</f>
        <v>0.9443</v>
      </c>
      <c r="M133" s="5" t="str">
        <f>VLOOKUP(X133,[2]Inputs!$A:$H,8,FALSE)</f>
        <v>1.0250</v>
      </c>
      <c r="N133" s="5" t="str">
        <f>VLOOKUP(X133,[2]Inputs!$A:$H,7,FALSE)</f>
        <v>1.0452</v>
      </c>
      <c r="O133">
        <v>0</v>
      </c>
      <c r="P133">
        <v>2</v>
      </c>
      <c r="Q133">
        <v>1E-3</v>
      </c>
      <c r="R133">
        <v>0</v>
      </c>
      <c r="S133">
        <f>SQRT((100/(J133*[2]Inputs!$B$9))^2/(K133^2+1))*[2]Inputs!$B$8^2/100</f>
        <v>17.660104471401873</v>
      </c>
      <c r="T133">
        <f>SQRT((100/(J133*[2]Inputs!$B$9))^2-SQRT((100/(J133*[2]Inputs!$B$9))^2/(K133^2+1))^2)*[2]Inputs!$B$8^2/100/2/PI()/50</f>
        <v>0.16864157532857349</v>
      </c>
      <c r="U133">
        <v>0</v>
      </c>
      <c r="V133">
        <v>0</v>
      </c>
      <c r="W133" t="str">
        <f t="shared" si="7"/>
        <v>PSCAD_DMAT_C_PP_SCR3_XR3_P-0.05_Q0.3_PP.Unbalanced.96</v>
      </c>
      <c r="X133" t="str">
        <f t="shared" si="8"/>
        <v>-0.05_0.3_3_3</v>
      </c>
      <c r="Z133">
        <v>0</v>
      </c>
    </row>
    <row r="134" spans="1:26" outlineLevel="1" x14ac:dyDescent="0.25">
      <c r="A134" s="3" t="s">
        <v>468</v>
      </c>
      <c r="B134" t="s">
        <v>55</v>
      </c>
      <c r="C134" t="s">
        <v>18</v>
      </c>
      <c r="D134" t="s">
        <v>1140</v>
      </c>
      <c r="E134" t="s">
        <v>309</v>
      </c>
      <c r="F134" t="s">
        <v>304</v>
      </c>
      <c r="G134">
        <v>20</v>
      </c>
      <c r="H134">
        <v>-1</v>
      </c>
      <c r="I134">
        <v>0</v>
      </c>
      <c r="J134">
        <v>10</v>
      </c>
      <c r="K134">
        <v>14</v>
      </c>
      <c r="L134" s="5" t="str">
        <f>VLOOKUP(X134,[2]Inputs!$A:$F,6,FALSE)</f>
        <v>1.0414</v>
      </c>
      <c r="M134" s="5" t="str">
        <f>VLOOKUP(X134,[2]Inputs!$A:$H,8,FALSE)</f>
        <v>1.0000</v>
      </c>
      <c r="N134" s="5" t="str">
        <f>VLOOKUP(X134,[2]Inputs!$A:$H,7,FALSE)</f>
        <v>1.0300</v>
      </c>
      <c r="O134">
        <v>0</v>
      </c>
      <c r="P134">
        <v>0.43</v>
      </c>
      <c r="Q134">
        <v>1</v>
      </c>
      <c r="R134">
        <v>0</v>
      </c>
      <c r="S134">
        <f>SQRT((100/(J134*[2]Inputs!$B$9))^2/(K134^2+1))*[2]Inputs!$B$8^2/100</f>
        <v>1.1936621144128245</v>
      </c>
      <c r="T134">
        <f>SQRT((100/(J134*[2]Inputs!$B$9))^2-SQRT((100/(J134*[2]Inputs!$B$9))^2/(K134^2+1))^2)*[2]Inputs!$B$8^2/100/2/PI()/50</f>
        <v>5.3193623249290889E-2</v>
      </c>
      <c r="U134">
        <v>0</v>
      </c>
      <c r="V134">
        <v>0</v>
      </c>
      <c r="W134" t="str">
        <f t="shared" si="7"/>
        <v>PSCAD_DMAT_C_2P_SCR10_XR14_P-1_Q0_2P.Unbalanced.97_1_1</v>
      </c>
      <c r="X134" t="str">
        <f t="shared" si="8"/>
        <v>-1_0_10_14</v>
      </c>
      <c r="Z134">
        <v>0</v>
      </c>
    </row>
    <row r="135" spans="1:26" outlineLevel="1" x14ac:dyDescent="0.25">
      <c r="A135" s="3" t="s">
        <v>469</v>
      </c>
      <c r="B135" t="s">
        <v>55</v>
      </c>
      <c r="C135" t="s">
        <v>18</v>
      </c>
      <c r="D135" t="s">
        <v>1140</v>
      </c>
      <c r="E135" t="s">
        <v>309</v>
      </c>
      <c r="F135" t="s">
        <v>304</v>
      </c>
      <c r="G135">
        <v>20</v>
      </c>
      <c r="H135">
        <v>-1</v>
      </c>
      <c r="I135">
        <v>0</v>
      </c>
      <c r="J135">
        <v>10</v>
      </c>
      <c r="K135">
        <v>14</v>
      </c>
      <c r="L135" s="5" t="str">
        <f>VLOOKUP(X135,[2]Inputs!$A:$F,6,FALSE)</f>
        <v>1.0414</v>
      </c>
      <c r="M135" s="5" t="str">
        <f>VLOOKUP(X135,[2]Inputs!$A:$H,8,FALSE)</f>
        <v>1.0000</v>
      </c>
      <c r="N135" s="5" t="str">
        <f>VLOOKUP(X135,[2]Inputs!$A:$H,7,FALSE)</f>
        <v>1.0300</v>
      </c>
      <c r="O135">
        <v>0</v>
      </c>
      <c r="P135">
        <v>0.43</v>
      </c>
      <c r="Q135">
        <v>5</v>
      </c>
      <c r="R135">
        <v>0</v>
      </c>
      <c r="S135">
        <f>SQRT((100/(J135*[2]Inputs!$B$9))^2/(K135^2+1))*[2]Inputs!$B$8^2/100</f>
        <v>1.1936621144128245</v>
      </c>
      <c r="T135">
        <f>SQRT((100/(J135*[2]Inputs!$B$9))^2-SQRT((100/(J135*[2]Inputs!$B$9))^2/(K135^2+1))^2)*[2]Inputs!$B$8^2/100/2/PI()/50</f>
        <v>5.3193623249290889E-2</v>
      </c>
      <c r="U135">
        <v>0</v>
      </c>
      <c r="V135">
        <v>0</v>
      </c>
      <c r="W135" t="str">
        <f t="shared" si="7"/>
        <v>PSCAD_DMAT_C_2P_SCR10_XR14_P-1_Q0_2P.Unbalanced.97_1_5</v>
      </c>
      <c r="X135" t="str">
        <f t="shared" si="8"/>
        <v>-1_0_10_14</v>
      </c>
      <c r="Z135">
        <v>0</v>
      </c>
    </row>
    <row r="136" spans="1:26" outlineLevel="1" x14ac:dyDescent="0.25">
      <c r="A136" s="3" t="s">
        <v>470</v>
      </c>
      <c r="B136" t="s">
        <v>55</v>
      </c>
      <c r="C136" t="s">
        <v>18</v>
      </c>
      <c r="D136" t="s">
        <v>1140</v>
      </c>
      <c r="E136" t="s">
        <v>309</v>
      </c>
      <c r="F136" t="s">
        <v>304</v>
      </c>
      <c r="G136">
        <v>20</v>
      </c>
      <c r="H136">
        <v>-1</v>
      </c>
      <c r="I136">
        <v>0</v>
      </c>
      <c r="J136">
        <v>10</v>
      </c>
      <c r="K136">
        <v>14</v>
      </c>
      <c r="L136" s="5" t="str">
        <f>VLOOKUP(X136,[2]Inputs!$A:$F,6,FALSE)</f>
        <v>1.0414</v>
      </c>
      <c r="M136" s="5" t="str">
        <f>VLOOKUP(X136,[2]Inputs!$A:$H,8,FALSE)</f>
        <v>1.0000</v>
      </c>
      <c r="N136" s="5" t="str">
        <f>VLOOKUP(X136,[2]Inputs!$A:$H,7,FALSE)</f>
        <v>1.0300</v>
      </c>
      <c r="O136">
        <v>0</v>
      </c>
      <c r="P136">
        <v>0.43</v>
      </c>
      <c r="Q136">
        <v>10</v>
      </c>
      <c r="R136">
        <v>0</v>
      </c>
      <c r="S136">
        <f>SQRT((100/(J136*[2]Inputs!$B$9))^2/(K136^2+1))*[2]Inputs!$B$8^2/100</f>
        <v>1.1936621144128245</v>
      </c>
      <c r="T136">
        <f>SQRT((100/(J136*[2]Inputs!$B$9))^2-SQRT((100/(J136*[2]Inputs!$B$9))^2/(K136^2+1))^2)*[2]Inputs!$B$8^2/100/2/PI()/50</f>
        <v>5.3193623249290889E-2</v>
      </c>
      <c r="U136">
        <v>0</v>
      </c>
      <c r="V136">
        <v>0</v>
      </c>
      <c r="W136" t="str">
        <f t="shared" si="7"/>
        <v>PSCAD_DMAT_C_2P_SCR10_XR14_P-1_Q0_2P.Unbalanced.97_1_10</v>
      </c>
      <c r="X136" t="str">
        <f t="shared" si="8"/>
        <v>-1_0_10_14</v>
      </c>
      <c r="Z136">
        <v>0</v>
      </c>
    </row>
    <row r="137" spans="1:26" outlineLevel="1" x14ac:dyDescent="0.25">
      <c r="A137" s="3" t="s">
        <v>471</v>
      </c>
      <c r="B137" t="s">
        <v>55</v>
      </c>
      <c r="C137" t="s">
        <v>18</v>
      </c>
      <c r="D137" t="s">
        <v>1140</v>
      </c>
      <c r="E137" t="s">
        <v>309</v>
      </c>
      <c r="F137" t="s">
        <v>304</v>
      </c>
      <c r="G137">
        <v>20</v>
      </c>
      <c r="H137">
        <v>-1</v>
      </c>
      <c r="I137">
        <v>0</v>
      </c>
      <c r="J137">
        <f>[2]Inputs!$B$6</f>
        <v>7.06</v>
      </c>
      <c r="K137">
        <f>[2]Inputs!$C$6</f>
        <v>1.63</v>
      </c>
      <c r="L137" s="5" t="str">
        <f>VLOOKUP(X137,[2]Inputs!$A:$F,6,FALSE)</f>
        <v>1.1081</v>
      </c>
      <c r="M137" s="5" t="str">
        <f>VLOOKUP(X137,[2]Inputs!$A:$H,8,FALSE)</f>
        <v>1.0000</v>
      </c>
      <c r="N137" s="5" t="str">
        <f>VLOOKUP(X137,[2]Inputs!$A:$H,7,FALSE)</f>
        <v>1.0300</v>
      </c>
      <c r="O137">
        <v>0</v>
      </c>
      <c r="P137">
        <v>0.43</v>
      </c>
      <c r="Q137">
        <v>1</v>
      </c>
      <c r="R137">
        <v>0</v>
      </c>
      <c r="S137">
        <f>SQRT((100/(J137*[2]Inputs!$B$9))^2/(K137^2+1))*[2]Inputs!$B$8^2/100</f>
        <v>12.409471324438538</v>
      </c>
      <c r="T137">
        <f>SQRT((100/(J137*[2]Inputs!$B$9))^2-SQRT((100/(J137*[2]Inputs!$B$9))^2/(K137^2+1))^2)*[2]Inputs!$B$8^2/100/2/PI()/50</f>
        <v>6.4385935699593638E-2</v>
      </c>
      <c r="U137">
        <v>0</v>
      </c>
      <c r="V137">
        <v>0</v>
      </c>
      <c r="W137" t="str">
        <f t="shared" si="7"/>
        <v>PSCAD_DMAT_C_2P_SCR7.06_XR1.63_P-1_Q0_2P.Unbalanced.97_2_1</v>
      </c>
      <c r="X137" t="str">
        <f t="shared" si="8"/>
        <v>-1_0_7.06_1.63</v>
      </c>
      <c r="Z137">
        <v>0</v>
      </c>
    </row>
    <row r="138" spans="1:26" outlineLevel="1" x14ac:dyDescent="0.25">
      <c r="A138" s="3" t="s">
        <v>472</v>
      </c>
      <c r="B138" t="s">
        <v>55</v>
      </c>
      <c r="C138" t="s">
        <v>18</v>
      </c>
      <c r="D138" t="s">
        <v>1140</v>
      </c>
      <c r="E138" t="s">
        <v>309</v>
      </c>
      <c r="F138" t="s">
        <v>304</v>
      </c>
      <c r="G138">
        <v>20</v>
      </c>
      <c r="H138">
        <v>-1</v>
      </c>
      <c r="I138">
        <v>0</v>
      </c>
      <c r="J138">
        <f>[2]Inputs!$B$6</f>
        <v>7.06</v>
      </c>
      <c r="K138">
        <f>[2]Inputs!$C$6</f>
        <v>1.63</v>
      </c>
      <c r="L138" s="5" t="str">
        <f>VLOOKUP(X138,[2]Inputs!$A:$F,6,FALSE)</f>
        <v>1.1081</v>
      </c>
      <c r="M138" s="5" t="str">
        <f>VLOOKUP(X138,[2]Inputs!$A:$H,8,FALSE)</f>
        <v>1.0000</v>
      </c>
      <c r="N138" s="5" t="str">
        <f>VLOOKUP(X138,[2]Inputs!$A:$H,7,FALSE)</f>
        <v>1.0300</v>
      </c>
      <c r="O138">
        <v>0</v>
      </c>
      <c r="P138">
        <v>0.43</v>
      </c>
      <c r="Q138">
        <v>5</v>
      </c>
      <c r="R138">
        <v>0</v>
      </c>
      <c r="S138">
        <f>SQRT((100/(J138*[2]Inputs!$B$9))^2/(K138^2+1))*[2]Inputs!$B$8^2/100</f>
        <v>12.409471324438538</v>
      </c>
      <c r="T138">
        <f>SQRT((100/(J138*[2]Inputs!$B$9))^2-SQRT((100/(J138*[2]Inputs!$B$9))^2/(K138^2+1))^2)*[2]Inputs!$B$8^2/100/2/PI()/50</f>
        <v>6.4385935699593638E-2</v>
      </c>
      <c r="U138">
        <v>0</v>
      </c>
      <c r="V138">
        <v>0</v>
      </c>
      <c r="W138" t="str">
        <f t="shared" si="7"/>
        <v>PSCAD_DMAT_C_2P_SCR7.06_XR1.63_P-1_Q0_2P.Unbalanced.97_2_5</v>
      </c>
      <c r="X138" t="str">
        <f t="shared" si="8"/>
        <v>-1_0_7.06_1.63</v>
      </c>
      <c r="Z138">
        <v>0</v>
      </c>
    </row>
    <row r="139" spans="1:26" outlineLevel="1" x14ac:dyDescent="0.25">
      <c r="A139" s="3" t="s">
        <v>473</v>
      </c>
      <c r="B139" t="s">
        <v>55</v>
      </c>
      <c r="C139" t="s">
        <v>18</v>
      </c>
      <c r="D139" t="s">
        <v>1140</v>
      </c>
      <c r="E139" t="s">
        <v>309</v>
      </c>
      <c r="F139" t="s">
        <v>304</v>
      </c>
      <c r="G139">
        <v>20</v>
      </c>
      <c r="H139">
        <v>-1</v>
      </c>
      <c r="I139">
        <v>0</v>
      </c>
      <c r="J139">
        <f>[2]Inputs!$B$6</f>
        <v>7.06</v>
      </c>
      <c r="K139">
        <f>[2]Inputs!$C$6</f>
        <v>1.63</v>
      </c>
      <c r="L139" s="5" t="str">
        <f>VLOOKUP(X139,[2]Inputs!$A:$F,6,FALSE)</f>
        <v>1.1081</v>
      </c>
      <c r="M139" s="5" t="str">
        <f>VLOOKUP(X139,[2]Inputs!$A:$H,8,FALSE)</f>
        <v>1.0000</v>
      </c>
      <c r="N139" s="5" t="str">
        <f>VLOOKUP(X139,[2]Inputs!$A:$H,7,FALSE)</f>
        <v>1.0300</v>
      </c>
      <c r="O139">
        <v>0</v>
      </c>
      <c r="P139">
        <v>0.43</v>
      </c>
      <c r="Q139">
        <v>10</v>
      </c>
      <c r="R139">
        <v>0</v>
      </c>
      <c r="S139">
        <f>SQRT((100/(J139*[2]Inputs!$B$9))^2/(K139^2+1))*[2]Inputs!$B$8^2/100</f>
        <v>12.409471324438538</v>
      </c>
      <c r="T139">
        <f>SQRT((100/(J139*[2]Inputs!$B$9))^2-SQRT((100/(J139*[2]Inputs!$B$9))^2/(K139^2+1))^2)*[2]Inputs!$B$8^2/100/2/PI()/50</f>
        <v>6.4385935699593638E-2</v>
      </c>
      <c r="U139">
        <v>0</v>
      </c>
      <c r="V139">
        <v>0</v>
      </c>
      <c r="W139" t="str">
        <f t="shared" si="7"/>
        <v>PSCAD_DMAT_C_2P_SCR7.06_XR1.63_P-1_Q0_2P.Unbalanced.97_2_10</v>
      </c>
      <c r="X139" t="str">
        <f t="shared" si="8"/>
        <v>-1_0_7.06_1.63</v>
      </c>
      <c r="Z139">
        <v>0</v>
      </c>
    </row>
    <row r="140" spans="1:26" outlineLevel="1" x14ac:dyDescent="0.25">
      <c r="A140" s="3" t="s">
        <v>474</v>
      </c>
      <c r="B140" t="s">
        <v>55</v>
      </c>
      <c r="C140" t="s">
        <v>18</v>
      </c>
      <c r="D140" t="s">
        <v>1140</v>
      </c>
      <c r="E140" t="s">
        <v>309</v>
      </c>
      <c r="F140" t="s">
        <v>304</v>
      </c>
      <c r="G140">
        <v>20</v>
      </c>
      <c r="H140">
        <v>-1</v>
      </c>
      <c r="I140">
        <v>0</v>
      </c>
      <c r="J140">
        <f>[2]Inputs!$B$7</f>
        <v>4.53</v>
      </c>
      <c r="K140">
        <f>[2]Inputs!$C$7</f>
        <v>1.21</v>
      </c>
      <c r="L140" s="5" t="str">
        <f>VLOOKUP(X140,[2]Inputs!$A:$F,6,FALSE)</f>
        <v>1.1782</v>
      </c>
      <c r="M140" s="5" t="str">
        <f>VLOOKUP(X140,[2]Inputs!$A:$H,8,FALSE)</f>
        <v>1.0000</v>
      </c>
      <c r="N140" s="5" t="str">
        <f>VLOOKUP(X140,[2]Inputs!$A:$H,7,FALSE)</f>
        <v>1.0300</v>
      </c>
      <c r="O140">
        <v>0</v>
      </c>
      <c r="P140">
        <v>0.43</v>
      </c>
      <c r="Q140">
        <v>1</v>
      </c>
      <c r="R140">
        <v>0</v>
      </c>
      <c r="S140">
        <f>SQRT((100/(J140*[2]Inputs!$B$9))^2/(K140^2+1))*[2]Inputs!$B$8^2/100</f>
        <v>23.560643977140487</v>
      </c>
      <c r="T140">
        <f>SQRT((100/(J140*[2]Inputs!$B$9))^2-SQRT((100/(J140*[2]Inputs!$B$9))^2/(K140^2+1))^2)*[2]Inputs!$B$8^2/100/2/PI()/50</f>
        <v>9.0744989423642869E-2</v>
      </c>
      <c r="U140">
        <v>0</v>
      </c>
      <c r="V140">
        <v>0</v>
      </c>
      <c r="W140" t="str">
        <f t="shared" si="7"/>
        <v>PSCAD_DMAT_C_2P_SCR4.53_XR1.21_P-1_Q0_2P.Unbalanced.97_3_1</v>
      </c>
      <c r="X140" t="str">
        <f t="shared" si="8"/>
        <v>-1_0_4.53_1.21</v>
      </c>
      <c r="Z140">
        <v>0</v>
      </c>
    </row>
    <row r="141" spans="1:26" outlineLevel="1" x14ac:dyDescent="0.25">
      <c r="A141" s="3" t="s">
        <v>475</v>
      </c>
      <c r="B141" t="s">
        <v>55</v>
      </c>
      <c r="C141" t="s">
        <v>18</v>
      </c>
      <c r="D141" t="s">
        <v>1140</v>
      </c>
      <c r="E141" t="s">
        <v>309</v>
      </c>
      <c r="F141" t="s">
        <v>304</v>
      </c>
      <c r="G141">
        <v>20</v>
      </c>
      <c r="H141">
        <v>-1</v>
      </c>
      <c r="I141">
        <v>0</v>
      </c>
      <c r="J141">
        <f>[2]Inputs!$B$7</f>
        <v>4.53</v>
      </c>
      <c r="K141">
        <f>[2]Inputs!$C$7</f>
        <v>1.21</v>
      </c>
      <c r="L141" s="5" t="str">
        <f>VLOOKUP(X141,[2]Inputs!$A:$F,6,FALSE)</f>
        <v>1.1782</v>
      </c>
      <c r="M141" s="5" t="str">
        <f>VLOOKUP(X141,[2]Inputs!$A:$H,8,FALSE)</f>
        <v>1.0000</v>
      </c>
      <c r="N141" s="5" t="str">
        <f>VLOOKUP(X141,[2]Inputs!$A:$H,7,FALSE)</f>
        <v>1.0300</v>
      </c>
      <c r="O141">
        <v>0</v>
      </c>
      <c r="P141">
        <v>0.43</v>
      </c>
      <c r="Q141">
        <v>5</v>
      </c>
      <c r="R141">
        <v>0</v>
      </c>
      <c r="S141">
        <f>SQRT((100/(J141*[2]Inputs!$B$9))^2/(K141^2+1))*[2]Inputs!$B$8^2/100</f>
        <v>23.560643977140487</v>
      </c>
      <c r="T141">
        <f>SQRT((100/(J141*[2]Inputs!$B$9))^2-SQRT((100/(J141*[2]Inputs!$B$9))^2/(K141^2+1))^2)*[2]Inputs!$B$8^2/100/2/PI()/50</f>
        <v>9.0744989423642869E-2</v>
      </c>
      <c r="U141">
        <v>0</v>
      </c>
      <c r="V141">
        <v>0</v>
      </c>
      <c r="W141" t="str">
        <f t="shared" si="7"/>
        <v>PSCAD_DMAT_C_2P_SCR4.53_XR1.21_P-1_Q0_2P.Unbalanced.97_3_5</v>
      </c>
      <c r="X141" t="str">
        <f t="shared" si="8"/>
        <v>-1_0_4.53_1.21</v>
      </c>
      <c r="Z141">
        <v>0</v>
      </c>
    </row>
    <row r="142" spans="1:26" outlineLevel="1" x14ac:dyDescent="0.25">
      <c r="A142" s="3" t="s">
        <v>476</v>
      </c>
      <c r="B142" t="s">
        <v>55</v>
      </c>
      <c r="C142" t="s">
        <v>18</v>
      </c>
      <c r="D142" t="s">
        <v>1140</v>
      </c>
      <c r="E142" t="s">
        <v>309</v>
      </c>
      <c r="F142" t="s">
        <v>304</v>
      </c>
      <c r="G142">
        <v>20</v>
      </c>
      <c r="H142">
        <v>-1</v>
      </c>
      <c r="I142">
        <v>0</v>
      </c>
      <c r="J142">
        <f>[2]Inputs!$B$7</f>
        <v>4.53</v>
      </c>
      <c r="K142">
        <f>[2]Inputs!$C$7</f>
        <v>1.21</v>
      </c>
      <c r="L142" s="5" t="str">
        <f>VLOOKUP(X142,[2]Inputs!$A:$F,6,FALSE)</f>
        <v>1.1782</v>
      </c>
      <c r="M142" s="5" t="str">
        <f>VLOOKUP(X142,[2]Inputs!$A:$H,8,FALSE)</f>
        <v>1.0000</v>
      </c>
      <c r="N142" s="5" t="str">
        <f>VLOOKUP(X142,[2]Inputs!$A:$H,7,FALSE)</f>
        <v>1.0300</v>
      </c>
      <c r="O142">
        <v>0</v>
      </c>
      <c r="P142">
        <v>0.43</v>
      </c>
      <c r="Q142">
        <v>10</v>
      </c>
      <c r="R142">
        <v>0</v>
      </c>
      <c r="S142">
        <f>SQRT((100/(J142*[2]Inputs!$B$9))^2/(K142^2+1))*[2]Inputs!$B$8^2/100</f>
        <v>23.560643977140487</v>
      </c>
      <c r="T142">
        <f>SQRT((100/(J142*[2]Inputs!$B$9))^2-SQRT((100/(J142*[2]Inputs!$B$9))^2/(K142^2+1))^2)*[2]Inputs!$B$8^2/100/2/PI()/50</f>
        <v>9.0744989423642869E-2</v>
      </c>
      <c r="U142">
        <v>0</v>
      </c>
      <c r="V142">
        <v>0</v>
      </c>
      <c r="W142" t="str">
        <f t="shared" si="7"/>
        <v>PSCAD_DMAT_C_2P_SCR4.53_XR1.21_P-1_Q0_2P.Unbalanced.97_3_10</v>
      </c>
      <c r="X142" t="str">
        <f t="shared" si="8"/>
        <v>-1_0_4.53_1.21</v>
      </c>
      <c r="Z142">
        <v>0</v>
      </c>
    </row>
    <row r="143" spans="1:26" outlineLevel="1" x14ac:dyDescent="0.25">
      <c r="A143" s="3" t="s">
        <v>477</v>
      </c>
      <c r="B143" t="s">
        <v>55</v>
      </c>
      <c r="C143" t="s">
        <v>18</v>
      </c>
      <c r="D143" t="s">
        <v>1140</v>
      </c>
      <c r="E143" t="s">
        <v>309</v>
      </c>
      <c r="F143" t="s">
        <v>304</v>
      </c>
      <c r="G143">
        <v>20</v>
      </c>
      <c r="H143">
        <v>-1</v>
      </c>
      <c r="I143">
        <v>-0.3</v>
      </c>
      <c r="J143">
        <v>10</v>
      </c>
      <c r="K143">
        <v>14</v>
      </c>
      <c r="L143" s="5" t="str">
        <f>VLOOKUP(X143,[2]Inputs!$A:$F,6,FALSE)</f>
        <v>1.0701</v>
      </c>
      <c r="M143" s="5" t="str">
        <f>VLOOKUP(X143,[2]Inputs!$A:$H,8,FALSE)</f>
        <v>0.9750</v>
      </c>
      <c r="N143" s="5" t="str">
        <f>VLOOKUP(X143,[2]Inputs!$A:$H,7,FALSE)</f>
        <v>1.0148</v>
      </c>
      <c r="O143">
        <v>0</v>
      </c>
      <c r="P143">
        <v>0.43</v>
      </c>
      <c r="Q143">
        <v>1</v>
      </c>
      <c r="R143">
        <v>0</v>
      </c>
      <c r="S143">
        <f>SQRT((100/(J143*[2]Inputs!$B$9))^2/(K143^2+1))*[2]Inputs!$B$8^2/100</f>
        <v>1.1936621144128245</v>
      </c>
      <c r="T143">
        <f>SQRT((100/(J143*[2]Inputs!$B$9))^2-SQRT((100/(J143*[2]Inputs!$B$9))^2/(K143^2+1))^2)*[2]Inputs!$B$8^2/100/2/PI()/50</f>
        <v>5.3193623249290889E-2</v>
      </c>
      <c r="U143">
        <v>0</v>
      </c>
      <c r="V143">
        <v>0</v>
      </c>
      <c r="W143" t="str">
        <f t="shared" si="7"/>
        <v>PSCAD_DMAT_C_2P_SCR10_XR14_P-1_Q-0.3_2P.Unbalanced.98_1</v>
      </c>
      <c r="X143" t="str">
        <f t="shared" si="8"/>
        <v>-1_-0.3_10_14</v>
      </c>
      <c r="Z143">
        <v>0</v>
      </c>
    </row>
    <row r="144" spans="1:26" outlineLevel="1" x14ac:dyDescent="0.25">
      <c r="A144" s="3" t="s">
        <v>478</v>
      </c>
      <c r="B144" t="s">
        <v>55</v>
      </c>
      <c r="C144" t="s">
        <v>18</v>
      </c>
      <c r="D144" t="s">
        <v>1140</v>
      </c>
      <c r="E144" t="s">
        <v>309</v>
      </c>
      <c r="F144" t="s">
        <v>304</v>
      </c>
      <c r="G144">
        <v>20</v>
      </c>
      <c r="H144">
        <v>-1</v>
      </c>
      <c r="I144">
        <v>-0.3</v>
      </c>
      <c r="J144">
        <v>10</v>
      </c>
      <c r="K144">
        <v>14</v>
      </c>
      <c r="L144" s="5" t="str">
        <f>VLOOKUP(X144,[2]Inputs!$A:$F,6,FALSE)</f>
        <v>1.0701</v>
      </c>
      <c r="M144" s="5" t="str">
        <f>VLOOKUP(X144,[2]Inputs!$A:$H,8,FALSE)</f>
        <v>0.9750</v>
      </c>
      <c r="N144" s="5" t="str">
        <f>VLOOKUP(X144,[2]Inputs!$A:$H,7,FALSE)</f>
        <v>1.0148</v>
      </c>
      <c r="O144">
        <v>0</v>
      </c>
      <c r="P144">
        <v>0.43</v>
      </c>
      <c r="Q144">
        <v>5</v>
      </c>
      <c r="R144">
        <v>0</v>
      </c>
      <c r="S144">
        <f>SQRT((100/(J144*[2]Inputs!$B$9))^2/(K144^2+1))*[2]Inputs!$B$8^2/100</f>
        <v>1.1936621144128245</v>
      </c>
      <c r="T144">
        <f>SQRT((100/(J144*[2]Inputs!$B$9))^2-SQRT((100/(J144*[2]Inputs!$B$9))^2/(K144^2+1))^2)*[2]Inputs!$B$8^2/100/2/PI()/50</f>
        <v>5.3193623249290889E-2</v>
      </c>
      <c r="U144">
        <v>0</v>
      </c>
      <c r="V144">
        <v>0</v>
      </c>
      <c r="W144" t="str">
        <f t="shared" si="7"/>
        <v>PSCAD_DMAT_C_2P_SCR10_XR14_P-1_Q-0.3_2P.Unbalanced.98_5</v>
      </c>
      <c r="X144" t="str">
        <f t="shared" si="8"/>
        <v>-1_-0.3_10_14</v>
      </c>
      <c r="Z144">
        <v>0</v>
      </c>
    </row>
    <row r="145" spans="1:26" outlineLevel="1" x14ac:dyDescent="0.25">
      <c r="A145" s="3" t="s">
        <v>479</v>
      </c>
      <c r="B145" t="s">
        <v>55</v>
      </c>
      <c r="C145" t="s">
        <v>18</v>
      </c>
      <c r="D145" t="s">
        <v>1140</v>
      </c>
      <c r="E145" t="s">
        <v>309</v>
      </c>
      <c r="F145" t="s">
        <v>304</v>
      </c>
      <c r="G145">
        <v>20</v>
      </c>
      <c r="H145">
        <v>-1</v>
      </c>
      <c r="I145">
        <v>-0.3</v>
      </c>
      <c r="J145">
        <v>10</v>
      </c>
      <c r="K145">
        <v>14</v>
      </c>
      <c r="L145" s="5" t="str">
        <f>VLOOKUP(X145,[2]Inputs!$A:$F,6,FALSE)</f>
        <v>1.0701</v>
      </c>
      <c r="M145" s="5" t="str">
        <f>VLOOKUP(X145,[2]Inputs!$A:$H,8,FALSE)</f>
        <v>0.9750</v>
      </c>
      <c r="N145" s="5" t="str">
        <f>VLOOKUP(X145,[2]Inputs!$A:$H,7,FALSE)</f>
        <v>1.0148</v>
      </c>
      <c r="O145">
        <v>0</v>
      </c>
      <c r="P145">
        <v>0.43</v>
      </c>
      <c r="Q145">
        <v>10</v>
      </c>
      <c r="R145">
        <v>0</v>
      </c>
      <c r="S145">
        <f>SQRT((100/(J145*[2]Inputs!$B$9))^2/(K145^2+1))*[2]Inputs!$B$8^2/100</f>
        <v>1.1936621144128245</v>
      </c>
      <c r="T145">
        <f>SQRT((100/(J145*[2]Inputs!$B$9))^2-SQRT((100/(J145*[2]Inputs!$B$9))^2/(K145^2+1))^2)*[2]Inputs!$B$8^2/100/2/PI()/50</f>
        <v>5.3193623249290889E-2</v>
      </c>
      <c r="U145">
        <v>0</v>
      </c>
      <c r="V145">
        <v>0</v>
      </c>
      <c r="W145" t="str">
        <f t="shared" si="7"/>
        <v>PSCAD_DMAT_C_2P_SCR10_XR14_P-1_Q-0.3_2P.Unbalanced.98_10</v>
      </c>
      <c r="X145" t="str">
        <f t="shared" si="8"/>
        <v>-1_-0.3_10_14</v>
      </c>
      <c r="Z145">
        <v>0</v>
      </c>
    </row>
    <row r="146" spans="1:26" outlineLevel="1" x14ac:dyDescent="0.25">
      <c r="A146" s="3" t="s">
        <v>480</v>
      </c>
      <c r="B146" t="s">
        <v>55</v>
      </c>
      <c r="C146" t="s">
        <v>18</v>
      </c>
      <c r="D146" t="s">
        <v>1140</v>
      </c>
      <c r="E146" t="s">
        <v>309</v>
      </c>
      <c r="F146" t="s">
        <v>304</v>
      </c>
      <c r="G146">
        <v>20</v>
      </c>
      <c r="H146">
        <v>-1</v>
      </c>
      <c r="I146">
        <v>0.3</v>
      </c>
      <c r="J146">
        <v>10</v>
      </c>
      <c r="K146">
        <v>14</v>
      </c>
      <c r="L146" s="5" t="str">
        <f>VLOOKUP(X146,[2]Inputs!$A:$F,6,FALSE)</f>
        <v>1.0126</v>
      </c>
      <c r="M146" s="5" t="str">
        <f>VLOOKUP(X146,[2]Inputs!$A:$H,8,FALSE)</f>
        <v>1.0375</v>
      </c>
      <c r="N146" s="5" t="str">
        <f>VLOOKUP(X146,[2]Inputs!$A:$H,7,FALSE)</f>
        <v>1.0452</v>
      </c>
      <c r="O146">
        <v>0</v>
      </c>
      <c r="P146">
        <v>0.43</v>
      </c>
      <c r="Q146">
        <v>1</v>
      </c>
      <c r="R146">
        <v>0</v>
      </c>
      <c r="S146">
        <f>SQRT((100/(J146*[2]Inputs!$B$9))^2/(K146^2+1))*[2]Inputs!$B$8^2/100</f>
        <v>1.1936621144128245</v>
      </c>
      <c r="T146">
        <f>SQRT((100/(J146*[2]Inputs!$B$9))^2-SQRT((100/(J146*[2]Inputs!$B$9))^2/(K146^2+1))^2)*[2]Inputs!$B$8^2/100/2/PI()/50</f>
        <v>5.3193623249290889E-2</v>
      </c>
      <c r="U146">
        <v>0</v>
      </c>
      <c r="V146">
        <v>0</v>
      </c>
      <c r="W146" t="str">
        <f t="shared" si="7"/>
        <v>PSCAD_DMAT_C_2P_SCR10_XR14_P-1_Q0.3_2P.Unbalanced.99_1</v>
      </c>
      <c r="X146" t="str">
        <f t="shared" si="8"/>
        <v>-1_0.3_10_14</v>
      </c>
      <c r="Z146">
        <v>0</v>
      </c>
    </row>
    <row r="147" spans="1:26" outlineLevel="1" x14ac:dyDescent="0.25">
      <c r="A147" s="3" t="s">
        <v>481</v>
      </c>
      <c r="B147" t="s">
        <v>55</v>
      </c>
      <c r="C147" t="s">
        <v>18</v>
      </c>
      <c r="D147" t="s">
        <v>1140</v>
      </c>
      <c r="E147" t="s">
        <v>309</v>
      </c>
      <c r="F147" t="s">
        <v>304</v>
      </c>
      <c r="G147">
        <v>20</v>
      </c>
      <c r="H147">
        <v>-1</v>
      </c>
      <c r="I147">
        <v>0.3</v>
      </c>
      <c r="J147">
        <v>10</v>
      </c>
      <c r="K147">
        <v>14</v>
      </c>
      <c r="L147" s="5" t="str">
        <f>VLOOKUP(X147,[2]Inputs!$A:$F,6,FALSE)</f>
        <v>1.0126</v>
      </c>
      <c r="M147" s="5" t="str">
        <f>VLOOKUP(X147,[2]Inputs!$A:$H,8,FALSE)</f>
        <v>1.0375</v>
      </c>
      <c r="N147" s="5" t="str">
        <f>VLOOKUP(X147,[2]Inputs!$A:$H,7,FALSE)</f>
        <v>1.0452</v>
      </c>
      <c r="O147">
        <v>0</v>
      </c>
      <c r="P147">
        <v>0.43</v>
      </c>
      <c r="Q147">
        <v>5</v>
      </c>
      <c r="R147">
        <v>0</v>
      </c>
      <c r="S147">
        <f>SQRT((100/(J147*[2]Inputs!$B$9))^2/(K147^2+1))*[2]Inputs!$B$8^2/100</f>
        <v>1.1936621144128245</v>
      </c>
      <c r="T147">
        <f>SQRT((100/(J147*[2]Inputs!$B$9))^2-SQRT((100/(J147*[2]Inputs!$B$9))^2/(K147^2+1))^2)*[2]Inputs!$B$8^2/100/2/PI()/50</f>
        <v>5.3193623249290889E-2</v>
      </c>
      <c r="U147">
        <v>0</v>
      </c>
      <c r="V147">
        <v>0</v>
      </c>
      <c r="W147" t="str">
        <f t="shared" si="7"/>
        <v>PSCAD_DMAT_C_2P_SCR10_XR14_P-1_Q0.3_2P.Unbalanced.99_5</v>
      </c>
      <c r="X147" t="str">
        <f t="shared" si="8"/>
        <v>-1_0.3_10_14</v>
      </c>
      <c r="Z147">
        <v>0</v>
      </c>
    </row>
    <row r="148" spans="1:26" outlineLevel="1" x14ac:dyDescent="0.25">
      <c r="A148" s="3" t="s">
        <v>482</v>
      </c>
      <c r="B148" t="s">
        <v>55</v>
      </c>
      <c r="C148" t="s">
        <v>18</v>
      </c>
      <c r="D148" t="s">
        <v>1140</v>
      </c>
      <c r="E148" t="s">
        <v>309</v>
      </c>
      <c r="F148" t="s">
        <v>304</v>
      </c>
      <c r="G148">
        <v>20</v>
      </c>
      <c r="H148">
        <v>-1</v>
      </c>
      <c r="I148">
        <v>0.3</v>
      </c>
      <c r="J148">
        <v>10</v>
      </c>
      <c r="K148">
        <v>14</v>
      </c>
      <c r="L148" s="5" t="str">
        <f>VLOOKUP(X148,[2]Inputs!$A:$F,6,FALSE)</f>
        <v>1.0126</v>
      </c>
      <c r="M148" s="5" t="str">
        <f>VLOOKUP(X148,[2]Inputs!$A:$H,8,FALSE)</f>
        <v>1.0375</v>
      </c>
      <c r="N148" s="5" t="str">
        <f>VLOOKUP(X148,[2]Inputs!$A:$H,7,FALSE)</f>
        <v>1.0452</v>
      </c>
      <c r="O148">
        <v>0</v>
      </c>
      <c r="P148">
        <v>0.43</v>
      </c>
      <c r="Q148">
        <v>10</v>
      </c>
      <c r="R148">
        <v>0</v>
      </c>
      <c r="S148">
        <f>SQRT((100/(J148*[2]Inputs!$B$9))^2/(K148^2+1))*[2]Inputs!$B$8^2/100</f>
        <v>1.1936621144128245</v>
      </c>
      <c r="T148">
        <f>SQRT((100/(J148*[2]Inputs!$B$9))^2-SQRT((100/(J148*[2]Inputs!$B$9))^2/(K148^2+1))^2)*[2]Inputs!$B$8^2/100/2/PI()/50</f>
        <v>5.3193623249290889E-2</v>
      </c>
      <c r="U148">
        <v>0</v>
      </c>
      <c r="V148">
        <v>0</v>
      </c>
      <c r="W148" t="str">
        <f t="shared" si="7"/>
        <v>PSCAD_DMAT_C_2P_SCR10_XR14_P-1_Q0.3_2P.Unbalanced.99_10</v>
      </c>
      <c r="X148" t="str">
        <f t="shared" si="8"/>
        <v>-1_0.3_10_14</v>
      </c>
      <c r="Z148">
        <v>0</v>
      </c>
    </row>
    <row r="149" spans="1:26" outlineLevel="1" x14ac:dyDescent="0.25">
      <c r="A149" s="3" t="s">
        <v>483</v>
      </c>
      <c r="B149" t="s">
        <v>55</v>
      </c>
      <c r="C149" t="s">
        <v>18</v>
      </c>
      <c r="D149" t="s">
        <v>1140</v>
      </c>
      <c r="E149" t="s">
        <v>309</v>
      </c>
      <c r="F149" t="s">
        <v>304</v>
      </c>
      <c r="G149">
        <v>20</v>
      </c>
      <c r="H149">
        <v>-1</v>
      </c>
      <c r="I149">
        <v>0</v>
      </c>
      <c r="J149">
        <v>3</v>
      </c>
      <c r="K149">
        <v>14</v>
      </c>
      <c r="L149" s="5" t="str">
        <f>VLOOKUP(X149,[2]Inputs!$A:$F,6,FALSE)</f>
        <v>1.1013</v>
      </c>
      <c r="M149" s="5" t="str">
        <f>VLOOKUP(X149,[2]Inputs!$A:$H,8,FALSE)</f>
        <v>1.0000</v>
      </c>
      <c r="N149" s="5" t="str">
        <f>VLOOKUP(X149,[2]Inputs!$A:$H,7,FALSE)</f>
        <v>1.0300</v>
      </c>
      <c r="O149">
        <v>0</v>
      </c>
      <c r="P149">
        <v>0.43</v>
      </c>
      <c r="Q149">
        <v>1</v>
      </c>
      <c r="R149">
        <v>0</v>
      </c>
      <c r="S149">
        <f>SQRT((100/(J149*[2]Inputs!$B$9))^2/(K149^2+1))*[2]Inputs!$B$8^2/100</f>
        <v>3.9788737147094158</v>
      </c>
      <c r="T149">
        <f>SQRT((100/(J149*[2]Inputs!$B$9))^2-SQRT((100/(J149*[2]Inputs!$B$9))^2/(K149^2+1))^2)*[2]Inputs!$B$8^2/100/2/PI()/50</f>
        <v>0.17731207749763631</v>
      </c>
      <c r="U149">
        <v>0</v>
      </c>
      <c r="V149">
        <v>0</v>
      </c>
      <c r="W149" t="str">
        <f t="shared" si="7"/>
        <v>PSCAD_DMAT_C_2P_SCR3_XR14_P-1_Q0_2P.Unbalanced.100_1</v>
      </c>
      <c r="X149" t="str">
        <f t="shared" si="8"/>
        <v>-1_0_3_14</v>
      </c>
      <c r="Z149">
        <v>0</v>
      </c>
    </row>
    <row r="150" spans="1:26" outlineLevel="1" x14ac:dyDescent="0.25">
      <c r="A150" s="3" t="s">
        <v>484</v>
      </c>
      <c r="B150" t="s">
        <v>55</v>
      </c>
      <c r="C150" t="s">
        <v>18</v>
      </c>
      <c r="D150" t="s">
        <v>1140</v>
      </c>
      <c r="E150" t="s">
        <v>309</v>
      </c>
      <c r="F150" t="s">
        <v>304</v>
      </c>
      <c r="G150">
        <v>20</v>
      </c>
      <c r="H150">
        <v>-1</v>
      </c>
      <c r="I150">
        <v>0</v>
      </c>
      <c r="J150">
        <v>3</v>
      </c>
      <c r="K150">
        <v>14</v>
      </c>
      <c r="L150" s="5" t="str">
        <f>VLOOKUP(X150,[2]Inputs!$A:$F,6,FALSE)</f>
        <v>1.1013</v>
      </c>
      <c r="M150" s="5" t="str">
        <f>VLOOKUP(X150,[2]Inputs!$A:$H,8,FALSE)</f>
        <v>1.0000</v>
      </c>
      <c r="N150" s="5" t="str">
        <f>VLOOKUP(X150,[2]Inputs!$A:$H,7,FALSE)</f>
        <v>1.0300</v>
      </c>
      <c r="O150">
        <v>0</v>
      </c>
      <c r="P150">
        <v>0.43</v>
      </c>
      <c r="Q150">
        <v>5</v>
      </c>
      <c r="R150">
        <v>0</v>
      </c>
      <c r="S150">
        <f>SQRT((100/(J150*[2]Inputs!$B$9))^2/(K150^2+1))*[2]Inputs!$B$8^2/100</f>
        <v>3.9788737147094158</v>
      </c>
      <c r="T150">
        <f>SQRT((100/(J150*[2]Inputs!$B$9))^2-SQRT((100/(J150*[2]Inputs!$B$9))^2/(K150^2+1))^2)*[2]Inputs!$B$8^2/100/2/PI()/50</f>
        <v>0.17731207749763631</v>
      </c>
      <c r="U150">
        <v>0</v>
      </c>
      <c r="V150">
        <v>0</v>
      </c>
      <c r="W150" t="str">
        <f t="shared" si="7"/>
        <v>PSCAD_DMAT_C_2P_SCR3_XR14_P-1_Q0_2P.Unbalanced.100_5</v>
      </c>
      <c r="X150" t="str">
        <f t="shared" si="8"/>
        <v>-1_0_3_14</v>
      </c>
      <c r="Z150">
        <v>0</v>
      </c>
    </row>
    <row r="151" spans="1:26" outlineLevel="1" x14ac:dyDescent="0.25">
      <c r="A151" s="3" t="s">
        <v>485</v>
      </c>
      <c r="B151" t="s">
        <v>55</v>
      </c>
      <c r="C151" t="s">
        <v>18</v>
      </c>
      <c r="D151" t="s">
        <v>1140</v>
      </c>
      <c r="E151" t="s">
        <v>309</v>
      </c>
      <c r="F151" t="s">
        <v>304</v>
      </c>
      <c r="G151">
        <v>20</v>
      </c>
      <c r="H151">
        <v>-1</v>
      </c>
      <c r="I151">
        <v>0</v>
      </c>
      <c r="J151">
        <v>3</v>
      </c>
      <c r="K151">
        <v>14</v>
      </c>
      <c r="L151" s="5" t="str">
        <f>VLOOKUP(X151,[2]Inputs!$A:$F,6,FALSE)</f>
        <v>1.1013</v>
      </c>
      <c r="M151" s="5" t="str">
        <f>VLOOKUP(X151,[2]Inputs!$A:$H,8,FALSE)</f>
        <v>1.0000</v>
      </c>
      <c r="N151" s="5" t="str">
        <f>VLOOKUP(X151,[2]Inputs!$A:$H,7,FALSE)</f>
        <v>1.0300</v>
      </c>
      <c r="O151">
        <v>0</v>
      </c>
      <c r="P151">
        <v>0.43</v>
      </c>
      <c r="Q151">
        <v>10</v>
      </c>
      <c r="R151">
        <v>0</v>
      </c>
      <c r="S151">
        <f>SQRT((100/(J151*[2]Inputs!$B$9))^2/(K151^2+1))*[2]Inputs!$B$8^2/100</f>
        <v>3.9788737147094158</v>
      </c>
      <c r="T151">
        <f>SQRT((100/(J151*[2]Inputs!$B$9))^2-SQRT((100/(J151*[2]Inputs!$B$9))^2/(K151^2+1))^2)*[2]Inputs!$B$8^2/100/2/PI()/50</f>
        <v>0.17731207749763631</v>
      </c>
      <c r="U151">
        <v>0</v>
      </c>
      <c r="V151">
        <v>0</v>
      </c>
      <c r="W151" t="str">
        <f t="shared" si="7"/>
        <v>PSCAD_DMAT_C_2P_SCR3_XR14_P-1_Q0_2P.Unbalanced.100_10</v>
      </c>
      <c r="X151" t="str">
        <f t="shared" si="8"/>
        <v>-1_0_3_14</v>
      </c>
      <c r="Z151">
        <v>0</v>
      </c>
    </row>
    <row r="152" spans="1:26" outlineLevel="1" x14ac:dyDescent="0.25">
      <c r="A152" s="3" t="s">
        <v>486</v>
      </c>
      <c r="B152" t="s">
        <v>55</v>
      </c>
      <c r="C152" t="s">
        <v>18</v>
      </c>
      <c r="D152" t="s">
        <v>1140</v>
      </c>
      <c r="E152" t="s">
        <v>309</v>
      </c>
      <c r="F152" t="s">
        <v>304</v>
      </c>
      <c r="G152">
        <v>20</v>
      </c>
      <c r="H152">
        <v>-1</v>
      </c>
      <c r="I152">
        <v>-0.3</v>
      </c>
      <c r="J152">
        <v>3</v>
      </c>
      <c r="K152">
        <v>3</v>
      </c>
      <c r="L152" s="5" t="str">
        <f>VLOOKUP(X152,[2]Inputs!$A:$F,6,FALSE)</f>
        <v>1.2552</v>
      </c>
      <c r="M152" s="5" t="str">
        <f>VLOOKUP(X152,[2]Inputs!$A:$H,8,FALSE)</f>
        <v>0.9750</v>
      </c>
      <c r="N152" s="5" t="str">
        <f>VLOOKUP(X152,[2]Inputs!$A:$H,7,FALSE)</f>
        <v>1.0148</v>
      </c>
      <c r="O152">
        <v>0</v>
      </c>
      <c r="P152">
        <v>0.43</v>
      </c>
      <c r="Q152">
        <v>1</v>
      </c>
      <c r="R152">
        <v>0</v>
      </c>
      <c r="S152">
        <f>SQRT((100/(J152*[2]Inputs!$B$9))^2/(K152^2+1))*[2]Inputs!$B$8^2/100</f>
        <v>17.660104471401873</v>
      </c>
      <c r="T152">
        <f>SQRT((100/(J152*[2]Inputs!$B$9))^2-SQRT((100/(J152*[2]Inputs!$B$9))^2/(K152^2+1))^2)*[2]Inputs!$B$8^2/100/2/PI()/50</f>
        <v>0.16864157532857349</v>
      </c>
      <c r="U152">
        <v>0</v>
      </c>
      <c r="V152">
        <v>0</v>
      </c>
      <c r="W152" t="str">
        <f t="shared" si="7"/>
        <v>PSCAD_DMAT_C_2P_SCR3_XR3_P-1_Q-0.3_2P.Unbalanced.101_1</v>
      </c>
      <c r="X152" t="str">
        <f t="shared" si="8"/>
        <v>-1_-0.3_3_3</v>
      </c>
      <c r="Z152">
        <v>0</v>
      </c>
    </row>
    <row r="153" spans="1:26" outlineLevel="1" x14ac:dyDescent="0.25">
      <c r="A153" s="3" t="s">
        <v>487</v>
      </c>
      <c r="B153" t="s">
        <v>55</v>
      </c>
      <c r="C153" t="s">
        <v>18</v>
      </c>
      <c r="D153" t="s">
        <v>1140</v>
      </c>
      <c r="E153" t="s">
        <v>309</v>
      </c>
      <c r="F153" t="s">
        <v>304</v>
      </c>
      <c r="G153">
        <v>20</v>
      </c>
      <c r="H153">
        <v>-1</v>
      </c>
      <c r="I153">
        <v>-0.3</v>
      </c>
      <c r="J153">
        <v>3</v>
      </c>
      <c r="K153">
        <v>3</v>
      </c>
      <c r="L153" s="5" t="str">
        <f>VLOOKUP(X153,[2]Inputs!$A:$F,6,FALSE)</f>
        <v>1.2552</v>
      </c>
      <c r="M153" s="5" t="str">
        <f>VLOOKUP(X153,[2]Inputs!$A:$H,8,FALSE)</f>
        <v>0.9750</v>
      </c>
      <c r="N153" s="5" t="str">
        <f>VLOOKUP(X153,[2]Inputs!$A:$H,7,FALSE)</f>
        <v>1.0148</v>
      </c>
      <c r="O153">
        <v>0</v>
      </c>
      <c r="P153">
        <v>0.43</v>
      </c>
      <c r="Q153">
        <v>5</v>
      </c>
      <c r="R153">
        <v>0</v>
      </c>
      <c r="S153">
        <f>SQRT((100/(J153*[2]Inputs!$B$9))^2/(K153^2+1))*[2]Inputs!$B$8^2/100</f>
        <v>17.660104471401873</v>
      </c>
      <c r="T153">
        <f>SQRT((100/(J153*[2]Inputs!$B$9))^2-SQRT((100/(J153*[2]Inputs!$B$9))^2/(K153^2+1))^2)*[2]Inputs!$B$8^2/100/2/PI()/50</f>
        <v>0.16864157532857349</v>
      </c>
      <c r="U153">
        <v>0</v>
      </c>
      <c r="V153">
        <v>0</v>
      </c>
      <c r="W153" t="str">
        <f t="shared" si="7"/>
        <v>PSCAD_DMAT_C_2P_SCR3_XR3_P-1_Q-0.3_2P.Unbalanced.101_5</v>
      </c>
      <c r="X153" t="str">
        <f t="shared" si="8"/>
        <v>-1_-0.3_3_3</v>
      </c>
      <c r="Z153">
        <v>0</v>
      </c>
    </row>
    <row r="154" spans="1:26" outlineLevel="1" x14ac:dyDescent="0.25">
      <c r="A154" s="3" t="s">
        <v>488</v>
      </c>
      <c r="B154" t="s">
        <v>55</v>
      </c>
      <c r="C154" t="s">
        <v>18</v>
      </c>
      <c r="D154" t="s">
        <v>1140</v>
      </c>
      <c r="E154" t="s">
        <v>309</v>
      </c>
      <c r="F154" t="s">
        <v>304</v>
      </c>
      <c r="G154">
        <v>20</v>
      </c>
      <c r="H154">
        <v>-1</v>
      </c>
      <c r="I154">
        <v>-0.3</v>
      </c>
      <c r="J154">
        <v>3</v>
      </c>
      <c r="K154">
        <v>3</v>
      </c>
      <c r="L154" s="5" t="str">
        <f>VLOOKUP(X154,[2]Inputs!$A:$F,6,FALSE)</f>
        <v>1.2552</v>
      </c>
      <c r="M154" s="5" t="str">
        <f>VLOOKUP(X154,[2]Inputs!$A:$H,8,FALSE)</f>
        <v>0.9750</v>
      </c>
      <c r="N154" s="5" t="str">
        <f>VLOOKUP(X154,[2]Inputs!$A:$H,7,FALSE)</f>
        <v>1.0148</v>
      </c>
      <c r="O154">
        <v>0</v>
      </c>
      <c r="P154">
        <v>0.43</v>
      </c>
      <c r="Q154">
        <v>10</v>
      </c>
      <c r="R154">
        <v>0</v>
      </c>
      <c r="S154">
        <f>SQRT((100/(J154*[2]Inputs!$B$9))^2/(K154^2+1))*[2]Inputs!$B$8^2/100</f>
        <v>17.660104471401873</v>
      </c>
      <c r="T154">
        <f>SQRT((100/(J154*[2]Inputs!$B$9))^2-SQRT((100/(J154*[2]Inputs!$B$9))^2/(K154^2+1))^2)*[2]Inputs!$B$8^2/100/2/PI()/50</f>
        <v>0.16864157532857349</v>
      </c>
      <c r="U154">
        <v>0</v>
      </c>
      <c r="V154">
        <v>0</v>
      </c>
      <c r="W154" t="str">
        <f t="shared" si="7"/>
        <v>PSCAD_DMAT_C_2P_SCR3_XR3_P-1_Q-0.3_2P.Unbalanced.101_10</v>
      </c>
      <c r="X154" t="str">
        <f t="shared" si="8"/>
        <v>-1_-0.3_3_3</v>
      </c>
      <c r="Z154">
        <v>0</v>
      </c>
    </row>
    <row r="155" spans="1:26" outlineLevel="1" x14ac:dyDescent="0.25">
      <c r="A155" s="3" t="s">
        <v>489</v>
      </c>
      <c r="B155" t="s">
        <v>55</v>
      </c>
      <c r="C155" t="s">
        <v>18</v>
      </c>
      <c r="D155" t="s">
        <v>1140</v>
      </c>
      <c r="E155" t="s">
        <v>309</v>
      </c>
      <c r="F155" t="s">
        <v>304</v>
      </c>
      <c r="G155">
        <v>20</v>
      </c>
      <c r="H155">
        <v>-1</v>
      </c>
      <c r="I155">
        <v>0.3</v>
      </c>
      <c r="J155">
        <v>3</v>
      </c>
      <c r="K155">
        <v>3</v>
      </c>
      <c r="L155" s="5" t="str">
        <f>VLOOKUP(X155,[2]Inputs!$A:$F,6,FALSE)</f>
        <v>1.0936</v>
      </c>
      <c r="M155" s="5" t="str">
        <f>VLOOKUP(X155,[2]Inputs!$A:$H,8,FALSE)</f>
        <v>1.0375</v>
      </c>
      <c r="N155" s="5" t="str">
        <f>VLOOKUP(X155,[2]Inputs!$A:$H,7,FALSE)</f>
        <v>1.0452</v>
      </c>
      <c r="O155">
        <v>0</v>
      </c>
      <c r="P155">
        <v>0.43</v>
      </c>
      <c r="Q155">
        <v>1</v>
      </c>
      <c r="R155">
        <v>0</v>
      </c>
      <c r="S155">
        <f>SQRT((100/(J155*[2]Inputs!$B$9))^2/(K155^2+1))*[2]Inputs!$B$8^2/100</f>
        <v>17.660104471401873</v>
      </c>
      <c r="T155">
        <f>SQRT((100/(J155*[2]Inputs!$B$9))^2-SQRT((100/(J155*[2]Inputs!$B$9))^2/(K155^2+1))^2)*[2]Inputs!$B$8^2/100/2/PI()/50</f>
        <v>0.16864157532857349</v>
      </c>
      <c r="U155">
        <v>0</v>
      </c>
      <c r="V155">
        <v>0</v>
      </c>
      <c r="W155" t="str">
        <f t="shared" si="7"/>
        <v>PSCAD_DMAT_C_2P_SCR3_XR3_P-1_Q0.3_2P.Unbalanced.102_1</v>
      </c>
      <c r="X155" t="str">
        <f t="shared" si="8"/>
        <v>-1_0.3_3_3</v>
      </c>
      <c r="Z155">
        <v>0</v>
      </c>
    </row>
    <row r="156" spans="1:26" outlineLevel="1" x14ac:dyDescent="0.25">
      <c r="A156" s="3" t="s">
        <v>490</v>
      </c>
      <c r="B156" t="s">
        <v>55</v>
      </c>
      <c r="C156" t="s">
        <v>18</v>
      </c>
      <c r="D156" t="s">
        <v>1140</v>
      </c>
      <c r="E156" t="s">
        <v>309</v>
      </c>
      <c r="F156" t="s">
        <v>304</v>
      </c>
      <c r="G156">
        <v>20</v>
      </c>
      <c r="H156">
        <v>-1</v>
      </c>
      <c r="I156">
        <v>0.3</v>
      </c>
      <c r="J156">
        <v>3</v>
      </c>
      <c r="K156">
        <v>3</v>
      </c>
      <c r="L156" s="5" t="str">
        <f>VLOOKUP(X156,[2]Inputs!$A:$F,6,FALSE)</f>
        <v>1.0936</v>
      </c>
      <c r="M156" s="5" t="str">
        <f>VLOOKUP(X156,[2]Inputs!$A:$H,8,FALSE)</f>
        <v>1.0375</v>
      </c>
      <c r="N156" s="5" t="str">
        <f>VLOOKUP(X156,[2]Inputs!$A:$H,7,FALSE)</f>
        <v>1.0452</v>
      </c>
      <c r="O156">
        <v>0</v>
      </c>
      <c r="P156">
        <v>0.43</v>
      </c>
      <c r="Q156">
        <v>5</v>
      </c>
      <c r="R156">
        <v>0</v>
      </c>
      <c r="S156">
        <f>SQRT((100/(J156*[2]Inputs!$B$9))^2/(K156^2+1))*[2]Inputs!$B$8^2/100</f>
        <v>17.660104471401873</v>
      </c>
      <c r="T156">
        <f>SQRT((100/(J156*[2]Inputs!$B$9))^2-SQRT((100/(J156*[2]Inputs!$B$9))^2/(K156^2+1))^2)*[2]Inputs!$B$8^2/100/2/PI()/50</f>
        <v>0.16864157532857349</v>
      </c>
      <c r="U156">
        <v>0</v>
      </c>
      <c r="V156">
        <v>0</v>
      </c>
      <c r="W156" t="str">
        <f t="shared" si="7"/>
        <v>PSCAD_DMAT_C_2P_SCR3_XR3_P-1_Q0.3_2P.Unbalanced.102_5</v>
      </c>
      <c r="X156" t="str">
        <f t="shared" si="8"/>
        <v>-1_0.3_3_3</v>
      </c>
      <c r="Z156">
        <v>0</v>
      </c>
    </row>
    <row r="157" spans="1:26" outlineLevel="1" x14ac:dyDescent="0.25">
      <c r="A157" s="3" t="s">
        <v>491</v>
      </c>
      <c r="B157" t="s">
        <v>55</v>
      </c>
      <c r="C157" t="s">
        <v>18</v>
      </c>
      <c r="D157" t="s">
        <v>1140</v>
      </c>
      <c r="E157" t="s">
        <v>309</v>
      </c>
      <c r="F157" t="s">
        <v>304</v>
      </c>
      <c r="G157">
        <v>20</v>
      </c>
      <c r="H157">
        <v>-1</v>
      </c>
      <c r="I157">
        <v>0.3</v>
      </c>
      <c r="J157">
        <v>3</v>
      </c>
      <c r="K157">
        <v>3</v>
      </c>
      <c r="L157" s="5" t="str">
        <f>VLOOKUP(X157,[2]Inputs!$A:$F,6,FALSE)</f>
        <v>1.0936</v>
      </c>
      <c r="M157" s="5" t="str">
        <f>VLOOKUP(X157,[2]Inputs!$A:$H,8,FALSE)</f>
        <v>1.0375</v>
      </c>
      <c r="N157" s="5" t="str">
        <f>VLOOKUP(X157,[2]Inputs!$A:$H,7,FALSE)</f>
        <v>1.0452</v>
      </c>
      <c r="O157">
        <v>0</v>
      </c>
      <c r="P157">
        <v>0.43</v>
      </c>
      <c r="Q157">
        <v>10</v>
      </c>
      <c r="R157">
        <v>0</v>
      </c>
      <c r="S157">
        <f>SQRT((100/(J157*[2]Inputs!$B$9))^2/(K157^2+1))*[2]Inputs!$B$8^2/100</f>
        <v>17.660104471401873</v>
      </c>
      <c r="T157">
        <f>SQRT((100/(J157*[2]Inputs!$B$9))^2-SQRT((100/(J157*[2]Inputs!$B$9))^2/(K157^2+1))^2)*[2]Inputs!$B$8^2/100/2/PI()/50</f>
        <v>0.16864157532857349</v>
      </c>
      <c r="U157">
        <v>0</v>
      </c>
      <c r="V157">
        <v>0</v>
      </c>
      <c r="W157" t="str">
        <f t="shared" si="7"/>
        <v>PSCAD_DMAT_C_2P_SCR3_XR3_P-1_Q0.3_2P.Unbalanced.102_10</v>
      </c>
      <c r="X157" t="str">
        <f t="shared" si="8"/>
        <v>-1_0.3_3_3</v>
      </c>
      <c r="Z157">
        <v>0</v>
      </c>
    </row>
    <row r="158" spans="1:26" outlineLevel="1" x14ac:dyDescent="0.25">
      <c r="A158" s="3" t="s">
        <v>492</v>
      </c>
      <c r="B158" t="s">
        <v>55</v>
      </c>
      <c r="C158" t="s">
        <v>18</v>
      </c>
      <c r="D158" t="s">
        <v>1140</v>
      </c>
      <c r="E158" t="s">
        <v>309</v>
      </c>
      <c r="F158" t="s">
        <v>304</v>
      </c>
      <c r="G158">
        <v>20</v>
      </c>
      <c r="H158">
        <v>-0.05</v>
      </c>
      <c r="I158">
        <v>0</v>
      </c>
      <c r="J158">
        <v>10</v>
      </c>
      <c r="K158">
        <v>14</v>
      </c>
      <c r="L158" s="5" t="str">
        <f>VLOOKUP(X158,[2]Inputs!$A:$F,6,FALSE)</f>
        <v>1.0303</v>
      </c>
      <c r="M158" s="5" t="str">
        <f>VLOOKUP(X158,[2]Inputs!$A:$H,8,FALSE)</f>
        <v>1.0000</v>
      </c>
      <c r="N158" s="5" t="str">
        <f>VLOOKUP(X158,[2]Inputs!$A:$H,7,FALSE)</f>
        <v>1.0300</v>
      </c>
      <c r="O158">
        <v>0</v>
      </c>
      <c r="P158">
        <v>0.43</v>
      </c>
      <c r="Q158">
        <v>1</v>
      </c>
      <c r="R158">
        <v>0</v>
      </c>
      <c r="S158">
        <f>SQRT((100/(J158*[2]Inputs!$B$9))^2/(K158^2+1))*[2]Inputs!$B$8^2/100</f>
        <v>1.1936621144128245</v>
      </c>
      <c r="T158">
        <f>SQRT((100/(J158*[2]Inputs!$B$9))^2-SQRT((100/(J158*[2]Inputs!$B$9))^2/(K158^2+1))^2)*[2]Inputs!$B$8^2/100/2/PI()/50</f>
        <v>5.3193623249290889E-2</v>
      </c>
      <c r="U158">
        <v>0</v>
      </c>
      <c r="V158">
        <v>0</v>
      </c>
      <c r="W158" t="str">
        <f t="shared" si="7"/>
        <v>PSCAD_DMAT_C_2P_SCR10_XR14_P-0.05_Q0_2P.Unbalanced.103_1_1</v>
      </c>
      <c r="X158" t="str">
        <f t="shared" si="8"/>
        <v>-0.05_0_10_14</v>
      </c>
      <c r="Z158">
        <v>0</v>
      </c>
    </row>
    <row r="159" spans="1:26" outlineLevel="1" x14ac:dyDescent="0.25">
      <c r="A159" s="3" t="s">
        <v>493</v>
      </c>
      <c r="B159" t="s">
        <v>55</v>
      </c>
      <c r="C159" t="s">
        <v>18</v>
      </c>
      <c r="D159" t="s">
        <v>1140</v>
      </c>
      <c r="E159" t="s">
        <v>309</v>
      </c>
      <c r="F159" t="s">
        <v>304</v>
      </c>
      <c r="G159">
        <v>20</v>
      </c>
      <c r="H159">
        <v>-0.05</v>
      </c>
      <c r="I159">
        <v>0</v>
      </c>
      <c r="J159">
        <v>10</v>
      </c>
      <c r="K159">
        <v>14</v>
      </c>
      <c r="L159" s="5" t="str">
        <f>VLOOKUP(X159,[2]Inputs!$A:$F,6,FALSE)</f>
        <v>1.0303</v>
      </c>
      <c r="M159" s="5" t="str">
        <f>VLOOKUP(X159,[2]Inputs!$A:$H,8,FALSE)</f>
        <v>1.0000</v>
      </c>
      <c r="N159" s="5" t="str">
        <f>VLOOKUP(X159,[2]Inputs!$A:$H,7,FALSE)</f>
        <v>1.0300</v>
      </c>
      <c r="O159">
        <v>0</v>
      </c>
      <c r="P159">
        <v>0.43</v>
      </c>
      <c r="Q159">
        <v>5</v>
      </c>
      <c r="R159">
        <v>0</v>
      </c>
      <c r="S159">
        <f>SQRT((100/(J159*[2]Inputs!$B$9))^2/(K159^2+1))*[2]Inputs!$B$8^2/100</f>
        <v>1.1936621144128245</v>
      </c>
      <c r="T159">
        <f>SQRT((100/(J159*[2]Inputs!$B$9))^2-SQRT((100/(J159*[2]Inputs!$B$9))^2/(K159^2+1))^2)*[2]Inputs!$B$8^2/100/2/PI()/50</f>
        <v>5.3193623249290889E-2</v>
      </c>
      <c r="U159">
        <v>0</v>
      </c>
      <c r="V159">
        <v>0</v>
      </c>
      <c r="W159" t="str">
        <f t="shared" si="7"/>
        <v>PSCAD_DMAT_C_2P_SCR10_XR14_P-0.05_Q0_2P.Unbalanced.103_1_5</v>
      </c>
      <c r="X159" t="str">
        <f t="shared" si="8"/>
        <v>-0.05_0_10_14</v>
      </c>
      <c r="Z159">
        <v>0</v>
      </c>
    </row>
    <row r="160" spans="1:26" outlineLevel="1" x14ac:dyDescent="0.25">
      <c r="A160" s="3" t="s">
        <v>494</v>
      </c>
      <c r="B160" t="s">
        <v>55</v>
      </c>
      <c r="C160" t="s">
        <v>18</v>
      </c>
      <c r="D160" t="s">
        <v>1140</v>
      </c>
      <c r="E160" t="s">
        <v>309</v>
      </c>
      <c r="F160" t="s">
        <v>304</v>
      </c>
      <c r="G160">
        <v>20</v>
      </c>
      <c r="H160">
        <v>-0.05</v>
      </c>
      <c r="I160">
        <v>0</v>
      </c>
      <c r="J160">
        <v>10</v>
      </c>
      <c r="K160">
        <v>14</v>
      </c>
      <c r="L160" s="5" t="str">
        <f>VLOOKUP(X160,[2]Inputs!$A:$F,6,FALSE)</f>
        <v>1.0303</v>
      </c>
      <c r="M160" s="5" t="str">
        <f>VLOOKUP(X160,[2]Inputs!$A:$H,8,FALSE)</f>
        <v>1.0000</v>
      </c>
      <c r="N160" s="5" t="str">
        <f>VLOOKUP(X160,[2]Inputs!$A:$H,7,FALSE)</f>
        <v>1.0300</v>
      </c>
      <c r="O160">
        <v>0</v>
      </c>
      <c r="P160">
        <v>0.43</v>
      </c>
      <c r="Q160">
        <v>10</v>
      </c>
      <c r="R160">
        <v>0</v>
      </c>
      <c r="S160">
        <f>SQRT((100/(J160*[2]Inputs!$B$9))^2/(K160^2+1))*[2]Inputs!$B$8^2/100</f>
        <v>1.1936621144128245</v>
      </c>
      <c r="T160">
        <f>SQRT((100/(J160*[2]Inputs!$B$9))^2-SQRT((100/(J160*[2]Inputs!$B$9))^2/(K160^2+1))^2)*[2]Inputs!$B$8^2/100/2/PI()/50</f>
        <v>5.3193623249290889E-2</v>
      </c>
      <c r="U160">
        <v>0</v>
      </c>
      <c r="V160">
        <v>0</v>
      </c>
      <c r="W160" t="str">
        <f t="shared" si="7"/>
        <v>PSCAD_DMAT_C_2P_SCR10_XR14_P-0.05_Q0_2P.Unbalanced.103_1_10</v>
      </c>
      <c r="X160" t="str">
        <f t="shared" si="8"/>
        <v>-0.05_0_10_14</v>
      </c>
      <c r="Z160">
        <v>0</v>
      </c>
    </row>
    <row r="161" spans="1:26" outlineLevel="1" x14ac:dyDescent="0.25">
      <c r="A161" s="3" t="s">
        <v>495</v>
      </c>
      <c r="B161" t="s">
        <v>55</v>
      </c>
      <c r="C161" t="s">
        <v>18</v>
      </c>
      <c r="D161" t="s">
        <v>1140</v>
      </c>
      <c r="E161" t="s">
        <v>309</v>
      </c>
      <c r="F161" t="s">
        <v>304</v>
      </c>
      <c r="G161">
        <v>20</v>
      </c>
      <c r="H161">
        <v>-0.05</v>
      </c>
      <c r="I161">
        <v>0</v>
      </c>
      <c r="J161">
        <f>[2]Inputs!$B$6</f>
        <v>7.06</v>
      </c>
      <c r="K161">
        <f>[2]Inputs!$C$6</f>
        <v>1.63</v>
      </c>
      <c r="L161" s="5" t="str">
        <f>VLOOKUP(X161,[2]Inputs!$A:$F,6,FALSE)</f>
        <v>1.0336</v>
      </c>
      <c r="M161" s="5" t="str">
        <f>VLOOKUP(X161,[2]Inputs!$A:$H,8,FALSE)</f>
        <v>1.0000</v>
      </c>
      <c r="N161" s="5" t="str">
        <f>VLOOKUP(X161,[2]Inputs!$A:$H,7,FALSE)</f>
        <v>1.0300</v>
      </c>
      <c r="O161">
        <v>0</v>
      </c>
      <c r="P161">
        <v>0.43</v>
      </c>
      <c r="Q161">
        <v>1</v>
      </c>
      <c r="R161">
        <v>0</v>
      </c>
      <c r="S161">
        <f>SQRT((100/(J161*[2]Inputs!$B$9))^2/(K161^2+1))*[2]Inputs!$B$8^2/100</f>
        <v>12.409471324438538</v>
      </c>
      <c r="T161">
        <f>SQRT((100/(J161*[2]Inputs!$B$9))^2-SQRT((100/(J161*[2]Inputs!$B$9))^2/(K161^2+1))^2)*[2]Inputs!$B$8^2/100/2/PI()/50</f>
        <v>6.4385935699593638E-2</v>
      </c>
      <c r="U161">
        <v>0</v>
      </c>
      <c r="V161">
        <v>0</v>
      </c>
      <c r="W161" t="str">
        <f t="shared" si="7"/>
        <v>PSCAD_DMAT_C_2P_SCR7.06_XR1.63_P-0.05_Q0_2P.Unbalanced.103_2_1</v>
      </c>
      <c r="X161" t="str">
        <f t="shared" si="8"/>
        <v>-0.05_0_7.06_1.63</v>
      </c>
      <c r="Z161">
        <v>0</v>
      </c>
    </row>
    <row r="162" spans="1:26" outlineLevel="1" x14ac:dyDescent="0.25">
      <c r="A162" s="3" t="s">
        <v>496</v>
      </c>
      <c r="B162" t="s">
        <v>55</v>
      </c>
      <c r="C162" t="s">
        <v>18</v>
      </c>
      <c r="D162" t="s">
        <v>1140</v>
      </c>
      <c r="E162" t="s">
        <v>309</v>
      </c>
      <c r="F162" t="s">
        <v>304</v>
      </c>
      <c r="G162">
        <v>20</v>
      </c>
      <c r="H162">
        <v>-0.05</v>
      </c>
      <c r="I162">
        <v>0</v>
      </c>
      <c r="J162">
        <f>[2]Inputs!$B$6</f>
        <v>7.06</v>
      </c>
      <c r="K162">
        <f>[2]Inputs!$C$6</f>
        <v>1.63</v>
      </c>
      <c r="L162" s="5" t="str">
        <f>VLOOKUP(X162,[2]Inputs!$A:$F,6,FALSE)</f>
        <v>1.0336</v>
      </c>
      <c r="M162" s="5" t="str">
        <f>VLOOKUP(X162,[2]Inputs!$A:$H,8,FALSE)</f>
        <v>1.0000</v>
      </c>
      <c r="N162" s="5" t="str">
        <f>VLOOKUP(X162,[2]Inputs!$A:$H,7,FALSE)</f>
        <v>1.0300</v>
      </c>
      <c r="O162">
        <v>0</v>
      </c>
      <c r="P162">
        <v>0.43</v>
      </c>
      <c r="Q162">
        <v>5</v>
      </c>
      <c r="R162">
        <v>0</v>
      </c>
      <c r="S162">
        <f>SQRT((100/(J162*[2]Inputs!$B$9))^2/(K162^2+1))*[2]Inputs!$B$8^2/100</f>
        <v>12.409471324438538</v>
      </c>
      <c r="T162">
        <f>SQRT((100/(J162*[2]Inputs!$B$9))^2-SQRT((100/(J162*[2]Inputs!$B$9))^2/(K162^2+1))^2)*[2]Inputs!$B$8^2/100/2/PI()/50</f>
        <v>6.4385935699593638E-2</v>
      </c>
      <c r="U162">
        <v>0</v>
      </c>
      <c r="V162">
        <v>0</v>
      </c>
      <c r="W162" t="str">
        <f t="shared" si="7"/>
        <v>PSCAD_DMAT_C_2P_SCR7.06_XR1.63_P-0.05_Q0_2P.Unbalanced.103_2_5</v>
      </c>
      <c r="X162" t="str">
        <f t="shared" si="8"/>
        <v>-0.05_0_7.06_1.63</v>
      </c>
      <c r="Z162">
        <v>0</v>
      </c>
    </row>
    <row r="163" spans="1:26" outlineLevel="1" x14ac:dyDescent="0.25">
      <c r="A163" s="3" t="s">
        <v>497</v>
      </c>
      <c r="B163" t="s">
        <v>55</v>
      </c>
      <c r="C163" t="s">
        <v>18</v>
      </c>
      <c r="D163" t="s">
        <v>1140</v>
      </c>
      <c r="E163" t="s">
        <v>309</v>
      </c>
      <c r="F163" t="s">
        <v>304</v>
      </c>
      <c r="G163">
        <v>20</v>
      </c>
      <c r="H163">
        <v>-0.05</v>
      </c>
      <c r="I163">
        <v>0</v>
      </c>
      <c r="J163">
        <f>[2]Inputs!$B$6</f>
        <v>7.06</v>
      </c>
      <c r="K163">
        <f>[2]Inputs!$C$6</f>
        <v>1.63</v>
      </c>
      <c r="L163" s="5" t="str">
        <f>VLOOKUP(X163,[2]Inputs!$A:$F,6,FALSE)</f>
        <v>1.0336</v>
      </c>
      <c r="M163" s="5" t="str">
        <f>VLOOKUP(X163,[2]Inputs!$A:$H,8,FALSE)</f>
        <v>1.0000</v>
      </c>
      <c r="N163" s="5" t="str">
        <f>VLOOKUP(X163,[2]Inputs!$A:$H,7,FALSE)</f>
        <v>1.0300</v>
      </c>
      <c r="O163">
        <v>0</v>
      </c>
      <c r="P163">
        <v>0.43</v>
      </c>
      <c r="Q163">
        <v>10</v>
      </c>
      <c r="R163">
        <v>0</v>
      </c>
      <c r="S163">
        <f>SQRT((100/(J163*[2]Inputs!$B$9))^2/(K163^2+1))*[2]Inputs!$B$8^2/100</f>
        <v>12.409471324438538</v>
      </c>
      <c r="T163">
        <f>SQRT((100/(J163*[2]Inputs!$B$9))^2-SQRT((100/(J163*[2]Inputs!$B$9))^2/(K163^2+1))^2)*[2]Inputs!$B$8^2/100/2/PI()/50</f>
        <v>6.4385935699593638E-2</v>
      </c>
      <c r="U163">
        <v>0</v>
      </c>
      <c r="V163">
        <v>0</v>
      </c>
      <c r="W163" t="str">
        <f t="shared" si="7"/>
        <v>PSCAD_DMAT_C_2P_SCR7.06_XR1.63_P-0.05_Q0_2P.Unbalanced.103_2_10</v>
      </c>
      <c r="X163" t="str">
        <f t="shared" si="8"/>
        <v>-0.05_0_7.06_1.63</v>
      </c>
      <c r="Z163">
        <v>0</v>
      </c>
    </row>
    <row r="164" spans="1:26" outlineLevel="1" x14ac:dyDescent="0.25">
      <c r="A164" s="3" t="s">
        <v>498</v>
      </c>
      <c r="B164" t="s">
        <v>55</v>
      </c>
      <c r="C164" t="s">
        <v>18</v>
      </c>
      <c r="D164" t="s">
        <v>1140</v>
      </c>
      <c r="E164" t="s">
        <v>309</v>
      </c>
      <c r="F164" t="s">
        <v>304</v>
      </c>
      <c r="G164">
        <v>20</v>
      </c>
      <c r="H164">
        <v>-0.05</v>
      </c>
      <c r="I164">
        <v>0</v>
      </c>
      <c r="J164">
        <f>[2]Inputs!$B$7</f>
        <v>4.53</v>
      </c>
      <c r="K164">
        <f>[2]Inputs!$C$7</f>
        <v>1.21</v>
      </c>
      <c r="L164" s="5" t="str">
        <f>VLOOKUP(X164,[2]Inputs!$A:$F,6,FALSE)</f>
        <v>1.0368</v>
      </c>
      <c r="M164" s="5" t="str">
        <f>VLOOKUP(X164,[2]Inputs!$A:$H,8,FALSE)</f>
        <v>1.0000</v>
      </c>
      <c r="N164" s="5" t="str">
        <f>VLOOKUP(X164,[2]Inputs!$A:$H,7,FALSE)</f>
        <v>1.0300</v>
      </c>
      <c r="O164">
        <v>0</v>
      </c>
      <c r="P164">
        <v>0.43</v>
      </c>
      <c r="Q164">
        <v>1</v>
      </c>
      <c r="R164">
        <v>0</v>
      </c>
      <c r="S164">
        <f>SQRT((100/(J164*[2]Inputs!$B$9))^2/(K164^2+1))*[2]Inputs!$B$8^2/100</f>
        <v>23.560643977140487</v>
      </c>
      <c r="T164">
        <f>SQRT((100/(J164*[2]Inputs!$B$9))^2-SQRT((100/(J164*[2]Inputs!$B$9))^2/(K164^2+1))^2)*[2]Inputs!$B$8^2/100/2/PI()/50</f>
        <v>9.0744989423642869E-2</v>
      </c>
      <c r="U164">
        <v>0</v>
      </c>
      <c r="V164">
        <v>0</v>
      </c>
      <c r="W164" t="str">
        <f t="shared" si="7"/>
        <v>PSCAD_DMAT_C_2P_SCR4.53_XR1.21_P-0.05_Q0_2P.Unbalanced.103_3_1</v>
      </c>
      <c r="X164" t="str">
        <f t="shared" si="8"/>
        <v>-0.05_0_4.53_1.21</v>
      </c>
      <c r="Z164">
        <v>0</v>
      </c>
    </row>
    <row r="165" spans="1:26" outlineLevel="1" x14ac:dyDescent="0.25">
      <c r="A165" s="3" t="s">
        <v>499</v>
      </c>
      <c r="B165" t="s">
        <v>55</v>
      </c>
      <c r="C165" t="s">
        <v>18</v>
      </c>
      <c r="D165" t="s">
        <v>1140</v>
      </c>
      <c r="E165" t="s">
        <v>309</v>
      </c>
      <c r="F165" t="s">
        <v>304</v>
      </c>
      <c r="G165">
        <v>20</v>
      </c>
      <c r="H165">
        <v>-0.05</v>
      </c>
      <c r="I165">
        <v>0</v>
      </c>
      <c r="J165">
        <f>[2]Inputs!$B$7</f>
        <v>4.53</v>
      </c>
      <c r="K165">
        <f>[2]Inputs!$C$7</f>
        <v>1.21</v>
      </c>
      <c r="L165" s="5" t="str">
        <f>VLOOKUP(X165,[2]Inputs!$A:$F,6,FALSE)</f>
        <v>1.0368</v>
      </c>
      <c r="M165" s="5" t="str">
        <f>VLOOKUP(X165,[2]Inputs!$A:$H,8,FALSE)</f>
        <v>1.0000</v>
      </c>
      <c r="N165" s="5" t="str">
        <f>VLOOKUP(X165,[2]Inputs!$A:$H,7,FALSE)</f>
        <v>1.0300</v>
      </c>
      <c r="O165">
        <v>0</v>
      </c>
      <c r="P165">
        <v>0.43</v>
      </c>
      <c r="Q165">
        <v>5</v>
      </c>
      <c r="R165">
        <v>0</v>
      </c>
      <c r="S165">
        <f>SQRT((100/(J165*[2]Inputs!$B$9))^2/(K165^2+1))*[2]Inputs!$B$8^2/100</f>
        <v>23.560643977140487</v>
      </c>
      <c r="T165">
        <f>SQRT((100/(J165*[2]Inputs!$B$9))^2-SQRT((100/(J165*[2]Inputs!$B$9))^2/(K165^2+1))^2)*[2]Inputs!$B$8^2/100/2/PI()/50</f>
        <v>9.0744989423642869E-2</v>
      </c>
      <c r="U165">
        <v>0</v>
      </c>
      <c r="V165">
        <v>0</v>
      </c>
      <c r="W165" t="str">
        <f t="shared" si="7"/>
        <v>PSCAD_DMAT_C_2P_SCR4.53_XR1.21_P-0.05_Q0_2P.Unbalanced.103_3_5</v>
      </c>
      <c r="X165" t="str">
        <f t="shared" si="8"/>
        <v>-0.05_0_4.53_1.21</v>
      </c>
      <c r="Z165">
        <v>0</v>
      </c>
    </row>
    <row r="166" spans="1:26" outlineLevel="1" x14ac:dyDescent="0.25">
      <c r="A166" s="3" t="s">
        <v>500</v>
      </c>
      <c r="B166" t="s">
        <v>55</v>
      </c>
      <c r="C166" t="s">
        <v>18</v>
      </c>
      <c r="D166" t="s">
        <v>1140</v>
      </c>
      <c r="E166" t="s">
        <v>309</v>
      </c>
      <c r="F166" t="s">
        <v>304</v>
      </c>
      <c r="G166">
        <v>20</v>
      </c>
      <c r="H166">
        <v>-0.05</v>
      </c>
      <c r="I166">
        <v>0</v>
      </c>
      <c r="J166">
        <f>[2]Inputs!$B$7</f>
        <v>4.53</v>
      </c>
      <c r="K166">
        <f>[2]Inputs!$C$7</f>
        <v>1.21</v>
      </c>
      <c r="L166" s="5" t="str">
        <f>VLOOKUP(X166,[2]Inputs!$A:$F,6,FALSE)</f>
        <v>1.0368</v>
      </c>
      <c r="M166" s="5" t="str">
        <f>VLOOKUP(X166,[2]Inputs!$A:$H,8,FALSE)</f>
        <v>1.0000</v>
      </c>
      <c r="N166" s="5" t="str">
        <f>VLOOKUP(X166,[2]Inputs!$A:$H,7,FALSE)</f>
        <v>1.0300</v>
      </c>
      <c r="O166">
        <v>0</v>
      </c>
      <c r="P166">
        <v>0.43</v>
      </c>
      <c r="Q166">
        <v>10</v>
      </c>
      <c r="R166">
        <v>0</v>
      </c>
      <c r="S166">
        <f>SQRT((100/(J166*[2]Inputs!$B$9))^2/(K166^2+1))*[2]Inputs!$B$8^2/100</f>
        <v>23.560643977140487</v>
      </c>
      <c r="T166">
        <f>SQRT((100/(J166*[2]Inputs!$B$9))^2-SQRT((100/(J166*[2]Inputs!$B$9))^2/(K166^2+1))^2)*[2]Inputs!$B$8^2/100/2/PI()/50</f>
        <v>9.0744989423642869E-2</v>
      </c>
      <c r="U166">
        <v>0</v>
      </c>
      <c r="V166">
        <v>0</v>
      </c>
      <c r="W166" t="str">
        <f t="shared" si="7"/>
        <v>PSCAD_DMAT_C_2P_SCR4.53_XR1.21_P-0.05_Q0_2P.Unbalanced.103_3_10</v>
      </c>
      <c r="X166" t="str">
        <f t="shared" si="8"/>
        <v>-0.05_0_4.53_1.21</v>
      </c>
      <c r="Z166">
        <v>0</v>
      </c>
    </row>
    <row r="167" spans="1:26" outlineLevel="1" x14ac:dyDescent="0.25">
      <c r="A167" s="3" t="s">
        <v>501</v>
      </c>
      <c r="B167" t="s">
        <v>55</v>
      </c>
      <c r="C167" t="s">
        <v>18</v>
      </c>
      <c r="D167" t="s">
        <v>1140</v>
      </c>
      <c r="E167" t="s">
        <v>309</v>
      </c>
      <c r="F167" t="s">
        <v>304</v>
      </c>
      <c r="G167">
        <v>20</v>
      </c>
      <c r="H167">
        <v>-0.05</v>
      </c>
      <c r="I167">
        <v>-0.3</v>
      </c>
      <c r="J167">
        <v>10</v>
      </c>
      <c r="K167">
        <v>14</v>
      </c>
      <c r="L167" s="5" t="str">
        <f>VLOOKUP(X167,[2]Inputs!$A:$F,6,FALSE)</f>
        <v>1.0593</v>
      </c>
      <c r="M167" s="5" t="str">
        <f>VLOOKUP(X167,[2]Inputs!$A:$H,8,FALSE)</f>
        <v>0.9750</v>
      </c>
      <c r="N167" s="5" t="str">
        <f>VLOOKUP(X167,[2]Inputs!$A:$H,7,FALSE)</f>
        <v>1.0148</v>
      </c>
      <c r="O167">
        <v>0</v>
      </c>
      <c r="P167">
        <v>0.43</v>
      </c>
      <c r="Q167">
        <v>1</v>
      </c>
      <c r="R167">
        <v>0</v>
      </c>
      <c r="S167">
        <f>SQRT((100/(J167*[2]Inputs!$B$9))^2/(K167^2+1))*[2]Inputs!$B$8^2/100</f>
        <v>1.1936621144128245</v>
      </c>
      <c r="T167">
        <f>SQRT((100/(J167*[2]Inputs!$B$9))^2-SQRT((100/(J167*[2]Inputs!$B$9))^2/(K167^2+1))^2)*[2]Inputs!$B$8^2/100/2/PI()/50</f>
        <v>5.3193623249290889E-2</v>
      </c>
      <c r="U167">
        <v>0</v>
      </c>
      <c r="V167">
        <v>0</v>
      </c>
      <c r="W167" t="str">
        <f t="shared" si="7"/>
        <v>PSCAD_DMAT_C_2P_SCR10_XR14_P-0.05_Q-0.3_2P.Unbalanced.104_1</v>
      </c>
      <c r="X167" t="str">
        <f t="shared" si="8"/>
        <v>-0.05_-0.3_10_14</v>
      </c>
      <c r="Z167">
        <v>0</v>
      </c>
    </row>
    <row r="168" spans="1:26" outlineLevel="1" x14ac:dyDescent="0.25">
      <c r="A168" s="3" t="s">
        <v>502</v>
      </c>
      <c r="B168" t="s">
        <v>55</v>
      </c>
      <c r="C168" t="s">
        <v>18</v>
      </c>
      <c r="D168" t="s">
        <v>1140</v>
      </c>
      <c r="E168" t="s">
        <v>309</v>
      </c>
      <c r="F168" t="s">
        <v>304</v>
      </c>
      <c r="G168">
        <v>20</v>
      </c>
      <c r="H168">
        <v>-0.05</v>
      </c>
      <c r="I168">
        <v>-0.3</v>
      </c>
      <c r="J168">
        <v>10</v>
      </c>
      <c r="K168">
        <v>14</v>
      </c>
      <c r="L168" s="5" t="str">
        <f>VLOOKUP(X168,[2]Inputs!$A:$F,6,FALSE)</f>
        <v>1.0593</v>
      </c>
      <c r="M168" s="5" t="str">
        <f>VLOOKUP(X168,[2]Inputs!$A:$H,8,FALSE)</f>
        <v>0.9750</v>
      </c>
      <c r="N168" s="5" t="str">
        <f>VLOOKUP(X168,[2]Inputs!$A:$H,7,FALSE)</f>
        <v>1.0148</v>
      </c>
      <c r="O168">
        <v>0</v>
      </c>
      <c r="P168">
        <v>0.43</v>
      </c>
      <c r="Q168">
        <v>5</v>
      </c>
      <c r="R168">
        <v>0</v>
      </c>
      <c r="S168">
        <f>SQRT((100/(J168*[2]Inputs!$B$9))^2/(K168^2+1))*[2]Inputs!$B$8^2/100</f>
        <v>1.1936621144128245</v>
      </c>
      <c r="T168">
        <f>SQRT((100/(J168*[2]Inputs!$B$9))^2-SQRT((100/(J168*[2]Inputs!$B$9))^2/(K168^2+1))^2)*[2]Inputs!$B$8^2/100/2/PI()/50</f>
        <v>5.3193623249290889E-2</v>
      </c>
      <c r="U168">
        <v>0</v>
      </c>
      <c r="V168">
        <v>0</v>
      </c>
      <c r="W168" t="str">
        <f t="shared" si="7"/>
        <v>PSCAD_DMAT_C_2P_SCR10_XR14_P-0.05_Q-0.3_2P.Unbalanced.104_5</v>
      </c>
      <c r="X168" t="str">
        <f t="shared" si="8"/>
        <v>-0.05_-0.3_10_14</v>
      </c>
      <c r="Z168">
        <v>0</v>
      </c>
    </row>
    <row r="169" spans="1:26" outlineLevel="1" x14ac:dyDescent="0.25">
      <c r="A169" s="3" t="s">
        <v>503</v>
      </c>
      <c r="B169" t="s">
        <v>55</v>
      </c>
      <c r="C169" t="s">
        <v>18</v>
      </c>
      <c r="D169" t="s">
        <v>1140</v>
      </c>
      <c r="E169" t="s">
        <v>309</v>
      </c>
      <c r="F169" t="s">
        <v>304</v>
      </c>
      <c r="G169">
        <v>20</v>
      </c>
      <c r="H169">
        <v>-0.05</v>
      </c>
      <c r="I169">
        <v>-0.3</v>
      </c>
      <c r="J169">
        <v>10</v>
      </c>
      <c r="K169">
        <v>14</v>
      </c>
      <c r="L169" s="5" t="str">
        <f>VLOOKUP(X169,[2]Inputs!$A:$F,6,FALSE)</f>
        <v>1.0593</v>
      </c>
      <c r="M169" s="5" t="str">
        <f>VLOOKUP(X169,[2]Inputs!$A:$H,8,FALSE)</f>
        <v>0.9750</v>
      </c>
      <c r="N169" s="5" t="str">
        <f>VLOOKUP(X169,[2]Inputs!$A:$H,7,FALSE)</f>
        <v>1.0148</v>
      </c>
      <c r="O169">
        <v>0</v>
      </c>
      <c r="P169">
        <v>0.43</v>
      </c>
      <c r="Q169">
        <v>10</v>
      </c>
      <c r="R169">
        <v>0</v>
      </c>
      <c r="S169">
        <f>SQRT((100/(J169*[2]Inputs!$B$9))^2/(K169^2+1))*[2]Inputs!$B$8^2/100</f>
        <v>1.1936621144128245</v>
      </c>
      <c r="T169">
        <f>SQRT((100/(J169*[2]Inputs!$B$9))^2-SQRT((100/(J169*[2]Inputs!$B$9))^2/(K169^2+1))^2)*[2]Inputs!$B$8^2/100/2/PI()/50</f>
        <v>5.3193623249290889E-2</v>
      </c>
      <c r="U169">
        <v>0</v>
      </c>
      <c r="V169">
        <v>0</v>
      </c>
      <c r="W169" t="str">
        <f t="shared" si="7"/>
        <v>PSCAD_DMAT_C_2P_SCR10_XR14_P-0.05_Q-0.3_2P.Unbalanced.104_10</v>
      </c>
      <c r="X169" t="str">
        <f t="shared" si="8"/>
        <v>-0.05_-0.3_10_14</v>
      </c>
      <c r="Z169">
        <v>0</v>
      </c>
    </row>
    <row r="170" spans="1:26" outlineLevel="1" x14ac:dyDescent="0.25">
      <c r="A170" s="3" t="s">
        <v>504</v>
      </c>
      <c r="B170" t="s">
        <v>55</v>
      </c>
      <c r="C170" t="s">
        <v>18</v>
      </c>
      <c r="D170" t="s">
        <v>1140</v>
      </c>
      <c r="E170" t="s">
        <v>309</v>
      </c>
      <c r="F170" t="s">
        <v>304</v>
      </c>
      <c r="G170">
        <v>20</v>
      </c>
      <c r="H170">
        <v>-0.05</v>
      </c>
      <c r="I170">
        <v>0.3</v>
      </c>
      <c r="J170">
        <v>10</v>
      </c>
      <c r="K170">
        <v>14</v>
      </c>
      <c r="L170" s="5" t="str">
        <f>VLOOKUP(X170,[2]Inputs!$A:$F,6,FALSE)</f>
        <v>1.0013</v>
      </c>
      <c r="M170" s="5" t="str">
        <f>VLOOKUP(X170,[2]Inputs!$A:$H,8,FALSE)</f>
        <v>1.0250</v>
      </c>
      <c r="N170" s="5" t="str">
        <f>VLOOKUP(X170,[2]Inputs!$A:$H,7,FALSE)</f>
        <v>1.0452</v>
      </c>
      <c r="O170">
        <v>0</v>
      </c>
      <c r="P170">
        <v>0.43</v>
      </c>
      <c r="Q170">
        <v>1</v>
      </c>
      <c r="R170">
        <v>0</v>
      </c>
      <c r="S170">
        <f>SQRT((100/(J170*[2]Inputs!$B$9))^2/(K170^2+1))*[2]Inputs!$B$8^2/100</f>
        <v>1.1936621144128245</v>
      </c>
      <c r="T170">
        <f>SQRT((100/(J170*[2]Inputs!$B$9))^2-SQRT((100/(J170*[2]Inputs!$B$9))^2/(K170^2+1))^2)*[2]Inputs!$B$8^2/100/2/PI()/50</f>
        <v>5.3193623249290889E-2</v>
      </c>
      <c r="U170">
        <v>0</v>
      </c>
      <c r="V170">
        <v>0</v>
      </c>
      <c r="W170" t="str">
        <f t="shared" si="7"/>
        <v>PSCAD_DMAT_C_2P_SCR10_XR14_P-0.05_Q0.3_2P.Unbalanced.105_1</v>
      </c>
      <c r="X170" t="str">
        <f t="shared" si="8"/>
        <v>-0.05_0.3_10_14</v>
      </c>
      <c r="Z170">
        <v>0</v>
      </c>
    </row>
    <row r="171" spans="1:26" outlineLevel="1" x14ac:dyDescent="0.25">
      <c r="A171" s="3" t="s">
        <v>505</v>
      </c>
      <c r="B171" t="s">
        <v>55</v>
      </c>
      <c r="C171" t="s">
        <v>18</v>
      </c>
      <c r="D171" t="s">
        <v>1140</v>
      </c>
      <c r="E171" t="s">
        <v>309</v>
      </c>
      <c r="F171" t="s">
        <v>304</v>
      </c>
      <c r="G171">
        <v>20</v>
      </c>
      <c r="H171">
        <v>-0.05</v>
      </c>
      <c r="I171">
        <v>0.3</v>
      </c>
      <c r="J171">
        <v>10</v>
      </c>
      <c r="K171">
        <v>14</v>
      </c>
      <c r="L171" s="5" t="str">
        <f>VLOOKUP(X171,[2]Inputs!$A:$F,6,FALSE)</f>
        <v>1.0013</v>
      </c>
      <c r="M171" s="5" t="str">
        <f>VLOOKUP(X171,[2]Inputs!$A:$H,8,FALSE)</f>
        <v>1.0250</v>
      </c>
      <c r="N171" s="5" t="str">
        <f>VLOOKUP(X171,[2]Inputs!$A:$H,7,FALSE)</f>
        <v>1.0452</v>
      </c>
      <c r="O171">
        <v>0</v>
      </c>
      <c r="P171">
        <v>0.43</v>
      </c>
      <c r="Q171">
        <v>5</v>
      </c>
      <c r="R171">
        <v>0</v>
      </c>
      <c r="S171">
        <f>SQRT((100/(J171*[2]Inputs!$B$9))^2/(K171^2+1))*[2]Inputs!$B$8^2/100</f>
        <v>1.1936621144128245</v>
      </c>
      <c r="T171">
        <f>SQRT((100/(J171*[2]Inputs!$B$9))^2-SQRT((100/(J171*[2]Inputs!$B$9))^2/(K171^2+1))^2)*[2]Inputs!$B$8^2/100/2/PI()/50</f>
        <v>5.3193623249290889E-2</v>
      </c>
      <c r="U171">
        <v>0</v>
      </c>
      <c r="V171">
        <v>0</v>
      </c>
      <c r="W171" t="str">
        <f t="shared" si="7"/>
        <v>PSCAD_DMAT_C_2P_SCR10_XR14_P-0.05_Q0.3_2P.Unbalanced.105_5</v>
      </c>
      <c r="X171" t="str">
        <f t="shared" si="8"/>
        <v>-0.05_0.3_10_14</v>
      </c>
      <c r="Z171">
        <v>0</v>
      </c>
    </row>
    <row r="172" spans="1:26" outlineLevel="1" x14ac:dyDescent="0.25">
      <c r="A172" s="3" t="s">
        <v>506</v>
      </c>
      <c r="B172" t="s">
        <v>55</v>
      </c>
      <c r="C172" t="s">
        <v>18</v>
      </c>
      <c r="D172" t="s">
        <v>1140</v>
      </c>
      <c r="E172" t="s">
        <v>309</v>
      </c>
      <c r="F172" t="s">
        <v>304</v>
      </c>
      <c r="G172">
        <v>20</v>
      </c>
      <c r="H172">
        <v>-0.05</v>
      </c>
      <c r="I172">
        <v>0.3</v>
      </c>
      <c r="J172">
        <v>10</v>
      </c>
      <c r="K172">
        <v>14</v>
      </c>
      <c r="L172" s="5" t="str">
        <f>VLOOKUP(X172,[2]Inputs!$A:$F,6,FALSE)</f>
        <v>1.0013</v>
      </c>
      <c r="M172" s="5" t="str">
        <f>VLOOKUP(X172,[2]Inputs!$A:$H,8,FALSE)</f>
        <v>1.0250</v>
      </c>
      <c r="N172" s="5" t="str">
        <f>VLOOKUP(X172,[2]Inputs!$A:$H,7,FALSE)</f>
        <v>1.0452</v>
      </c>
      <c r="O172">
        <v>0</v>
      </c>
      <c r="P172">
        <v>0.43</v>
      </c>
      <c r="Q172">
        <v>10</v>
      </c>
      <c r="R172">
        <v>0</v>
      </c>
      <c r="S172">
        <f>SQRT((100/(J172*[2]Inputs!$B$9))^2/(K172^2+1))*[2]Inputs!$B$8^2/100</f>
        <v>1.1936621144128245</v>
      </c>
      <c r="T172">
        <f>SQRT((100/(J172*[2]Inputs!$B$9))^2-SQRT((100/(J172*[2]Inputs!$B$9))^2/(K172^2+1))^2)*[2]Inputs!$B$8^2/100/2/PI()/50</f>
        <v>5.3193623249290889E-2</v>
      </c>
      <c r="U172">
        <v>0</v>
      </c>
      <c r="V172">
        <v>0</v>
      </c>
      <c r="W172" t="str">
        <f t="shared" si="7"/>
        <v>PSCAD_DMAT_C_2P_SCR10_XR14_P-0.05_Q0.3_2P.Unbalanced.105_10</v>
      </c>
      <c r="X172" t="str">
        <f t="shared" si="8"/>
        <v>-0.05_0.3_10_14</v>
      </c>
      <c r="Z172">
        <v>0</v>
      </c>
    </row>
    <row r="173" spans="1:26" outlineLevel="1" x14ac:dyDescent="0.25">
      <c r="A173" s="3" t="s">
        <v>507</v>
      </c>
      <c r="B173" t="s">
        <v>55</v>
      </c>
      <c r="C173" t="s">
        <v>18</v>
      </c>
      <c r="D173" t="s">
        <v>1140</v>
      </c>
      <c r="E173" t="s">
        <v>309</v>
      </c>
      <c r="F173" t="s">
        <v>304</v>
      </c>
      <c r="G173">
        <v>20</v>
      </c>
      <c r="H173">
        <v>-0.05</v>
      </c>
      <c r="I173">
        <v>0</v>
      </c>
      <c r="J173">
        <v>3</v>
      </c>
      <c r="K173">
        <v>14</v>
      </c>
      <c r="L173" s="5" t="str">
        <f>VLOOKUP(X173,[2]Inputs!$A:$F,6,FALSE)</f>
        <v>1.0311</v>
      </c>
      <c r="M173" s="5" t="str">
        <f>VLOOKUP(X173,[2]Inputs!$A:$H,8,FALSE)</f>
        <v>1.0000</v>
      </c>
      <c r="N173" s="5" t="str">
        <f>VLOOKUP(X173,[2]Inputs!$A:$H,7,FALSE)</f>
        <v>1.0300</v>
      </c>
      <c r="O173">
        <v>0</v>
      </c>
      <c r="P173">
        <v>0.43</v>
      </c>
      <c r="Q173">
        <v>1</v>
      </c>
      <c r="R173">
        <v>0</v>
      </c>
      <c r="S173">
        <f>SQRT((100/(J173*[2]Inputs!$B$9))^2/(K173^2+1))*[2]Inputs!$B$8^2/100</f>
        <v>3.9788737147094158</v>
      </c>
      <c r="T173">
        <f>SQRT((100/(J173*[2]Inputs!$B$9))^2-SQRT((100/(J173*[2]Inputs!$B$9))^2/(K173^2+1))^2)*[2]Inputs!$B$8^2/100/2/PI()/50</f>
        <v>0.17731207749763631</v>
      </c>
      <c r="U173">
        <v>0</v>
      </c>
      <c r="V173">
        <v>0</v>
      </c>
      <c r="W173" t="str">
        <f t="shared" si="7"/>
        <v>PSCAD_DMAT_C_2P_SCR3_XR14_P-0.05_Q0_2P.Unbalanced.106_1</v>
      </c>
      <c r="X173" t="str">
        <f t="shared" si="8"/>
        <v>-0.05_0_3_14</v>
      </c>
      <c r="Z173">
        <v>0</v>
      </c>
    </row>
    <row r="174" spans="1:26" outlineLevel="1" x14ac:dyDescent="0.25">
      <c r="A174" s="3" t="s">
        <v>508</v>
      </c>
      <c r="B174" t="s">
        <v>55</v>
      </c>
      <c r="C174" t="s">
        <v>18</v>
      </c>
      <c r="D174" t="s">
        <v>1140</v>
      </c>
      <c r="E174" t="s">
        <v>309</v>
      </c>
      <c r="F174" t="s">
        <v>304</v>
      </c>
      <c r="G174">
        <v>20</v>
      </c>
      <c r="H174">
        <v>-0.05</v>
      </c>
      <c r="I174">
        <v>0</v>
      </c>
      <c r="J174">
        <v>3</v>
      </c>
      <c r="K174">
        <v>14</v>
      </c>
      <c r="L174" s="5" t="str">
        <f>VLOOKUP(X174,[2]Inputs!$A:$F,6,FALSE)</f>
        <v>1.0311</v>
      </c>
      <c r="M174" s="5" t="str">
        <f>VLOOKUP(X174,[2]Inputs!$A:$H,8,FALSE)</f>
        <v>1.0000</v>
      </c>
      <c r="N174" s="5" t="str">
        <f>VLOOKUP(X174,[2]Inputs!$A:$H,7,FALSE)</f>
        <v>1.0300</v>
      </c>
      <c r="O174">
        <v>0</v>
      </c>
      <c r="P174">
        <v>0.43</v>
      </c>
      <c r="Q174">
        <v>5</v>
      </c>
      <c r="R174">
        <v>0</v>
      </c>
      <c r="S174">
        <f>SQRT((100/(J174*[2]Inputs!$B$9))^2/(K174^2+1))*[2]Inputs!$B$8^2/100</f>
        <v>3.9788737147094158</v>
      </c>
      <c r="T174">
        <f>SQRT((100/(J174*[2]Inputs!$B$9))^2-SQRT((100/(J174*[2]Inputs!$B$9))^2/(K174^2+1))^2)*[2]Inputs!$B$8^2/100/2/PI()/50</f>
        <v>0.17731207749763631</v>
      </c>
      <c r="U174">
        <v>0</v>
      </c>
      <c r="V174">
        <v>0</v>
      </c>
      <c r="W174" t="str">
        <f t="shared" si="7"/>
        <v>PSCAD_DMAT_C_2P_SCR3_XR14_P-0.05_Q0_2P.Unbalanced.106_5</v>
      </c>
      <c r="X174" t="str">
        <f t="shared" si="8"/>
        <v>-0.05_0_3_14</v>
      </c>
      <c r="Z174">
        <v>0</v>
      </c>
    </row>
    <row r="175" spans="1:26" outlineLevel="1" x14ac:dyDescent="0.25">
      <c r="A175" s="3" t="s">
        <v>509</v>
      </c>
      <c r="B175" t="s">
        <v>55</v>
      </c>
      <c r="C175" t="s">
        <v>18</v>
      </c>
      <c r="D175" t="s">
        <v>1140</v>
      </c>
      <c r="E175" t="s">
        <v>309</v>
      </c>
      <c r="F175" t="s">
        <v>304</v>
      </c>
      <c r="G175">
        <v>20</v>
      </c>
      <c r="H175">
        <v>-0.05</v>
      </c>
      <c r="I175">
        <v>0</v>
      </c>
      <c r="J175">
        <v>3</v>
      </c>
      <c r="K175">
        <v>14</v>
      </c>
      <c r="L175" s="5" t="str">
        <f>VLOOKUP(X175,[2]Inputs!$A:$F,6,FALSE)</f>
        <v>1.0311</v>
      </c>
      <c r="M175" s="5" t="str">
        <f>VLOOKUP(X175,[2]Inputs!$A:$H,8,FALSE)</f>
        <v>1.0000</v>
      </c>
      <c r="N175" s="5" t="str">
        <f>VLOOKUP(X175,[2]Inputs!$A:$H,7,FALSE)</f>
        <v>1.0300</v>
      </c>
      <c r="O175">
        <v>0</v>
      </c>
      <c r="P175">
        <v>0.43</v>
      </c>
      <c r="Q175">
        <v>10</v>
      </c>
      <c r="R175">
        <v>0</v>
      </c>
      <c r="S175">
        <f>SQRT((100/(J175*[2]Inputs!$B$9))^2/(K175^2+1))*[2]Inputs!$B$8^2/100</f>
        <v>3.9788737147094158</v>
      </c>
      <c r="T175">
        <f>SQRT((100/(J175*[2]Inputs!$B$9))^2-SQRT((100/(J175*[2]Inputs!$B$9))^2/(K175^2+1))^2)*[2]Inputs!$B$8^2/100/2/PI()/50</f>
        <v>0.17731207749763631</v>
      </c>
      <c r="U175">
        <v>0</v>
      </c>
      <c r="V175">
        <v>0</v>
      </c>
      <c r="W175" t="str">
        <f t="shared" si="7"/>
        <v>PSCAD_DMAT_C_2P_SCR3_XR14_P-0.05_Q0_2P.Unbalanced.106_10</v>
      </c>
      <c r="X175" t="str">
        <f t="shared" si="8"/>
        <v>-0.05_0_3_14</v>
      </c>
      <c r="Z175">
        <v>0</v>
      </c>
    </row>
    <row r="176" spans="1:26" outlineLevel="1" x14ac:dyDescent="0.25">
      <c r="A176" s="3" t="s">
        <v>510</v>
      </c>
      <c r="B176" t="s">
        <v>55</v>
      </c>
      <c r="C176" t="s">
        <v>18</v>
      </c>
      <c r="D176" t="s">
        <v>1140</v>
      </c>
      <c r="E176" t="s">
        <v>309</v>
      </c>
      <c r="F176" t="s">
        <v>304</v>
      </c>
      <c r="G176">
        <v>20</v>
      </c>
      <c r="H176">
        <v>-0.05</v>
      </c>
      <c r="I176">
        <v>-0.3</v>
      </c>
      <c r="J176">
        <v>3</v>
      </c>
      <c r="K176">
        <v>3</v>
      </c>
      <c r="L176" s="5" t="str">
        <f>VLOOKUP(X176,[2]Inputs!$A:$F,6,FALSE)</f>
        <v>1.1272</v>
      </c>
      <c r="M176" s="5" t="str">
        <f>VLOOKUP(X176,[2]Inputs!$A:$H,8,FALSE)</f>
        <v>0.9750</v>
      </c>
      <c r="N176" s="5" t="str">
        <f>VLOOKUP(X176,[2]Inputs!$A:$H,7,FALSE)</f>
        <v>1.0148</v>
      </c>
      <c r="O176">
        <v>0</v>
      </c>
      <c r="P176">
        <v>0.43</v>
      </c>
      <c r="Q176">
        <v>1</v>
      </c>
      <c r="R176">
        <v>0</v>
      </c>
      <c r="S176">
        <f>SQRT((100/(J176*[2]Inputs!$B$9))^2/(K176^2+1))*[2]Inputs!$B$8^2/100</f>
        <v>17.660104471401873</v>
      </c>
      <c r="T176">
        <f>SQRT((100/(J176*[2]Inputs!$B$9))^2-SQRT((100/(J176*[2]Inputs!$B$9))^2/(K176^2+1))^2)*[2]Inputs!$B$8^2/100/2/PI()/50</f>
        <v>0.16864157532857349</v>
      </c>
      <c r="U176">
        <v>0</v>
      </c>
      <c r="V176">
        <v>0</v>
      </c>
      <c r="W176" t="str">
        <f t="shared" si="7"/>
        <v>PSCAD_DMAT_C_2P_SCR3_XR3_P-0.05_Q-0.3_2P.Unbalanced.107_1</v>
      </c>
      <c r="X176" t="str">
        <f t="shared" si="8"/>
        <v>-0.05_-0.3_3_3</v>
      </c>
      <c r="Z176">
        <v>0</v>
      </c>
    </row>
    <row r="177" spans="1:26" outlineLevel="1" x14ac:dyDescent="0.25">
      <c r="A177" s="3" t="s">
        <v>511</v>
      </c>
      <c r="B177" t="s">
        <v>55</v>
      </c>
      <c r="C177" t="s">
        <v>18</v>
      </c>
      <c r="D177" t="s">
        <v>1140</v>
      </c>
      <c r="E177" t="s">
        <v>309</v>
      </c>
      <c r="F177" t="s">
        <v>304</v>
      </c>
      <c r="G177">
        <v>20</v>
      </c>
      <c r="H177">
        <v>-0.05</v>
      </c>
      <c r="I177">
        <v>-0.3</v>
      </c>
      <c r="J177">
        <v>3</v>
      </c>
      <c r="K177">
        <v>3</v>
      </c>
      <c r="L177" s="5" t="str">
        <f>VLOOKUP(X177,[2]Inputs!$A:$F,6,FALSE)</f>
        <v>1.1272</v>
      </c>
      <c r="M177" s="5" t="str">
        <f>VLOOKUP(X177,[2]Inputs!$A:$H,8,FALSE)</f>
        <v>0.9750</v>
      </c>
      <c r="N177" s="5" t="str">
        <f>VLOOKUP(X177,[2]Inputs!$A:$H,7,FALSE)</f>
        <v>1.0148</v>
      </c>
      <c r="O177">
        <v>0</v>
      </c>
      <c r="P177">
        <v>0.43</v>
      </c>
      <c r="Q177">
        <v>5</v>
      </c>
      <c r="R177">
        <v>0</v>
      </c>
      <c r="S177">
        <f>SQRT((100/(J177*[2]Inputs!$B$9))^2/(K177^2+1))*[2]Inputs!$B$8^2/100</f>
        <v>17.660104471401873</v>
      </c>
      <c r="T177">
        <f>SQRT((100/(J177*[2]Inputs!$B$9))^2-SQRT((100/(J177*[2]Inputs!$B$9))^2/(K177^2+1))^2)*[2]Inputs!$B$8^2/100/2/PI()/50</f>
        <v>0.16864157532857349</v>
      </c>
      <c r="U177">
        <v>0</v>
      </c>
      <c r="V177">
        <v>0</v>
      </c>
      <c r="W177" t="str">
        <f t="shared" si="7"/>
        <v>PSCAD_DMAT_C_2P_SCR3_XR3_P-0.05_Q-0.3_2P.Unbalanced.107_5</v>
      </c>
      <c r="X177" t="str">
        <f t="shared" si="8"/>
        <v>-0.05_-0.3_3_3</v>
      </c>
      <c r="Z177">
        <v>0</v>
      </c>
    </row>
    <row r="178" spans="1:26" outlineLevel="1" x14ac:dyDescent="0.25">
      <c r="A178" s="3" t="s">
        <v>512</v>
      </c>
      <c r="B178" t="s">
        <v>55</v>
      </c>
      <c r="C178" t="s">
        <v>18</v>
      </c>
      <c r="D178" t="s">
        <v>1140</v>
      </c>
      <c r="E178" t="s">
        <v>309</v>
      </c>
      <c r="F178" t="s">
        <v>304</v>
      </c>
      <c r="G178">
        <v>20</v>
      </c>
      <c r="H178">
        <v>-0.05</v>
      </c>
      <c r="I178">
        <v>-0.3</v>
      </c>
      <c r="J178">
        <v>3</v>
      </c>
      <c r="K178">
        <v>3</v>
      </c>
      <c r="L178" s="5" t="str">
        <f>VLOOKUP(X178,[2]Inputs!$A:$F,6,FALSE)</f>
        <v>1.1272</v>
      </c>
      <c r="M178" s="5" t="str">
        <f>VLOOKUP(X178,[2]Inputs!$A:$H,8,FALSE)</f>
        <v>0.9750</v>
      </c>
      <c r="N178" s="5" t="str">
        <f>VLOOKUP(X178,[2]Inputs!$A:$H,7,FALSE)</f>
        <v>1.0148</v>
      </c>
      <c r="O178">
        <v>0</v>
      </c>
      <c r="P178">
        <v>0.43</v>
      </c>
      <c r="Q178">
        <v>10</v>
      </c>
      <c r="R178">
        <v>0</v>
      </c>
      <c r="S178">
        <f>SQRT((100/(J178*[2]Inputs!$B$9))^2/(K178^2+1))*[2]Inputs!$B$8^2/100</f>
        <v>17.660104471401873</v>
      </c>
      <c r="T178">
        <f>SQRT((100/(J178*[2]Inputs!$B$9))^2-SQRT((100/(J178*[2]Inputs!$B$9))^2/(K178^2+1))^2)*[2]Inputs!$B$8^2/100/2/PI()/50</f>
        <v>0.16864157532857349</v>
      </c>
      <c r="U178">
        <v>0</v>
      </c>
      <c r="V178">
        <v>0</v>
      </c>
      <c r="W178" t="str">
        <f t="shared" si="7"/>
        <v>PSCAD_DMAT_C_2P_SCR3_XR3_P-0.05_Q-0.3_2P.Unbalanced.107_10</v>
      </c>
      <c r="X178" t="str">
        <f t="shared" si="8"/>
        <v>-0.05_-0.3_3_3</v>
      </c>
      <c r="Z178">
        <v>0</v>
      </c>
    </row>
    <row r="179" spans="1:26" outlineLevel="1" x14ac:dyDescent="0.25">
      <c r="A179" s="3" t="s">
        <v>513</v>
      </c>
      <c r="B179" t="s">
        <v>55</v>
      </c>
      <c r="C179" t="s">
        <v>18</v>
      </c>
      <c r="D179" t="s">
        <v>1140</v>
      </c>
      <c r="E179" t="s">
        <v>309</v>
      </c>
      <c r="F179" t="s">
        <v>304</v>
      </c>
      <c r="G179">
        <v>20</v>
      </c>
      <c r="H179">
        <v>-0.05</v>
      </c>
      <c r="I179">
        <v>0.3</v>
      </c>
      <c r="J179">
        <v>3</v>
      </c>
      <c r="K179">
        <v>3</v>
      </c>
      <c r="L179" s="5" t="str">
        <f>VLOOKUP(X179,[2]Inputs!$A:$F,6,FALSE)</f>
        <v>0.9443</v>
      </c>
      <c r="M179" s="5" t="str">
        <f>VLOOKUP(X179,[2]Inputs!$A:$H,8,FALSE)</f>
        <v>1.0250</v>
      </c>
      <c r="N179" s="5" t="str">
        <f>VLOOKUP(X179,[2]Inputs!$A:$H,7,FALSE)</f>
        <v>1.0452</v>
      </c>
      <c r="O179">
        <v>0</v>
      </c>
      <c r="P179">
        <v>0.43</v>
      </c>
      <c r="Q179">
        <v>1</v>
      </c>
      <c r="R179">
        <v>0</v>
      </c>
      <c r="S179">
        <f>SQRT((100/(J179*[2]Inputs!$B$9))^2/(K179^2+1))*[2]Inputs!$B$8^2/100</f>
        <v>17.660104471401873</v>
      </c>
      <c r="T179">
        <f>SQRT((100/(J179*[2]Inputs!$B$9))^2-SQRT((100/(J179*[2]Inputs!$B$9))^2/(K179^2+1))^2)*[2]Inputs!$B$8^2/100/2/PI()/50</f>
        <v>0.16864157532857349</v>
      </c>
      <c r="U179">
        <v>0</v>
      </c>
      <c r="V179">
        <v>0</v>
      </c>
      <c r="W179" t="str">
        <f t="shared" si="7"/>
        <v>PSCAD_DMAT_C_2P_SCR3_XR3_P-0.05_Q0.3_2P.Unbalanced.108_1</v>
      </c>
      <c r="X179" t="str">
        <f t="shared" si="8"/>
        <v>-0.05_0.3_3_3</v>
      </c>
      <c r="Z179">
        <v>0</v>
      </c>
    </row>
    <row r="180" spans="1:26" outlineLevel="1" x14ac:dyDescent="0.25">
      <c r="A180" s="3" t="s">
        <v>514</v>
      </c>
      <c r="B180" t="s">
        <v>55</v>
      </c>
      <c r="C180" t="s">
        <v>18</v>
      </c>
      <c r="D180" t="s">
        <v>1140</v>
      </c>
      <c r="E180" t="s">
        <v>309</v>
      </c>
      <c r="F180" t="s">
        <v>304</v>
      </c>
      <c r="G180">
        <v>20</v>
      </c>
      <c r="H180">
        <v>-0.05</v>
      </c>
      <c r="I180">
        <v>0.3</v>
      </c>
      <c r="J180">
        <v>3</v>
      </c>
      <c r="K180">
        <v>3</v>
      </c>
      <c r="L180" s="5" t="str">
        <f>VLOOKUP(X180,[2]Inputs!$A:$F,6,FALSE)</f>
        <v>0.9443</v>
      </c>
      <c r="M180" s="5" t="str">
        <f>VLOOKUP(X180,[2]Inputs!$A:$H,8,FALSE)</f>
        <v>1.0250</v>
      </c>
      <c r="N180" s="5" t="str">
        <f>VLOOKUP(X180,[2]Inputs!$A:$H,7,FALSE)</f>
        <v>1.0452</v>
      </c>
      <c r="O180">
        <v>0</v>
      </c>
      <c r="P180">
        <v>0.43</v>
      </c>
      <c r="Q180">
        <v>5</v>
      </c>
      <c r="R180">
        <v>0</v>
      </c>
      <c r="S180">
        <f>SQRT((100/(J180*[2]Inputs!$B$9))^2/(K180^2+1))*[2]Inputs!$B$8^2/100</f>
        <v>17.660104471401873</v>
      </c>
      <c r="T180">
        <f>SQRT((100/(J180*[2]Inputs!$B$9))^2-SQRT((100/(J180*[2]Inputs!$B$9))^2/(K180^2+1))^2)*[2]Inputs!$B$8^2/100/2/PI()/50</f>
        <v>0.16864157532857349</v>
      </c>
      <c r="U180">
        <v>0</v>
      </c>
      <c r="V180">
        <v>0</v>
      </c>
      <c r="W180" t="str">
        <f t="shared" si="7"/>
        <v>PSCAD_DMAT_C_2P_SCR3_XR3_P-0.05_Q0.3_2P.Unbalanced.108_5</v>
      </c>
      <c r="X180" t="str">
        <f t="shared" si="8"/>
        <v>-0.05_0.3_3_3</v>
      </c>
      <c r="Z180">
        <v>0</v>
      </c>
    </row>
    <row r="181" spans="1:26" outlineLevel="1" x14ac:dyDescent="0.25">
      <c r="A181" s="3" t="s">
        <v>515</v>
      </c>
      <c r="B181" t="s">
        <v>55</v>
      </c>
      <c r="C181" t="s">
        <v>18</v>
      </c>
      <c r="D181" t="s">
        <v>1140</v>
      </c>
      <c r="E181" t="s">
        <v>309</v>
      </c>
      <c r="F181" t="s">
        <v>304</v>
      </c>
      <c r="G181">
        <v>20</v>
      </c>
      <c r="H181">
        <v>-0.05</v>
      </c>
      <c r="I181">
        <v>0.3</v>
      </c>
      <c r="J181">
        <v>3</v>
      </c>
      <c r="K181">
        <v>3</v>
      </c>
      <c r="L181" s="5" t="str">
        <f>VLOOKUP(X181,[2]Inputs!$A:$F,6,FALSE)</f>
        <v>0.9443</v>
      </c>
      <c r="M181" s="5" t="str">
        <f>VLOOKUP(X181,[2]Inputs!$A:$H,8,FALSE)</f>
        <v>1.0250</v>
      </c>
      <c r="N181" s="5" t="str">
        <f>VLOOKUP(X181,[2]Inputs!$A:$H,7,FALSE)</f>
        <v>1.0452</v>
      </c>
      <c r="O181">
        <v>0</v>
      </c>
      <c r="P181">
        <v>0.43</v>
      </c>
      <c r="Q181">
        <v>10</v>
      </c>
      <c r="R181">
        <v>0</v>
      </c>
      <c r="S181">
        <f>SQRT((100/(J181*[2]Inputs!$B$9))^2/(K181^2+1))*[2]Inputs!$B$8^2/100</f>
        <v>17.660104471401873</v>
      </c>
      <c r="T181">
        <f>SQRT((100/(J181*[2]Inputs!$B$9))^2-SQRT((100/(J181*[2]Inputs!$B$9))^2/(K181^2+1))^2)*[2]Inputs!$B$8^2/100/2/PI()/50</f>
        <v>0.16864157532857349</v>
      </c>
      <c r="U181">
        <v>0</v>
      </c>
      <c r="V181">
        <v>0</v>
      </c>
      <c r="W181" t="str">
        <f t="shared" si="7"/>
        <v>PSCAD_DMAT_C_2P_SCR3_XR3_P-0.05_Q0.3_2P.Unbalanced.108_10</v>
      </c>
      <c r="X181" t="str">
        <f t="shared" si="8"/>
        <v>-0.05_0.3_3_3</v>
      </c>
      <c r="Z181">
        <v>0</v>
      </c>
    </row>
    <row r="182" spans="1:26" outlineLevel="1" x14ac:dyDescent="0.25">
      <c r="A182" s="1" t="s">
        <v>516</v>
      </c>
      <c r="B182" t="s">
        <v>55</v>
      </c>
      <c r="C182" t="s">
        <v>19</v>
      </c>
      <c r="D182" t="s">
        <v>1140</v>
      </c>
      <c r="E182" t="s">
        <v>310</v>
      </c>
      <c r="F182" t="s">
        <v>304</v>
      </c>
      <c r="G182">
        <v>20</v>
      </c>
      <c r="H182">
        <v>-1</v>
      </c>
      <c r="I182">
        <v>0</v>
      </c>
      <c r="J182">
        <v>10</v>
      </c>
      <c r="K182">
        <v>14</v>
      </c>
      <c r="L182" s="5" t="str">
        <f>VLOOKUP(X182,[2]Inputs!$A:$F,6,FALSE)</f>
        <v>1.0414</v>
      </c>
      <c r="M182" s="5" t="str">
        <f>VLOOKUP(X182,[2]Inputs!$A:$H,8,FALSE)</f>
        <v>1.0000</v>
      </c>
      <c r="N182" s="5" t="str">
        <f>VLOOKUP(X182,[2]Inputs!$A:$H,7,FALSE)</f>
        <v>1.0300</v>
      </c>
      <c r="O182">
        <v>0</v>
      </c>
      <c r="P182">
        <v>0.43</v>
      </c>
      <c r="Q182">
        <v>1</v>
      </c>
      <c r="R182">
        <v>0</v>
      </c>
      <c r="S182">
        <f>SQRT((100/(J182*[2]Inputs!$B$9))^2/(K182^2+1))*[2]Inputs!$B$8^2/100</f>
        <v>1.1936621144128245</v>
      </c>
      <c r="T182">
        <f>SQRT((100/(J182*[2]Inputs!$B$9))^2-SQRT((100/(J182*[2]Inputs!$B$9))^2/(K182^2+1))^2)*[2]Inputs!$B$8^2/100/2/PI()/50</f>
        <v>5.3193623249290889E-2</v>
      </c>
      <c r="U182">
        <v>0</v>
      </c>
      <c r="V182">
        <v>0</v>
      </c>
      <c r="W182" t="str">
        <f t="shared" si="7"/>
        <v>PSCAD_DMAT_C_1P_SCR10_XR14_P-1_Q0_1P.Unbalanced.109_1_1</v>
      </c>
      <c r="X182" t="str">
        <f t="shared" si="8"/>
        <v>-1_0_10_14</v>
      </c>
      <c r="Z182">
        <v>0</v>
      </c>
    </row>
    <row r="183" spans="1:26" outlineLevel="1" x14ac:dyDescent="0.25">
      <c r="A183" s="1" t="s">
        <v>517</v>
      </c>
      <c r="B183" t="s">
        <v>55</v>
      </c>
      <c r="C183" t="s">
        <v>19</v>
      </c>
      <c r="D183" t="s">
        <v>1140</v>
      </c>
      <c r="E183" t="s">
        <v>310</v>
      </c>
      <c r="F183" t="s">
        <v>304</v>
      </c>
      <c r="G183">
        <v>20</v>
      </c>
      <c r="H183">
        <v>-1</v>
      </c>
      <c r="I183">
        <v>0</v>
      </c>
      <c r="J183">
        <v>10</v>
      </c>
      <c r="K183">
        <v>14</v>
      </c>
      <c r="L183" s="5" t="str">
        <f>VLOOKUP(X183,[2]Inputs!$A:$F,6,FALSE)</f>
        <v>1.0414</v>
      </c>
      <c r="M183" s="5" t="str">
        <f>VLOOKUP(X183,[2]Inputs!$A:$H,8,FALSE)</f>
        <v>1.0000</v>
      </c>
      <c r="N183" s="5" t="str">
        <f>VLOOKUP(X183,[2]Inputs!$A:$H,7,FALSE)</f>
        <v>1.0300</v>
      </c>
      <c r="O183">
        <v>0</v>
      </c>
      <c r="P183">
        <v>0.43</v>
      </c>
      <c r="Q183">
        <v>5</v>
      </c>
      <c r="R183">
        <v>0</v>
      </c>
      <c r="S183">
        <f>SQRT((100/(J183*[2]Inputs!$B$9))^2/(K183^2+1))*[2]Inputs!$B$8^2/100</f>
        <v>1.1936621144128245</v>
      </c>
      <c r="T183">
        <f>SQRT((100/(J183*[2]Inputs!$B$9))^2-SQRT((100/(J183*[2]Inputs!$B$9))^2/(K183^2+1))^2)*[2]Inputs!$B$8^2/100/2/PI()/50</f>
        <v>5.3193623249290889E-2</v>
      </c>
      <c r="U183">
        <v>0</v>
      </c>
      <c r="V183">
        <v>0</v>
      </c>
      <c r="W183" t="str">
        <f t="shared" si="7"/>
        <v>PSCAD_DMAT_C_1P_SCR10_XR14_P-1_Q0_1P.Unbalanced.109_1_5</v>
      </c>
      <c r="X183" t="str">
        <f t="shared" si="8"/>
        <v>-1_0_10_14</v>
      </c>
      <c r="Z183">
        <v>0</v>
      </c>
    </row>
    <row r="184" spans="1:26" outlineLevel="1" x14ac:dyDescent="0.25">
      <c r="A184" s="1" t="s">
        <v>518</v>
      </c>
      <c r="B184" t="s">
        <v>55</v>
      </c>
      <c r="C184" t="s">
        <v>19</v>
      </c>
      <c r="D184" t="s">
        <v>1140</v>
      </c>
      <c r="E184" t="s">
        <v>310</v>
      </c>
      <c r="F184" t="s">
        <v>304</v>
      </c>
      <c r="G184">
        <v>20</v>
      </c>
      <c r="H184">
        <v>-1</v>
      </c>
      <c r="I184">
        <v>0</v>
      </c>
      <c r="J184">
        <v>10</v>
      </c>
      <c r="K184">
        <v>14</v>
      </c>
      <c r="L184" s="5" t="str">
        <f>VLOOKUP(X184,[2]Inputs!$A:$F,6,FALSE)</f>
        <v>1.0414</v>
      </c>
      <c r="M184" s="5" t="str">
        <f>VLOOKUP(X184,[2]Inputs!$A:$H,8,FALSE)</f>
        <v>1.0000</v>
      </c>
      <c r="N184" s="5" t="str">
        <f>VLOOKUP(X184,[2]Inputs!$A:$H,7,FALSE)</f>
        <v>1.0300</v>
      </c>
      <c r="O184">
        <v>0</v>
      </c>
      <c r="P184">
        <v>0.43</v>
      </c>
      <c r="Q184">
        <v>10</v>
      </c>
      <c r="R184">
        <v>0</v>
      </c>
      <c r="S184">
        <f>SQRT((100/(J184*[2]Inputs!$B$9))^2/(K184^2+1))*[2]Inputs!$B$8^2/100</f>
        <v>1.1936621144128245</v>
      </c>
      <c r="T184">
        <f>SQRT((100/(J184*[2]Inputs!$B$9))^2-SQRT((100/(J184*[2]Inputs!$B$9))^2/(K184^2+1))^2)*[2]Inputs!$B$8^2/100/2/PI()/50</f>
        <v>5.3193623249290889E-2</v>
      </c>
      <c r="U184">
        <v>0</v>
      </c>
      <c r="V184">
        <v>0</v>
      </c>
      <c r="W184" t="str">
        <f t="shared" si="7"/>
        <v>PSCAD_DMAT_C_1P_SCR10_XR14_P-1_Q0_1P.Unbalanced.109_1_10</v>
      </c>
      <c r="X184" t="str">
        <f t="shared" si="8"/>
        <v>-1_0_10_14</v>
      </c>
      <c r="Z184">
        <v>0</v>
      </c>
    </row>
    <row r="185" spans="1:26" outlineLevel="1" x14ac:dyDescent="0.25">
      <c r="A185" s="1" t="s">
        <v>519</v>
      </c>
      <c r="B185" t="s">
        <v>55</v>
      </c>
      <c r="C185" t="s">
        <v>19</v>
      </c>
      <c r="D185" t="s">
        <v>1140</v>
      </c>
      <c r="E185" t="s">
        <v>310</v>
      </c>
      <c r="F185" t="s">
        <v>304</v>
      </c>
      <c r="G185">
        <v>20</v>
      </c>
      <c r="H185">
        <v>-1</v>
      </c>
      <c r="I185">
        <v>0</v>
      </c>
      <c r="J185">
        <f>[2]Inputs!$B$6</f>
        <v>7.06</v>
      </c>
      <c r="K185">
        <f>[2]Inputs!$C$6</f>
        <v>1.63</v>
      </c>
      <c r="L185" s="5" t="str">
        <f>VLOOKUP(X185,[2]Inputs!$A:$F,6,FALSE)</f>
        <v>1.1081</v>
      </c>
      <c r="M185" s="5" t="str">
        <f>VLOOKUP(X185,[2]Inputs!$A:$H,8,FALSE)</f>
        <v>1.0000</v>
      </c>
      <c r="N185" s="5" t="str">
        <f>VLOOKUP(X185,[2]Inputs!$A:$H,7,FALSE)</f>
        <v>1.0300</v>
      </c>
      <c r="O185">
        <v>0</v>
      </c>
      <c r="P185">
        <v>0.43</v>
      </c>
      <c r="Q185">
        <v>1</v>
      </c>
      <c r="R185">
        <v>0</v>
      </c>
      <c r="S185">
        <f>SQRT((100/(J185*[2]Inputs!$B$9))^2/(K185^2+1))*[2]Inputs!$B$8^2/100</f>
        <v>12.409471324438538</v>
      </c>
      <c r="T185">
        <f>SQRT((100/(J185*[2]Inputs!$B$9))^2-SQRT((100/(J185*[2]Inputs!$B$9))^2/(K185^2+1))^2)*[2]Inputs!$B$8^2/100/2/PI()/50</f>
        <v>6.4385935699593638E-2</v>
      </c>
      <c r="U185">
        <v>0</v>
      </c>
      <c r="V185">
        <v>0</v>
      </c>
      <c r="W185" t="str">
        <f t="shared" si="7"/>
        <v>PSCAD_DMAT_C_1P_SCR7.06_XR1.63_P-1_Q0_1P.Unbalanced.109_2_1</v>
      </c>
      <c r="X185" t="str">
        <f t="shared" si="8"/>
        <v>-1_0_7.06_1.63</v>
      </c>
      <c r="Z185">
        <v>0</v>
      </c>
    </row>
    <row r="186" spans="1:26" outlineLevel="1" x14ac:dyDescent="0.25">
      <c r="A186" s="1" t="s">
        <v>520</v>
      </c>
      <c r="B186" t="s">
        <v>55</v>
      </c>
      <c r="C186" t="s">
        <v>19</v>
      </c>
      <c r="D186" t="s">
        <v>1140</v>
      </c>
      <c r="E186" t="s">
        <v>310</v>
      </c>
      <c r="F186" t="s">
        <v>304</v>
      </c>
      <c r="G186">
        <v>20</v>
      </c>
      <c r="H186">
        <v>-1</v>
      </c>
      <c r="I186">
        <v>0</v>
      </c>
      <c r="J186">
        <f>[2]Inputs!$B$6</f>
        <v>7.06</v>
      </c>
      <c r="K186">
        <f>[2]Inputs!$C$6</f>
        <v>1.63</v>
      </c>
      <c r="L186" s="5" t="str">
        <f>VLOOKUP(X186,[2]Inputs!$A:$F,6,FALSE)</f>
        <v>1.1081</v>
      </c>
      <c r="M186" s="5" t="str">
        <f>VLOOKUP(X186,[2]Inputs!$A:$H,8,FALSE)</f>
        <v>1.0000</v>
      </c>
      <c r="N186" s="5" t="str">
        <f>VLOOKUP(X186,[2]Inputs!$A:$H,7,FALSE)</f>
        <v>1.0300</v>
      </c>
      <c r="O186">
        <v>0</v>
      </c>
      <c r="P186">
        <v>0.43</v>
      </c>
      <c r="Q186">
        <v>5</v>
      </c>
      <c r="R186">
        <v>0</v>
      </c>
      <c r="S186">
        <f>SQRT((100/(J186*[2]Inputs!$B$9))^2/(K186^2+1))*[2]Inputs!$B$8^2/100</f>
        <v>12.409471324438538</v>
      </c>
      <c r="T186">
        <f>SQRT((100/(J186*[2]Inputs!$B$9))^2-SQRT((100/(J186*[2]Inputs!$B$9))^2/(K186^2+1))^2)*[2]Inputs!$B$8^2/100/2/PI()/50</f>
        <v>6.4385935699593638E-2</v>
      </c>
      <c r="U186">
        <v>0</v>
      </c>
      <c r="V186">
        <v>0</v>
      </c>
      <c r="W186" t="str">
        <f t="shared" si="7"/>
        <v>PSCAD_DMAT_C_1P_SCR7.06_XR1.63_P-1_Q0_1P.Unbalanced.109_2_5</v>
      </c>
      <c r="X186" t="str">
        <f t="shared" si="8"/>
        <v>-1_0_7.06_1.63</v>
      </c>
      <c r="Z186">
        <v>0</v>
      </c>
    </row>
    <row r="187" spans="1:26" outlineLevel="1" x14ac:dyDescent="0.25">
      <c r="A187" s="1" t="s">
        <v>521</v>
      </c>
      <c r="B187" t="s">
        <v>55</v>
      </c>
      <c r="C187" t="s">
        <v>19</v>
      </c>
      <c r="D187" t="s">
        <v>1140</v>
      </c>
      <c r="E187" t="s">
        <v>310</v>
      </c>
      <c r="F187" t="s">
        <v>304</v>
      </c>
      <c r="G187">
        <v>20</v>
      </c>
      <c r="H187">
        <v>-1</v>
      </c>
      <c r="I187">
        <v>0</v>
      </c>
      <c r="J187">
        <f>[2]Inputs!$B$6</f>
        <v>7.06</v>
      </c>
      <c r="K187">
        <f>[2]Inputs!$C$6</f>
        <v>1.63</v>
      </c>
      <c r="L187" s="5" t="str">
        <f>VLOOKUP(X187,[2]Inputs!$A:$F,6,FALSE)</f>
        <v>1.1081</v>
      </c>
      <c r="M187" s="5" t="str">
        <f>VLOOKUP(X187,[2]Inputs!$A:$H,8,FALSE)</f>
        <v>1.0000</v>
      </c>
      <c r="N187" s="5" t="str">
        <f>VLOOKUP(X187,[2]Inputs!$A:$H,7,FALSE)</f>
        <v>1.0300</v>
      </c>
      <c r="O187">
        <v>0</v>
      </c>
      <c r="P187">
        <v>0.43</v>
      </c>
      <c r="Q187">
        <v>10</v>
      </c>
      <c r="R187">
        <v>0</v>
      </c>
      <c r="S187">
        <f>SQRT((100/(J187*[2]Inputs!$B$9))^2/(K187^2+1))*[2]Inputs!$B$8^2/100</f>
        <v>12.409471324438538</v>
      </c>
      <c r="T187">
        <f>SQRT((100/(J187*[2]Inputs!$B$9))^2-SQRT((100/(J187*[2]Inputs!$B$9))^2/(K187^2+1))^2)*[2]Inputs!$B$8^2/100/2/PI()/50</f>
        <v>6.4385935699593638E-2</v>
      </c>
      <c r="U187">
        <v>0</v>
      </c>
      <c r="V187">
        <v>0</v>
      </c>
      <c r="W187" t="str">
        <f t="shared" si="7"/>
        <v>PSCAD_DMAT_C_1P_SCR7.06_XR1.63_P-1_Q0_1P.Unbalanced.109_2_10</v>
      </c>
      <c r="X187" t="str">
        <f t="shared" si="8"/>
        <v>-1_0_7.06_1.63</v>
      </c>
      <c r="Z187">
        <v>0</v>
      </c>
    </row>
    <row r="188" spans="1:26" outlineLevel="1" x14ac:dyDescent="0.25">
      <c r="A188" s="1" t="s">
        <v>522</v>
      </c>
      <c r="B188" t="s">
        <v>55</v>
      </c>
      <c r="C188" t="s">
        <v>19</v>
      </c>
      <c r="D188" t="s">
        <v>1140</v>
      </c>
      <c r="E188" t="s">
        <v>310</v>
      </c>
      <c r="F188" t="s">
        <v>304</v>
      </c>
      <c r="G188">
        <v>20</v>
      </c>
      <c r="H188">
        <v>-1</v>
      </c>
      <c r="I188">
        <v>0</v>
      </c>
      <c r="J188">
        <f>[2]Inputs!$B$7</f>
        <v>4.53</v>
      </c>
      <c r="K188">
        <f>[2]Inputs!$C$7</f>
        <v>1.21</v>
      </c>
      <c r="L188" s="5" t="str">
        <f>VLOOKUP(X188,[2]Inputs!$A:$F,6,FALSE)</f>
        <v>1.1782</v>
      </c>
      <c r="M188" s="5" t="str">
        <f>VLOOKUP(X188,[2]Inputs!$A:$H,8,FALSE)</f>
        <v>1.0000</v>
      </c>
      <c r="N188" s="5" t="str">
        <f>VLOOKUP(X188,[2]Inputs!$A:$H,7,FALSE)</f>
        <v>1.0300</v>
      </c>
      <c r="O188">
        <v>0</v>
      </c>
      <c r="P188">
        <v>0.43</v>
      </c>
      <c r="Q188">
        <v>1</v>
      </c>
      <c r="R188">
        <v>0</v>
      </c>
      <c r="S188">
        <f>SQRT((100/(J188*[2]Inputs!$B$9))^2/(K188^2+1))*[2]Inputs!$B$8^2/100</f>
        <v>23.560643977140487</v>
      </c>
      <c r="T188">
        <f>SQRT((100/(J188*[2]Inputs!$B$9))^2-SQRT((100/(J188*[2]Inputs!$B$9))^2/(K188^2+1))^2)*[2]Inputs!$B$8^2/100/2/PI()/50</f>
        <v>9.0744989423642869E-2</v>
      </c>
      <c r="U188">
        <v>0</v>
      </c>
      <c r="V188">
        <v>0</v>
      </c>
      <c r="W188" t="str">
        <f t="shared" si="7"/>
        <v>PSCAD_DMAT_C_1P_SCR4.53_XR1.21_P-1_Q0_1P.Unbalanced.109_3_1</v>
      </c>
      <c r="X188" t="str">
        <f t="shared" si="8"/>
        <v>-1_0_4.53_1.21</v>
      </c>
      <c r="Z188">
        <v>0</v>
      </c>
    </row>
    <row r="189" spans="1:26" outlineLevel="1" x14ac:dyDescent="0.25">
      <c r="A189" s="1" t="s">
        <v>523</v>
      </c>
      <c r="B189" t="s">
        <v>55</v>
      </c>
      <c r="C189" t="s">
        <v>19</v>
      </c>
      <c r="D189" t="s">
        <v>1140</v>
      </c>
      <c r="E189" t="s">
        <v>310</v>
      </c>
      <c r="F189" t="s">
        <v>304</v>
      </c>
      <c r="G189">
        <v>20</v>
      </c>
      <c r="H189">
        <v>-1</v>
      </c>
      <c r="I189">
        <v>0</v>
      </c>
      <c r="J189">
        <f>[2]Inputs!$B$7</f>
        <v>4.53</v>
      </c>
      <c r="K189">
        <f>[2]Inputs!$C$7</f>
        <v>1.21</v>
      </c>
      <c r="L189" s="5" t="str">
        <f>VLOOKUP(X189,[2]Inputs!$A:$F,6,FALSE)</f>
        <v>1.1782</v>
      </c>
      <c r="M189" s="5" t="str">
        <f>VLOOKUP(X189,[2]Inputs!$A:$H,8,FALSE)</f>
        <v>1.0000</v>
      </c>
      <c r="N189" s="5" t="str">
        <f>VLOOKUP(X189,[2]Inputs!$A:$H,7,FALSE)</f>
        <v>1.0300</v>
      </c>
      <c r="O189">
        <v>0</v>
      </c>
      <c r="P189">
        <v>0.43</v>
      </c>
      <c r="Q189">
        <v>5</v>
      </c>
      <c r="R189">
        <v>0</v>
      </c>
      <c r="S189">
        <f>SQRT((100/(J189*[2]Inputs!$B$9))^2/(K189^2+1))*[2]Inputs!$B$8^2/100</f>
        <v>23.560643977140487</v>
      </c>
      <c r="T189">
        <f>SQRT((100/(J189*[2]Inputs!$B$9))^2-SQRT((100/(J189*[2]Inputs!$B$9))^2/(K189^2+1))^2)*[2]Inputs!$B$8^2/100/2/PI()/50</f>
        <v>9.0744989423642869E-2</v>
      </c>
      <c r="U189">
        <v>0</v>
      </c>
      <c r="V189">
        <v>0</v>
      </c>
      <c r="W189" t="str">
        <f t="shared" si="7"/>
        <v>PSCAD_DMAT_C_1P_SCR4.53_XR1.21_P-1_Q0_1P.Unbalanced.109_3_5</v>
      </c>
      <c r="X189" t="str">
        <f t="shared" si="8"/>
        <v>-1_0_4.53_1.21</v>
      </c>
      <c r="Z189">
        <v>0</v>
      </c>
    </row>
    <row r="190" spans="1:26" outlineLevel="1" x14ac:dyDescent="0.25">
      <c r="A190" s="1" t="s">
        <v>524</v>
      </c>
      <c r="B190" t="s">
        <v>55</v>
      </c>
      <c r="C190" t="s">
        <v>19</v>
      </c>
      <c r="D190" t="s">
        <v>1140</v>
      </c>
      <c r="E190" t="s">
        <v>310</v>
      </c>
      <c r="F190" t="s">
        <v>304</v>
      </c>
      <c r="G190">
        <v>20</v>
      </c>
      <c r="H190">
        <v>-1</v>
      </c>
      <c r="I190">
        <v>0</v>
      </c>
      <c r="J190">
        <f>[2]Inputs!$B$7</f>
        <v>4.53</v>
      </c>
      <c r="K190">
        <f>[2]Inputs!$C$7</f>
        <v>1.21</v>
      </c>
      <c r="L190" s="5" t="str">
        <f>VLOOKUP(X190,[2]Inputs!$A:$F,6,FALSE)</f>
        <v>1.1782</v>
      </c>
      <c r="M190" s="5" t="str">
        <f>VLOOKUP(X190,[2]Inputs!$A:$H,8,FALSE)</f>
        <v>1.0000</v>
      </c>
      <c r="N190" s="5" t="str">
        <f>VLOOKUP(X190,[2]Inputs!$A:$H,7,FALSE)</f>
        <v>1.0300</v>
      </c>
      <c r="O190">
        <v>0</v>
      </c>
      <c r="P190">
        <v>0.43</v>
      </c>
      <c r="Q190">
        <v>10</v>
      </c>
      <c r="R190">
        <v>0</v>
      </c>
      <c r="S190">
        <f>SQRT((100/(J190*[2]Inputs!$B$9))^2/(K190^2+1))*[2]Inputs!$B$8^2/100</f>
        <v>23.560643977140487</v>
      </c>
      <c r="T190">
        <f>SQRT((100/(J190*[2]Inputs!$B$9))^2-SQRT((100/(J190*[2]Inputs!$B$9))^2/(K190^2+1))^2)*[2]Inputs!$B$8^2/100/2/PI()/50</f>
        <v>9.0744989423642869E-2</v>
      </c>
      <c r="U190">
        <v>0</v>
      </c>
      <c r="V190">
        <v>0</v>
      </c>
      <c r="W190" t="str">
        <f t="shared" si="7"/>
        <v>PSCAD_DMAT_C_1P_SCR4.53_XR1.21_P-1_Q0_1P.Unbalanced.109_3_10</v>
      </c>
      <c r="X190" t="str">
        <f t="shared" si="8"/>
        <v>-1_0_4.53_1.21</v>
      </c>
      <c r="Z190">
        <v>0</v>
      </c>
    </row>
    <row r="191" spans="1:26" outlineLevel="1" x14ac:dyDescent="0.25">
      <c r="A191" s="1" t="s">
        <v>525</v>
      </c>
      <c r="B191" t="s">
        <v>55</v>
      </c>
      <c r="C191" t="s">
        <v>19</v>
      </c>
      <c r="D191" t="s">
        <v>1140</v>
      </c>
      <c r="E191" t="s">
        <v>310</v>
      </c>
      <c r="F191" t="s">
        <v>304</v>
      </c>
      <c r="G191">
        <v>20</v>
      </c>
      <c r="H191">
        <v>-1</v>
      </c>
      <c r="I191">
        <v>-0.3</v>
      </c>
      <c r="J191">
        <v>10</v>
      </c>
      <c r="K191">
        <v>14</v>
      </c>
      <c r="L191" s="5" t="str">
        <f>VLOOKUP(X191,[2]Inputs!$A:$F,6,FALSE)</f>
        <v>1.0701</v>
      </c>
      <c r="M191" s="5" t="str">
        <f>VLOOKUP(X191,[2]Inputs!$A:$H,8,FALSE)</f>
        <v>0.9750</v>
      </c>
      <c r="N191" s="5" t="str">
        <f>VLOOKUP(X191,[2]Inputs!$A:$H,7,FALSE)</f>
        <v>1.0148</v>
      </c>
      <c r="O191">
        <v>0</v>
      </c>
      <c r="P191">
        <v>0.43</v>
      </c>
      <c r="Q191">
        <v>1</v>
      </c>
      <c r="R191">
        <v>0</v>
      </c>
      <c r="S191">
        <f>SQRT((100/(J191*[2]Inputs!$B$9))^2/(K191^2+1))*[2]Inputs!$B$8^2/100</f>
        <v>1.1936621144128245</v>
      </c>
      <c r="T191">
        <f>SQRT((100/(J191*[2]Inputs!$B$9))^2-SQRT((100/(J191*[2]Inputs!$B$9))^2/(K191^2+1))^2)*[2]Inputs!$B$8^2/100/2/PI()/50</f>
        <v>5.3193623249290889E-2</v>
      </c>
      <c r="U191">
        <v>0</v>
      </c>
      <c r="V191">
        <v>0</v>
      </c>
      <c r="W191" t="str">
        <f t="shared" si="7"/>
        <v>PSCAD_DMAT_C_1P_SCR10_XR14_P-1_Q-0.3_1P.Unbalanced.110_1</v>
      </c>
      <c r="X191" t="str">
        <f t="shared" si="8"/>
        <v>-1_-0.3_10_14</v>
      </c>
      <c r="Z191">
        <v>0</v>
      </c>
    </row>
    <row r="192" spans="1:26" outlineLevel="1" x14ac:dyDescent="0.25">
      <c r="A192" s="1" t="s">
        <v>526</v>
      </c>
      <c r="B192" t="s">
        <v>55</v>
      </c>
      <c r="C192" t="s">
        <v>19</v>
      </c>
      <c r="D192" t="s">
        <v>1140</v>
      </c>
      <c r="E192" t="s">
        <v>310</v>
      </c>
      <c r="F192" t="s">
        <v>304</v>
      </c>
      <c r="G192">
        <v>20</v>
      </c>
      <c r="H192">
        <v>-1</v>
      </c>
      <c r="I192">
        <v>-0.3</v>
      </c>
      <c r="J192">
        <v>10</v>
      </c>
      <c r="K192">
        <v>14</v>
      </c>
      <c r="L192" s="5" t="str">
        <f>VLOOKUP(X192,[2]Inputs!$A:$F,6,FALSE)</f>
        <v>1.0701</v>
      </c>
      <c r="M192" s="5" t="str">
        <f>VLOOKUP(X192,[2]Inputs!$A:$H,8,FALSE)</f>
        <v>0.9750</v>
      </c>
      <c r="N192" s="5" t="str">
        <f>VLOOKUP(X192,[2]Inputs!$A:$H,7,FALSE)</f>
        <v>1.0148</v>
      </c>
      <c r="O192">
        <v>0</v>
      </c>
      <c r="P192">
        <v>0.43</v>
      </c>
      <c r="Q192">
        <v>5</v>
      </c>
      <c r="R192">
        <v>0</v>
      </c>
      <c r="S192">
        <f>SQRT((100/(J192*[2]Inputs!$B$9))^2/(K192^2+1))*[2]Inputs!$B$8^2/100</f>
        <v>1.1936621144128245</v>
      </c>
      <c r="T192">
        <f>SQRT((100/(J192*[2]Inputs!$B$9))^2-SQRT((100/(J192*[2]Inputs!$B$9))^2/(K192^2+1))^2)*[2]Inputs!$B$8^2/100/2/PI()/50</f>
        <v>5.3193623249290889E-2</v>
      </c>
      <c r="U192">
        <v>0</v>
      </c>
      <c r="V192">
        <v>0</v>
      </c>
      <c r="W192" t="str">
        <f t="shared" si="7"/>
        <v>PSCAD_DMAT_C_1P_SCR10_XR14_P-1_Q-0.3_1P.Unbalanced.110_5</v>
      </c>
      <c r="X192" t="str">
        <f t="shared" si="8"/>
        <v>-1_-0.3_10_14</v>
      </c>
      <c r="Z192">
        <v>0</v>
      </c>
    </row>
    <row r="193" spans="1:26" outlineLevel="1" x14ac:dyDescent="0.25">
      <c r="A193" s="1" t="s">
        <v>527</v>
      </c>
      <c r="B193" t="s">
        <v>55</v>
      </c>
      <c r="C193" t="s">
        <v>19</v>
      </c>
      <c r="D193" t="s">
        <v>1140</v>
      </c>
      <c r="E193" t="s">
        <v>310</v>
      </c>
      <c r="F193" t="s">
        <v>304</v>
      </c>
      <c r="G193">
        <v>20</v>
      </c>
      <c r="H193">
        <v>-1</v>
      </c>
      <c r="I193">
        <v>-0.3</v>
      </c>
      <c r="J193">
        <v>10</v>
      </c>
      <c r="K193">
        <v>14</v>
      </c>
      <c r="L193" s="5" t="str">
        <f>VLOOKUP(X193,[2]Inputs!$A:$F,6,FALSE)</f>
        <v>1.0701</v>
      </c>
      <c r="M193" s="5" t="str">
        <f>VLOOKUP(X193,[2]Inputs!$A:$H,8,FALSE)</f>
        <v>0.9750</v>
      </c>
      <c r="N193" s="5" t="str">
        <f>VLOOKUP(X193,[2]Inputs!$A:$H,7,FALSE)</f>
        <v>1.0148</v>
      </c>
      <c r="O193">
        <v>0</v>
      </c>
      <c r="P193">
        <v>0.43</v>
      </c>
      <c r="Q193">
        <v>10</v>
      </c>
      <c r="R193">
        <v>0</v>
      </c>
      <c r="S193">
        <f>SQRT((100/(J193*[2]Inputs!$B$9))^2/(K193^2+1))*[2]Inputs!$B$8^2/100</f>
        <v>1.1936621144128245</v>
      </c>
      <c r="T193">
        <f>SQRT((100/(J193*[2]Inputs!$B$9))^2-SQRT((100/(J193*[2]Inputs!$B$9))^2/(K193^2+1))^2)*[2]Inputs!$B$8^2/100/2/PI()/50</f>
        <v>5.3193623249290889E-2</v>
      </c>
      <c r="U193">
        <v>0</v>
      </c>
      <c r="V193">
        <v>0</v>
      </c>
      <c r="W193" t="str">
        <f t="shared" si="7"/>
        <v>PSCAD_DMAT_C_1P_SCR10_XR14_P-1_Q-0.3_1P.Unbalanced.110_10</v>
      </c>
      <c r="X193" t="str">
        <f t="shared" si="8"/>
        <v>-1_-0.3_10_14</v>
      </c>
      <c r="Z193">
        <v>0</v>
      </c>
    </row>
    <row r="194" spans="1:26" outlineLevel="1" x14ac:dyDescent="0.25">
      <c r="A194" s="1" t="s">
        <v>528</v>
      </c>
      <c r="B194" t="s">
        <v>55</v>
      </c>
      <c r="C194" t="s">
        <v>19</v>
      </c>
      <c r="D194" t="s">
        <v>1140</v>
      </c>
      <c r="E194" t="s">
        <v>310</v>
      </c>
      <c r="F194" t="s">
        <v>304</v>
      </c>
      <c r="G194">
        <v>20</v>
      </c>
      <c r="H194">
        <v>-1</v>
      </c>
      <c r="I194">
        <v>0.3</v>
      </c>
      <c r="J194">
        <v>10</v>
      </c>
      <c r="K194">
        <v>14</v>
      </c>
      <c r="L194" s="5" t="str">
        <f>VLOOKUP(X194,[2]Inputs!$A:$F,6,FALSE)</f>
        <v>1.0126</v>
      </c>
      <c r="M194" s="5" t="str">
        <f>VLOOKUP(X194,[2]Inputs!$A:$H,8,FALSE)</f>
        <v>1.0375</v>
      </c>
      <c r="N194" s="5" t="str">
        <f>VLOOKUP(X194,[2]Inputs!$A:$H,7,FALSE)</f>
        <v>1.0452</v>
      </c>
      <c r="O194">
        <v>0</v>
      </c>
      <c r="P194">
        <v>0.43</v>
      </c>
      <c r="Q194">
        <v>1</v>
      </c>
      <c r="R194">
        <v>0</v>
      </c>
      <c r="S194">
        <f>SQRT((100/(J194*[2]Inputs!$B$9))^2/(K194^2+1))*[2]Inputs!$B$8^2/100</f>
        <v>1.1936621144128245</v>
      </c>
      <c r="T194">
        <f>SQRT((100/(J194*[2]Inputs!$B$9))^2-SQRT((100/(J194*[2]Inputs!$B$9))^2/(K194^2+1))^2)*[2]Inputs!$B$8^2/100/2/PI()/50</f>
        <v>5.3193623249290889E-2</v>
      </c>
      <c r="U194">
        <v>0</v>
      </c>
      <c r="V194">
        <v>0</v>
      </c>
      <c r="W194" t="str">
        <f t="shared" si="7"/>
        <v>PSCAD_DMAT_C_1P_SCR10_XR14_P-1_Q0.3_1P.Unbalanced.111_1</v>
      </c>
      <c r="X194" t="str">
        <f t="shared" si="8"/>
        <v>-1_0.3_10_14</v>
      </c>
      <c r="Z194">
        <v>0</v>
      </c>
    </row>
    <row r="195" spans="1:26" outlineLevel="1" x14ac:dyDescent="0.25">
      <c r="A195" s="1" t="s">
        <v>529</v>
      </c>
      <c r="B195" t="s">
        <v>55</v>
      </c>
      <c r="C195" t="s">
        <v>19</v>
      </c>
      <c r="D195" t="s">
        <v>1140</v>
      </c>
      <c r="E195" t="s">
        <v>310</v>
      </c>
      <c r="F195" t="s">
        <v>304</v>
      </c>
      <c r="G195">
        <v>20</v>
      </c>
      <c r="H195">
        <v>-1</v>
      </c>
      <c r="I195">
        <v>0.3</v>
      </c>
      <c r="J195">
        <v>10</v>
      </c>
      <c r="K195">
        <v>14</v>
      </c>
      <c r="L195" s="5" t="str">
        <f>VLOOKUP(X195,[2]Inputs!$A:$F,6,FALSE)</f>
        <v>1.0126</v>
      </c>
      <c r="M195" s="5" t="str">
        <f>VLOOKUP(X195,[2]Inputs!$A:$H,8,FALSE)</f>
        <v>1.0375</v>
      </c>
      <c r="N195" s="5" t="str">
        <f>VLOOKUP(X195,[2]Inputs!$A:$H,7,FALSE)</f>
        <v>1.0452</v>
      </c>
      <c r="O195">
        <v>0</v>
      </c>
      <c r="P195">
        <v>0.43</v>
      </c>
      <c r="Q195">
        <v>5</v>
      </c>
      <c r="R195">
        <v>0</v>
      </c>
      <c r="S195">
        <f>SQRT((100/(J195*[2]Inputs!$B$9))^2/(K195^2+1))*[2]Inputs!$B$8^2/100</f>
        <v>1.1936621144128245</v>
      </c>
      <c r="T195">
        <f>SQRT((100/(J195*[2]Inputs!$B$9))^2-SQRT((100/(J195*[2]Inputs!$B$9))^2/(K195^2+1))^2)*[2]Inputs!$B$8^2/100/2/PI()/50</f>
        <v>5.3193623249290889E-2</v>
      </c>
      <c r="U195">
        <v>0</v>
      </c>
      <c r="V195">
        <v>0</v>
      </c>
      <c r="W195" t="str">
        <f t="shared" ref="W195:W258" si="9">"PSCAD_"&amp;F195&amp;"_"&amp;D195&amp;"_"&amp;E195&amp;"_SCR"&amp;ROUND(J195,2)&amp;"_XR"&amp;ROUND(K195,2)&amp;"_P"&amp;H195&amp;"_Q"&amp;I195&amp;"_"&amp;A195</f>
        <v>PSCAD_DMAT_C_1P_SCR10_XR14_P-1_Q0.3_1P.Unbalanced.111_5</v>
      </c>
      <c r="X195" t="str">
        <f t="shared" ref="X195:X258" si="10">H195&amp;"_"&amp;I195&amp;"_"&amp;ROUND(J195,2)&amp;"_"&amp;ROUND(K195,2)</f>
        <v>-1_0.3_10_14</v>
      </c>
      <c r="Z195">
        <v>0</v>
      </c>
    </row>
    <row r="196" spans="1:26" outlineLevel="1" x14ac:dyDescent="0.25">
      <c r="A196" s="1" t="s">
        <v>530</v>
      </c>
      <c r="B196" t="s">
        <v>55</v>
      </c>
      <c r="C196" t="s">
        <v>19</v>
      </c>
      <c r="D196" t="s">
        <v>1140</v>
      </c>
      <c r="E196" t="s">
        <v>310</v>
      </c>
      <c r="F196" t="s">
        <v>304</v>
      </c>
      <c r="G196">
        <v>20</v>
      </c>
      <c r="H196">
        <v>-1</v>
      </c>
      <c r="I196">
        <v>0.3</v>
      </c>
      <c r="J196">
        <v>10</v>
      </c>
      <c r="K196">
        <v>14</v>
      </c>
      <c r="L196" s="5" t="str">
        <f>VLOOKUP(X196,[2]Inputs!$A:$F,6,FALSE)</f>
        <v>1.0126</v>
      </c>
      <c r="M196" s="5" t="str">
        <f>VLOOKUP(X196,[2]Inputs!$A:$H,8,FALSE)</f>
        <v>1.0375</v>
      </c>
      <c r="N196" s="5" t="str">
        <f>VLOOKUP(X196,[2]Inputs!$A:$H,7,FALSE)</f>
        <v>1.0452</v>
      </c>
      <c r="O196">
        <v>0</v>
      </c>
      <c r="P196">
        <v>0.43</v>
      </c>
      <c r="Q196">
        <v>10</v>
      </c>
      <c r="R196">
        <v>0</v>
      </c>
      <c r="S196">
        <f>SQRT((100/(J196*[2]Inputs!$B$9))^2/(K196^2+1))*[2]Inputs!$B$8^2/100</f>
        <v>1.1936621144128245</v>
      </c>
      <c r="T196">
        <f>SQRT((100/(J196*[2]Inputs!$B$9))^2-SQRT((100/(J196*[2]Inputs!$B$9))^2/(K196^2+1))^2)*[2]Inputs!$B$8^2/100/2/PI()/50</f>
        <v>5.3193623249290889E-2</v>
      </c>
      <c r="U196">
        <v>0</v>
      </c>
      <c r="V196">
        <v>0</v>
      </c>
      <c r="W196" t="str">
        <f t="shared" si="9"/>
        <v>PSCAD_DMAT_C_1P_SCR10_XR14_P-1_Q0.3_1P.Unbalanced.111_10</v>
      </c>
      <c r="X196" t="str">
        <f t="shared" si="10"/>
        <v>-1_0.3_10_14</v>
      </c>
      <c r="Z196">
        <v>0</v>
      </c>
    </row>
    <row r="197" spans="1:26" outlineLevel="1" x14ac:dyDescent="0.25">
      <c r="A197" s="1" t="s">
        <v>531</v>
      </c>
      <c r="B197" t="s">
        <v>55</v>
      </c>
      <c r="C197" t="s">
        <v>19</v>
      </c>
      <c r="D197" t="s">
        <v>1140</v>
      </c>
      <c r="E197" t="s">
        <v>310</v>
      </c>
      <c r="F197" t="s">
        <v>304</v>
      </c>
      <c r="G197">
        <v>20</v>
      </c>
      <c r="H197">
        <v>-1</v>
      </c>
      <c r="I197">
        <v>0</v>
      </c>
      <c r="J197">
        <v>3</v>
      </c>
      <c r="K197">
        <v>14</v>
      </c>
      <c r="L197" s="5" t="str">
        <f>VLOOKUP(X197,[2]Inputs!$A:$F,6,FALSE)</f>
        <v>1.1013</v>
      </c>
      <c r="M197" s="5" t="str">
        <f>VLOOKUP(X197,[2]Inputs!$A:$H,8,FALSE)</f>
        <v>1.0000</v>
      </c>
      <c r="N197" s="5" t="str">
        <f>VLOOKUP(X197,[2]Inputs!$A:$H,7,FALSE)</f>
        <v>1.0300</v>
      </c>
      <c r="O197">
        <v>0</v>
      </c>
      <c r="P197">
        <v>0.43</v>
      </c>
      <c r="Q197">
        <v>1</v>
      </c>
      <c r="R197">
        <v>0</v>
      </c>
      <c r="S197">
        <f>SQRT((100/(J197*[2]Inputs!$B$9))^2/(K197^2+1))*[2]Inputs!$B$8^2/100</f>
        <v>3.9788737147094158</v>
      </c>
      <c r="T197">
        <f>SQRT((100/(J197*[2]Inputs!$B$9))^2-SQRT((100/(J197*[2]Inputs!$B$9))^2/(K197^2+1))^2)*[2]Inputs!$B$8^2/100/2/PI()/50</f>
        <v>0.17731207749763631</v>
      </c>
      <c r="U197">
        <v>0</v>
      </c>
      <c r="V197">
        <v>0</v>
      </c>
      <c r="W197" t="str">
        <f t="shared" si="9"/>
        <v>PSCAD_DMAT_C_1P_SCR3_XR14_P-1_Q0_1P.Unbalanced.112_1</v>
      </c>
      <c r="X197" t="str">
        <f t="shared" si="10"/>
        <v>-1_0_3_14</v>
      </c>
      <c r="Z197">
        <v>0</v>
      </c>
    </row>
    <row r="198" spans="1:26" outlineLevel="1" x14ac:dyDescent="0.25">
      <c r="A198" s="1" t="s">
        <v>532</v>
      </c>
      <c r="B198" t="s">
        <v>55</v>
      </c>
      <c r="C198" t="s">
        <v>19</v>
      </c>
      <c r="D198" t="s">
        <v>1140</v>
      </c>
      <c r="E198" t="s">
        <v>310</v>
      </c>
      <c r="F198" t="s">
        <v>304</v>
      </c>
      <c r="G198">
        <v>20</v>
      </c>
      <c r="H198">
        <v>-1</v>
      </c>
      <c r="I198">
        <v>0</v>
      </c>
      <c r="J198">
        <v>3</v>
      </c>
      <c r="K198">
        <v>14</v>
      </c>
      <c r="L198" s="5" t="str">
        <f>VLOOKUP(X198,[2]Inputs!$A:$F,6,FALSE)</f>
        <v>1.1013</v>
      </c>
      <c r="M198" s="5" t="str">
        <f>VLOOKUP(X198,[2]Inputs!$A:$H,8,FALSE)</f>
        <v>1.0000</v>
      </c>
      <c r="N198" s="5" t="str">
        <f>VLOOKUP(X198,[2]Inputs!$A:$H,7,FALSE)</f>
        <v>1.0300</v>
      </c>
      <c r="O198">
        <v>0</v>
      </c>
      <c r="P198">
        <v>0.43</v>
      </c>
      <c r="Q198">
        <v>5</v>
      </c>
      <c r="R198">
        <v>0</v>
      </c>
      <c r="S198">
        <f>SQRT((100/(J198*[2]Inputs!$B$9))^2/(K198^2+1))*[2]Inputs!$B$8^2/100</f>
        <v>3.9788737147094158</v>
      </c>
      <c r="T198">
        <f>SQRT((100/(J198*[2]Inputs!$B$9))^2-SQRT((100/(J198*[2]Inputs!$B$9))^2/(K198^2+1))^2)*[2]Inputs!$B$8^2/100/2/PI()/50</f>
        <v>0.17731207749763631</v>
      </c>
      <c r="U198">
        <v>0</v>
      </c>
      <c r="V198">
        <v>0</v>
      </c>
      <c r="W198" t="str">
        <f t="shared" si="9"/>
        <v>PSCAD_DMAT_C_1P_SCR3_XR14_P-1_Q0_1P.Unbalanced.112_5</v>
      </c>
      <c r="X198" t="str">
        <f t="shared" si="10"/>
        <v>-1_0_3_14</v>
      </c>
      <c r="Z198">
        <v>0</v>
      </c>
    </row>
    <row r="199" spans="1:26" outlineLevel="1" x14ac:dyDescent="0.25">
      <c r="A199" s="1" t="s">
        <v>533</v>
      </c>
      <c r="B199" t="s">
        <v>55</v>
      </c>
      <c r="C199" t="s">
        <v>19</v>
      </c>
      <c r="D199" t="s">
        <v>1140</v>
      </c>
      <c r="E199" t="s">
        <v>310</v>
      </c>
      <c r="F199" t="s">
        <v>304</v>
      </c>
      <c r="G199">
        <v>20</v>
      </c>
      <c r="H199">
        <v>-1</v>
      </c>
      <c r="I199">
        <v>0</v>
      </c>
      <c r="J199">
        <v>3</v>
      </c>
      <c r="K199">
        <v>14</v>
      </c>
      <c r="L199" s="5" t="str">
        <f>VLOOKUP(X199,[2]Inputs!$A:$F,6,FALSE)</f>
        <v>1.1013</v>
      </c>
      <c r="M199" s="5" t="str">
        <f>VLOOKUP(X199,[2]Inputs!$A:$H,8,FALSE)</f>
        <v>1.0000</v>
      </c>
      <c r="N199" s="5" t="str">
        <f>VLOOKUP(X199,[2]Inputs!$A:$H,7,FALSE)</f>
        <v>1.0300</v>
      </c>
      <c r="O199">
        <v>0</v>
      </c>
      <c r="P199">
        <v>0.43</v>
      </c>
      <c r="Q199">
        <v>10</v>
      </c>
      <c r="R199">
        <v>0</v>
      </c>
      <c r="S199">
        <f>SQRT((100/(J199*[2]Inputs!$B$9))^2/(K199^2+1))*[2]Inputs!$B$8^2/100</f>
        <v>3.9788737147094158</v>
      </c>
      <c r="T199">
        <f>SQRT((100/(J199*[2]Inputs!$B$9))^2-SQRT((100/(J199*[2]Inputs!$B$9))^2/(K199^2+1))^2)*[2]Inputs!$B$8^2/100/2/PI()/50</f>
        <v>0.17731207749763631</v>
      </c>
      <c r="U199">
        <v>0</v>
      </c>
      <c r="V199">
        <v>0</v>
      </c>
      <c r="W199" t="str">
        <f t="shared" si="9"/>
        <v>PSCAD_DMAT_C_1P_SCR3_XR14_P-1_Q0_1P.Unbalanced.112_10</v>
      </c>
      <c r="X199" t="str">
        <f t="shared" si="10"/>
        <v>-1_0_3_14</v>
      </c>
      <c r="Z199">
        <v>0</v>
      </c>
    </row>
    <row r="200" spans="1:26" outlineLevel="1" x14ac:dyDescent="0.25">
      <c r="A200" s="1" t="s">
        <v>534</v>
      </c>
      <c r="B200" t="s">
        <v>55</v>
      </c>
      <c r="C200" t="s">
        <v>19</v>
      </c>
      <c r="D200" t="s">
        <v>1140</v>
      </c>
      <c r="E200" t="s">
        <v>310</v>
      </c>
      <c r="F200" t="s">
        <v>304</v>
      </c>
      <c r="G200">
        <v>20</v>
      </c>
      <c r="H200">
        <v>-1</v>
      </c>
      <c r="I200">
        <v>-0.3</v>
      </c>
      <c r="J200">
        <v>3</v>
      </c>
      <c r="K200">
        <v>3</v>
      </c>
      <c r="L200" s="5" t="str">
        <f>VLOOKUP(X200,[2]Inputs!$A:$F,6,FALSE)</f>
        <v>1.2552</v>
      </c>
      <c r="M200" s="5" t="str">
        <f>VLOOKUP(X200,[2]Inputs!$A:$H,8,FALSE)</f>
        <v>0.9750</v>
      </c>
      <c r="N200" s="5" t="str">
        <f>VLOOKUP(X200,[2]Inputs!$A:$H,7,FALSE)</f>
        <v>1.0148</v>
      </c>
      <c r="O200">
        <v>0</v>
      </c>
      <c r="P200">
        <v>0.43</v>
      </c>
      <c r="Q200">
        <v>1</v>
      </c>
      <c r="R200">
        <v>0</v>
      </c>
      <c r="S200">
        <f>SQRT((100/(J200*[2]Inputs!$B$9))^2/(K200^2+1))*[2]Inputs!$B$8^2/100</f>
        <v>17.660104471401873</v>
      </c>
      <c r="T200">
        <f>SQRT((100/(J200*[2]Inputs!$B$9))^2-SQRT((100/(J200*[2]Inputs!$B$9))^2/(K200^2+1))^2)*[2]Inputs!$B$8^2/100/2/PI()/50</f>
        <v>0.16864157532857349</v>
      </c>
      <c r="U200">
        <v>0</v>
      </c>
      <c r="V200">
        <v>0</v>
      </c>
      <c r="W200" t="str">
        <f t="shared" si="9"/>
        <v>PSCAD_DMAT_C_1P_SCR3_XR3_P-1_Q-0.3_1P.Unbalanced.113_1</v>
      </c>
      <c r="X200" t="str">
        <f t="shared" si="10"/>
        <v>-1_-0.3_3_3</v>
      </c>
      <c r="Z200">
        <v>0</v>
      </c>
    </row>
    <row r="201" spans="1:26" outlineLevel="1" x14ac:dyDescent="0.25">
      <c r="A201" s="1" t="s">
        <v>535</v>
      </c>
      <c r="B201" t="s">
        <v>55</v>
      </c>
      <c r="C201" t="s">
        <v>19</v>
      </c>
      <c r="D201" t="s">
        <v>1140</v>
      </c>
      <c r="E201" t="s">
        <v>310</v>
      </c>
      <c r="F201" t="s">
        <v>304</v>
      </c>
      <c r="G201">
        <v>20</v>
      </c>
      <c r="H201">
        <v>-1</v>
      </c>
      <c r="I201">
        <v>-0.3</v>
      </c>
      <c r="J201">
        <v>3</v>
      </c>
      <c r="K201">
        <v>3</v>
      </c>
      <c r="L201" s="5" t="str">
        <f>VLOOKUP(X201,[2]Inputs!$A:$F,6,FALSE)</f>
        <v>1.2552</v>
      </c>
      <c r="M201" s="5" t="str">
        <f>VLOOKUP(X201,[2]Inputs!$A:$H,8,FALSE)</f>
        <v>0.9750</v>
      </c>
      <c r="N201" s="5" t="str">
        <f>VLOOKUP(X201,[2]Inputs!$A:$H,7,FALSE)</f>
        <v>1.0148</v>
      </c>
      <c r="O201">
        <v>0</v>
      </c>
      <c r="P201">
        <v>0.43</v>
      </c>
      <c r="Q201">
        <v>5</v>
      </c>
      <c r="R201">
        <v>0</v>
      </c>
      <c r="S201">
        <f>SQRT((100/(J201*[2]Inputs!$B$9))^2/(K201^2+1))*[2]Inputs!$B$8^2/100</f>
        <v>17.660104471401873</v>
      </c>
      <c r="T201">
        <f>SQRT((100/(J201*[2]Inputs!$B$9))^2-SQRT((100/(J201*[2]Inputs!$B$9))^2/(K201^2+1))^2)*[2]Inputs!$B$8^2/100/2/PI()/50</f>
        <v>0.16864157532857349</v>
      </c>
      <c r="U201">
        <v>0</v>
      </c>
      <c r="V201">
        <v>0</v>
      </c>
      <c r="W201" t="str">
        <f t="shared" si="9"/>
        <v>PSCAD_DMAT_C_1P_SCR3_XR3_P-1_Q-0.3_1P.Unbalanced.113_5</v>
      </c>
      <c r="X201" t="str">
        <f t="shared" si="10"/>
        <v>-1_-0.3_3_3</v>
      </c>
      <c r="Z201">
        <v>0</v>
      </c>
    </row>
    <row r="202" spans="1:26" outlineLevel="1" x14ac:dyDescent="0.25">
      <c r="A202" s="1" t="s">
        <v>536</v>
      </c>
      <c r="B202" t="s">
        <v>55</v>
      </c>
      <c r="C202" t="s">
        <v>19</v>
      </c>
      <c r="D202" t="s">
        <v>1140</v>
      </c>
      <c r="E202" t="s">
        <v>310</v>
      </c>
      <c r="F202" t="s">
        <v>304</v>
      </c>
      <c r="G202">
        <v>20</v>
      </c>
      <c r="H202">
        <v>-1</v>
      </c>
      <c r="I202">
        <v>-0.3</v>
      </c>
      <c r="J202">
        <v>3</v>
      </c>
      <c r="K202">
        <v>3</v>
      </c>
      <c r="L202" s="5" t="str">
        <f>VLOOKUP(X202,[2]Inputs!$A:$F,6,FALSE)</f>
        <v>1.2552</v>
      </c>
      <c r="M202" s="5" t="str">
        <f>VLOOKUP(X202,[2]Inputs!$A:$H,8,FALSE)</f>
        <v>0.9750</v>
      </c>
      <c r="N202" s="5" t="str">
        <f>VLOOKUP(X202,[2]Inputs!$A:$H,7,FALSE)</f>
        <v>1.0148</v>
      </c>
      <c r="O202">
        <v>0</v>
      </c>
      <c r="P202">
        <v>0.43</v>
      </c>
      <c r="Q202">
        <v>10</v>
      </c>
      <c r="R202">
        <v>0</v>
      </c>
      <c r="S202">
        <f>SQRT((100/(J202*[2]Inputs!$B$9))^2/(K202^2+1))*[2]Inputs!$B$8^2/100</f>
        <v>17.660104471401873</v>
      </c>
      <c r="T202">
        <f>SQRT((100/(J202*[2]Inputs!$B$9))^2-SQRT((100/(J202*[2]Inputs!$B$9))^2/(K202^2+1))^2)*[2]Inputs!$B$8^2/100/2/PI()/50</f>
        <v>0.16864157532857349</v>
      </c>
      <c r="U202">
        <v>0</v>
      </c>
      <c r="V202">
        <v>0</v>
      </c>
      <c r="W202" t="str">
        <f t="shared" si="9"/>
        <v>PSCAD_DMAT_C_1P_SCR3_XR3_P-1_Q-0.3_1P.Unbalanced.113_10</v>
      </c>
      <c r="X202" t="str">
        <f t="shared" si="10"/>
        <v>-1_-0.3_3_3</v>
      </c>
      <c r="Z202">
        <v>0</v>
      </c>
    </row>
    <row r="203" spans="1:26" outlineLevel="1" x14ac:dyDescent="0.25">
      <c r="A203" s="1" t="s">
        <v>537</v>
      </c>
      <c r="B203" t="s">
        <v>55</v>
      </c>
      <c r="C203" t="s">
        <v>19</v>
      </c>
      <c r="D203" t="s">
        <v>1140</v>
      </c>
      <c r="E203" t="s">
        <v>310</v>
      </c>
      <c r="F203" t="s">
        <v>304</v>
      </c>
      <c r="G203">
        <v>20</v>
      </c>
      <c r="H203">
        <v>-1</v>
      </c>
      <c r="I203">
        <v>0.3</v>
      </c>
      <c r="J203">
        <v>3</v>
      </c>
      <c r="K203">
        <v>3</v>
      </c>
      <c r="L203" s="5" t="str">
        <f>VLOOKUP(X203,[2]Inputs!$A:$F,6,FALSE)</f>
        <v>1.0936</v>
      </c>
      <c r="M203" s="5" t="str">
        <f>VLOOKUP(X203,[2]Inputs!$A:$H,8,FALSE)</f>
        <v>1.0375</v>
      </c>
      <c r="N203" s="5" t="str">
        <f>VLOOKUP(X203,[2]Inputs!$A:$H,7,FALSE)</f>
        <v>1.0452</v>
      </c>
      <c r="O203">
        <v>0</v>
      </c>
      <c r="P203">
        <v>0.43</v>
      </c>
      <c r="Q203">
        <v>1</v>
      </c>
      <c r="R203">
        <v>0</v>
      </c>
      <c r="S203">
        <f>SQRT((100/(J203*[2]Inputs!$B$9))^2/(K203^2+1))*[2]Inputs!$B$8^2/100</f>
        <v>17.660104471401873</v>
      </c>
      <c r="T203">
        <f>SQRT((100/(J203*[2]Inputs!$B$9))^2-SQRT((100/(J203*[2]Inputs!$B$9))^2/(K203^2+1))^2)*[2]Inputs!$B$8^2/100/2/PI()/50</f>
        <v>0.16864157532857349</v>
      </c>
      <c r="U203">
        <v>0</v>
      </c>
      <c r="V203">
        <v>0</v>
      </c>
      <c r="W203" t="str">
        <f t="shared" si="9"/>
        <v>PSCAD_DMAT_C_1P_SCR3_XR3_P-1_Q0.3_1P.Unbalanced.114_1</v>
      </c>
      <c r="X203" t="str">
        <f t="shared" si="10"/>
        <v>-1_0.3_3_3</v>
      </c>
      <c r="Z203">
        <v>0</v>
      </c>
    </row>
    <row r="204" spans="1:26" outlineLevel="1" x14ac:dyDescent="0.25">
      <c r="A204" s="1" t="s">
        <v>538</v>
      </c>
      <c r="B204" t="s">
        <v>55</v>
      </c>
      <c r="C204" t="s">
        <v>19</v>
      </c>
      <c r="D204" t="s">
        <v>1140</v>
      </c>
      <c r="E204" t="s">
        <v>310</v>
      </c>
      <c r="F204" t="s">
        <v>304</v>
      </c>
      <c r="G204">
        <v>20</v>
      </c>
      <c r="H204">
        <v>-1</v>
      </c>
      <c r="I204">
        <v>0.3</v>
      </c>
      <c r="J204">
        <v>3</v>
      </c>
      <c r="K204">
        <v>3</v>
      </c>
      <c r="L204" s="5" t="str">
        <f>VLOOKUP(X204,[2]Inputs!$A:$F,6,FALSE)</f>
        <v>1.0936</v>
      </c>
      <c r="M204" s="5" t="str">
        <f>VLOOKUP(X204,[2]Inputs!$A:$H,8,FALSE)</f>
        <v>1.0375</v>
      </c>
      <c r="N204" s="5" t="str">
        <f>VLOOKUP(X204,[2]Inputs!$A:$H,7,FALSE)</f>
        <v>1.0452</v>
      </c>
      <c r="O204">
        <v>0</v>
      </c>
      <c r="P204">
        <v>0.43</v>
      </c>
      <c r="Q204">
        <v>5</v>
      </c>
      <c r="R204">
        <v>0</v>
      </c>
      <c r="S204">
        <f>SQRT((100/(J204*[2]Inputs!$B$9))^2/(K204^2+1))*[2]Inputs!$B$8^2/100</f>
        <v>17.660104471401873</v>
      </c>
      <c r="T204">
        <f>SQRT((100/(J204*[2]Inputs!$B$9))^2-SQRT((100/(J204*[2]Inputs!$B$9))^2/(K204^2+1))^2)*[2]Inputs!$B$8^2/100/2/PI()/50</f>
        <v>0.16864157532857349</v>
      </c>
      <c r="U204">
        <v>0</v>
      </c>
      <c r="V204">
        <v>0</v>
      </c>
      <c r="W204" t="str">
        <f t="shared" si="9"/>
        <v>PSCAD_DMAT_C_1P_SCR3_XR3_P-1_Q0.3_1P.Unbalanced.114_5</v>
      </c>
      <c r="X204" t="str">
        <f t="shared" si="10"/>
        <v>-1_0.3_3_3</v>
      </c>
      <c r="Z204">
        <v>0</v>
      </c>
    </row>
    <row r="205" spans="1:26" outlineLevel="1" x14ac:dyDescent="0.25">
      <c r="A205" s="1" t="s">
        <v>539</v>
      </c>
      <c r="B205" t="s">
        <v>55</v>
      </c>
      <c r="C205" t="s">
        <v>19</v>
      </c>
      <c r="D205" t="s">
        <v>1140</v>
      </c>
      <c r="E205" t="s">
        <v>310</v>
      </c>
      <c r="F205" t="s">
        <v>304</v>
      </c>
      <c r="G205">
        <v>20</v>
      </c>
      <c r="H205">
        <v>-1</v>
      </c>
      <c r="I205">
        <v>0.3</v>
      </c>
      <c r="J205">
        <v>3</v>
      </c>
      <c r="K205">
        <v>3</v>
      </c>
      <c r="L205" s="5" t="str">
        <f>VLOOKUP(X205,[2]Inputs!$A:$F,6,FALSE)</f>
        <v>1.0936</v>
      </c>
      <c r="M205" s="5" t="str">
        <f>VLOOKUP(X205,[2]Inputs!$A:$H,8,FALSE)</f>
        <v>1.0375</v>
      </c>
      <c r="N205" s="5" t="str">
        <f>VLOOKUP(X205,[2]Inputs!$A:$H,7,FALSE)</f>
        <v>1.0452</v>
      </c>
      <c r="O205">
        <v>0</v>
      </c>
      <c r="P205">
        <v>0.43</v>
      </c>
      <c r="Q205">
        <v>10</v>
      </c>
      <c r="R205">
        <v>0</v>
      </c>
      <c r="S205">
        <f>SQRT((100/(J205*[2]Inputs!$B$9))^2/(K205^2+1))*[2]Inputs!$B$8^2/100</f>
        <v>17.660104471401873</v>
      </c>
      <c r="T205">
        <f>SQRT((100/(J205*[2]Inputs!$B$9))^2-SQRT((100/(J205*[2]Inputs!$B$9))^2/(K205^2+1))^2)*[2]Inputs!$B$8^2/100/2/PI()/50</f>
        <v>0.16864157532857349</v>
      </c>
      <c r="U205">
        <v>0</v>
      </c>
      <c r="V205">
        <v>0</v>
      </c>
      <c r="W205" t="str">
        <f t="shared" si="9"/>
        <v>PSCAD_DMAT_C_1P_SCR3_XR3_P-1_Q0.3_1P.Unbalanced.114_10</v>
      </c>
      <c r="X205" t="str">
        <f t="shared" si="10"/>
        <v>-1_0.3_3_3</v>
      </c>
      <c r="Z205">
        <v>0</v>
      </c>
    </row>
    <row r="206" spans="1:26" outlineLevel="1" x14ac:dyDescent="0.25">
      <c r="A206" s="1" t="s">
        <v>540</v>
      </c>
      <c r="B206" t="s">
        <v>55</v>
      </c>
      <c r="C206" t="s">
        <v>19</v>
      </c>
      <c r="D206" t="s">
        <v>1140</v>
      </c>
      <c r="E206" t="s">
        <v>310</v>
      </c>
      <c r="F206" t="s">
        <v>304</v>
      </c>
      <c r="G206">
        <v>20</v>
      </c>
      <c r="H206">
        <v>-0.05</v>
      </c>
      <c r="I206">
        <v>0</v>
      </c>
      <c r="J206">
        <v>10</v>
      </c>
      <c r="K206">
        <v>14</v>
      </c>
      <c r="L206" s="5" t="str">
        <f>VLOOKUP(X206,[2]Inputs!$A:$F,6,FALSE)</f>
        <v>1.0303</v>
      </c>
      <c r="M206" s="5" t="str">
        <f>VLOOKUP(X206,[2]Inputs!$A:$H,8,FALSE)</f>
        <v>1.0000</v>
      </c>
      <c r="N206" s="5" t="str">
        <f>VLOOKUP(X206,[2]Inputs!$A:$H,7,FALSE)</f>
        <v>1.0300</v>
      </c>
      <c r="O206">
        <v>0</v>
      </c>
      <c r="P206">
        <v>0.43</v>
      </c>
      <c r="Q206">
        <v>1</v>
      </c>
      <c r="R206">
        <v>0</v>
      </c>
      <c r="S206">
        <f>SQRT((100/(J206*[2]Inputs!$B$9))^2/(K206^2+1))*[2]Inputs!$B$8^2/100</f>
        <v>1.1936621144128245</v>
      </c>
      <c r="T206">
        <f>SQRT((100/(J206*[2]Inputs!$B$9))^2-SQRT((100/(J206*[2]Inputs!$B$9))^2/(K206^2+1))^2)*[2]Inputs!$B$8^2/100/2/PI()/50</f>
        <v>5.3193623249290889E-2</v>
      </c>
      <c r="U206">
        <v>0</v>
      </c>
      <c r="V206">
        <v>0</v>
      </c>
      <c r="W206" t="str">
        <f t="shared" si="9"/>
        <v>PSCAD_DMAT_C_1P_SCR10_XR14_P-0.05_Q0_1P.Unbalanced.115_1_1</v>
      </c>
      <c r="X206" t="str">
        <f t="shared" si="10"/>
        <v>-0.05_0_10_14</v>
      </c>
      <c r="Z206">
        <v>0</v>
      </c>
    </row>
    <row r="207" spans="1:26" outlineLevel="1" x14ac:dyDescent="0.25">
      <c r="A207" s="1" t="s">
        <v>541</v>
      </c>
      <c r="B207" t="s">
        <v>55</v>
      </c>
      <c r="C207" t="s">
        <v>19</v>
      </c>
      <c r="D207" t="s">
        <v>1140</v>
      </c>
      <c r="E207" t="s">
        <v>310</v>
      </c>
      <c r="F207" t="s">
        <v>304</v>
      </c>
      <c r="G207">
        <v>20</v>
      </c>
      <c r="H207">
        <v>-0.05</v>
      </c>
      <c r="I207">
        <v>0</v>
      </c>
      <c r="J207">
        <v>10</v>
      </c>
      <c r="K207">
        <v>14</v>
      </c>
      <c r="L207" s="5" t="str">
        <f>VLOOKUP(X207,[2]Inputs!$A:$F,6,FALSE)</f>
        <v>1.0303</v>
      </c>
      <c r="M207" s="5" t="str">
        <f>VLOOKUP(X207,[2]Inputs!$A:$H,8,FALSE)</f>
        <v>1.0000</v>
      </c>
      <c r="N207" s="5" t="str">
        <f>VLOOKUP(X207,[2]Inputs!$A:$H,7,FALSE)</f>
        <v>1.0300</v>
      </c>
      <c r="O207">
        <v>0</v>
      </c>
      <c r="P207">
        <v>0.43</v>
      </c>
      <c r="Q207">
        <v>5</v>
      </c>
      <c r="R207">
        <v>0</v>
      </c>
      <c r="S207">
        <f>SQRT((100/(J207*[2]Inputs!$B$9))^2/(K207^2+1))*[2]Inputs!$B$8^2/100</f>
        <v>1.1936621144128245</v>
      </c>
      <c r="T207">
        <f>SQRT((100/(J207*[2]Inputs!$B$9))^2-SQRT((100/(J207*[2]Inputs!$B$9))^2/(K207^2+1))^2)*[2]Inputs!$B$8^2/100/2/PI()/50</f>
        <v>5.3193623249290889E-2</v>
      </c>
      <c r="U207">
        <v>0</v>
      </c>
      <c r="V207">
        <v>0</v>
      </c>
      <c r="W207" t="str">
        <f t="shared" si="9"/>
        <v>PSCAD_DMAT_C_1P_SCR10_XR14_P-0.05_Q0_1P.Unbalanced.115_1_5</v>
      </c>
      <c r="X207" t="str">
        <f t="shared" si="10"/>
        <v>-0.05_0_10_14</v>
      </c>
      <c r="Z207">
        <v>0</v>
      </c>
    </row>
    <row r="208" spans="1:26" outlineLevel="1" x14ac:dyDescent="0.25">
      <c r="A208" s="1" t="s">
        <v>542</v>
      </c>
      <c r="B208" t="s">
        <v>55</v>
      </c>
      <c r="C208" t="s">
        <v>19</v>
      </c>
      <c r="D208" t="s">
        <v>1140</v>
      </c>
      <c r="E208" t="s">
        <v>310</v>
      </c>
      <c r="F208" t="s">
        <v>304</v>
      </c>
      <c r="G208">
        <v>20</v>
      </c>
      <c r="H208">
        <v>-0.05</v>
      </c>
      <c r="I208">
        <v>0</v>
      </c>
      <c r="J208">
        <v>10</v>
      </c>
      <c r="K208">
        <v>14</v>
      </c>
      <c r="L208" s="5" t="str">
        <f>VLOOKUP(X208,[2]Inputs!$A:$F,6,FALSE)</f>
        <v>1.0303</v>
      </c>
      <c r="M208" s="5" t="str">
        <f>VLOOKUP(X208,[2]Inputs!$A:$H,8,FALSE)</f>
        <v>1.0000</v>
      </c>
      <c r="N208" s="5" t="str">
        <f>VLOOKUP(X208,[2]Inputs!$A:$H,7,FALSE)</f>
        <v>1.0300</v>
      </c>
      <c r="O208">
        <v>0</v>
      </c>
      <c r="P208">
        <v>0.43</v>
      </c>
      <c r="Q208">
        <v>10</v>
      </c>
      <c r="R208">
        <v>0</v>
      </c>
      <c r="S208">
        <f>SQRT((100/(J208*[2]Inputs!$B$9))^2/(K208^2+1))*[2]Inputs!$B$8^2/100</f>
        <v>1.1936621144128245</v>
      </c>
      <c r="T208">
        <f>SQRT((100/(J208*[2]Inputs!$B$9))^2-SQRT((100/(J208*[2]Inputs!$B$9))^2/(K208^2+1))^2)*[2]Inputs!$B$8^2/100/2/PI()/50</f>
        <v>5.3193623249290889E-2</v>
      </c>
      <c r="U208">
        <v>0</v>
      </c>
      <c r="V208">
        <v>0</v>
      </c>
      <c r="W208" t="str">
        <f t="shared" si="9"/>
        <v>PSCAD_DMAT_C_1P_SCR10_XR14_P-0.05_Q0_1P.Unbalanced.115_1_10</v>
      </c>
      <c r="X208" t="str">
        <f t="shared" si="10"/>
        <v>-0.05_0_10_14</v>
      </c>
      <c r="Z208">
        <v>0</v>
      </c>
    </row>
    <row r="209" spans="1:26" outlineLevel="1" x14ac:dyDescent="0.25">
      <c r="A209" s="1" t="s">
        <v>543</v>
      </c>
      <c r="B209" t="s">
        <v>55</v>
      </c>
      <c r="C209" t="s">
        <v>19</v>
      </c>
      <c r="D209" t="s">
        <v>1140</v>
      </c>
      <c r="E209" t="s">
        <v>310</v>
      </c>
      <c r="F209" t="s">
        <v>304</v>
      </c>
      <c r="G209">
        <v>20</v>
      </c>
      <c r="H209">
        <v>-0.05</v>
      </c>
      <c r="I209">
        <v>0</v>
      </c>
      <c r="J209">
        <f>[2]Inputs!$B$6</f>
        <v>7.06</v>
      </c>
      <c r="K209">
        <f>[2]Inputs!$C$6</f>
        <v>1.63</v>
      </c>
      <c r="L209" s="5" t="str">
        <f>VLOOKUP(X209,[2]Inputs!$A:$F,6,FALSE)</f>
        <v>1.0336</v>
      </c>
      <c r="M209" s="5" t="str">
        <f>VLOOKUP(X209,[2]Inputs!$A:$H,8,FALSE)</f>
        <v>1.0000</v>
      </c>
      <c r="N209" s="5" t="str">
        <f>VLOOKUP(X209,[2]Inputs!$A:$H,7,FALSE)</f>
        <v>1.0300</v>
      </c>
      <c r="O209">
        <v>0</v>
      </c>
      <c r="P209">
        <v>0.43</v>
      </c>
      <c r="Q209">
        <v>1</v>
      </c>
      <c r="R209">
        <v>0</v>
      </c>
      <c r="S209">
        <f>SQRT((100/(J209*[2]Inputs!$B$9))^2/(K209^2+1))*[2]Inputs!$B$8^2/100</f>
        <v>12.409471324438538</v>
      </c>
      <c r="T209">
        <f>SQRT((100/(J209*[2]Inputs!$B$9))^2-SQRT((100/(J209*[2]Inputs!$B$9))^2/(K209^2+1))^2)*[2]Inputs!$B$8^2/100/2/PI()/50</f>
        <v>6.4385935699593638E-2</v>
      </c>
      <c r="U209">
        <v>0</v>
      </c>
      <c r="V209">
        <v>0</v>
      </c>
      <c r="W209" t="str">
        <f t="shared" si="9"/>
        <v>PSCAD_DMAT_C_1P_SCR7.06_XR1.63_P-0.05_Q0_1P.Unbalanced.115_2_1</v>
      </c>
      <c r="X209" t="str">
        <f t="shared" si="10"/>
        <v>-0.05_0_7.06_1.63</v>
      </c>
      <c r="Z209">
        <v>0</v>
      </c>
    </row>
    <row r="210" spans="1:26" outlineLevel="1" x14ac:dyDescent="0.25">
      <c r="A210" s="1" t="s">
        <v>544</v>
      </c>
      <c r="B210" t="s">
        <v>55</v>
      </c>
      <c r="C210" t="s">
        <v>19</v>
      </c>
      <c r="D210" t="s">
        <v>1140</v>
      </c>
      <c r="E210" t="s">
        <v>310</v>
      </c>
      <c r="F210" t="s">
        <v>304</v>
      </c>
      <c r="G210">
        <v>20</v>
      </c>
      <c r="H210">
        <v>-0.05</v>
      </c>
      <c r="I210">
        <v>0</v>
      </c>
      <c r="J210">
        <f>[2]Inputs!$B$6</f>
        <v>7.06</v>
      </c>
      <c r="K210">
        <f>[2]Inputs!$C$6</f>
        <v>1.63</v>
      </c>
      <c r="L210" s="5" t="str">
        <f>VLOOKUP(X210,[2]Inputs!$A:$F,6,FALSE)</f>
        <v>1.0336</v>
      </c>
      <c r="M210" s="5" t="str">
        <f>VLOOKUP(X210,[2]Inputs!$A:$H,8,FALSE)</f>
        <v>1.0000</v>
      </c>
      <c r="N210" s="5" t="str">
        <f>VLOOKUP(X210,[2]Inputs!$A:$H,7,FALSE)</f>
        <v>1.0300</v>
      </c>
      <c r="O210">
        <v>0</v>
      </c>
      <c r="P210">
        <v>0.43</v>
      </c>
      <c r="Q210">
        <v>5</v>
      </c>
      <c r="R210">
        <v>0</v>
      </c>
      <c r="S210">
        <f>SQRT((100/(J210*[2]Inputs!$B$9))^2/(K210^2+1))*[2]Inputs!$B$8^2/100</f>
        <v>12.409471324438538</v>
      </c>
      <c r="T210">
        <f>SQRT((100/(J210*[2]Inputs!$B$9))^2-SQRT((100/(J210*[2]Inputs!$B$9))^2/(K210^2+1))^2)*[2]Inputs!$B$8^2/100/2/PI()/50</f>
        <v>6.4385935699593638E-2</v>
      </c>
      <c r="U210">
        <v>0</v>
      </c>
      <c r="V210">
        <v>0</v>
      </c>
      <c r="W210" t="str">
        <f t="shared" si="9"/>
        <v>PSCAD_DMAT_C_1P_SCR7.06_XR1.63_P-0.05_Q0_1P.Unbalanced.115_2_5</v>
      </c>
      <c r="X210" t="str">
        <f t="shared" si="10"/>
        <v>-0.05_0_7.06_1.63</v>
      </c>
      <c r="Z210">
        <v>0</v>
      </c>
    </row>
    <row r="211" spans="1:26" outlineLevel="1" x14ac:dyDescent="0.25">
      <c r="A211" s="1" t="s">
        <v>545</v>
      </c>
      <c r="B211" t="s">
        <v>55</v>
      </c>
      <c r="C211" t="s">
        <v>19</v>
      </c>
      <c r="D211" t="s">
        <v>1140</v>
      </c>
      <c r="E211" t="s">
        <v>310</v>
      </c>
      <c r="F211" t="s">
        <v>304</v>
      </c>
      <c r="G211">
        <v>20</v>
      </c>
      <c r="H211">
        <v>-0.05</v>
      </c>
      <c r="I211">
        <v>0</v>
      </c>
      <c r="J211">
        <f>[2]Inputs!$B$6</f>
        <v>7.06</v>
      </c>
      <c r="K211">
        <f>[2]Inputs!$C$6</f>
        <v>1.63</v>
      </c>
      <c r="L211" s="5" t="str">
        <f>VLOOKUP(X211,[2]Inputs!$A:$F,6,FALSE)</f>
        <v>1.0336</v>
      </c>
      <c r="M211" s="5" t="str">
        <f>VLOOKUP(X211,[2]Inputs!$A:$H,8,FALSE)</f>
        <v>1.0000</v>
      </c>
      <c r="N211" s="5" t="str">
        <f>VLOOKUP(X211,[2]Inputs!$A:$H,7,FALSE)</f>
        <v>1.0300</v>
      </c>
      <c r="O211">
        <v>0</v>
      </c>
      <c r="P211">
        <v>0.43</v>
      </c>
      <c r="Q211">
        <v>10</v>
      </c>
      <c r="R211">
        <v>0</v>
      </c>
      <c r="S211">
        <f>SQRT((100/(J211*[2]Inputs!$B$9))^2/(K211^2+1))*[2]Inputs!$B$8^2/100</f>
        <v>12.409471324438538</v>
      </c>
      <c r="T211">
        <f>SQRT((100/(J211*[2]Inputs!$B$9))^2-SQRT((100/(J211*[2]Inputs!$B$9))^2/(K211^2+1))^2)*[2]Inputs!$B$8^2/100/2/PI()/50</f>
        <v>6.4385935699593638E-2</v>
      </c>
      <c r="U211">
        <v>0</v>
      </c>
      <c r="V211">
        <v>0</v>
      </c>
      <c r="W211" t="str">
        <f t="shared" si="9"/>
        <v>PSCAD_DMAT_C_1P_SCR7.06_XR1.63_P-0.05_Q0_1P.Unbalanced.115_2_10</v>
      </c>
      <c r="X211" t="str">
        <f t="shared" si="10"/>
        <v>-0.05_0_7.06_1.63</v>
      </c>
      <c r="Z211">
        <v>0</v>
      </c>
    </row>
    <row r="212" spans="1:26" outlineLevel="1" x14ac:dyDescent="0.25">
      <c r="A212" s="1" t="s">
        <v>546</v>
      </c>
      <c r="B212" t="s">
        <v>55</v>
      </c>
      <c r="C212" t="s">
        <v>19</v>
      </c>
      <c r="D212" t="s">
        <v>1140</v>
      </c>
      <c r="E212" t="s">
        <v>310</v>
      </c>
      <c r="F212" t="s">
        <v>304</v>
      </c>
      <c r="G212">
        <v>20</v>
      </c>
      <c r="H212">
        <v>-0.05</v>
      </c>
      <c r="I212">
        <v>0</v>
      </c>
      <c r="J212">
        <f>[2]Inputs!$B$7</f>
        <v>4.53</v>
      </c>
      <c r="K212">
        <f>[2]Inputs!$C$7</f>
        <v>1.21</v>
      </c>
      <c r="L212" s="5" t="str">
        <f>VLOOKUP(X212,[2]Inputs!$A:$F,6,FALSE)</f>
        <v>1.0368</v>
      </c>
      <c r="M212" s="5" t="str">
        <f>VLOOKUP(X212,[2]Inputs!$A:$H,8,FALSE)</f>
        <v>1.0000</v>
      </c>
      <c r="N212" s="5" t="str">
        <f>VLOOKUP(X212,[2]Inputs!$A:$H,7,FALSE)</f>
        <v>1.0300</v>
      </c>
      <c r="O212">
        <v>0</v>
      </c>
      <c r="P212">
        <v>0.43</v>
      </c>
      <c r="Q212">
        <v>1</v>
      </c>
      <c r="R212">
        <v>0</v>
      </c>
      <c r="S212">
        <f>SQRT((100/(J212*[2]Inputs!$B$9))^2/(K212^2+1))*[2]Inputs!$B$8^2/100</f>
        <v>23.560643977140487</v>
      </c>
      <c r="T212">
        <f>SQRT((100/(J212*[2]Inputs!$B$9))^2-SQRT((100/(J212*[2]Inputs!$B$9))^2/(K212^2+1))^2)*[2]Inputs!$B$8^2/100/2/PI()/50</f>
        <v>9.0744989423642869E-2</v>
      </c>
      <c r="U212">
        <v>0</v>
      </c>
      <c r="V212">
        <v>0</v>
      </c>
      <c r="W212" t="str">
        <f t="shared" si="9"/>
        <v>PSCAD_DMAT_C_1P_SCR4.53_XR1.21_P-0.05_Q0_1P.Unbalanced.115_3_1</v>
      </c>
      <c r="X212" t="str">
        <f t="shared" si="10"/>
        <v>-0.05_0_4.53_1.21</v>
      </c>
      <c r="Z212">
        <v>0</v>
      </c>
    </row>
    <row r="213" spans="1:26" outlineLevel="1" x14ac:dyDescent="0.25">
      <c r="A213" s="1" t="s">
        <v>547</v>
      </c>
      <c r="B213" t="s">
        <v>55</v>
      </c>
      <c r="C213" t="s">
        <v>19</v>
      </c>
      <c r="D213" t="s">
        <v>1140</v>
      </c>
      <c r="E213" t="s">
        <v>310</v>
      </c>
      <c r="F213" t="s">
        <v>304</v>
      </c>
      <c r="G213">
        <v>20</v>
      </c>
      <c r="H213">
        <v>-0.05</v>
      </c>
      <c r="I213">
        <v>0</v>
      </c>
      <c r="J213">
        <f>[2]Inputs!$B$7</f>
        <v>4.53</v>
      </c>
      <c r="K213">
        <f>[2]Inputs!$C$7</f>
        <v>1.21</v>
      </c>
      <c r="L213" s="5" t="str">
        <f>VLOOKUP(X213,[2]Inputs!$A:$F,6,FALSE)</f>
        <v>1.0368</v>
      </c>
      <c r="M213" s="5" t="str">
        <f>VLOOKUP(X213,[2]Inputs!$A:$H,8,FALSE)</f>
        <v>1.0000</v>
      </c>
      <c r="N213" s="5" t="str">
        <f>VLOOKUP(X213,[2]Inputs!$A:$H,7,FALSE)</f>
        <v>1.0300</v>
      </c>
      <c r="O213">
        <v>0</v>
      </c>
      <c r="P213">
        <v>0.43</v>
      </c>
      <c r="Q213">
        <v>5</v>
      </c>
      <c r="R213">
        <v>0</v>
      </c>
      <c r="S213">
        <f>SQRT((100/(J213*[2]Inputs!$B$9))^2/(K213^2+1))*[2]Inputs!$B$8^2/100</f>
        <v>23.560643977140487</v>
      </c>
      <c r="T213">
        <f>SQRT((100/(J213*[2]Inputs!$B$9))^2-SQRT((100/(J213*[2]Inputs!$B$9))^2/(K213^2+1))^2)*[2]Inputs!$B$8^2/100/2/PI()/50</f>
        <v>9.0744989423642869E-2</v>
      </c>
      <c r="U213">
        <v>0</v>
      </c>
      <c r="V213">
        <v>0</v>
      </c>
      <c r="W213" t="str">
        <f t="shared" si="9"/>
        <v>PSCAD_DMAT_C_1P_SCR4.53_XR1.21_P-0.05_Q0_1P.Unbalanced.115_3_5</v>
      </c>
      <c r="X213" t="str">
        <f t="shared" si="10"/>
        <v>-0.05_0_4.53_1.21</v>
      </c>
      <c r="Z213">
        <v>0</v>
      </c>
    </row>
    <row r="214" spans="1:26" outlineLevel="1" x14ac:dyDescent="0.25">
      <c r="A214" s="1" t="s">
        <v>548</v>
      </c>
      <c r="B214" t="s">
        <v>55</v>
      </c>
      <c r="C214" t="s">
        <v>19</v>
      </c>
      <c r="D214" t="s">
        <v>1140</v>
      </c>
      <c r="E214" t="s">
        <v>310</v>
      </c>
      <c r="F214" t="s">
        <v>304</v>
      </c>
      <c r="G214">
        <v>20</v>
      </c>
      <c r="H214">
        <v>-0.05</v>
      </c>
      <c r="I214">
        <v>0</v>
      </c>
      <c r="J214">
        <f>[2]Inputs!$B$7</f>
        <v>4.53</v>
      </c>
      <c r="K214">
        <f>[2]Inputs!$C$7</f>
        <v>1.21</v>
      </c>
      <c r="L214" s="5" t="str">
        <f>VLOOKUP(X214,[2]Inputs!$A:$F,6,FALSE)</f>
        <v>1.0368</v>
      </c>
      <c r="M214" s="5" t="str">
        <f>VLOOKUP(X214,[2]Inputs!$A:$H,8,FALSE)</f>
        <v>1.0000</v>
      </c>
      <c r="N214" s="5" t="str">
        <f>VLOOKUP(X214,[2]Inputs!$A:$H,7,FALSE)</f>
        <v>1.0300</v>
      </c>
      <c r="O214">
        <v>0</v>
      </c>
      <c r="P214">
        <v>0.43</v>
      </c>
      <c r="Q214">
        <v>10</v>
      </c>
      <c r="R214">
        <v>0</v>
      </c>
      <c r="S214">
        <f>SQRT((100/(J214*[2]Inputs!$B$9))^2/(K214^2+1))*[2]Inputs!$B$8^2/100</f>
        <v>23.560643977140487</v>
      </c>
      <c r="T214">
        <f>SQRT((100/(J214*[2]Inputs!$B$9))^2-SQRT((100/(J214*[2]Inputs!$B$9))^2/(K214^2+1))^2)*[2]Inputs!$B$8^2/100/2/PI()/50</f>
        <v>9.0744989423642869E-2</v>
      </c>
      <c r="U214">
        <v>0</v>
      </c>
      <c r="V214">
        <v>0</v>
      </c>
      <c r="W214" t="str">
        <f t="shared" si="9"/>
        <v>PSCAD_DMAT_C_1P_SCR4.53_XR1.21_P-0.05_Q0_1P.Unbalanced.115_3_10</v>
      </c>
      <c r="X214" t="str">
        <f t="shared" si="10"/>
        <v>-0.05_0_4.53_1.21</v>
      </c>
      <c r="Z214">
        <v>0</v>
      </c>
    </row>
    <row r="215" spans="1:26" outlineLevel="1" x14ac:dyDescent="0.25">
      <c r="A215" s="1" t="s">
        <v>549</v>
      </c>
      <c r="B215" t="s">
        <v>55</v>
      </c>
      <c r="C215" t="s">
        <v>19</v>
      </c>
      <c r="D215" t="s">
        <v>1140</v>
      </c>
      <c r="E215" t="s">
        <v>310</v>
      </c>
      <c r="F215" t="s">
        <v>304</v>
      </c>
      <c r="G215">
        <v>20</v>
      </c>
      <c r="H215">
        <v>-0.05</v>
      </c>
      <c r="I215">
        <v>-0.3</v>
      </c>
      <c r="J215">
        <v>10</v>
      </c>
      <c r="K215">
        <v>14</v>
      </c>
      <c r="L215" s="5" t="str">
        <f>VLOOKUP(X215,[2]Inputs!$A:$F,6,FALSE)</f>
        <v>1.0593</v>
      </c>
      <c r="M215" s="5" t="str">
        <f>VLOOKUP(X215,[2]Inputs!$A:$H,8,FALSE)</f>
        <v>0.9750</v>
      </c>
      <c r="N215" s="5" t="str">
        <f>VLOOKUP(X215,[2]Inputs!$A:$H,7,FALSE)</f>
        <v>1.0148</v>
      </c>
      <c r="O215">
        <v>0</v>
      </c>
      <c r="P215">
        <v>0.43</v>
      </c>
      <c r="Q215">
        <v>1</v>
      </c>
      <c r="R215">
        <v>0</v>
      </c>
      <c r="S215">
        <f>SQRT((100/(J215*[2]Inputs!$B$9))^2/(K215^2+1))*[2]Inputs!$B$8^2/100</f>
        <v>1.1936621144128245</v>
      </c>
      <c r="T215">
        <f>SQRT((100/(J215*[2]Inputs!$B$9))^2-SQRT((100/(J215*[2]Inputs!$B$9))^2/(K215^2+1))^2)*[2]Inputs!$B$8^2/100/2/PI()/50</f>
        <v>5.3193623249290889E-2</v>
      </c>
      <c r="U215">
        <v>0</v>
      </c>
      <c r="V215">
        <v>0</v>
      </c>
      <c r="W215" t="str">
        <f t="shared" si="9"/>
        <v>PSCAD_DMAT_C_1P_SCR10_XR14_P-0.05_Q-0.3_1P.Unbalanced.116_1</v>
      </c>
      <c r="X215" t="str">
        <f t="shared" si="10"/>
        <v>-0.05_-0.3_10_14</v>
      </c>
      <c r="Z215">
        <v>0</v>
      </c>
    </row>
    <row r="216" spans="1:26" outlineLevel="1" x14ac:dyDescent="0.25">
      <c r="A216" s="1" t="s">
        <v>550</v>
      </c>
      <c r="B216" t="s">
        <v>55</v>
      </c>
      <c r="C216" t="s">
        <v>19</v>
      </c>
      <c r="D216" t="s">
        <v>1140</v>
      </c>
      <c r="E216" t="s">
        <v>310</v>
      </c>
      <c r="F216" t="s">
        <v>304</v>
      </c>
      <c r="G216">
        <v>20</v>
      </c>
      <c r="H216">
        <v>-0.05</v>
      </c>
      <c r="I216">
        <v>-0.3</v>
      </c>
      <c r="J216">
        <v>10</v>
      </c>
      <c r="K216">
        <v>14</v>
      </c>
      <c r="L216" s="5" t="str">
        <f>VLOOKUP(X216,[2]Inputs!$A:$F,6,FALSE)</f>
        <v>1.0593</v>
      </c>
      <c r="M216" s="5" t="str">
        <f>VLOOKUP(X216,[2]Inputs!$A:$H,8,FALSE)</f>
        <v>0.9750</v>
      </c>
      <c r="N216" s="5" t="str">
        <f>VLOOKUP(X216,[2]Inputs!$A:$H,7,FALSE)</f>
        <v>1.0148</v>
      </c>
      <c r="O216">
        <v>0</v>
      </c>
      <c r="P216">
        <v>0.43</v>
      </c>
      <c r="Q216">
        <v>5</v>
      </c>
      <c r="R216">
        <v>0</v>
      </c>
      <c r="S216">
        <f>SQRT((100/(J216*[2]Inputs!$B$9))^2/(K216^2+1))*[2]Inputs!$B$8^2/100</f>
        <v>1.1936621144128245</v>
      </c>
      <c r="T216">
        <f>SQRT((100/(J216*[2]Inputs!$B$9))^2-SQRT((100/(J216*[2]Inputs!$B$9))^2/(K216^2+1))^2)*[2]Inputs!$B$8^2/100/2/PI()/50</f>
        <v>5.3193623249290889E-2</v>
      </c>
      <c r="U216">
        <v>0</v>
      </c>
      <c r="V216">
        <v>0</v>
      </c>
      <c r="W216" t="str">
        <f t="shared" si="9"/>
        <v>PSCAD_DMAT_C_1P_SCR10_XR14_P-0.05_Q-0.3_1P.Unbalanced.116_5</v>
      </c>
      <c r="X216" t="str">
        <f t="shared" si="10"/>
        <v>-0.05_-0.3_10_14</v>
      </c>
      <c r="Z216">
        <v>0</v>
      </c>
    </row>
    <row r="217" spans="1:26" outlineLevel="1" x14ac:dyDescent="0.25">
      <c r="A217" s="1" t="s">
        <v>551</v>
      </c>
      <c r="B217" t="s">
        <v>55</v>
      </c>
      <c r="C217" t="s">
        <v>19</v>
      </c>
      <c r="D217" t="s">
        <v>1140</v>
      </c>
      <c r="E217" t="s">
        <v>310</v>
      </c>
      <c r="F217" t="s">
        <v>304</v>
      </c>
      <c r="G217">
        <v>20</v>
      </c>
      <c r="H217">
        <v>-0.05</v>
      </c>
      <c r="I217">
        <v>-0.3</v>
      </c>
      <c r="J217">
        <v>10</v>
      </c>
      <c r="K217">
        <v>14</v>
      </c>
      <c r="L217" s="5" t="str">
        <f>VLOOKUP(X217,[2]Inputs!$A:$F,6,FALSE)</f>
        <v>1.0593</v>
      </c>
      <c r="M217" s="5" t="str">
        <f>VLOOKUP(X217,[2]Inputs!$A:$H,8,FALSE)</f>
        <v>0.9750</v>
      </c>
      <c r="N217" s="5" t="str">
        <f>VLOOKUP(X217,[2]Inputs!$A:$H,7,FALSE)</f>
        <v>1.0148</v>
      </c>
      <c r="O217">
        <v>0</v>
      </c>
      <c r="P217">
        <v>0.43</v>
      </c>
      <c r="Q217">
        <v>10</v>
      </c>
      <c r="R217">
        <v>0</v>
      </c>
      <c r="S217">
        <f>SQRT((100/(J217*[2]Inputs!$B$9))^2/(K217^2+1))*[2]Inputs!$B$8^2/100</f>
        <v>1.1936621144128245</v>
      </c>
      <c r="T217">
        <f>SQRT((100/(J217*[2]Inputs!$B$9))^2-SQRT((100/(J217*[2]Inputs!$B$9))^2/(K217^2+1))^2)*[2]Inputs!$B$8^2/100/2/PI()/50</f>
        <v>5.3193623249290889E-2</v>
      </c>
      <c r="U217">
        <v>0</v>
      </c>
      <c r="V217">
        <v>0</v>
      </c>
      <c r="W217" t="str">
        <f t="shared" si="9"/>
        <v>PSCAD_DMAT_C_1P_SCR10_XR14_P-0.05_Q-0.3_1P.Unbalanced.116_10</v>
      </c>
      <c r="X217" t="str">
        <f t="shared" si="10"/>
        <v>-0.05_-0.3_10_14</v>
      </c>
      <c r="Z217">
        <v>0</v>
      </c>
    </row>
    <row r="218" spans="1:26" outlineLevel="1" x14ac:dyDescent="0.25">
      <c r="A218" s="1" t="s">
        <v>552</v>
      </c>
      <c r="B218" t="s">
        <v>55</v>
      </c>
      <c r="C218" t="s">
        <v>19</v>
      </c>
      <c r="D218" t="s">
        <v>1140</v>
      </c>
      <c r="E218" t="s">
        <v>310</v>
      </c>
      <c r="F218" t="s">
        <v>304</v>
      </c>
      <c r="G218">
        <v>20</v>
      </c>
      <c r="H218">
        <v>-0.05</v>
      </c>
      <c r="I218">
        <v>0.3</v>
      </c>
      <c r="J218">
        <v>10</v>
      </c>
      <c r="K218">
        <v>14</v>
      </c>
      <c r="L218" s="5" t="str">
        <f>VLOOKUP(X218,[2]Inputs!$A:$F,6,FALSE)</f>
        <v>1.0013</v>
      </c>
      <c r="M218" s="5" t="str">
        <f>VLOOKUP(X218,[2]Inputs!$A:$H,8,FALSE)</f>
        <v>1.0250</v>
      </c>
      <c r="N218" s="5" t="str">
        <f>VLOOKUP(X218,[2]Inputs!$A:$H,7,FALSE)</f>
        <v>1.0452</v>
      </c>
      <c r="O218">
        <v>0</v>
      </c>
      <c r="P218">
        <v>0.43</v>
      </c>
      <c r="Q218">
        <v>1</v>
      </c>
      <c r="R218">
        <v>0</v>
      </c>
      <c r="S218">
        <f>SQRT((100/(J218*[2]Inputs!$B$9))^2/(K218^2+1))*[2]Inputs!$B$8^2/100</f>
        <v>1.1936621144128245</v>
      </c>
      <c r="T218">
        <f>SQRT((100/(J218*[2]Inputs!$B$9))^2-SQRT((100/(J218*[2]Inputs!$B$9))^2/(K218^2+1))^2)*[2]Inputs!$B$8^2/100/2/PI()/50</f>
        <v>5.3193623249290889E-2</v>
      </c>
      <c r="U218">
        <v>0</v>
      </c>
      <c r="V218">
        <v>0</v>
      </c>
      <c r="W218" t="str">
        <f t="shared" si="9"/>
        <v>PSCAD_DMAT_C_1P_SCR10_XR14_P-0.05_Q0.3_1P.Unbalanced.117_1</v>
      </c>
      <c r="X218" t="str">
        <f t="shared" si="10"/>
        <v>-0.05_0.3_10_14</v>
      </c>
      <c r="Z218">
        <v>0</v>
      </c>
    </row>
    <row r="219" spans="1:26" outlineLevel="1" x14ac:dyDescent="0.25">
      <c r="A219" s="1" t="s">
        <v>553</v>
      </c>
      <c r="B219" t="s">
        <v>55</v>
      </c>
      <c r="C219" t="s">
        <v>19</v>
      </c>
      <c r="D219" t="s">
        <v>1140</v>
      </c>
      <c r="E219" t="s">
        <v>310</v>
      </c>
      <c r="F219" t="s">
        <v>304</v>
      </c>
      <c r="G219">
        <v>20</v>
      </c>
      <c r="H219">
        <v>-0.05</v>
      </c>
      <c r="I219">
        <v>0.3</v>
      </c>
      <c r="J219">
        <v>10</v>
      </c>
      <c r="K219">
        <v>14</v>
      </c>
      <c r="L219" s="5" t="str">
        <f>VLOOKUP(X219,[2]Inputs!$A:$F,6,FALSE)</f>
        <v>1.0013</v>
      </c>
      <c r="M219" s="5" t="str">
        <f>VLOOKUP(X219,[2]Inputs!$A:$H,8,FALSE)</f>
        <v>1.0250</v>
      </c>
      <c r="N219" s="5" t="str">
        <f>VLOOKUP(X219,[2]Inputs!$A:$H,7,FALSE)</f>
        <v>1.0452</v>
      </c>
      <c r="O219">
        <v>0</v>
      </c>
      <c r="P219">
        <v>0.43</v>
      </c>
      <c r="Q219">
        <v>5</v>
      </c>
      <c r="R219">
        <v>0</v>
      </c>
      <c r="S219">
        <f>SQRT((100/(J219*[2]Inputs!$B$9))^2/(K219^2+1))*[2]Inputs!$B$8^2/100</f>
        <v>1.1936621144128245</v>
      </c>
      <c r="T219">
        <f>SQRT((100/(J219*[2]Inputs!$B$9))^2-SQRT((100/(J219*[2]Inputs!$B$9))^2/(K219^2+1))^2)*[2]Inputs!$B$8^2/100/2/PI()/50</f>
        <v>5.3193623249290889E-2</v>
      </c>
      <c r="U219">
        <v>0</v>
      </c>
      <c r="V219">
        <v>0</v>
      </c>
      <c r="W219" t="str">
        <f t="shared" si="9"/>
        <v>PSCAD_DMAT_C_1P_SCR10_XR14_P-0.05_Q0.3_1P.Unbalanced.117_5</v>
      </c>
      <c r="X219" t="str">
        <f t="shared" si="10"/>
        <v>-0.05_0.3_10_14</v>
      </c>
      <c r="Z219">
        <v>0</v>
      </c>
    </row>
    <row r="220" spans="1:26" outlineLevel="1" x14ac:dyDescent="0.25">
      <c r="A220" s="1" t="s">
        <v>554</v>
      </c>
      <c r="B220" t="s">
        <v>55</v>
      </c>
      <c r="C220" t="s">
        <v>19</v>
      </c>
      <c r="D220" t="s">
        <v>1140</v>
      </c>
      <c r="E220" t="s">
        <v>310</v>
      </c>
      <c r="F220" t="s">
        <v>304</v>
      </c>
      <c r="G220">
        <v>20</v>
      </c>
      <c r="H220">
        <v>-0.05</v>
      </c>
      <c r="I220">
        <v>0.3</v>
      </c>
      <c r="J220">
        <v>10</v>
      </c>
      <c r="K220">
        <v>14</v>
      </c>
      <c r="L220" s="5" t="str">
        <f>VLOOKUP(X220,[2]Inputs!$A:$F,6,FALSE)</f>
        <v>1.0013</v>
      </c>
      <c r="M220" s="5" t="str">
        <f>VLOOKUP(X220,[2]Inputs!$A:$H,8,FALSE)</f>
        <v>1.0250</v>
      </c>
      <c r="N220" s="5" t="str">
        <f>VLOOKUP(X220,[2]Inputs!$A:$H,7,FALSE)</f>
        <v>1.0452</v>
      </c>
      <c r="O220">
        <v>0</v>
      </c>
      <c r="P220">
        <v>0.43</v>
      </c>
      <c r="Q220">
        <v>10</v>
      </c>
      <c r="R220">
        <v>0</v>
      </c>
      <c r="S220">
        <f>SQRT((100/(J220*[2]Inputs!$B$9))^2/(K220^2+1))*[2]Inputs!$B$8^2/100</f>
        <v>1.1936621144128245</v>
      </c>
      <c r="T220">
        <f>SQRT((100/(J220*[2]Inputs!$B$9))^2-SQRT((100/(J220*[2]Inputs!$B$9))^2/(K220^2+1))^2)*[2]Inputs!$B$8^2/100/2/PI()/50</f>
        <v>5.3193623249290889E-2</v>
      </c>
      <c r="U220">
        <v>0</v>
      </c>
      <c r="V220">
        <v>0</v>
      </c>
      <c r="W220" t="str">
        <f t="shared" si="9"/>
        <v>PSCAD_DMAT_C_1P_SCR10_XR14_P-0.05_Q0.3_1P.Unbalanced.117_10</v>
      </c>
      <c r="X220" t="str">
        <f t="shared" si="10"/>
        <v>-0.05_0.3_10_14</v>
      </c>
      <c r="Z220">
        <v>0</v>
      </c>
    </row>
    <row r="221" spans="1:26" outlineLevel="1" x14ac:dyDescent="0.25">
      <c r="A221" s="1" t="s">
        <v>555</v>
      </c>
      <c r="B221" t="s">
        <v>55</v>
      </c>
      <c r="C221" t="s">
        <v>19</v>
      </c>
      <c r="D221" t="s">
        <v>1140</v>
      </c>
      <c r="E221" t="s">
        <v>310</v>
      </c>
      <c r="F221" t="s">
        <v>304</v>
      </c>
      <c r="G221">
        <v>20</v>
      </c>
      <c r="H221">
        <v>-0.05</v>
      </c>
      <c r="I221">
        <v>0</v>
      </c>
      <c r="J221">
        <v>3</v>
      </c>
      <c r="K221">
        <v>14</v>
      </c>
      <c r="L221" s="5" t="str">
        <f>VLOOKUP(X221,[2]Inputs!$A:$F,6,FALSE)</f>
        <v>1.0311</v>
      </c>
      <c r="M221" s="5" t="str">
        <f>VLOOKUP(X221,[2]Inputs!$A:$H,8,FALSE)</f>
        <v>1.0000</v>
      </c>
      <c r="N221" s="5" t="str">
        <f>VLOOKUP(X221,[2]Inputs!$A:$H,7,FALSE)</f>
        <v>1.0300</v>
      </c>
      <c r="O221">
        <v>0</v>
      </c>
      <c r="P221">
        <v>0.43</v>
      </c>
      <c r="Q221">
        <v>1</v>
      </c>
      <c r="R221">
        <v>0</v>
      </c>
      <c r="S221">
        <f>SQRT((100/(J221*[2]Inputs!$B$9))^2/(K221^2+1))*[2]Inputs!$B$8^2/100</f>
        <v>3.9788737147094158</v>
      </c>
      <c r="T221">
        <f>SQRT((100/(J221*[2]Inputs!$B$9))^2-SQRT((100/(J221*[2]Inputs!$B$9))^2/(K221^2+1))^2)*[2]Inputs!$B$8^2/100/2/PI()/50</f>
        <v>0.17731207749763631</v>
      </c>
      <c r="U221">
        <v>0</v>
      </c>
      <c r="V221">
        <v>0</v>
      </c>
      <c r="W221" t="str">
        <f t="shared" si="9"/>
        <v>PSCAD_DMAT_C_1P_SCR3_XR14_P-0.05_Q0_1P.Unbalanced.118_1</v>
      </c>
      <c r="X221" t="str">
        <f t="shared" si="10"/>
        <v>-0.05_0_3_14</v>
      </c>
      <c r="Z221">
        <v>0</v>
      </c>
    </row>
    <row r="222" spans="1:26" outlineLevel="1" x14ac:dyDescent="0.25">
      <c r="A222" s="1" t="s">
        <v>556</v>
      </c>
      <c r="B222" t="s">
        <v>55</v>
      </c>
      <c r="C222" t="s">
        <v>19</v>
      </c>
      <c r="D222" t="s">
        <v>1140</v>
      </c>
      <c r="E222" t="s">
        <v>310</v>
      </c>
      <c r="F222" t="s">
        <v>304</v>
      </c>
      <c r="G222">
        <v>20</v>
      </c>
      <c r="H222">
        <v>-0.05</v>
      </c>
      <c r="I222">
        <v>0</v>
      </c>
      <c r="J222">
        <v>3</v>
      </c>
      <c r="K222">
        <v>14</v>
      </c>
      <c r="L222" s="5" t="str">
        <f>VLOOKUP(X222,[2]Inputs!$A:$F,6,FALSE)</f>
        <v>1.0311</v>
      </c>
      <c r="M222" s="5" t="str">
        <f>VLOOKUP(X222,[2]Inputs!$A:$H,8,FALSE)</f>
        <v>1.0000</v>
      </c>
      <c r="N222" s="5" t="str">
        <f>VLOOKUP(X222,[2]Inputs!$A:$H,7,FALSE)</f>
        <v>1.0300</v>
      </c>
      <c r="O222">
        <v>0</v>
      </c>
      <c r="P222">
        <v>0.43</v>
      </c>
      <c r="Q222">
        <v>5</v>
      </c>
      <c r="R222">
        <v>0</v>
      </c>
      <c r="S222">
        <f>SQRT((100/(J222*[2]Inputs!$B$9))^2/(K222^2+1))*[2]Inputs!$B$8^2/100</f>
        <v>3.9788737147094158</v>
      </c>
      <c r="T222">
        <f>SQRT((100/(J222*[2]Inputs!$B$9))^2-SQRT((100/(J222*[2]Inputs!$B$9))^2/(K222^2+1))^2)*[2]Inputs!$B$8^2/100/2/PI()/50</f>
        <v>0.17731207749763631</v>
      </c>
      <c r="U222">
        <v>0</v>
      </c>
      <c r="V222">
        <v>0</v>
      </c>
      <c r="W222" t="str">
        <f t="shared" si="9"/>
        <v>PSCAD_DMAT_C_1P_SCR3_XR14_P-0.05_Q0_1P.Unbalanced.118_5</v>
      </c>
      <c r="X222" t="str">
        <f t="shared" si="10"/>
        <v>-0.05_0_3_14</v>
      </c>
      <c r="Z222">
        <v>0</v>
      </c>
    </row>
    <row r="223" spans="1:26" outlineLevel="1" x14ac:dyDescent="0.25">
      <c r="A223" s="1" t="s">
        <v>557</v>
      </c>
      <c r="B223" t="s">
        <v>55</v>
      </c>
      <c r="C223" t="s">
        <v>19</v>
      </c>
      <c r="D223" t="s">
        <v>1140</v>
      </c>
      <c r="E223" t="s">
        <v>310</v>
      </c>
      <c r="F223" t="s">
        <v>304</v>
      </c>
      <c r="G223">
        <v>20</v>
      </c>
      <c r="H223">
        <v>-0.05</v>
      </c>
      <c r="I223">
        <v>0</v>
      </c>
      <c r="J223">
        <v>3</v>
      </c>
      <c r="K223">
        <v>14</v>
      </c>
      <c r="L223" s="5" t="str">
        <f>VLOOKUP(X223,[2]Inputs!$A:$F,6,FALSE)</f>
        <v>1.0311</v>
      </c>
      <c r="M223" s="5" t="str">
        <f>VLOOKUP(X223,[2]Inputs!$A:$H,8,FALSE)</f>
        <v>1.0000</v>
      </c>
      <c r="N223" s="5" t="str">
        <f>VLOOKUP(X223,[2]Inputs!$A:$H,7,FALSE)</f>
        <v>1.0300</v>
      </c>
      <c r="O223">
        <v>0</v>
      </c>
      <c r="P223">
        <v>0.43</v>
      </c>
      <c r="Q223">
        <v>10</v>
      </c>
      <c r="R223">
        <v>0</v>
      </c>
      <c r="S223">
        <f>SQRT((100/(J223*[2]Inputs!$B$9))^2/(K223^2+1))*[2]Inputs!$B$8^2/100</f>
        <v>3.9788737147094158</v>
      </c>
      <c r="T223">
        <f>SQRT((100/(J223*[2]Inputs!$B$9))^2-SQRT((100/(J223*[2]Inputs!$B$9))^2/(K223^2+1))^2)*[2]Inputs!$B$8^2/100/2/PI()/50</f>
        <v>0.17731207749763631</v>
      </c>
      <c r="U223">
        <v>0</v>
      </c>
      <c r="V223">
        <v>0</v>
      </c>
      <c r="W223" t="str">
        <f t="shared" si="9"/>
        <v>PSCAD_DMAT_C_1P_SCR3_XR14_P-0.05_Q0_1P.Unbalanced.118_10</v>
      </c>
      <c r="X223" t="str">
        <f t="shared" si="10"/>
        <v>-0.05_0_3_14</v>
      </c>
      <c r="Z223">
        <v>0</v>
      </c>
    </row>
    <row r="224" spans="1:26" outlineLevel="1" x14ac:dyDescent="0.25">
      <c r="A224" s="1" t="s">
        <v>558</v>
      </c>
      <c r="B224" t="s">
        <v>55</v>
      </c>
      <c r="C224" t="s">
        <v>19</v>
      </c>
      <c r="D224" t="s">
        <v>1140</v>
      </c>
      <c r="E224" t="s">
        <v>310</v>
      </c>
      <c r="F224" t="s">
        <v>304</v>
      </c>
      <c r="G224">
        <v>20</v>
      </c>
      <c r="H224">
        <v>-0.05</v>
      </c>
      <c r="I224">
        <v>-0.3</v>
      </c>
      <c r="J224">
        <v>3</v>
      </c>
      <c r="K224">
        <v>3</v>
      </c>
      <c r="L224" s="5" t="str">
        <f>VLOOKUP(X224,[2]Inputs!$A:$F,6,FALSE)</f>
        <v>1.1272</v>
      </c>
      <c r="M224" s="5" t="str">
        <f>VLOOKUP(X224,[2]Inputs!$A:$H,8,FALSE)</f>
        <v>0.9750</v>
      </c>
      <c r="N224" s="5" t="str">
        <f>VLOOKUP(X224,[2]Inputs!$A:$H,7,FALSE)</f>
        <v>1.0148</v>
      </c>
      <c r="O224">
        <v>0</v>
      </c>
      <c r="P224">
        <v>0.43</v>
      </c>
      <c r="Q224">
        <v>1</v>
      </c>
      <c r="R224">
        <v>0</v>
      </c>
      <c r="S224">
        <f>SQRT((100/(J224*[2]Inputs!$B$9))^2/(K224^2+1))*[2]Inputs!$B$8^2/100</f>
        <v>17.660104471401873</v>
      </c>
      <c r="T224">
        <f>SQRT((100/(J224*[2]Inputs!$B$9))^2-SQRT((100/(J224*[2]Inputs!$B$9))^2/(K224^2+1))^2)*[2]Inputs!$B$8^2/100/2/PI()/50</f>
        <v>0.16864157532857349</v>
      </c>
      <c r="U224">
        <v>0</v>
      </c>
      <c r="V224">
        <v>0</v>
      </c>
      <c r="W224" t="str">
        <f t="shared" si="9"/>
        <v>PSCAD_DMAT_C_1P_SCR3_XR3_P-0.05_Q-0.3_1P.Unbalanced.119_1</v>
      </c>
      <c r="X224" t="str">
        <f t="shared" si="10"/>
        <v>-0.05_-0.3_3_3</v>
      </c>
      <c r="Z224">
        <v>0</v>
      </c>
    </row>
    <row r="225" spans="1:26" outlineLevel="1" x14ac:dyDescent="0.25">
      <c r="A225" s="1" t="s">
        <v>559</v>
      </c>
      <c r="B225" t="s">
        <v>55</v>
      </c>
      <c r="C225" t="s">
        <v>19</v>
      </c>
      <c r="D225" t="s">
        <v>1140</v>
      </c>
      <c r="E225" t="s">
        <v>310</v>
      </c>
      <c r="F225" t="s">
        <v>304</v>
      </c>
      <c r="G225">
        <v>20</v>
      </c>
      <c r="H225">
        <v>-0.05</v>
      </c>
      <c r="I225">
        <v>-0.3</v>
      </c>
      <c r="J225">
        <v>3</v>
      </c>
      <c r="K225">
        <v>3</v>
      </c>
      <c r="L225" s="5" t="str">
        <f>VLOOKUP(X225,[2]Inputs!$A:$F,6,FALSE)</f>
        <v>1.1272</v>
      </c>
      <c r="M225" s="5" t="str">
        <f>VLOOKUP(X225,[2]Inputs!$A:$H,8,FALSE)</f>
        <v>0.9750</v>
      </c>
      <c r="N225" s="5" t="str">
        <f>VLOOKUP(X225,[2]Inputs!$A:$H,7,FALSE)</f>
        <v>1.0148</v>
      </c>
      <c r="O225">
        <v>0</v>
      </c>
      <c r="P225">
        <v>0.43</v>
      </c>
      <c r="Q225">
        <v>5</v>
      </c>
      <c r="R225">
        <v>0</v>
      </c>
      <c r="S225">
        <f>SQRT((100/(J225*[2]Inputs!$B$9))^2/(K225^2+1))*[2]Inputs!$B$8^2/100</f>
        <v>17.660104471401873</v>
      </c>
      <c r="T225">
        <f>SQRT((100/(J225*[2]Inputs!$B$9))^2-SQRT((100/(J225*[2]Inputs!$B$9))^2/(K225^2+1))^2)*[2]Inputs!$B$8^2/100/2/PI()/50</f>
        <v>0.16864157532857349</v>
      </c>
      <c r="U225">
        <v>0</v>
      </c>
      <c r="V225">
        <v>0</v>
      </c>
      <c r="W225" t="str">
        <f t="shared" si="9"/>
        <v>PSCAD_DMAT_C_1P_SCR3_XR3_P-0.05_Q-0.3_1P.Unbalanced.119_5</v>
      </c>
      <c r="X225" t="str">
        <f t="shared" si="10"/>
        <v>-0.05_-0.3_3_3</v>
      </c>
      <c r="Z225">
        <v>0</v>
      </c>
    </row>
    <row r="226" spans="1:26" outlineLevel="1" x14ac:dyDescent="0.25">
      <c r="A226" s="1" t="s">
        <v>560</v>
      </c>
      <c r="B226" t="s">
        <v>55</v>
      </c>
      <c r="C226" t="s">
        <v>19</v>
      </c>
      <c r="D226" t="s">
        <v>1140</v>
      </c>
      <c r="E226" t="s">
        <v>310</v>
      </c>
      <c r="F226" t="s">
        <v>304</v>
      </c>
      <c r="G226">
        <v>20</v>
      </c>
      <c r="H226">
        <v>-0.05</v>
      </c>
      <c r="I226">
        <v>-0.3</v>
      </c>
      <c r="J226">
        <v>3</v>
      </c>
      <c r="K226">
        <v>3</v>
      </c>
      <c r="L226" s="5" t="str">
        <f>VLOOKUP(X226,[2]Inputs!$A:$F,6,FALSE)</f>
        <v>1.1272</v>
      </c>
      <c r="M226" s="5" t="str">
        <f>VLOOKUP(X226,[2]Inputs!$A:$H,8,FALSE)</f>
        <v>0.9750</v>
      </c>
      <c r="N226" s="5" t="str">
        <f>VLOOKUP(X226,[2]Inputs!$A:$H,7,FALSE)</f>
        <v>1.0148</v>
      </c>
      <c r="O226">
        <v>0</v>
      </c>
      <c r="P226">
        <v>0.43</v>
      </c>
      <c r="Q226">
        <v>10</v>
      </c>
      <c r="R226">
        <v>0</v>
      </c>
      <c r="S226">
        <f>SQRT((100/(J226*[2]Inputs!$B$9))^2/(K226^2+1))*[2]Inputs!$B$8^2/100</f>
        <v>17.660104471401873</v>
      </c>
      <c r="T226">
        <f>SQRT((100/(J226*[2]Inputs!$B$9))^2-SQRT((100/(J226*[2]Inputs!$B$9))^2/(K226^2+1))^2)*[2]Inputs!$B$8^2/100/2/PI()/50</f>
        <v>0.16864157532857349</v>
      </c>
      <c r="U226">
        <v>0</v>
      </c>
      <c r="V226">
        <v>0</v>
      </c>
      <c r="W226" t="str">
        <f t="shared" si="9"/>
        <v>PSCAD_DMAT_C_1P_SCR3_XR3_P-0.05_Q-0.3_1P.Unbalanced.119_10</v>
      </c>
      <c r="X226" t="str">
        <f t="shared" si="10"/>
        <v>-0.05_-0.3_3_3</v>
      </c>
      <c r="Z226">
        <v>0</v>
      </c>
    </row>
    <row r="227" spans="1:26" outlineLevel="1" x14ac:dyDescent="0.25">
      <c r="A227" s="1" t="s">
        <v>561</v>
      </c>
      <c r="B227" t="s">
        <v>55</v>
      </c>
      <c r="C227" t="s">
        <v>19</v>
      </c>
      <c r="D227" t="s">
        <v>1140</v>
      </c>
      <c r="E227" t="s">
        <v>310</v>
      </c>
      <c r="F227" t="s">
        <v>304</v>
      </c>
      <c r="G227">
        <v>20</v>
      </c>
      <c r="H227">
        <v>-0.05</v>
      </c>
      <c r="I227">
        <v>0.3</v>
      </c>
      <c r="J227">
        <v>3</v>
      </c>
      <c r="K227">
        <v>3</v>
      </c>
      <c r="L227" s="5" t="str">
        <f>VLOOKUP(X227,[2]Inputs!$A:$F,6,FALSE)</f>
        <v>0.9443</v>
      </c>
      <c r="M227" s="5" t="str">
        <f>VLOOKUP(X227,[2]Inputs!$A:$H,8,FALSE)</f>
        <v>1.0250</v>
      </c>
      <c r="N227" s="5" t="str">
        <f>VLOOKUP(X227,[2]Inputs!$A:$H,7,FALSE)</f>
        <v>1.0452</v>
      </c>
      <c r="O227">
        <v>0</v>
      </c>
      <c r="P227">
        <v>0.43</v>
      </c>
      <c r="Q227">
        <v>1</v>
      </c>
      <c r="R227">
        <v>0</v>
      </c>
      <c r="S227">
        <f>SQRT((100/(J227*[2]Inputs!$B$9))^2/(K227^2+1))*[2]Inputs!$B$8^2/100</f>
        <v>17.660104471401873</v>
      </c>
      <c r="T227">
        <f>SQRT((100/(J227*[2]Inputs!$B$9))^2-SQRT((100/(J227*[2]Inputs!$B$9))^2/(K227^2+1))^2)*[2]Inputs!$B$8^2/100/2/PI()/50</f>
        <v>0.16864157532857349</v>
      </c>
      <c r="U227">
        <v>0</v>
      </c>
      <c r="V227">
        <v>0</v>
      </c>
      <c r="W227" t="str">
        <f t="shared" si="9"/>
        <v>PSCAD_DMAT_C_1P_SCR3_XR3_P-0.05_Q0.3_1P.Unbalanced.120_1</v>
      </c>
      <c r="X227" t="str">
        <f t="shared" si="10"/>
        <v>-0.05_0.3_3_3</v>
      </c>
      <c r="Z227">
        <v>0</v>
      </c>
    </row>
    <row r="228" spans="1:26" outlineLevel="1" x14ac:dyDescent="0.25">
      <c r="A228" s="1" t="s">
        <v>562</v>
      </c>
      <c r="B228" t="s">
        <v>55</v>
      </c>
      <c r="C228" t="s">
        <v>19</v>
      </c>
      <c r="D228" t="s">
        <v>1140</v>
      </c>
      <c r="E228" t="s">
        <v>310</v>
      </c>
      <c r="F228" t="s">
        <v>304</v>
      </c>
      <c r="G228">
        <v>20</v>
      </c>
      <c r="H228">
        <v>-0.05</v>
      </c>
      <c r="I228">
        <v>0.3</v>
      </c>
      <c r="J228">
        <v>3</v>
      </c>
      <c r="K228">
        <v>3</v>
      </c>
      <c r="L228" s="5" t="str">
        <f>VLOOKUP(X228,[2]Inputs!$A:$F,6,FALSE)</f>
        <v>0.9443</v>
      </c>
      <c r="M228" s="5" t="str">
        <f>VLOOKUP(X228,[2]Inputs!$A:$H,8,FALSE)</f>
        <v>1.0250</v>
      </c>
      <c r="N228" s="5" t="str">
        <f>VLOOKUP(X228,[2]Inputs!$A:$H,7,FALSE)</f>
        <v>1.0452</v>
      </c>
      <c r="O228">
        <v>0</v>
      </c>
      <c r="P228">
        <v>0.43</v>
      </c>
      <c r="Q228">
        <v>5</v>
      </c>
      <c r="R228">
        <v>0</v>
      </c>
      <c r="S228">
        <f>SQRT((100/(J228*[2]Inputs!$B$9))^2/(K228^2+1))*[2]Inputs!$B$8^2/100</f>
        <v>17.660104471401873</v>
      </c>
      <c r="T228">
        <f>SQRT((100/(J228*[2]Inputs!$B$9))^2-SQRT((100/(J228*[2]Inputs!$B$9))^2/(K228^2+1))^2)*[2]Inputs!$B$8^2/100/2/PI()/50</f>
        <v>0.16864157532857349</v>
      </c>
      <c r="U228">
        <v>0</v>
      </c>
      <c r="V228">
        <v>0</v>
      </c>
      <c r="W228" t="str">
        <f t="shared" si="9"/>
        <v>PSCAD_DMAT_C_1P_SCR3_XR3_P-0.05_Q0.3_1P.Unbalanced.120_5</v>
      </c>
      <c r="X228" t="str">
        <f t="shared" si="10"/>
        <v>-0.05_0.3_3_3</v>
      </c>
      <c r="Z228">
        <v>0</v>
      </c>
    </row>
    <row r="229" spans="1:26" outlineLevel="1" x14ac:dyDescent="0.25">
      <c r="A229" s="1" t="s">
        <v>563</v>
      </c>
      <c r="B229" t="s">
        <v>55</v>
      </c>
      <c r="C229" t="s">
        <v>19</v>
      </c>
      <c r="D229" t="s">
        <v>1140</v>
      </c>
      <c r="E229" t="s">
        <v>310</v>
      </c>
      <c r="F229" t="s">
        <v>304</v>
      </c>
      <c r="G229">
        <v>20</v>
      </c>
      <c r="H229">
        <v>-0.05</v>
      </c>
      <c r="I229">
        <v>0.3</v>
      </c>
      <c r="J229">
        <v>3</v>
      </c>
      <c r="K229">
        <v>3</v>
      </c>
      <c r="L229" s="5" t="str">
        <f>VLOOKUP(X229,[2]Inputs!$A:$F,6,FALSE)</f>
        <v>0.9443</v>
      </c>
      <c r="M229" s="5" t="str">
        <f>VLOOKUP(X229,[2]Inputs!$A:$H,8,FALSE)</f>
        <v>1.0250</v>
      </c>
      <c r="N229" s="5" t="str">
        <f>VLOOKUP(X229,[2]Inputs!$A:$H,7,FALSE)</f>
        <v>1.0452</v>
      </c>
      <c r="O229">
        <v>0</v>
      </c>
      <c r="P229">
        <v>0.43</v>
      </c>
      <c r="Q229">
        <v>10</v>
      </c>
      <c r="R229">
        <v>0</v>
      </c>
      <c r="S229">
        <f>SQRT((100/(J229*[2]Inputs!$B$9))^2/(K229^2+1))*[2]Inputs!$B$8^2/100</f>
        <v>17.660104471401873</v>
      </c>
      <c r="T229">
        <f>SQRT((100/(J229*[2]Inputs!$B$9))^2-SQRT((100/(J229*[2]Inputs!$B$9))^2/(K229^2+1))^2)*[2]Inputs!$B$8^2/100/2/PI()/50</f>
        <v>0.16864157532857349</v>
      </c>
      <c r="U229">
        <v>0</v>
      </c>
      <c r="V229">
        <v>0</v>
      </c>
      <c r="W229" t="str">
        <f t="shared" si="9"/>
        <v>PSCAD_DMAT_C_1P_SCR3_XR3_P-0.05_Q0.3_1P.Unbalanced.120_10</v>
      </c>
      <c r="X229" t="str">
        <f t="shared" si="10"/>
        <v>-0.05_0.3_3_3</v>
      </c>
      <c r="Z229">
        <v>0</v>
      </c>
    </row>
    <row r="230" spans="1:26" x14ac:dyDescent="0.25">
      <c r="A230" s="1" t="s">
        <v>1144</v>
      </c>
      <c r="B230" t="s">
        <v>55</v>
      </c>
      <c r="C230" t="s">
        <v>21</v>
      </c>
      <c r="D230" t="s">
        <v>1140</v>
      </c>
      <c r="E230" t="s">
        <v>312</v>
      </c>
      <c r="F230" t="s">
        <v>304</v>
      </c>
      <c r="G230">
        <v>25</v>
      </c>
      <c r="H230">
        <v>-1</v>
      </c>
      <c r="I230" s="7">
        <v>0</v>
      </c>
      <c r="J230">
        <f>[2]Inputs!$B$6</f>
        <v>7.06</v>
      </c>
      <c r="K230">
        <f>[2]Inputs!$C$6</f>
        <v>1.63</v>
      </c>
      <c r="L230" s="5" t="str">
        <f>VLOOKUP(X230,[2]Inputs!$A:$F,6,FALSE)</f>
        <v>1.1081</v>
      </c>
      <c r="M230" s="5" t="str">
        <f>VLOOKUP(X230,[2]Inputs!$A:$H,8,FALSE)</f>
        <v>1.0000</v>
      </c>
      <c r="N230" s="5" t="str">
        <f>VLOOKUP(X230,[2]Inputs!$A:$H,7,FALSE)</f>
        <v>1.0300</v>
      </c>
      <c r="O230">
        <v>0</v>
      </c>
      <c r="P230">
        <v>0</v>
      </c>
      <c r="Q230" s="17">
        <f>(SQRT((100/(J230*[3]Inputs!$B$9))^2/(K230^2+1)))*([3]Inputs!$B$8^2/100)</f>
        <v>4.9637885297754156</v>
      </c>
      <c r="R230" s="17">
        <f>SQRT((([3]Inputs!$B$8^2/100)*100/(J230*[3]Inputs!$B$9))^2-(Q230)^2)/(2*PI()*50)</f>
        <v>2.5754374279837455E-2</v>
      </c>
      <c r="S230">
        <f>SQRT((100/(J230*[3]Inputs!$B$9))^2/(K230^2+1))*[3]Inputs!$B$8^2/100</f>
        <v>4.9637885297754147</v>
      </c>
      <c r="T230">
        <f>SQRT((100/(J230*[3]Inputs!$B$9))^2-SQRT((100/(J230*[3]Inputs!$B$9))^2/(K230^2+1))^2)*[3]Inputs!$B$8^2/100/2/PI()/50</f>
        <v>2.5754374279837448E-2</v>
      </c>
      <c r="U230">
        <v>0</v>
      </c>
      <c r="V230">
        <v>0</v>
      </c>
      <c r="W230" t="str">
        <f t="shared" si="9"/>
        <v>PSCAD_DMAT_C_MFRT_SCR7.06_XR1.63_P-1_Q0_MFRT.S1.121.1</v>
      </c>
      <c r="X230" t="str">
        <f t="shared" si="10"/>
        <v>-1_0_7.06_1.63</v>
      </c>
      <c r="Z230">
        <v>0</v>
      </c>
    </row>
    <row r="231" spans="1:26" x14ac:dyDescent="0.25">
      <c r="A231" s="1" t="s">
        <v>1145</v>
      </c>
      <c r="B231" t="s">
        <v>55</v>
      </c>
      <c r="C231" t="s">
        <v>21</v>
      </c>
      <c r="D231" t="s">
        <v>1140</v>
      </c>
      <c r="E231" t="s">
        <v>312</v>
      </c>
      <c r="F231" t="s">
        <v>304</v>
      </c>
      <c r="G231">
        <v>25</v>
      </c>
      <c r="H231">
        <v>-1</v>
      </c>
      <c r="I231" s="7">
        <v>0</v>
      </c>
      <c r="J231">
        <f>[2]Inputs!$B$7</f>
        <v>4.53</v>
      </c>
      <c r="K231">
        <f>[2]Inputs!$C$7</f>
        <v>1.21</v>
      </c>
      <c r="L231" s="5" t="str">
        <f>VLOOKUP(X231,[2]Inputs!$A:$F,6,FALSE)</f>
        <v>1.1782</v>
      </c>
      <c r="M231" s="5" t="str">
        <f>VLOOKUP(X231,[2]Inputs!$A:$H,8,FALSE)</f>
        <v>1.0000</v>
      </c>
      <c r="N231" s="5" t="str">
        <f>VLOOKUP(X231,[2]Inputs!$A:$H,7,FALSE)</f>
        <v>1.0300</v>
      </c>
      <c r="O231">
        <v>0</v>
      </c>
      <c r="P231">
        <v>0</v>
      </c>
      <c r="Q231" s="17">
        <f>(SQRT((100/(J231*[3]Inputs!$B$9))^2/(K231^2+1)))*([3]Inputs!$B$8^2/100)</f>
        <v>9.424257590856195</v>
      </c>
      <c r="R231" s="17">
        <f>SQRT((([3]Inputs!$B$8^2/100)*100/(J231*[3]Inputs!$B$9))^2-(Q231)^2)/(2*PI()*50)</f>
        <v>3.6297995769457143E-2</v>
      </c>
      <c r="S231">
        <f>SQRT((100/(J231*[3]Inputs!$B$9))^2/(K231^2+1))*[3]Inputs!$B$8^2/100</f>
        <v>9.424257590856195</v>
      </c>
      <c r="T231">
        <f>SQRT((100/(J231*[3]Inputs!$B$9))^2-SQRT((100/(J231*[3]Inputs!$B$9))^2/(K231^2+1))^2)*[3]Inputs!$B$8^2/100/2/PI()/50</f>
        <v>3.629799576945715E-2</v>
      </c>
      <c r="U231">
        <v>0</v>
      </c>
      <c r="V231">
        <v>0</v>
      </c>
      <c r="W231" t="str">
        <f t="shared" si="9"/>
        <v>PSCAD_DMAT_C_MFRT_SCR4.53_XR1.21_P-1_Q0_MFRT.S1.121.2</v>
      </c>
      <c r="X231" t="str">
        <f t="shared" si="10"/>
        <v>-1_0_4.53_1.21</v>
      </c>
      <c r="Z231">
        <v>0</v>
      </c>
    </row>
    <row r="232" spans="1:26" x14ac:dyDescent="0.25">
      <c r="A232" s="1" t="s">
        <v>1146</v>
      </c>
      <c r="B232" t="s">
        <v>55</v>
      </c>
      <c r="C232" t="s">
        <v>22</v>
      </c>
      <c r="D232" t="s">
        <v>1140</v>
      </c>
      <c r="E232" t="s">
        <v>312</v>
      </c>
      <c r="F232" t="s">
        <v>304</v>
      </c>
      <c r="G232">
        <v>50</v>
      </c>
      <c r="H232">
        <v>-1</v>
      </c>
      <c r="I232" s="7">
        <v>0</v>
      </c>
      <c r="J232">
        <f>[2]Inputs!$B$6</f>
        <v>7.06</v>
      </c>
      <c r="K232">
        <f>[2]Inputs!$C$6</f>
        <v>1.63</v>
      </c>
      <c r="L232" s="5" t="str">
        <f>VLOOKUP(X232,[2]Inputs!$A:$F,6,FALSE)</f>
        <v>1.1081</v>
      </c>
      <c r="M232" s="5" t="str">
        <f>VLOOKUP(X232,[2]Inputs!$A:$H,8,FALSE)</f>
        <v>1.0000</v>
      </c>
      <c r="N232" s="5" t="str">
        <f>VLOOKUP(X232,[2]Inputs!$A:$H,7,FALSE)</f>
        <v>1.0300</v>
      </c>
      <c r="O232">
        <v>0</v>
      </c>
      <c r="P232">
        <v>0.01</v>
      </c>
      <c r="Q232" s="17">
        <f>(SQRT((100/(J232*[3]Inputs!$B$9))^2/(K232^2+1)))*([3]Inputs!$B$8^2/100)</f>
        <v>4.9637885297754156</v>
      </c>
      <c r="R232" s="17">
        <f>SQRT((([3]Inputs!$B$8^2/100)*100/(J232*[3]Inputs!$B$9))^2-(Q232)^2)/(2*PI()*50)</f>
        <v>2.5754374279837455E-2</v>
      </c>
      <c r="S232">
        <f>SQRT((100/(J232*[3]Inputs!$B$9))^2/(K232^2+1))*[3]Inputs!$B$8^2/100</f>
        <v>4.9637885297754147</v>
      </c>
      <c r="T232">
        <f>SQRT((100/(J232*[3]Inputs!$B$9))^2-SQRT((100/(J232*[3]Inputs!$B$9))^2/(K232^2+1))^2)*[3]Inputs!$B$8^2/100/2/PI()/50</f>
        <v>2.5754374279837448E-2</v>
      </c>
      <c r="U232">
        <v>0</v>
      </c>
      <c r="V232">
        <v>0</v>
      </c>
      <c r="W232" t="str">
        <f t="shared" si="9"/>
        <v>PSCAD_DMAT_C_MFRT_SCR7.06_XR1.63_P-1_Q0_MFRT.S2.122.1</v>
      </c>
      <c r="X232" t="str">
        <f t="shared" si="10"/>
        <v>-1_0_7.06_1.63</v>
      </c>
      <c r="Z232">
        <v>0</v>
      </c>
    </row>
    <row r="233" spans="1:26" x14ac:dyDescent="0.25">
      <c r="A233" s="1" t="s">
        <v>1147</v>
      </c>
      <c r="B233" t="s">
        <v>55</v>
      </c>
      <c r="C233" t="s">
        <v>22</v>
      </c>
      <c r="D233" t="s">
        <v>1140</v>
      </c>
      <c r="E233" t="s">
        <v>312</v>
      </c>
      <c r="F233" t="s">
        <v>304</v>
      </c>
      <c r="G233">
        <v>50</v>
      </c>
      <c r="H233">
        <v>-1</v>
      </c>
      <c r="I233" s="7">
        <v>0</v>
      </c>
      <c r="J233">
        <f>[2]Inputs!$B$7</f>
        <v>4.53</v>
      </c>
      <c r="K233">
        <f>[2]Inputs!$C$7</f>
        <v>1.21</v>
      </c>
      <c r="L233" s="5" t="str">
        <f>VLOOKUP(X233,[2]Inputs!$A:$F,6,FALSE)</f>
        <v>1.1782</v>
      </c>
      <c r="M233" s="5" t="str">
        <f>VLOOKUP(X233,[2]Inputs!$A:$H,8,FALSE)</f>
        <v>1.0000</v>
      </c>
      <c r="N233" s="5" t="str">
        <f>VLOOKUP(X233,[2]Inputs!$A:$H,7,FALSE)</f>
        <v>1.0300</v>
      </c>
      <c r="O233">
        <v>0</v>
      </c>
      <c r="P233">
        <v>0.01</v>
      </c>
      <c r="Q233" s="17">
        <f>(SQRT((100/(J233*[3]Inputs!$B$9))^2/(K233^2+1)))*([3]Inputs!$B$8^2/100)</f>
        <v>9.424257590856195</v>
      </c>
      <c r="R233" s="17">
        <f>SQRT((([3]Inputs!$B$8^2/100)*100/(J233*[3]Inputs!$B$9))^2-(Q233)^2)/(2*PI()*50)</f>
        <v>3.6297995769457143E-2</v>
      </c>
      <c r="S233">
        <f>SQRT((100/(J233*[3]Inputs!$B$9))^2/(K233^2+1))*[3]Inputs!$B$8^2/100</f>
        <v>9.424257590856195</v>
      </c>
      <c r="T233">
        <f>SQRT((100/(J233*[3]Inputs!$B$9))^2-SQRT((100/(J233*[3]Inputs!$B$9))^2/(K233^2+1))^2)*[3]Inputs!$B$8^2/100/2/PI()/50</f>
        <v>3.629799576945715E-2</v>
      </c>
      <c r="U233">
        <v>0</v>
      </c>
      <c r="V233">
        <v>0</v>
      </c>
      <c r="W233" t="str">
        <f t="shared" si="9"/>
        <v>PSCAD_DMAT_C_MFRT_SCR4.53_XR1.21_P-1_Q0_MFRT.S2.122.2</v>
      </c>
      <c r="X233" t="str">
        <f t="shared" si="10"/>
        <v>-1_0_4.53_1.21</v>
      </c>
      <c r="Z233">
        <v>0</v>
      </c>
    </row>
    <row r="234" spans="1:26" x14ac:dyDescent="0.25">
      <c r="A234" s="1" t="s">
        <v>1148</v>
      </c>
      <c r="B234" t="s">
        <v>55</v>
      </c>
      <c r="C234" t="s">
        <v>23</v>
      </c>
      <c r="D234" t="s">
        <v>1140</v>
      </c>
      <c r="E234" t="s">
        <v>312</v>
      </c>
      <c r="F234" t="s">
        <v>304</v>
      </c>
      <c r="G234">
        <v>50</v>
      </c>
      <c r="H234">
        <v>-1</v>
      </c>
      <c r="I234" s="7">
        <v>0</v>
      </c>
      <c r="J234">
        <f>[2]Inputs!$B$6</f>
        <v>7.06</v>
      </c>
      <c r="K234">
        <f>[2]Inputs!$C$6</f>
        <v>1.63</v>
      </c>
      <c r="L234" s="5" t="str">
        <f>VLOOKUP(X234,[2]Inputs!$A:$F,6,FALSE)</f>
        <v>1.1081</v>
      </c>
      <c r="M234" s="5" t="str">
        <f>VLOOKUP(X234,[2]Inputs!$A:$H,8,FALSE)</f>
        <v>1.0000</v>
      </c>
      <c r="N234" s="5" t="str">
        <f>VLOOKUP(X234,[2]Inputs!$A:$H,7,FALSE)</f>
        <v>1.0300</v>
      </c>
      <c r="O234">
        <v>0</v>
      </c>
      <c r="P234">
        <v>0.2</v>
      </c>
      <c r="Q234" s="17">
        <f>(SQRT((100/(J234*[3]Inputs!$B$9))^2/(K234^2+1)))*([3]Inputs!$B$8^2/100)</f>
        <v>4.9637885297754156</v>
      </c>
      <c r="R234" s="17">
        <f>SQRT((([3]Inputs!$B$8^2/100)*100/(J234*[3]Inputs!$B$9))^2-(Q234)^2)/(2*PI()*50)</f>
        <v>2.5754374279837455E-2</v>
      </c>
      <c r="S234">
        <f>SQRT((100/(J234*[3]Inputs!$B$9))^2/(K234^2+1))*[3]Inputs!$B$8^2/100</f>
        <v>4.9637885297754147</v>
      </c>
      <c r="T234">
        <f>SQRT((100/(J234*[3]Inputs!$B$9))^2-SQRT((100/(J234*[3]Inputs!$B$9))^2/(K234^2+1))^2)*[3]Inputs!$B$8^2/100/2/PI()/50</f>
        <v>2.5754374279837448E-2</v>
      </c>
      <c r="U234">
        <v>0</v>
      </c>
      <c r="V234">
        <v>0</v>
      </c>
      <c r="W234" t="str">
        <f t="shared" si="9"/>
        <v>PSCAD_DMAT_C_MFRT_SCR7.06_XR1.63_P-1_Q0_MFRT.S3.123.1</v>
      </c>
      <c r="X234" t="str">
        <f t="shared" si="10"/>
        <v>-1_0_7.06_1.63</v>
      </c>
      <c r="Z234">
        <v>0</v>
      </c>
    </row>
    <row r="235" spans="1:26" x14ac:dyDescent="0.25">
      <c r="A235" s="1" t="s">
        <v>1149</v>
      </c>
      <c r="B235" t="s">
        <v>55</v>
      </c>
      <c r="C235" t="s">
        <v>23</v>
      </c>
      <c r="D235" t="s">
        <v>1140</v>
      </c>
      <c r="E235" t="s">
        <v>312</v>
      </c>
      <c r="F235" t="s">
        <v>304</v>
      </c>
      <c r="G235">
        <v>50</v>
      </c>
      <c r="H235">
        <v>-1</v>
      </c>
      <c r="I235" s="7">
        <v>0</v>
      </c>
      <c r="J235">
        <f>[2]Inputs!$B$7</f>
        <v>4.53</v>
      </c>
      <c r="K235">
        <f>[2]Inputs!$C$7</f>
        <v>1.21</v>
      </c>
      <c r="L235" s="5" t="str">
        <f>VLOOKUP(X235,[2]Inputs!$A:$F,6,FALSE)</f>
        <v>1.1782</v>
      </c>
      <c r="M235" s="5" t="str">
        <f>VLOOKUP(X235,[2]Inputs!$A:$H,8,FALSE)</f>
        <v>1.0000</v>
      </c>
      <c r="N235" s="5" t="str">
        <f>VLOOKUP(X235,[2]Inputs!$A:$H,7,FALSE)</f>
        <v>1.0300</v>
      </c>
      <c r="O235">
        <v>0</v>
      </c>
      <c r="P235">
        <v>0.2</v>
      </c>
      <c r="Q235" s="17">
        <f>(SQRT((100/(J235*[3]Inputs!$B$9))^2/(K235^2+1)))*([3]Inputs!$B$8^2/100)</f>
        <v>9.424257590856195</v>
      </c>
      <c r="R235" s="17">
        <f>SQRT((([3]Inputs!$B$8^2/100)*100/(J235*[3]Inputs!$B$9))^2-(Q235)^2)/(2*PI()*50)</f>
        <v>3.6297995769457143E-2</v>
      </c>
      <c r="S235">
        <f>SQRT((100/(J235*[3]Inputs!$B$9))^2/(K235^2+1))*[3]Inputs!$B$8^2/100</f>
        <v>9.424257590856195</v>
      </c>
      <c r="T235">
        <f>SQRT((100/(J235*[3]Inputs!$B$9))^2-SQRT((100/(J235*[3]Inputs!$B$9))^2/(K235^2+1))^2)*[3]Inputs!$B$8^2/100/2/PI()/50</f>
        <v>3.629799576945715E-2</v>
      </c>
      <c r="U235">
        <v>0</v>
      </c>
      <c r="V235">
        <v>0</v>
      </c>
      <c r="W235" t="str">
        <f t="shared" si="9"/>
        <v>PSCAD_DMAT_C_MFRT_SCR4.53_XR1.21_P-1_Q0_MFRT.S3.123.2</v>
      </c>
      <c r="X235" t="str">
        <f t="shared" si="10"/>
        <v>-1_0_4.53_1.21</v>
      </c>
      <c r="Z235">
        <v>0</v>
      </c>
    </row>
    <row r="236" spans="1:26" x14ac:dyDescent="0.25">
      <c r="A236" s="1" t="s">
        <v>1150</v>
      </c>
      <c r="B236" t="s">
        <v>55</v>
      </c>
      <c r="C236" t="s">
        <v>24</v>
      </c>
      <c r="D236" t="s">
        <v>1140</v>
      </c>
      <c r="E236" t="s">
        <v>312</v>
      </c>
      <c r="F236" t="s">
        <v>304</v>
      </c>
      <c r="G236">
        <v>50</v>
      </c>
      <c r="H236">
        <v>-1</v>
      </c>
      <c r="I236" s="7">
        <v>0</v>
      </c>
      <c r="J236">
        <f>[2]Inputs!$B$6</f>
        <v>7.06</v>
      </c>
      <c r="K236">
        <f>[2]Inputs!$C$6</f>
        <v>1.63</v>
      </c>
      <c r="L236" s="5" t="str">
        <f>VLOOKUP(X236,[2]Inputs!$A:$F,6,FALSE)</f>
        <v>1.1081</v>
      </c>
      <c r="M236" s="5" t="str">
        <f>VLOOKUP(X236,[2]Inputs!$A:$H,8,FALSE)</f>
        <v>1.0000</v>
      </c>
      <c r="N236" s="5" t="str">
        <f>VLOOKUP(X236,[2]Inputs!$A:$H,7,FALSE)</f>
        <v>1.0300</v>
      </c>
      <c r="O236">
        <v>0</v>
      </c>
      <c r="P236">
        <v>0.5</v>
      </c>
      <c r="Q236" s="17">
        <f>(SQRT((100/(J236*[3]Inputs!$B$9))^2/(K236^2+1)))*([3]Inputs!$B$8^2/100)</f>
        <v>4.9637885297754156</v>
      </c>
      <c r="R236" s="17">
        <f>SQRT((([3]Inputs!$B$8^2/100)*100/(J236*[3]Inputs!$B$9))^2-(Q236)^2)/(2*PI()*50)</f>
        <v>2.5754374279837455E-2</v>
      </c>
      <c r="S236">
        <f>SQRT((100/(J236*[3]Inputs!$B$9))^2/(K236^2+1))*[3]Inputs!$B$8^2/100</f>
        <v>4.9637885297754147</v>
      </c>
      <c r="T236">
        <f>SQRT((100/(J236*[3]Inputs!$B$9))^2-SQRT((100/(J236*[3]Inputs!$B$9))^2/(K236^2+1))^2)*[3]Inputs!$B$8^2/100/2/PI()/50</f>
        <v>2.5754374279837448E-2</v>
      </c>
      <c r="U236">
        <v>0</v>
      </c>
      <c r="V236">
        <v>0</v>
      </c>
      <c r="W236" t="str">
        <f t="shared" si="9"/>
        <v>PSCAD_DMAT_C_MFRT_SCR7.06_XR1.63_P-1_Q0_MFRT.S4.124.1</v>
      </c>
      <c r="X236" t="str">
        <f t="shared" si="10"/>
        <v>-1_0_7.06_1.63</v>
      </c>
      <c r="Z236">
        <v>0</v>
      </c>
    </row>
    <row r="237" spans="1:26" x14ac:dyDescent="0.25">
      <c r="A237" s="1" t="s">
        <v>1151</v>
      </c>
      <c r="B237" t="s">
        <v>55</v>
      </c>
      <c r="C237" t="s">
        <v>24</v>
      </c>
      <c r="D237" t="s">
        <v>1140</v>
      </c>
      <c r="E237" t="s">
        <v>312</v>
      </c>
      <c r="F237" t="s">
        <v>304</v>
      </c>
      <c r="G237">
        <v>50</v>
      </c>
      <c r="H237">
        <v>-1</v>
      </c>
      <c r="I237" s="7">
        <v>0</v>
      </c>
      <c r="J237">
        <f>[2]Inputs!$B$7</f>
        <v>4.53</v>
      </c>
      <c r="K237">
        <f>[2]Inputs!$C$7</f>
        <v>1.21</v>
      </c>
      <c r="L237" s="5" t="str">
        <f>VLOOKUP(X237,[2]Inputs!$A:$F,6,FALSE)</f>
        <v>1.1782</v>
      </c>
      <c r="M237" s="5" t="str">
        <f>VLOOKUP(X237,[2]Inputs!$A:$H,8,FALSE)</f>
        <v>1.0000</v>
      </c>
      <c r="N237" s="5" t="str">
        <f>VLOOKUP(X237,[2]Inputs!$A:$H,7,FALSE)</f>
        <v>1.0300</v>
      </c>
      <c r="O237">
        <v>0</v>
      </c>
      <c r="P237">
        <v>0.5</v>
      </c>
      <c r="Q237" s="17">
        <f>(SQRT((100/(J237*[3]Inputs!$B$9))^2/(K237^2+1)))*([3]Inputs!$B$8^2/100)</f>
        <v>9.424257590856195</v>
      </c>
      <c r="R237" s="17">
        <f>SQRT((([3]Inputs!$B$8^2/100)*100/(J237*[3]Inputs!$B$9))^2-(Q237)^2)/(2*PI()*50)</f>
        <v>3.6297995769457143E-2</v>
      </c>
      <c r="S237">
        <f>SQRT((100/(J237*[3]Inputs!$B$9))^2/(K237^2+1))*[3]Inputs!$B$8^2/100</f>
        <v>9.424257590856195</v>
      </c>
      <c r="T237">
        <f>SQRT((100/(J237*[3]Inputs!$B$9))^2-SQRT((100/(J237*[3]Inputs!$B$9))^2/(K237^2+1))^2)*[3]Inputs!$B$8^2/100/2/PI()/50</f>
        <v>3.629799576945715E-2</v>
      </c>
      <c r="U237">
        <v>0</v>
      </c>
      <c r="V237">
        <v>0</v>
      </c>
      <c r="W237" t="str">
        <f t="shared" si="9"/>
        <v>PSCAD_DMAT_C_MFRT_SCR4.53_XR1.21_P-1_Q0_MFRT.S4.124.2</v>
      </c>
      <c r="X237" t="str">
        <f t="shared" si="10"/>
        <v>-1_0_4.53_1.21</v>
      </c>
      <c r="Z237">
        <v>0</v>
      </c>
    </row>
    <row r="238" spans="1:26" x14ac:dyDescent="0.25">
      <c r="A238" s="1" t="s">
        <v>1152</v>
      </c>
      <c r="B238" t="s">
        <v>55</v>
      </c>
      <c r="C238" t="s">
        <v>25</v>
      </c>
      <c r="D238" t="s">
        <v>1140</v>
      </c>
      <c r="E238" t="s">
        <v>312</v>
      </c>
      <c r="F238" t="s">
        <v>304</v>
      </c>
      <c r="G238">
        <v>50</v>
      </c>
      <c r="H238">
        <v>-1</v>
      </c>
      <c r="I238" s="7">
        <v>0</v>
      </c>
      <c r="J238">
        <f>[2]Inputs!$B$6</f>
        <v>7.06</v>
      </c>
      <c r="K238">
        <f>[2]Inputs!$C$6</f>
        <v>1.63</v>
      </c>
      <c r="L238" s="5" t="str">
        <f>VLOOKUP(X238,[2]Inputs!$A:$F,6,FALSE)</f>
        <v>1.1081</v>
      </c>
      <c r="M238" s="5" t="str">
        <f>VLOOKUP(X238,[2]Inputs!$A:$H,8,FALSE)</f>
        <v>1.0000</v>
      </c>
      <c r="N238" s="5" t="str">
        <f>VLOOKUP(X238,[2]Inputs!$A:$H,7,FALSE)</f>
        <v>1.0300</v>
      </c>
      <c r="O238">
        <v>0</v>
      </c>
      <c r="P238">
        <v>1</v>
      </c>
      <c r="Q238" s="17">
        <f>(SQRT((100/(J238*[3]Inputs!$B$9))^2/(K238^2+1)))*([3]Inputs!$B$8^2/100)</f>
        <v>4.9637885297754156</v>
      </c>
      <c r="R238" s="17">
        <f>SQRT((([3]Inputs!$B$8^2/100)*100/(J238*[3]Inputs!$B$9))^2-(Q238)^2)/(2*PI()*50)</f>
        <v>2.5754374279837455E-2</v>
      </c>
      <c r="S238">
        <f>SQRT((100/(J238*[3]Inputs!$B$9))^2/(K238^2+1))*[3]Inputs!$B$8^2/100</f>
        <v>4.9637885297754147</v>
      </c>
      <c r="T238">
        <f>SQRT((100/(J238*[3]Inputs!$B$9))^2-SQRT((100/(J238*[3]Inputs!$B$9))^2/(K238^2+1))^2)*[3]Inputs!$B$8^2/100/2/PI()/50</f>
        <v>2.5754374279837448E-2</v>
      </c>
      <c r="U238">
        <v>0</v>
      </c>
      <c r="V238">
        <v>0</v>
      </c>
      <c r="W238" t="str">
        <f t="shared" si="9"/>
        <v>PSCAD_DMAT_C_MFRT_SCR7.06_XR1.63_P-1_Q0_MFRT.S5.125.1</v>
      </c>
      <c r="X238" t="str">
        <f t="shared" si="10"/>
        <v>-1_0_7.06_1.63</v>
      </c>
      <c r="Z238">
        <v>0</v>
      </c>
    </row>
    <row r="239" spans="1:26" x14ac:dyDescent="0.25">
      <c r="A239" s="1" t="s">
        <v>1153</v>
      </c>
      <c r="B239" t="s">
        <v>55</v>
      </c>
      <c r="C239" t="s">
        <v>25</v>
      </c>
      <c r="D239" t="s">
        <v>1140</v>
      </c>
      <c r="E239" t="s">
        <v>312</v>
      </c>
      <c r="F239" t="s">
        <v>304</v>
      </c>
      <c r="G239">
        <v>50</v>
      </c>
      <c r="H239">
        <v>-1</v>
      </c>
      <c r="I239" s="7">
        <v>0</v>
      </c>
      <c r="J239">
        <f>[2]Inputs!$B$7</f>
        <v>4.53</v>
      </c>
      <c r="K239">
        <f>[2]Inputs!$C$7</f>
        <v>1.21</v>
      </c>
      <c r="L239" s="5" t="str">
        <f>VLOOKUP(X239,[2]Inputs!$A:$F,6,FALSE)</f>
        <v>1.1782</v>
      </c>
      <c r="M239" s="5" t="str">
        <f>VLOOKUP(X239,[2]Inputs!$A:$H,8,FALSE)</f>
        <v>1.0000</v>
      </c>
      <c r="N239" s="5" t="str">
        <f>VLOOKUP(X239,[2]Inputs!$A:$H,7,FALSE)</f>
        <v>1.0300</v>
      </c>
      <c r="O239">
        <v>0</v>
      </c>
      <c r="P239">
        <v>1</v>
      </c>
      <c r="Q239" s="17">
        <f>(SQRT((100/(J239*[3]Inputs!$B$9))^2/(K239^2+1)))*([3]Inputs!$B$8^2/100)</f>
        <v>9.424257590856195</v>
      </c>
      <c r="R239" s="17">
        <f>SQRT((([3]Inputs!$B$8^2/100)*100/(J239*[3]Inputs!$B$9))^2-(Q239)^2)/(2*PI()*50)</f>
        <v>3.6297995769457143E-2</v>
      </c>
      <c r="S239">
        <f>SQRT((100/(J239*[3]Inputs!$B$9))^2/(K239^2+1))*[3]Inputs!$B$8^2/100</f>
        <v>9.424257590856195</v>
      </c>
      <c r="T239">
        <f>SQRT((100/(J239*[3]Inputs!$B$9))^2-SQRT((100/(J239*[3]Inputs!$B$9))^2/(K239^2+1))^2)*[3]Inputs!$B$8^2/100/2/PI()/50</f>
        <v>3.629799576945715E-2</v>
      </c>
      <c r="U239">
        <v>0</v>
      </c>
      <c r="V239">
        <v>0</v>
      </c>
      <c r="W239" t="str">
        <f t="shared" si="9"/>
        <v>PSCAD_DMAT_C_MFRT_SCR4.53_XR1.21_P-1_Q0_MFRT.S5.125.2</v>
      </c>
      <c r="X239" t="str">
        <f t="shared" si="10"/>
        <v>-1_0_4.53_1.21</v>
      </c>
      <c r="Z239">
        <v>0</v>
      </c>
    </row>
    <row r="240" spans="1:26" x14ac:dyDescent="0.25">
      <c r="A240" s="1" t="s">
        <v>1154</v>
      </c>
      <c r="B240" t="s">
        <v>55</v>
      </c>
      <c r="C240" t="s">
        <v>26</v>
      </c>
      <c r="D240" t="s">
        <v>1140</v>
      </c>
      <c r="E240" t="s">
        <v>312</v>
      </c>
      <c r="F240" t="s">
        <v>304</v>
      </c>
      <c r="G240">
        <v>25</v>
      </c>
      <c r="H240">
        <v>-1</v>
      </c>
      <c r="I240" s="7">
        <v>0</v>
      </c>
      <c r="J240">
        <f>[2]Inputs!$B$6</f>
        <v>7.06</v>
      </c>
      <c r="K240">
        <f>[2]Inputs!$C$6</f>
        <v>1.63</v>
      </c>
      <c r="L240" s="5" t="str">
        <f>VLOOKUP(X240,[2]Inputs!$A:$F,6,FALSE)</f>
        <v>1.1081</v>
      </c>
      <c r="M240" s="5" t="str">
        <f>VLOOKUP(X240,[2]Inputs!$A:$H,8,FALSE)</f>
        <v>1.0000</v>
      </c>
      <c r="N240" s="5" t="str">
        <f>VLOOKUP(X240,[2]Inputs!$A:$H,7,FALSE)</f>
        <v>1.0300</v>
      </c>
      <c r="O240">
        <v>0</v>
      </c>
      <c r="P240">
        <v>2.5</v>
      </c>
      <c r="Q240">
        <v>1E-3</v>
      </c>
      <c r="R240">
        <v>0</v>
      </c>
      <c r="S240">
        <f>SQRT((100/(J240*[3]Inputs!$B$9))^2/(K240^2+1))*[3]Inputs!$B$8^2/100</f>
        <v>4.9637885297754147</v>
      </c>
      <c r="T240">
        <f>SQRT((100/(J240*[3]Inputs!$B$9))^2-SQRT((100/(J240*[3]Inputs!$B$9))^2/(K240^2+1))^2)*[3]Inputs!$B$8^2/100/2/PI()/50</f>
        <v>2.5754374279837448E-2</v>
      </c>
      <c r="U240">
        <v>0</v>
      </c>
      <c r="V240">
        <v>0</v>
      </c>
      <c r="W240" t="str">
        <f t="shared" si="9"/>
        <v>PSCAD_DMAT_C_MFRT_SCR7.06_XR1.63_P-1_Q0_MFRT.P1.125.3</v>
      </c>
      <c r="X240" t="str">
        <f t="shared" si="10"/>
        <v>-1_0_7.06_1.63</v>
      </c>
      <c r="Z240">
        <v>0</v>
      </c>
    </row>
    <row r="241" spans="1:26" x14ac:dyDescent="0.25">
      <c r="A241" s="1" t="s">
        <v>1155</v>
      </c>
      <c r="B241" t="s">
        <v>55</v>
      </c>
      <c r="C241" t="s">
        <v>26</v>
      </c>
      <c r="D241" t="s">
        <v>1140</v>
      </c>
      <c r="E241" t="s">
        <v>312</v>
      </c>
      <c r="F241" t="s">
        <v>304</v>
      </c>
      <c r="G241">
        <v>25</v>
      </c>
      <c r="H241">
        <v>-1</v>
      </c>
      <c r="I241" s="7">
        <v>0</v>
      </c>
      <c r="J241">
        <f>[2]Inputs!$B$7</f>
        <v>4.53</v>
      </c>
      <c r="K241">
        <f>[2]Inputs!$C$7</f>
        <v>1.21</v>
      </c>
      <c r="L241" s="5" t="str">
        <f>VLOOKUP(X241,[2]Inputs!$A:$F,6,FALSE)</f>
        <v>1.1782</v>
      </c>
      <c r="M241" s="5" t="str">
        <f>VLOOKUP(X241,[2]Inputs!$A:$H,8,FALSE)</f>
        <v>1.0000</v>
      </c>
      <c r="N241" s="5" t="str">
        <f>VLOOKUP(X241,[2]Inputs!$A:$H,7,FALSE)</f>
        <v>1.0300</v>
      </c>
      <c r="O241">
        <v>0</v>
      </c>
      <c r="P241">
        <v>2.5</v>
      </c>
      <c r="Q241">
        <v>1E-3</v>
      </c>
      <c r="R241">
        <v>0</v>
      </c>
      <c r="S241">
        <f>SQRT((100/(J241*[3]Inputs!$B$9))^2/(K241^2+1))*[3]Inputs!$B$8^2/100</f>
        <v>9.424257590856195</v>
      </c>
      <c r="T241">
        <f>SQRT((100/(J241*[3]Inputs!$B$9))^2-SQRT((100/(J241*[3]Inputs!$B$9))^2/(K241^2+1))^2)*[3]Inputs!$B$8^2/100/2/PI()/50</f>
        <v>3.629799576945715E-2</v>
      </c>
      <c r="U241">
        <v>0</v>
      </c>
      <c r="V241">
        <v>0</v>
      </c>
      <c r="W241" t="str">
        <f t="shared" si="9"/>
        <v>PSCAD_DMAT_C_MFRT_SCR4.53_XR1.21_P-1_Q0_MFRT.P1.125.4</v>
      </c>
      <c r="X241" t="str">
        <f t="shared" si="10"/>
        <v>-1_0_4.53_1.21</v>
      </c>
      <c r="Z241">
        <v>0</v>
      </c>
    </row>
    <row r="242" spans="1:26" x14ac:dyDescent="0.25">
      <c r="A242" s="1" t="s">
        <v>1156</v>
      </c>
      <c r="B242" t="s">
        <v>55</v>
      </c>
      <c r="C242" t="s">
        <v>26</v>
      </c>
      <c r="D242" t="s">
        <v>1140</v>
      </c>
      <c r="E242" t="s">
        <v>312</v>
      </c>
      <c r="F242" t="s">
        <v>304</v>
      </c>
      <c r="G242">
        <v>25</v>
      </c>
      <c r="H242">
        <v>-1</v>
      </c>
      <c r="I242" s="7">
        <v>0</v>
      </c>
      <c r="J242">
        <f>[2]Inputs!$B$6</f>
        <v>7.06</v>
      </c>
      <c r="K242">
        <f>[2]Inputs!$C$6</f>
        <v>1.63</v>
      </c>
      <c r="L242" s="5" t="str">
        <f>VLOOKUP(X242,[2]Inputs!$A:$F,6,FALSE)</f>
        <v>1.1081</v>
      </c>
      <c r="M242" s="5" t="str">
        <f>VLOOKUP(X242,[2]Inputs!$A:$H,8,FALSE)</f>
        <v>1.0000</v>
      </c>
      <c r="N242" s="5" t="str">
        <f>VLOOKUP(X242,[2]Inputs!$A:$H,7,FALSE)</f>
        <v>1.0300</v>
      </c>
      <c r="O242">
        <v>0</v>
      </c>
      <c r="P242">
        <v>10.5</v>
      </c>
      <c r="Q242" s="17">
        <f>(SQRT((100/(J242*[3]Inputs!$B$9))^2/(K242^2+1)))*([3]Inputs!$B$8^2/100)</f>
        <v>4.9637885297754156</v>
      </c>
      <c r="R242" s="17">
        <f>SQRT((([3]Inputs!$B$8^2/100)*100/(J242*[3]Inputs!$B$9))^2-(Q242)^2)/(2*PI()*50)</f>
        <v>2.5754374279837455E-2</v>
      </c>
      <c r="S242">
        <f>SQRT((100/(J242*[3]Inputs!$B$9))^2/(K242^2+1))*[3]Inputs!$B$8^2/100</f>
        <v>4.9637885297754147</v>
      </c>
      <c r="T242">
        <f>SQRT((100/(J242*[3]Inputs!$B$9))^2-SQRT((100/(J242*[3]Inputs!$B$9))^2/(K242^2+1))^2)*[3]Inputs!$B$8^2/100/2/PI()/50</f>
        <v>2.5754374279837448E-2</v>
      </c>
      <c r="U242">
        <v>0</v>
      </c>
      <c r="V242">
        <v>0</v>
      </c>
      <c r="W242" t="str">
        <f t="shared" si="9"/>
        <v>PSCAD_DMAT_C_MFRT_SCR7.06_XR1.63_P-1_Q0_MFRT.P2.125.3</v>
      </c>
      <c r="X242" t="str">
        <f t="shared" si="10"/>
        <v>-1_0_7.06_1.63</v>
      </c>
      <c r="Z242">
        <v>0</v>
      </c>
    </row>
    <row r="243" spans="1:26" x14ac:dyDescent="0.25">
      <c r="A243" s="1" t="s">
        <v>1157</v>
      </c>
      <c r="B243" t="s">
        <v>55</v>
      </c>
      <c r="C243" t="s">
        <v>26</v>
      </c>
      <c r="D243" t="s">
        <v>1140</v>
      </c>
      <c r="E243" t="s">
        <v>312</v>
      </c>
      <c r="F243" t="s">
        <v>304</v>
      </c>
      <c r="G243">
        <v>25</v>
      </c>
      <c r="H243">
        <v>-1</v>
      </c>
      <c r="I243" s="7">
        <v>0</v>
      </c>
      <c r="J243">
        <f>[2]Inputs!$B$7</f>
        <v>4.53</v>
      </c>
      <c r="K243">
        <f>[2]Inputs!$C$7</f>
        <v>1.21</v>
      </c>
      <c r="L243" s="5" t="str">
        <f>VLOOKUP(X243,[2]Inputs!$A:$F,6,FALSE)</f>
        <v>1.1782</v>
      </c>
      <c r="M243" s="5" t="str">
        <f>VLOOKUP(X243,[2]Inputs!$A:$H,8,FALSE)</f>
        <v>1.0000</v>
      </c>
      <c r="N243" s="5" t="str">
        <f>VLOOKUP(X243,[2]Inputs!$A:$H,7,FALSE)</f>
        <v>1.0300</v>
      </c>
      <c r="O243">
        <v>0</v>
      </c>
      <c r="P243">
        <v>10.5</v>
      </c>
      <c r="Q243" s="17">
        <f>(SQRT((100/(J243*[3]Inputs!$B$9))^2/(K243^2+1)))*([3]Inputs!$B$8^2/100)</f>
        <v>9.424257590856195</v>
      </c>
      <c r="R243" s="17">
        <f>SQRT((([3]Inputs!$B$8^2/100)*100/(J243*[3]Inputs!$B$9))^2-(Q243)^2)/(2*PI()*50)</f>
        <v>3.6297995769457143E-2</v>
      </c>
      <c r="S243">
        <f>SQRT((100/(J243*[3]Inputs!$B$9))^2/(K243^2+1))*[3]Inputs!$B$8^2/100</f>
        <v>9.424257590856195</v>
      </c>
      <c r="T243">
        <f>SQRT((100/(J243*[3]Inputs!$B$9))^2-SQRT((100/(J243*[3]Inputs!$B$9))^2/(K243^2+1))^2)*[3]Inputs!$B$8^2/100/2/PI()/50</f>
        <v>3.629799576945715E-2</v>
      </c>
      <c r="U243">
        <v>0</v>
      </c>
      <c r="V243">
        <v>0</v>
      </c>
      <c r="W243" t="str">
        <f t="shared" si="9"/>
        <v>PSCAD_DMAT_C_MFRT_SCR4.53_XR1.21_P-1_Q0_MFRT.P2.125.4</v>
      </c>
      <c r="X243" t="str">
        <f t="shared" si="10"/>
        <v>-1_0_4.53_1.21</v>
      </c>
      <c r="Z243">
        <v>0</v>
      </c>
    </row>
    <row r="244" spans="1:26" x14ac:dyDescent="0.25">
      <c r="A244" s="1" t="s">
        <v>576</v>
      </c>
      <c r="B244" t="s">
        <v>55</v>
      </c>
      <c r="C244" t="s">
        <v>27</v>
      </c>
      <c r="D244" t="s">
        <v>1140</v>
      </c>
      <c r="E244" t="s">
        <v>313</v>
      </c>
      <c r="F244" t="s">
        <v>304</v>
      </c>
      <c r="G244">
        <v>20</v>
      </c>
      <c r="H244">
        <v>-1</v>
      </c>
      <c r="I244">
        <v>0</v>
      </c>
      <c r="J244">
        <v>10</v>
      </c>
      <c r="K244">
        <v>14</v>
      </c>
      <c r="L244" s="5" t="str">
        <f>VLOOKUP(X244,[2]Inputs!$A:$F,6,FALSE)</f>
        <v>1.0414</v>
      </c>
      <c r="M244" s="5" t="str">
        <f>VLOOKUP(X244,[2]Inputs!$A:$H,8,FALSE)</f>
        <v>1.0000</v>
      </c>
      <c r="N244" s="5" t="str">
        <f>VLOOKUP(X244,[2]Inputs!$A:$H,7,FALSE)</f>
        <v>1.0300</v>
      </c>
      <c r="O244" s="20" t="s">
        <v>1158</v>
      </c>
      <c r="P244">
        <v>10.9</v>
      </c>
      <c r="Q244">
        <v>0</v>
      </c>
      <c r="R244">
        <v>0</v>
      </c>
      <c r="S244">
        <f>SQRT((100/(J244*[2]Inputs!$B$9))^2/(K244^2+1))*[2]Inputs!$B$8^2/100</f>
        <v>1.1936621144128245</v>
      </c>
      <c r="T244">
        <f>SQRT((100/(J244*[2]Inputs!$B$9))^2-SQRT((100/(J244*[2]Inputs!$B$9))^2/(K244^2+1))^2)*[2]Inputs!$B$8^2/100/2/PI()/50</f>
        <v>5.3193623249290889E-2</v>
      </c>
      <c r="U244">
        <v>0</v>
      </c>
      <c r="V244">
        <v>0</v>
      </c>
      <c r="W244" t="str">
        <f t="shared" si="9"/>
        <v>PSCAD_DMAT_C_TOV_SCR10_XR14_P-1_Q0_TOV.115.131</v>
      </c>
      <c r="X244" t="str">
        <f t="shared" si="10"/>
        <v>-1_0_10_14</v>
      </c>
      <c r="Z244">
        <v>0</v>
      </c>
    </row>
    <row r="245" spans="1:26" x14ac:dyDescent="0.25">
      <c r="A245" s="1" t="s">
        <v>577</v>
      </c>
      <c r="B245" t="s">
        <v>55</v>
      </c>
      <c r="C245" t="s">
        <v>27</v>
      </c>
      <c r="D245" t="s">
        <v>1140</v>
      </c>
      <c r="E245" t="s">
        <v>313</v>
      </c>
      <c r="F245" t="s">
        <v>304</v>
      </c>
      <c r="G245">
        <v>20</v>
      </c>
      <c r="H245">
        <v>-1</v>
      </c>
      <c r="I245">
        <v>-0.3</v>
      </c>
      <c r="J245">
        <v>10</v>
      </c>
      <c r="K245">
        <v>14</v>
      </c>
      <c r="L245" s="5" t="str">
        <f>VLOOKUP(X245,[2]Inputs!$A:$F,6,FALSE)</f>
        <v>1.0701</v>
      </c>
      <c r="M245" s="5" t="str">
        <f>VLOOKUP(X245,[2]Inputs!$A:$H,8,FALSE)</f>
        <v>0.9750</v>
      </c>
      <c r="N245" s="5" t="str">
        <f>VLOOKUP(X245,[2]Inputs!$A:$H,7,FALSE)</f>
        <v>1.0148</v>
      </c>
      <c r="O245" s="20" t="s">
        <v>1159</v>
      </c>
      <c r="P245">
        <v>10.9</v>
      </c>
      <c r="Q245">
        <v>0</v>
      </c>
      <c r="R245">
        <v>0</v>
      </c>
      <c r="S245">
        <f>SQRT((100/(J245*[2]Inputs!$B$9))^2/(K245^2+1))*[2]Inputs!$B$8^2/100</f>
        <v>1.1936621144128245</v>
      </c>
      <c r="T245">
        <f>SQRT((100/(J245*[2]Inputs!$B$9))^2-SQRT((100/(J245*[2]Inputs!$B$9))^2/(K245^2+1))^2)*[2]Inputs!$B$8^2/100/2/PI()/50</f>
        <v>5.3193623249290889E-2</v>
      </c>
      <c r="U245">
        <v>0</v>
      </c>
      <c r="V245">
        <v>0</v>
      </c>
      <c r="W245" t="str">
        <f t="shared" si="9"/>
        <v>PSCAD_DMAT_C_TOV_SCR10_XR14_P-1_Q-0.3_TOV.115.132</v>
      </c>
      <c r="X245" t="str">
        <f t="shared" si="10"/>
        <v>-1_-0.3_10_14</v>
      </c>
      <c r="Z245">
        <v>0</v>
      </c>
    </row>
    <row r="246" spans="1:26" x14ac:dyDescent="0.25">
      <c r="A246" s="1" t="s">
        <v>578</v>
      </c>
      <c r="B246" t="s">
        <v>55</v>
      </c>
      <c r="C246" t="s">
        <v>27</v>
      </c>
      <c r="D246" t="s">
        <v>1140</v>
      </c>
      <c r="E246" t="s">
        <v>313</v>
      </c>
      <c r="F246" t="s">
        <v>304</v>
      </c>
      <c r="G246">
        <v>20</v>
      </c>
      <c r="H246">
        <v>-1</v>
      </c>
      <c r="I246">
        <v>0.3</v>
      </c>
      <c r="J246">
        <v>10</v>
      </c>
      <c r="K246">
        <v>14</v>
      </c>
      <c r="L246" s="5" t="str">
        <f>VLOOKUP(X246,[2]Inputs!$A:$F,6,FALSE)</f>
        <v>1.0126</v>
      </c>
      <c r="M246" s="5" t="str">
        <f>VLOOKUP(X246,[2]Inputs!$A:$H,8,FALSE)</f>
        <v>1.0375</v>
      </c>
      <c r="N246" s="5" t="str">
        <f>VLOOKUP(X246,[2]Inputs!$A:$H,7,FALSE)</f>
        <v>1.0452</v>
      </c>
      <c r="O246" s="20" t="s">
        <v>1160</v>
      </c>
      <c r="P246">
        <v>10.9</v>
      </c>
      <c r="Q246">
        <v>0</v>
      </c>
      <c r="R246">
        <v>0</v>
      </c>
      <c r="S246">
        <f>SQRT((100/(J246*[2]Inputs!$B$9))^2/(K246^2+1))*[2]Inputs!$B$8^2/100</f>
        <v>1.1936621144128245</v>
      </c>
      <c r="T246">
        <f>SQRT((100/(J246*[2]Inputs!$B$9))^2-SQRT((100/(J246*[2]Inputs!$B$9))^2/(K246^2+1))^2)*[2]Inputs!$B$8^2/100/2/PI()/50</f>
        <v>5.3193623249290889E-2</v>
      </c>
      <c r="U246">
        <v>0</v>
      </c>
      <c r="V246">
        <v>0</v>
      </c>
      <c r="W246" t="str">
        <f t="shared" si="9"/>
        <v>PSCAD_DMAT_C_TOV_SCR10_XR14_P-1_Q0.3_TOV.115.133</v>
      </c>
      <c r="X246" t="str">
        <f t="shared" si="10"/>
        <v>-1_0.3_10_14</v>
      </c>
      <c r="Z246">
        <v>0</v>
      </c>
    </row>
    <row r="247" spans="1:26" x14ac:dyDescent="0.25">
      <c r="A247" s="1" t="s">
        <v>579</v>
      </c>
      <c r="B247" t="s">
        <v>55</v>
      </c>
      <c r="C247" t="s">
        <v>27</v>
      </c>
      <c r="D247" t="s">
        <v>1140</v>
      </c>
      <c r="E247" t="s">
        <v>313</v>
      </c>
      <c r="F247" t="s">
        <v>304</v>
      </c>
      <c r="G247">
        <v>20</v>
      </c>
      <c r="H247">
        <v>-1</v>
      </c>
      <c r="I247">
        <v>0</v>
      </c>
      <c r="J247">
        <v>3</v>
      </c>
      <c r="K247">
        <v>14</v>
      </c>
      <c r="L247" s="5" t="str">
        <f>VLOOKUP(X247,[2]Inputs!$A:$F,6,FALSE)</f>
        <v>1.1013</v>
      </c>
      <c r="M247" s="5" t="str">
        <f>VLOOKUP(X247,[2]Inputs!$A:$H,8,FALSE)</f>
        <v>1.0000</v>
      </c>
      <c r="N247" s="5" t="str">
        <f>VLOOKUP(X247,[2]Inputs!$A:$H,7,FALSE)</f>
        <v>1.0300</v>
      </c>
      <c r="O247" s="20" t="s">
        <v>1161</v>
      </c>
      <c r="P247">
        <v>10.9</v>
      </c>
      <c r="Q247">
        <v>0</v>
      </c>
      <c r="R247">
        <v>0</v>
      </c>
      <c r="S247">
        <f>SQRT((100/(J247*[2]Inputs!$B$9))^2/(K247^2+1))*[2]Inputs!$B$8^2/100</f>
        <v>3.9788737147094158</v>
      </c>
      <c r="T247">
        <f>SQRT((100/(J247*[2]Inputs!$B$9))^2-SQRT((100/(J247*[2]Inputs!$B$9))^2/(K247^2+1))^2)*[2]Inputs!$B$8^2/100/2/PI()/50</f>
        <v>0.17731207749763631</v>
      </c>
      <c r="U247">
        <v>0</v>
      </c>
      <c r="V247">
        <v>0</v>
      </c>
      <c r="W247" t="str">
        <f t="shared" si="9"/>
        <v>PSCAD_DMAT_C_TOV_SCR3_XR14_P-1_Q0_TOV.115.134</v>
      </c>
      <c r="X247" t="str">
        <f t="shared" si="10"/>
        <v>-1_0_3_14</v>
      </c>
      <c r="Z247">
        <v>0</v>
      </c>
    </row>
    <row r="248" spans="1:26" x14ac:dyDescent="0.25">
      <c r="A248" s="1" t="s">
        <v>580</v>
      </c>
      <c r="B248" t="s">
        <v>55</v>
      </c>
      <c r="C248" t="s">
        <v>27</v>
      </c>
      <c r="D248" t="s">
        <v>1140</v>
      </c>
      <c r="E248" t="s">
        <v>313</v>
      </c>
      <c r="F248" t="s">
        <v>304</v>
      </c>
      <c r="G248">
        <v>20</v>
      </c>
      <c r="H248">
        <v>-1</v>
      </c>
      <c r="I248">
        <v>-0.3</v>
      </c>
      <c r="J248">
        <v>3</v>
      </c>
      <c r="K248">
        <v>3</v>
      </c>
      <c r="L248" s="5" t="str">
        <f>VLOOKUP(X248,[2]Inputs!$A:$F,6,FALSE)</f>
        <v>1.2552</v>
      </c>
      <c r="M248" s="5" t="str">
        <f>VLOOKUP(X248,[2]Inputs!$A:$H,8,FALSE)</f>
        <v>0.9750</v>
      </c>
      <c r="N248" s="5" t="str">
        <f>VLOOKUP(X248,[2]Inputs!$A:$H,7,FALSE)</f>
        <v>1.0148</v>
      </c>
      <c r="O248" s="20" t="s">
        <v>1162</v>
      </c>
      <c r="P248">
        <v>10.9</v>
      </c>
      <c r="Q248">
        <v>0</v>
      </c>
      <c r="R248">
        <v>0</v>
      </c>
      <c r="S248">
        <f>SQRT((100/(J248*[2]Inputs!$B$9))^2/(K248^2+1))*[2]Inputs!$B$8^2/100</f>
        <v>17.660104471401873</v>
      </c>
      <c r="T248">
        <f>SQRT((100/(J248*[2]Inputs!$B$9))^2-SQRT((100/(J248*[2]Inputs!$B$9))^2/(K248^2+1))^2)*[2]Inputs!$B$8^2/100/2/PI()/50</f>
        <v>0.16864157532857349</v>
      </c>
      <c r="U248">
        <v>0</v>
      </c>
      <c r="V248">
        <v>0</v>
      </c>
      <c r="W248" t="str">
        <f t="shared" si="9"/>
        <v>PSCAD_DMAT_C_TOV_SCR3_XR3_P-1_Q-0.3_TOV.115.135</v>
      </c>
      <c r="X248" t="str">
        <f t="shared" si="10"/>
        <v>-1_-0.3_3_3</v>
      </c>
      <c r="Z248">
        <v>0</v>
      </c>
    </row>
    <row r="249" spans="1:26" x14ac:dyDescent="0.25">
      <c r="A249" s="1" t="s">
        <v>581</v>
      </c>
      <c r="B249" t="s">
        <v>55</v>
      </c>
      <c r="C249" t="s">
        <v>27</v>
      </c>
      <c r="D249" t="s">
        <v>1140</v>
      </c>
      <c r="E249" t="s">
        <v>313</v>
      </c>
      <c r="F249" t="s">
        <v>304</v>
      </c>
      <c r="G249">
        <v>20</v>
      </c>
      <c r="H249">
        <v>-1</v>
      </c>
      <c r="I249">
        <v>0.3</v>
      </c>
      <c r="J249">
        <v>3</v>
      </c>
      <c r="K249">
        <v>3</v>
      </c>
      <c r="L249" s="5" t="str">
        <f>VLOOKUP(X249,[2]Inputs!$A:$F,6,FALSE)</f>
        <v>1.0936</v>
      </c>
      <c r="M249" s="5" t="str">
        <f>VLOOKUP(X249,[2]Inputs!$A:$H,8,FALSE)</f>
        <v>1.0375</v>
      </c>
      <c r="N249" s="5" t="str">
        <f>VLOOKUP(X249,[2]Inputs!$A:$H,7,FALSE)</f>
        <v>1.0452</v>
      </c>
      <c r="O249" s="20" t="s">
        <v>1163</v>
      </c>
      <c r="P249">
        <v>10.9</v>
      </c>
      <c r="Q249">
        <v>0</v>
      </c>
      <c r="R249">
        <v>0</v>
      </c>
      <c r="S249">
        <f>SQRT((100/(J249*[2]Inputs!$B$9))^2/(K249^2+1))*[2]Inputs!$B$8^2/100</f>
        <v>17.660104471401873</v>
      </c>
      <c r="T249">
        <f>SQRT((100/(J249*[2]Inputs!$B$9))^2-SQRT((100/(J249*[2]Inputs!$B$9))^2/(K249^2+1))^2)*[2]Inputs!$B$8^2/100/2/PI()/50</f>
        <v>0.16864157532857349</v>
      </c>
      <c r="U249">
        <v>0</v>
      </c>
      <c r="V249">
        <v>0</v>
      </c>
      <c r="W249" t="str">
        <f t="shared" si="9"/>
        <v>PSCAD_DMAT_C_TOV_SCR3_XR3_P-1_Q0.3_TOV.115.136</v>
      </c>
      <c r="X249" t="str">
        <f t="shared" si="10"/>
        <v>-1_0.3_3_3</v>
      </c>
      <c r="Z249">
        <v>0</v>
      </c>
    </row>
    <row r="250" spans="1:26" x14ac:dyDescent="0.25">
      <c r="A250" s="1" t="s">
        <v>582</v>
      </c>
      <c r="B250" t="s">
        <v>55</v>
      </c>
      <c r="C250" t="s">
        <v>27</v>
      </c>
      <c r="D250" t="s">
        <v>1140</v>
      </c>
      <c r="E250" t="s">
        <v>313</v>
      </c>
      <c r="F250" t="s">
        <v>304</v>
      </c>
      <c r="G250">
        <v>20</v>
      </c>
      <c r="H250">
        <v>-1</v>
      </c>
      <c r="I250">
        <v>0</v>
      </c>
      <c r="J250">
        <f>[2]Inputs!$B$6</f>
        <v>7.06</v>
      </c>
      <c r="K250">
        <f>[2]Inputs!$C$6</f>
        <v>1.63</v>
      </c>
      <c r="L250" s="5" t="str">
        <f>VLOOKUP(X250,[2]Inputs!$A:$F,6,FALSE)</f>
        <v>1.1081</v>
      </c>
      <c r="M250" s="5" t="str">
        <f>VLOOKUP(X250,[2]Inputs!$A:$H,8,FALSE)</f>
        <v>1.0000</v>
      </c>
      <c r="N250" s="5" t="str">
        <f>VLOOKUP(X250,[2]Inputs!$A:$H,7,FALSE)</f>
        <v>1.0300</v>
      </c>
      <c r="O250" s="20" t="s">
        <v>1164</v>
      </c>
      <c r="P250">
        <v>10.9</v>
      </c>
      <c r="Q250">
        <v>0</v>
      </c>
      <c r="R250">
        <v>0</v>
      </c>
      <c r="S250">
        <f>SQRT((100/(J250*[2]Inputs!$B$9))^2/(K250^2+1))*[2]Inputs!$B$8^2/100</f>
        <v>12.409471324438538</v>
      </c>
      <c r="T250">
        <f>SQRT((100/(J250*[2]Inputs!$B$9))^2-SQRT((100/(J250*[2]Inputs!$B$9))^2/(K250^2+1))^2)*[2]Inputs!$B$8^2/100/2/PI()/50</f>
        <v>6.4385935699593638E-2</v>
      </c>
      <c r="U250">
        <v>0</v>
      </c>
      <c r="V250">
        <v>0</v>
      </c>
      <c r="W250" t="str">
        <f t="shared" si="9"/>
        <v>PSCAD_DMAT_C_TOV_SCR7.06_XR1.63_P-1_Q0_TOV.115.137.1</v>
      </c>
      <c r="X250" t="str">
        <f t="shared" si="10"/>
        <v>-1_0_7.06_1.63</v>
      </c>
      <c r="Z250">
        <v>0</v>
      </c>
    </row>
    <row r="251" spans="1:26" x14ac:dyDescent="0.25">
      <c r="A251" s="1" t="s">
        <v>583</v>
      </c>
      <c r="B251" t="s">
        <v>55</v>
      </c>
      <c r="C251" t="s">
        <v>27</v>
      </c>
      <c r="D251" t="s">
        <v>1140</v>
      </c>
      <c r="E251" t="s">
        <v>313</v>
      </c>
      <c r="F251" t="s">
        <v>304</v>
      </c>
      <c r="G251">
        <v>20</v>
      </c>
      <c r="H251">
        <v>-1</v>
      </c>
      <c r="I251">
        <v>-0.3</v>
      </c>
      <c r="J251">
        <f>[2]Inputs!$B$6</f>
        <v>7.06</v>
      </c>
      <c r="K251">
        <f>[2]Inputs!$C$6</f>
        <v>1.63</v>
      </c>
      <c r="L251" s="5" t="str">
        <f>VLOOKUP(X251,[2]Inputs!$A:$F,6,FALSE)</f>
        <v>1.1411</v>
      </c>
      <c r="M251" s="5" t="str">
        <f>VLOOKUP(X251,[2]Inputs!$A:$H,8,FALSE)</f>
        <v>0.9750</v>
      </c>
      <c r="N251" s="5" t="str">
        <f>VLOOKUP(X251,[2]Inputs!$A:$H,7,FALSE)</f>
        <v>1.0148</v>
      </c>
      <c r="O251" s="20" t="s">
        <v>1165</v>
      </c>
      <c r="P251">
        <v>10.9</v>
      </c>
      <c r="Q251">
        <v>0</v>
      </c>
      <c r="R251">
        <v>0</v>
      </c>
      <c r="S251">
        <f>SQRT((100/(J251*[2]Inputs!$B$9))^2/(K251^2+1))*[2]Inputs!$B$8^2/100</f>
        <v>12.409471324438538</v>
      </c>
      <c r="T251">
        <f>SQRT((100/(J251*[2]Inputs!$B$9))^2-SQRT((100/(J251*[2]Inputs!$B$9))^2/(K251^2+1))^2)*[2]Inputs!$B$8^2/100/2/PI()/50</f>
        <v>6.4385935699593638E-2</v>
      </c>
      <c r="U251">
        <v>0</v>
      </c>
      <c r="V251">
        <v>0</v>
      </c>
      <c r="W251" t="str">
        <f t="shared" si="9"/>
        <v>PSCAD_DMAT_C_TOV_SCR7.06_XR1.63_P-1_Q-0.3_TOV.115.138.1</v>
      </c>
      <c r="X251" t="str">
        <f t="shared" si="10"/>
        <v>-1_-0.3_7.06_1.63</v>
      </c>
      <c r="Z251">
        <v>0</v>
      </c>
    </row>
    <row r="252" spans="1:26" x14ac:dyDescent="0.25">
      <c r="A252" s="1" t="s">
        <v>584</v>
      </c>
      <c r="B252" t="s">
        <v>55</v>
      </c>
      <c r="C252" t="s">
        <v>27</v>
      </c>
      <c r="D252" t="s">
        <v>1140</v>
      </c>
      <c r="E252" t="s">
        <v>313</v>
      </c>
      <c r="F252" t="s">
        <v>304</v>
      </c>
      <c r="G252">
        <v>20</v>
      </c>
      <c r="H252">
        <v>-1</v>
      </c>
      <c r="I252">
        <v>0.3</v>
      </c>
      <c r="J252">
        <f>[2]Inputs!$B$6</f>
        <v>7.06</v>
      </c>
      <c r="K252">
        <f>[2]Inputs!$C$6</f>
        <v>1.63</v>
      </c>
      <c r="L252" s="5" t="str">
        <f>VLOOKUP(X252,[2]Inputs!$A:$F,6,FALSE)</f>
        <v>1.0757</v>
      </c>
      <c r="M252" s="5" t="str">
        <f>VLOOKUP(X252,[2]Inputs!$A:$H,8,FALSE)</f>
        <v>1.0375</v>
      </c>
      <c r="N252" s="5" t="str">
        <f>VLOOKUP(X252,[2]Inputs!$A:$H,7,FALSE)</f>
        <v>1.0452</v>
      </c>
      <c r="O252" s="20" t="s">
        <v>1166</v>
      </c>
      <c r="P252">
        <v>10.9</v>
      </c>
      <c r="Q252">
        <v>0</v>
      </c>
      <c r="R252">
        <v>0</v>
      </c>
      <c r="S252">
        <f>SQRT((100/(J252*[2]Inputs!$B$9))^2/(K252^2+1))*[2]Inputs!$B$8^2/100</f>
        <v>12.409471324438538</v>
      </c>
      <c r="T252">
        <f>SQRT((100/(J252*[2]Inputs!$B$9))^2-SQRT((100/(J252*[2]Inputs!$B$9))^2/(K252^2+1))^2)*[2]Inputs!$B$8^2/100/2/PI()/50</f>
        <v>6.4385935699593638E-2</v>
      </c>
      <c r="U252">
        <v>0</v>
      </c>
      <c r="V252">
        <v>0</v>
      </c>
      <c r="W252" t="str">
        <f t="shared" si="9"/>
        <v>PSCAD_DMAT_C_TOV_SCR7.06_XR1.63_P-1_Q0.3_TOV.115.139.1</v>
      </c>
      <c r="X252" t="str">
        <f t="shared" si="10"/>
        <v>-1_0.3_7.06_1.63</v>
      </c>
      <c r="Z252">
        <v>0</v>
      </c>
    </row>
    <row r="253" spans="1:26" x14ac:dyDescent="0.25">
      <c r="A253" s="1" t="s">
        <v>585</v>
      </c>
      <c r="B253" t="s">
        <v>55</v>
      </c>
      <c r="C253" t="s">
        <v>27</v>
      </c>
      <c r="D253" t="s">
        <v>1140</v>
      </c>
      <c r="E253" t="s">
        <v>313</v>
      </c>
      <c r="F253" t="s">
        <v>304</v>
      </c>
      <c r="G253">
        <v>20</v>
      </c>
      <c r="H253">
        <v>-1</v>
      </c>
      <c r="I253">
        <v>0</v>
      </c>
      <c r="J253">
        <f>[2]Inputs!$B$7</f>
        <v>4.53</v>
      </c>
      <c r="K253">
        <f>[2]Inputs!$C$7</f>
        <v>1.21</v>
      </c>
      <c r="L253" s="5" t="str">
        <f>VLOOKUP(X253,[2]Inputs!$A:$F,6,FALSE)</f>
        <v>1.1782</v>
      </c>
      <c r="M253" s="5" t="str">
        <f>VLOOKUP(X253,[2]Inputs!$A:$H,8,FALSE)</f>
        <v>1.0000</v>
      </c>
      <c r="N253" s="5" t="str">
        <f>VLOOKUP(X253,[2]Inputs!$A:$H,7,FALSE)</f>
        <v>1.0300</v>
      </c>
      <c r="O253" s="20" t="s">
        <v>1167</v>
      </c>
      <c r="P253">
        <v>10.9</v>
      </c>
      <c r="Q253">
        <v>0</v>
      </c>
      <c r="R253">
        <v>0</v>
      </c>
      <c r="S253">
        <f>SQRT((100/(J253*[2]Inputs!$B$9))^2/(K253^2+1))*[2]Inputs!$B$8^2/100</f>
        <v>23.560643977140487</v>
      </c>
      <c r="T253">
        <f>SQRT((100/(J253*[2]Inputs!$B$9))^2-SQRT((100/(J253*[2]Inputs!$B$9))^2/(K253^2+1))^2)*[2]Inputs!$B$8^2/100/2/PI()/50</f>
        <v>9.0744989423642869E-2</v>
      </c>
      <c r="U253">
        <v>0</v>
      </c>
      <c r="V253">
        <v>0</v>
      </c>
      <c r="W253" t="str">
        <f t="shared" si="9"/>
        <v>PSCAD_DMAT_C_TOV_SCR4.53_XR1.21_P-1_Q0_TOV.115.137.2</v>
      </c>
      <c r="X253" t="str">
        <f t="shared" si="10"/>
        <v>-1_0_4.53_1.21</v>
      </c>
      <c r="Z253">
        <v>0</v>
      </c>
    </row>
    <row r="254" spans="1:26" x14ac:dyDescent="0.25">
      <c r="A254" s="1" t="s">
        <v>586</v>
      </c>
      <c r="B254" t="s">
        <v>55</v>
      </c>
      <c r="C254" t="s">
        <v>27</v>
      </c>
      <c r="D254" t="s">
        <v>1140</v>
      </c>
      <c r="E254" t="s">
        <v>313</v>
      </c>
      <c r="F254" t="s">
        <v>304</v>
      </c>
      <c r="G254">
        <v>20</v>
      </c>
      <c r="H254">
        <v>-1</v>
      </c>
      <c r="I254">
        <v>-0.3</v>
      </c>
      <c r="J254">
        <f>[2]Inputs!$B$7</f>
        <v>4.53</v>
      </c>
      <c r="K254">
        <f>[2]Inputs!$C$7</f>
        <v>1.21</v>
      </c>
      <c r="L254" s="5" t="str">
        <f>VLOOKUP(X254,[2]Inputs!$A:$F,6,FALSE)</f>
        <v>1.2225</v>
      </c>
      <c r="M254" s="5" t="str">
        <f>VLOOKUP(X254,[2]Inputs!$A:$H,8,FALSE)</f>
        <v>0.9750</v>
      </c>
      <c r="N254" s="5" t="str">
        <f>VLOOKUP(X254,[2]Inputs!$A:$H,7,FALSE)</f>
        <v>1.0148</v>
      </c>
      <c r="O254" s="20" t="s">
        <v>1168</v>
      </c>
      <c r="P254">
        <v>10.9</v>
      </c>
      <c r="Q254">
        <v>0</v>
      </c>
      <c r="R254">
        <v>0</v>
      </c>
      <c r="S254">
        <f>SQRT((100/(J254*[2]Inputs!$B$9))^2/(K254^2+1))*[2]Inputs!$B$8^2/100</f>
        <v>23.560643977140487</v>
      </c>
      <c r="T254">
        <f>SQRT((100/(J254*[2]Inputs!$B$9))^2-SQRT((100/(J254*[2]Inputs!$B$9))^2/(K254^2+1))^2)*[2]Inputs!$B$8^2/100/2/PI()/50</f>
        <v>9.0744989423642869E-2</v>
      </c>
      <c r="U254">
        <v>0</v>
      </c>
      <c r="V254">
        <v>0</v>
      </c>
      <c r="W254" t="str">
        <f t="shared" si="9"/>
        <v>PSCAD_DMAT_C_TOV_SCR4.53_XR1.21_P-1_Q-0.3_TOV.115.138.2</v>
      </c>
      <c r="X254" t="str">
        <f t="shared" si="10"/>
        <v>-1_-0.3_4.53_1.21</v>
      </c>
      <c r="Z254">
        <v>0</v>
      </c>
    </row>
    <row r="255" spans="1:26" x14ac:dyDescent="0.25">
      <c r="A255" s="1" t="s">
        <v>587</v>
      </c>
      <c r="B255" t="s">
        <v>55</v>
      </c>
      <c r="C255" t="s">
        <v>27</v>
      </c>
      <c r="D255" t="s">
        <v>1140</v>
      </c>
      <c r="E255" t="s">
        <v>313</v>
      </c>
      <c r="F255" t="s">
        <v>304</v>
      </c>
      <c r="G255">
        <v>20</v>
      </c>
      <c r="H255">
        <v>-1</v>
      </c>
      <c r="I255">
        <v>0.3</v>
      </c>
      <c r="J255">
        <f>[2]Inputs!$B$7</f>
        <v>4.53</v>
      </c>
      <c r="K255">
        <f>[2]Inputs!$C$7</f>
        <v>1.21</v>
      </c>
      <c r="L255" s="5" t="str">
        <f>VLOOKUP(X255,[2]Inputs!$A:$F,6,FALSE)</f>
        <v>1.1358</v>
      </c>
      <c r="M255" s="5" t="str">
        <f>VLOOKUP(X255,[2]Inputs!$A:$H,8,FALSE)</f>
        <v>1.0375</v>
      </c>
      <c r="N255" s="5" t="str">
        <f>VLOOKUP(X255,[2]Inputs!$A:$H,7,FALSE)</f>
        <v>1.0452</v>
      </c>
      <c r="O255" s="20" t="s">
        <v>1169</v>
      </c>
      <c r="P255">
        <v>10.9</v>
      </c>
      <c r="Q255">
        <v>0</v>
      </c>
      <c r="R255">
        <v>0</v>
      </c>
      <c r="S255">
        <f>SQRT((100/(J255*[2]Inputs!$B$9))^2/(K255^2+1))*[2]Inputs!$B$8^2/100</f>
        <v>23.560643977140487</v>
      </c>
      <c r="T255">
        <f>SQRT((100/(J255*[2]Inputs!$B$9))^2-SQRT((100/(J255*[2]Inputs!$B$9))^2/(K255^2+1))^2)*[2]Inputs!$B$8^2/100/2/PI()/50</f>
        <v>9.0744989423642869E-2</v>
      </c>
      <c r="U255">
        <v>0</v>
      </c>
      <c r="V255">
        <v>0</v>
      </c>
      <c r="W255" t="str">
        <f t="shared" si="9"/>
        <v>PSCAD_DMAT_C_TOV_SCR4.53_XR1.21_P-1_Q0.3_TOV.115.139.2</v>
      </c>
      <c r="X255" t="str">
        <f t="shared" si="10"/>
        <v>-1_0.3_4.53_1.21</v>
      </c>
      <c r="Z255">
        <v>0</v>
      </c>
    </row>
    <row r="256" spans="1:26" x14ac:dyDescent="0.25">
      <c r="A256" s="1" t="s">
        <v>588</v>
      </c>
      <c r="B256" t="s">
        <v>55</v>
      </c>
      <c r="C256" t="s">
        <v>28</v>
      </c>
      <c r="D256" t="s">
        <v>1140</v>
      </c>
      <c r="E256" t="s">
        <v>313</v>
      </c>
      <c r="F256" t="s">
        <v>304</v>
      </c>
      <c r="G256">
        <v>20</v>
      </c>
      <c r="H256">
        <v>-1</v>
      </c>
      <c r="I256">
        <v>0</v>
      </c>
      <c r="J256">
        <v>10</v>
      </c>
      <c r="K256">
        <v>14</v>
      </c>
      <c r="L256" s="5" t="str">
        <f>VLOOKUP(X256,[2]Inputs!$A:$F,6,FALSE)</f>
        <v>1.0414</v>
      </c>
      <c r="M256" s="5" t="str">
        <f>VLOOKUP(X256,[2]Inputs!$A:$H,8,FALSE)</f>
        <v>1.0000</v>
      </c>
      <c r="N256" s="5" t="str">
        <f>VLOOKUP(X256,[2]Inputs!$A:$H,7,FALSE)</f>
        <v>1.0300</v>
      </c>
      <c r="O256" s="20" t="s">
        <v>1170</v>
      </c>
      <c r="P256">
        <v>10.1</v>
      </c>
      <c r="Q256">
        <v>0</v>
      </c>
      <c r="R256">
        <v>0</v>
      </c>
      <c r="S256">
        <f>SQRT((100/(J256*[2]Inputs!$B$9))^2/(K256^2+1))*[2]Inputs!$B$8^2/100</f>
        <v>1.1936621144128245</v>
      </c>
      <c r="T256">
        <f>SQRT((100/(J256*[2]Inputs!$B$9))^2-SQRT((100/(J256*[2]Inputs!$B$9))^2/(K256^2+1))^2)*[2]Inputs!$B$8^2/100/2/PI()/50</f>
        <v>5.3193623249290889E-2</v>
      </c>
      <c r="U256">
        <v>0</v>
      </c>
      <c r="V256">
        <v>0</v>
      </c>
      <c r="W256" t="str">
        <f t="shared" si="9"/>
        <v>PSCAD_DMAT_C_TOV_SCR10_XR14_P-1_Q0_TOV.120.140</v>
      </c>
      <c r="X256" t="str">
        <f t="shared" si="10"/>
        <v>-1_0_10_14</v>
      </c>
      <c r="Z256">
        <v>0</v>
      </c>
    </row>
    <row r="257" spans="1:26" x14ac:dyDescent="0.25">
      <c r="A257" s="1" t="s">
        <v>589</v>
      </c>
      <c r="B257" t="s">
        <v>55</v>
      </c>
      <c r="C257" t="s">
        <v>28</v>
      </c>
      <c r="D257" t="s">
        <v>1140</v>
      </c>
      <c r="E257" t="s">
        <v>313</v>
      </c>
      <c r="F257" t="s">
        <v>304</v>
      </c>
      <c r="G257">
        <v>20</v>
      </c>
      <c r="H257">
        <v>-1</v>
      </c>
      <c r="I257">
        <v>-0.3</v>
      </c>
      <c r="J257">
        <v>10</v>
      </c>
      <c r="K257">
        <v>14</v>
      </c>
      <c r="L257" s="5" t="str">
        <f>VLOOKUP(X257,[2]Inputs!$A:$F,6,FALSE)</f>
        <v>1.0701</v>
      </c>
      <c r="M257" s="5" t="str">
        <f>VLOOKUP(X257,[2]Inputs!$A:$H,8,FALSE)</f>
        <v>0.9750</v>
      </c>
      <c r="N257" s="5" t="str">
        <f>VLOOKUP(X257,[2]Inputs!$A:$H,7,FALSE)</f>
        <v>1.0148</v>
      </c>
      <c r="O257" s="20" t="s">
        <v>1171</v>
      </c>
      <c r="P257">
        <v>10.1</v>
      </c>
      <c r="Q257">
        <v>0</v>
      </c>
      <c r="R257">
        <v>0</v>
      </c>
      <c r="S257">
        <f>SQRT((100/(J257*[2]Inputs!$B$9))^2/(K257^2+1))*[2]Inputs!$B$8^2/100</f>
        <v>1.1936621144128245</v>
      </c>
      <c r="T257">
        <f>SQRT((100/(J257*[2]Inputs!$B$9))^2-SQRT((100/(J257*[2]Inputs!$B$9))^2/(K257^2+1))^2)*[2]Inputs!$B$8^2/100/2/PI()/50</f>
        <v>5.3193623249290889E-2</v>
      </c>
      <c r="U257">
        <v>0</v>
      </c>
      <c r="V257">
        <v>0</v>
      </c>
      <c r="W257" t="str">
        <f t="shared" si="9"/>
        <v>PSCAD_DMAT_C_TOV_SCR10_XR14_P-1_Q-0.3_TOV.120.141</v>
      </c>
      <c r="X257" t="str">
        <f t="shared" si="10"/>
        <v>-1_-0.3_10_14</v>
      </c>
      <c r="Z257">
        <v>0</v>
      </c>
    </row>
    <row r="258" spans="1:26" x14ac:dyDescent="0.25">
      <c r="A258" s="1" t="s">
        <v>590</v>
      </c>
      <c r="B258" t="s">
        <v>55</v>
      </c>
      <c r="C258" t="s">
        <v>28</v>
      </c>
      <c r="D258" t="s">
        <v>1140</v>
      </c>
      <c r="E258" t="s">
        <v>313</v>
      </c>
      <c r="F258" t="s">
        <v>304</v>
      </c>
      <c r="G258">
        <v>20</v>
      </c>
      <c r="H258">
        <v>-1</v>
      </c>
      <c r="I258">
        <v>0.3</v>
      </c>
      <c r="J258">
        <v>10</v>
      </c>
      <c r="K258">
        <v>14</v>
      </c>
      <c r="L258" s="5" t="str">
        <f>VLOOKUP(X258,[2]Inputs!$A:$F,6,FALSE)</f>
        <v>1.0126</v>
      </c>
      <c r="M258" s="5" t="str">
        <f>VLOOKUP(X258,[2]Inputs!$A:$H,8,FALSE)</f>
        <v>1.0375</v>
      </c>
      <c r="N258" s="5" t="str">
        <f>VLOOKUP(X258,[2]Inputs!$A:$H,7,FALSE)</f>
        <v>1.0452</v>
      </c>
      <c r="O258" s="20" t="s">
        <v>1172</v>
      </c>
      <c r="P258">
        <v>10.1</v>
      </c>
      <c r="Q258">
        <v>0</v>
      </c>
      <c r="R258">
        <v>0</v>
      </c>
      <c r="S258">
        <f>SQRT((100/(J258*[2]Inputs!$B$9))^2/(K258^2+1))*[2]Inputs!$B$8^2/100</f>
        <v>1.1936621144128245</v>
      </c>
      <c r="T258">
        <f>SQRT((100/(J258*[2]Inputs!$B$9))^2-SQRT((100/(J258*[2]Inputs!$B$9))^2/(K258^2+1))^2)*[2]Inputs!$B$8^2/100/2/PI()/50</f>
        <v>5.3193623249290889E-2</v>
      </c>
      <c r="U258">
        <v>0</v>
      </c>
      <c r="V258">
        <v>0</v>
      </c>
      <c r="W258" t="str">
        <f t="shared" si="9"/>
        <v>PSCAD_DMAT_C_TOV_SCR10_XR14_P-1_Q0.3_TOV.120.142</v>
      </c>
      <c r="X258" t="str">
        <f t="shared" si="10"/>
        <v>-1_0.3_10_14</v>
      </c>
      <c r="Z258">
        <v>0</v>
      </c>
    </row>
    <row r="259" spans="1:26" x14ac:dyDescent="0.25">
      <c r="A259" s="1" t="s">
        <v>591</v>
      </c>
      <c r="B259" t="s">
        <v>55</v>
      </c>
      <c r="C259" t="s">
        <v>28</v>
      </c>
      <c r="D259" t="s">
        <v>1140</v>
      </c>
      <c r="E259" t="s">
        <v>313</v>
      </c>
      <c r="F259" t="s">
        <v>304</v>
      </c>
      <c r="G259">
        <v>20</v>
      </c>
      <c r="H259">
        <v>-1</v>
      </c>
      <c r="I259">
        <v>0</v>
      </c>
      <c r="J259">
        <v>3</v>
      </c>
      <c r="K259">
        <v>14</v>
      </c>
      <c r="L259" s="5" t="str">
        <f>VLOOKUP(X259,[2]Inputs!$A:$F,6,FALSE)</f>
        <v>1.1013</v>
      </c>
      <c r="M259" s="5" t="str">
        <f>VLOOKUP(X259,[2]Inputs!$A:$H,8,FALSE)</f>
        <v>1.0000</v>
      </c>
      <c r="N259" s="5" t="str">
        <f>VLOOKUP(X259,[2]Inputs!$A:$H,7,FALSE)</f>
        <v>1.0300</v>
      </c>
      <c r="O259" s="20" t="s">
        <v>1173</v>
      </c>
      <c r="P259">
        <v>10.1</v>
      </c>
      <c r="Q259">
        <v>0</v>
      </c>
      <c r="R259">
        <v>0</v>
      </c>
      <c r="S259">
        <f>SQRT((100/(J259*[2]Inputs!$B$9))^2/(K259^2+1))*[2]Inputs!$B$8^2/100</f>
        <v>3.9788737147094158</v>
      </c>
      <c r="T259">
        <f>SQRT((100/(J259*[2]Inputs!$B$9))^2-SQRT((100/(J259*[2]Inputs!$B$9))^2/(K259^2+1))^2)*[2]Inputs!$B$8^2/100/2/PI()/50</f>
        <v>0.17731207749763631</v>
      </c>
      <c r="U259">
        <v>0</v>
      </c>
      <c r="V259">
        <v>0</v>
      </c>
      <c r="W259" t="str">
        <f t="shared" ref="W259:W322" si="11">"PSCAD_"&amp;F259&amp;"_"&amp;D259&amp;"_"&amp;E259&amp;"_SCR"&amp;ROUND(J259,2)&amp;"_XR"&amp;ROUND(K259,2)&amp;"_P"&amp;H259&amp;"_Q"&amp;I259&amp;"_"&amp;A259</f>
        <v>PSCAD_DMAT_C_TOV_SCR3_XR14_P-1_Q0_TOV.120.143</v>
      </c>
      <c r="X259" t="str">
        <f t="shared" ref="X259:X322" si="12">H259&amp;"_"&amp;I259&amp;"_"&amp;ROUND(J259,2)&amp;"_"&amp;ROUND(K259,2)</f>
        <v>-1_0_3_14</v>
      </c>
      <c r="Z259">
        <v>0</v>
      </c>
    </row>
    <row r="260" spans="1:26" x14ac:dyDescent="0.25">
      <c r="A260" s="1" t="s">
        <v>592</v>
      </c>
      <c r="B260" t="s">
        <v>55</v>
      </c>
      <c r="C260" t="s">
        <v>28</v>
      </c>
      <c r="D260" t="s">
        <v>1140</v>
      </c>
      <c r="E260" t="s">
        <v>313</v>
      </c>
      <c r="F260" t="s">
        <v>304</v>
      </c>
      <c r="G260">
        <v>20</v>
      </c>
      <c r="H260">
        <v>-1</v>
      </c>
      <c r="I260">
        <v>-0.3</v>
      </c>
      <c r="J260">
        <v>3</v>
      </c>
      <c r="K260">
        <v>3</v>
      </c>
      <c r="L260" s="5" t="str">
        <f>VLOOKUP(X260,[2]Inputs!$A:$F,6,FALSE)</f>
        <v>1.2552</v>
      </c>
      <c r="M260" s="5" t="str">
        <f>VLOOKUP(X260,[2]Inputs!$A:$H,8,FALSE)</f>
        <v>0.9750</v>
      </c>
      <c r="N260" s="5" t="str">
        <f>VLOOKUP(X260,[2]Inputs!$A:$H,7,FALSE)</f>
        <v>1.0148</v>
      </c>
      <c r="O260" s="20" t="s">
        <v>1174</v>
      </c>
      <c r="P260">
        <v>10.1</v>
      </c>
      <c r="Q260">
        <v>0</v>
      </c>
      <c r="R260">
        <v>0</v>
      </c>
      <c r="S260">
        <f>SQRT((100/(J260*[2]Inputs!$B$9))^2/(K260^2+1))*[2]Inputs!$B$8^2/100</f>
        <v>17.660104471401873</v>
      </c>
      <c r="T260">
        <f>SQRT((100/(J260*[2]Inputs!$B$9))^2-SQRT((100/(J260*[2]Inputs!$B$9))^2/(K260^2+1))^2)*[2]Inputs!$B$8^2/100/2/PI()/50</f>
        <v>0.16864157532857349</v>
      </c>
      <c r="U260">
        <v>0</v>
      </c>
      <c r="V260">
        <v>0</v>
      </c>
      <c r="W260" t="str">
        <f t="shared" si="11"/>
        <v>PSCAD_DMAT_C_TOV_SCR3_XR3_P-1_Q-0.3_TOV.120.144</v>
      </c>
      <c r="X260" t="str">
        <f t="shared" si="12"/>
        <v>-1_-0.3_3_3</v>
      </c>
      <c r="Z260">
        <v>0</v>
      </c>
    </row>
    <row r="261" spans="1:26" x14ac:dyDescent="0.25">
      <c r="A261" s="1" t="s">
        <v>593</v>
      </c>
      <c r="B261" t="s">
        <v>55</v>
      </c>
      <c r="C261" t="s">
        <v>28</v>
      </c>
      <c r="D261" t="s">
        <v>1140</v>
      </c>
      <c r="E261" t="s">
        <v>313</v>
      </c>
      <c r="F261" t="s">
        <v>304</v>
      </c>
      <c r="G261">
        <v>20</v>
      </c>
      <c r="H261">
        <v>-1</v>
      </c>
      <c r="I261">
        <v>0.3</v>
      </c>
      <c r="J261">
        <v>3</v>
      </c>
      <c r="K261">
        <v>3</v>
      </c>
      <c r="L261" s="5" t="str">
        <f>VLOOKUP(X261,[2]Inputs!$A:$F,6,FALSE)</f>
        <v>1.0936</v>
      </c>
      <c r="M261" s="5" t="str">
        <f>VLOOKUP(X261,[2]Inputs!$A:$H,8,FALSE)</f>
        <v>1.0375</v>
      </c>
      <c r="N261" s="5" t="str">
        <f>VLOOKUP(X261,[2]Inputs!$A:$H,7,FALSE)</f>
        <v>1.0452</v>
      </c>
      <c r="O261" s="20" t="s">
        <v>1175</v>
      </c>
      <c r="P261">
        <v>10.1</v>
      </c>
      <c r="Q261">
        <v>0</v>
      </c>
      <c r="R261">
        <v>0</v>
      </c>
      <c r="S261">
        <f>SQRT((100/(J261*[2]Inputs!$B$9))^2/(K261^2+1))*[2]Inputs!$B$8^2/100</f>
        <v>17.660104471401873</v>
      </c>
      <c r="T261">
        <f>SQRT((100/(J261*[2]Inputs!$B$9))^2-SQRT((100/(J261*[2]Inputs!$B$9))^2/(K261^2+1))^2)*[2]Inputs!$B$8^2/100/2/PI()/50</f>
        <v>0.16864157532857349</v>
      </c>
      <c r="U261">
        <v>0</v>
      </c>
      <c r="V261">
        <v>0</v>
      </c>
      <c r="W261" t="str">
        <f t="shared" si="11"/>
        <v>PSCAD_DMAT_C_TOV_SCR3_XR3_P-1_Q0.3_TOV.120.145</v>
      </c>
      <c r="X261" t="str">
        <f t="shared" si="12"/>
        <v>-1_0.3_3_3</v>
      </c>
      <c r="Z261">
        <v>0</v>
      </c>
    </row>
    <row r="262" spans="1:26" x14ac:dyDescent="0.25">
      <c r="A262" s="1" t="s">
        <v>594</v>
      </c>
      <c r="B262" t="s">
        <v>55</v>
      </c>
      <c r="C262" t="s">
        <v>28</v>
      </c>
      <c r="D262" t="s">
        <v>1140</v>
      </c>
      <c r="E262" t="s">
        <v>313</v>
      </c>
      <c r="F262" t="s">
        <v>304</v>
      </c>
      <c r="G262">
        <v>20</v>
      </c>
      <c r="H262">
        <v>-1</v>
      </c>
      <c r="I262">
        <v>0</v>
      </c>
      <c r="J262">
        <f>[2]Inputs!$B$6</f>
        <v>7.06</v>
      </c>
      <c r="K262">
        <f>[2]Inputs!$C$6</f>
        <v>1.63</v>
      </c>
      <c r="L262" s="5" t="str">
        <f>VLOOKUP(X262,[2]Inputs!$A:$F,6,FALSE)</f>
        <v>1.1081</v>
      </c>
      <c r="M262" s="5" t="str">
        <f>VLOOKUP(X262,[2]Inputs!$A:$H,8,FALSE)</f>
        <v>1.0000</v>
      </c>
      <c r="N262" s="5" t="str">
        <f>VLOOKUP(X262,[2]Inputs!$A:$H,7,FALSE)</f>
        <v>1.0300</v>
      </c>
      <c r="O262" s="20" t="s">
        <v>1176</v>
      </c>
      <c r="P262">
        <v>10.1</v>
      </c>
      <c r="Q262">
        <v>0</v>
      </c>
      <c r="R262">
        <v>0</v>
      </c>
      <c r="S262">
        <f>SQRT((100/(J262*[2]Inputs!$B$9))^2/(K262^2+1))*[2]Inputs!$B$8^2/100</f>
        <v>12.409471324438538</v>
      </c>
      <c r="T262">
        <f>SQRT((100/(J262*[2]Inputs!$B$9))^2-SQRT((100/(J262*[2]Inputs!$B$9))^2/(K262^2+1))^2)*[2]Inputs!$B$8^2/100/2/PI()/50</f>
        <v>6.4385935699593638E-2</v>
      </c>
      <c r="U262">
        <v>0</v>
      </c>
      <c r="V262">
        <v>0</v>
      </c>
      <c r="W262" t="str">
        <f t="shared" si="11"/>
        <v>PSCAD_DMAT_C_TOV_SCR7.06_XR1.63_P-1_Q0_TOV.120.146.1</v>
      </c>
      <c r="X262" t="str">
        <f t="shared" si="12"/>
        <v>-1_0_7.06_1.63</v>
      </c>
      <c r="Z262">
        <v>0</v>
      </c>
    </row>
    <row r="263" spans="1:26" x14ac:dyDescent="0.25">
      <c r="A263" s="1" t="s">
        <v>595</v>
      </c>
      <c r="B263" t="s">
        <v>55</v>
      </c>
      <c r="C263" t="s">
        <v>28</v>
      </c>
      <c r="D263" t="s">
        <v>1140</v>
      </c>
      <c r="E263" t="s">
        <v>313</v>
      </c>
      <c r="F263" t="s">
        <v>304</v>
      </c>
      <c r="G263">
        <v>20</v>
      </c>
      <c r="H263">
        <v>-1</v>
      </c>
      <c r="I263">
        <v>-0.3</v>
      </c>
      <c r="J263">
        <f>[2]Inputs!$B$6</f>
        <v>7.06</v>
      </c>
      <c r="K263">
        <f>[2]Inputs!$C$6</f>
        <v>1.63</v>
      </c>
      <c r="L263" s="5" t="str">
        <f>VLOOKUP(X263,[2]Inputs!$A:$F,6,FALSE)</f>
        <v>1.1411</v>
      </c>
      <c r="M263" s="5" t="str">
        <f>VLOOKUP(X263,[2]Inputs!$A:$H,8,FALSE)</f>
        <v>0.9750</v>
      </c>
      <c r="N263" s="5" t="str">
        <f>VLOOKUP(X263,[2]Inputs!$A:$H,7,FALSE)</f>
        <v>1.0148</v>
      </c>
      <c r="O263" s="20" t="s">
        <v>1177</v>
      </c>
      <c r="P263">
        <v>10.1</v>
      </c>
      <c r="Q263">
        <v>0</v>
      </c>
      <c r="R263">
        <v>0</v>
      </c>
      <c r="S263">
        <f>SQRT((100/(J263*[2]Inputs!$B$9))^2/(K263^2+1))*[2]Inputs!$B$8^2/100</f>
        <v>12.409471324438538</v>
      </c>
      <c r="T263">
        <f>SQRT((100/(J263*[2]Inputs!$B$9))^2-SQRT((100/(J263*[2]Inputs!$B$9))^2/(K263^2+1))^2)*[2]Inputs!$B$8^2/100/2/PI()/50</f>
        <v>6.4385935699593638E-2</v>
      </c>
      <c r="U263">
        <v>0</v>
      </c>
      <c r="V263">
        <v>0</v>
      </c>
      <c r="W263" t="str">
        <f t="shared" si="11"/>
        <v>PSCAD_DMAT_C_TOV_SCR7.06_XR1.63_P-1_Q-0.3_TOV.120.147.1</v>
      </c>
      <c r="X263" t="str">
        <f t="shared" si="12"/>
        <v>-1_-0.3_7.06_1.63</v>
      </c>
      <c r="Z263">
        <v>0</v>
      </c>
    </row>
    <row r="264" spans="1:26" x14ac:dyDescent="0.25">
      <c r="A264" s="1" t="s">
        <v>596</v>
      </c>
      <c r="B264" t="s">
        <v>55</v>
      </c>
      <c r="C264" t="s">
        <v>28</v>
      </c>
      <c r="D264" t="s">
        <v>1140</v>
      </c>
      <c r="E264" t="s">
        <v>313</v>
      </c>
      <c r="F264" t="s">
        <v>304</v>
      </c>
      <c r="G264">
        <v>20</v>
      </c>
      <c r="H264">
        <v>-1</v>
      </c>
      <c r="I264">
        <v>0.3</v>
      </c>
      <c r="J264">
        <f>[2]Inputs!$B$6</f>
        <v>7.06</v>
      </c>
      <c r="K264">
        <f>[2]Inputs!$C$6</f>
        <v>1.63</v>
      </c>
      <c r="L264" s="5" t="str">
        <f>VLOOKUP(X264,[2]Inputs!$A:$F,6,FALSE)</f>
        <v>1.0757</v>
      </c>
      <c r="M264" s="5" t="str">
        <f>VLOOKUP(X264,[2]Inputs!$A:$H,8,FALSE)</f>
        <v>1.0375</v>
      </c>
      <c r="N264" s="5" t="str">
        <f>VLOOKUP(X264,[2]Inputs!$A:$H,7,FALSE)</f>
        <v>1.0452</v>
      </c>
      <c r="O264" s="20" t="s">
        <v>1178</v>
      </c>
      <c r="P264">
        <v>10.1</v>
      </c>
      <c r="Q264">
        <v>0</v>
      </c>
      <c r="R264">
        <v>0</v>
      </c>
      <c r="S264">
        <f>SQRT((100/(J264*[2]Inputs!$B$9))^2/(K264^2+1))*[2]Inputs!$B$8^2/100</f>
        <v>12.409471324438538</v>
      </c>
      <c r="T264">
        <f>SQRT((100/(J264*[2]Inputs!$B$9))^2-SQRT((100/(J264*[2]Inputs!$B$9))^2/(K264^2+1))^2)*[2]Inputs!$B$8^2/100/2/PI()/50</f>
        <v>6.4385935699593638E-2</v>
      </c>
      <c r="U264">
        <v>0</v>
      </c>
      <c r="V264">
        <v>0</v>
      </c>
      <c r="W264" t="str">
        <f t="shared" si="11"/>
        <v>PSCAD_DMAT_C_TOV_SCR7.06_XR1.63_P-1_Q0.3_TOV.120.148.1</v>
      </c>
      <c r="X264" t="str">
        <f t="shared" si="12"/>
        <v>-1_0.3_7.06_1.63</v>
      </c>
      <c r="Z264">
        <v>0</v>
      </c>
    </row>
    <row r="265" spans="1:26" x14ac:dyDescent="0.25">
      <c r="A265" s="1" t="s">
        <v>597</v>
      </c>
      <c r="B265" t="s">
        <v>55</v>
      </c>
      <c r="C265" t="s">
        <v>28</v>
      </c>
      <c r="D265" t="s">
        <v>1140</v>
      </c>
      <c r="E265" t="s">
        <v>313</v>
      </c>
      <c r="F265" t="s">
        <v>304</v>
      </c>
      <c r="G265">
        <v>20</v>
      </c>
      <c r="H265">
        <v>-1</v>
      </c>
      <c r="I265">
        <v>0</v>
      </c>
      <c r="J265">
        <f>[2]Inputs!$B$7</f>
        <v>4.53</v>
      </c>
      <c r="K265">
        <f>[2]Inputs!$C$7</f>
        <v>1.21</v>
      </c>
      <c r="L265" s="5" t="str">
        <f>VLOOKUP(X265,[2]Inputs!$A:$F,6,FALSE)</f>
        <v>1.1782</v>
      </c>
      <c r="M265" s="5" t="str">
        <f>VLOOKUP(X265,[2]Inputs!$A:$H,8,FALSE)</f>
        <v>1.0000</v>
      </c>
      <c r="N265" s="5" t="str">
        <f>VLOOKUP(X265,[2]Inputs!$A:$H,7,FALSE)</f>
        <v>1.0300</v>
      </c>
      <c r="O265" s="20" t="s">
        <v>1179</v>
      </c>
      <c r="P265">
        <v>10.1</v>
      </c>
      <c r="Q265">
        <v>0</v>
      </c>
      <c r="R265">
        <v>0</v>
      </c>
      <c r="S265">
        <f>SQRT((100/(J265*[2]Inputs!$B$9))^2/(K265^2+1))*[2]Inputs!$B$8^2/100</f>
        <v>23.560643977140487</v>
      </c>
      <c r="T265">
        <f>SQRT((100/(J265*[2]Inputs!$B$9))^2-SQRT((100/(J265*[2]Inputs!$B$9))^2/(K265^2+1))^2)*[2]Inputs!$B$8^2/100/2/PI()/50</f>
        <v>9.0744989423642869E-2</v>
      </c>
      <c r="U265">
        <v>0</v>
      </c>
      <c r="V265">
        <v>0</v>
      </c>
      <c r="W265" t="str">
        <f t="shared" si="11"/>
        <v>PSCAD_DMAT_C_TOV_SCR4.53_XR1.21_P-1_Q0_TOV.120.146.2</v>
      </c>
      <c r="X265" t="str">
        <f t="shared" si="12"/>
        <v>-1_0_4.53_1.21</v>
      </c>
      <c r="Z265">
        <v>0</v>
      </c>
    </row>
    <row r="266" spans="1:26" x14ac:dyDescent="0.25">
      <c r="A266" s="1" t="s">
        <v>598</v>
      </c>
      <c r="B266" t="s">
        <v>55</v>
      </c>
      <c r="C266" t="s">
        <v>28</v>
      </c>
      <c r="D266" t="s">
        <v>1140</v>
      </c>
      <c r="E266" t="s">
        <v>313</v>
      </c>
      <c r="F266" t="s">
        <v>304</v>
      </c>
      <c r="G266">
        <v>20</v>
      </c>
      <c r="H266">
        <v>-1</v>
      </c>
      <c r="I266">
        <v>-0.3</v>
      </c>
      <c r="J266">
        <f>[2]Inputs!$B$7</f>
        <v>4.53</v>
      </c>
      <c r="K266">
        <f>[2]Inputs!$C$7</f>
        <v>1.21</v>
      </c>
      <c r="L266" s="5" t="str">
        <f>VLOOKUP(X266,[2]Inputs!$A:$F,6,FALSE)</f>
        <v>1.2225</v>
      </c>
      <c r="M266" s="5" t="str">
        <f>VLOOKUP(X266,[2]Inputs!$A:$H,8,FALSE)</f>
        <v>0.9750</v>
      </c>
      <c r="N266" s="5" t="str">
        <f>VLOOKUP(X266,[2]Inputs!$A:$H,7,FALSE)</f>
        <v>1.0148</v>
      </c>
      <c r="O266" s="20" t="s">
        <v>1180</v>
      </c>
      <c r="P266">
        <v>10.1</v>
      </c>
      <c r="Q266">
        <v>0</v>
      </c>
      <c r="R266">
        <v>0</v>
      </c>
      <c r="S266">
        <f>SQRT((100/(J266*[2]Inputs!$B$9))^2/(K266^2+1))*[2]Inputs!$B$8^2/100</f>
        <v>23.560643977140487</v>
      </c>
      <c r="T266">
        <f>SQRT((100/(J266*[2]Inputs!$B$9))^2-SQRT((100/(J266*[2]Inputs!$B$9))^2/(K266^2+1))^2)*[2]Inputs!$B$8^2/100/2/PI()/50</f>
        <v>9.0744989423642869E-2</v>
      </c>
      <c r="U266">
        <v>0</v>
      </c>
      <c r="V266">
        <v>0</v>
      </c>
      <c r="W266" t="str">
        <f t="shared" si="11"/>
        <v>PSCAD_DMAT_C_TOV_SCR4.53_XR1.21_P-1_Q-0.3_TOV.120.147.2</v>
      </c>
      <c r="X266" t="str">
        <f t="shared" si="12"/>
        <v>-1_-0.3_4.53_1.21</v>
      </c>
      <c r="Z266">
        <v>0</v>
      </c>
    </row>
    <row r="267" spans="1:26" x14ac:dyDescent="0.25">
      <c r="A267" s="1" t="s">
        <v>599</v>
      </c>
      <c r="B267" t="s">
        <v>55</v>
      </c>
      <c r="C267" t="s">
        <v>28</v>
      </c>
      <c r="D267" t="s">
        <v>1140</v>
      </c>
      <c r="E267" t="s">
        <v>313</v>
      </c>
      <c r="F267" t="s">
        <v>304</v>
      </c>
      <c r="G267">
        <v>20</v>
      </c>
      <c r="H267">
        <v>-1</v>
      </c>
      <c r="I267">
        <v>0.3</v>
      </c>
      <c r="J267">
        <f>[2]Inputs!$B$7</f>
        <v>4.53</v>
      </c>
      <c r="K267">
        <f>[2]Inputs!$C$7</f>
        <v>1.21</v>
      </c>
      <c r="L267" s="5" t="str">
        <f>VLOOKUP(X267,[2]Inputs!$A:$F,6,FALSE)</f>
        <v>1.1358</v>
      </c>
      <c r="M267" s="5" t="str">
        <f>VLOOKUP(X267,[2]Inputs!$A:$H,8,FALSE)</f>
        <v>1.0375</v>
      </c>
      <c r="N267" s="5" t="str">
        <f>VLOOKUP(X267,[2]Inputs!$A:$H,7,FALSE)</f>
        <v>1.0452</v>
      </c>
      <c r="O267" s="20" t="s">
        <v>1181</v>
      </c>
      <c r="P267">
        <v>10.1</v>
      </c>
      <c r="Q267">
        <v>0</v>
      </c>
      <c r="R267">
        <v>0</v>
      </c>
      <c r="S267">
        <f>SQRT((100/(J267*[2]Inputs!$B$9))^2/(K267^2+1))*[2]Inputs!$B$8^2/100</f>
        <v>23.560643977140487</v>
      </c>
      <c r="T267">
        <f>SQRT((100/(J267*[2]Inputs!$B$9))^2-SQRT((100/(J267*[2]Inputs!$B$9))^2/(K267^2+1))^2)*[2]Inputs!$B$8^2/100/2/PI()/50</f>
        <v>9.0744989423642869E-2</v>
      </c>
      <c r="U267">
        <v>0</v>
      </c>
      <c r="V267">
        <v>0</v>
      </c>
      <c r="W267" t="str">
        <f t="shared" si="11"/>
        <v>PSCAD_DMAT_C_TOV_SCR4.53_XR1.21_P-1_Q0.3_TOV.120.148.2</v>
      </c>
      <c r="X267" t="str">
        <f t="shared" si="12"/>
        <v>-1_0.3_4.53_1.21</v>
      </c>
      <c r="Z267">
        <v>0</v>
      </c>
    </row>
    <row r="268" spans="1:26" s="22" customFormat="1" x14ac:dyDescent="0.25">
      <c r="A268" s="21" t="s">
        <v>600</v>
      </c>
      <c r="B268" t="s">
        <v>55</v>
      </c>
      <c r="C268" s="22" t="s">
        <v>29</v>
      </c>
      <c r="D268" t="s">
        <v>1140</v>
      </c>
      <c r="E268" s="22" t="s">
        <v>314</v>
      </c>
      <c r="F268" t="s">
        <v>304</v>
      </c>
      <c r="G268" s="22">
        <v>90</v>
      </c>
      <c r="H268">
        <v>-1</v>
      </c>
      <c r="I268" s="22">
        <v>0</v>
      </c>
      <c r="J268" s="22">
        <v>10</v>
      </c>
      <c r="K268" s="22">
        <v>14</v>
      </c>
      <c r="L268" s="5" t="str">
        <f>VLOOKUP(X268,[2]Inputs!$A:$F,6,FALSE)</f>
        <v>1.0414</v>
      </c>
      <c r="M268" s="5" t="str">
        <f>VLOOKUP(X268,[2]Inputs!$A:$H,8,FALSE)</f>
        <v>1.0000</v>
      </c>
      <c r="N268" s="5" t="str">
        <f>VLOOKUP(X268,[2]Inputs!$A:$H,7,FALSE)</f>
        <v>1.0300</v>
      </c>
      <c r="O268" s="22">
        <v>0</v>
      </c>
      <c r="P268" s="22">
        <v>0</v>
      </c>
      <c r="Q268" s="22">
        <v>0</v>
      </c>
      <c r="R268" s="22">
        <v>0</v>
      </c>
      <c r="S268" s="22">
        <f>SQRT((100/(J268*[2]Inputs!$B$9))^2/(K268^2+1))*[2]Inputs!$B$8^2/100</f>
        <v>1.1936621144128245</v>
      </c>
      <c r="T268" s="22">
        <f>SQRT((100/(J268*[2]Inputs!$B$9))^2-SQRT((100/(J268*[2]Inputs!$B$9))^2/(K268^2+1))^2)*[2]Inputs!$B$8^2/100/2/PI()/50</f>
        <v>5.3193623249290889E-2</v>
      </c>
      <c r="U268" s="22">
        <v>0</v>
      </c>
      <c r="V268" s="22">
        <v>0</v>
      </c>
      <c r="W268" t="str">
        <f t="shared" si="11"/>
        <v>PSCAD_DMAT_C_V.Spnt_SCR10_XR14_P-1_Q0_V.Spnt.149.1</v>
      </c>
      <c r="X268" t="str">
        <f t="shared" si="12"/>
        <v>-1_0_10_14</v>
      </c>
      <c r="Z268" s="22">
        <v>0</v>
      </c>
    </row>
    <row r="269" spans="1:26" x14ac:dyDescent="0.25">
      <c r="A269" s="1" t="s">
        <v>601</v>
      </c>
      <c r="B269" t="s">
        <v>55</v>
      </c>
      <c r="C269" t="s">
        <v>29</v>
      </c>
      <c r="D269" t="s">
        <v>1140</v>
      </c>
      <c r="E269" t="s">
        <v>314</v>
      </c>
      <c r="F269" t="s">
        <v>304</v>
      </c>
      <c r="G269">
        <v>90</v>
      </c>
      <c r="H269">
        <v>-1</v>
      </c>
      <c r="I269">
        <v>0</v>
      </c>
      <c r="J269">
        <v>10</v>
      </c>
      <c r="K269">
        <v>3</v>
      </c>
      <c r="L269" s="5" t="str">
        <f>VLOOKUP(X269,[2]Inputs!$A:$F,6,FALSE)</f>
        <v>1.0647</v>
      </c>
      <c r="M269" s="5" t="str">
        <f>VLOOKUP(X269,[2]Inputs!$A:$H,8,FALSE)</f>
        <v>1.0000</v>
      </c>
      <c r="N269" s="5" t="str">
        <f>VLOOKUP(X269,[2]Inputs!$A:$H,7,FALSE)</f>
        <v>1.0300</v>
      </c>
      <c r="O269">
        <v>0</v>
      </c>
      <c r="P269">
        <v>0</v>
      </c>
      <c r="Q269">
        <v>0</v>
      </c>
      <c r="R269">
        <v>0</v>
      </c>
      <c r="S269">
        <f>SQRT((100/(J269*[2]Inputs!$B$9))^2/(K269^2+1))*[2]Inputs!$B$8^2/100</f>
        <v>5.2980313414205611</v>
      </c>
      <c r="T269">
        <f>SQRT((100/(J269*[2]Inputs!$B$9))^2-SQRT((100/(J269*[2]Inputs!$B$9))^2/(K269^2+1))^2)*[2]Inputs!$B$8^2/100/2/PI()/50</f>
        <v>5.0592472598572046E-2</v>
      </c>
      <c r="U269">
        <v>0</v>
      </c>
      <c r="V269">
        <v>0</v>
      </c>
      <c r="W269" t="str">
        <f t="shared" si="11"/>
        <v>PSCAD_DMAT_C_V.Spnt_SCR10_XR3_P-1_Q0_V.Spnt.149.2</v>
      </c>
      <c r="X269" t="str">
        <f t="shared" si="12"/>
        <v>-1_0_10_3</v>
      </c>
      <c r="Z269">
        <v>0</v>
      </c>
    </row>
    <row r="270" spans="1:26" x14ac:dyDescent="0.25">
      <c r="A270" s="1" t="s">
        <v>602</v>
      </c>
      <c r="B270" t="s">
        <v>55</v>
      </c>
      <c r="C270" t="s">
        <v>29</v>
      </c>
      <c r="D270" t="s">
        <v>1140</v>
      </c>
      <c r="E270" t="s">
        <v>314</v>
      </c>
      <c r="F270" t="s">
        <v>304</v>
      </c>
      <c r="G270">
        <v>90</v>
      </c>
      <c r="H270">
        <v>-0.05</v>
      </c>
      <c r="I270">
        <v>0</v>
      </c>
      <c r="J270">
        <v>10</v>
      </c>
      <c r="K270">
        <v>14</v>
      </c>
      <c r="L270" s="5" t="str">
        <f>VLOOKUP(X270,[2]Inputs!$A:$F,6,FALSE)</f>
        <v>1.0303</v>
      </c>
      <c r="M270" s="5" t="str">
        <f>VLOOKUP(X270,[2]Inputs!$A:$H,8,FALSE)</f>
        <v>1.0000</v>
      </c>
      <c r="N270" s="5" t="str">
        <f>VLOOKUP(X270,[2]Inputs!$A:$H,7,FALSE)</f>
        <v>1.0300</v>
      </c>
      <c r="O270">
        <v>0</v>
      </c>
      <c r="P270">
        <v>0</v>
      </c>
      <c r="Q270">
        <v>0</v>
      </c>
      <c r="R270">
        <v>0</v>
      </c>
      <c r="S270">
        <f>SQRT((100/(J270*[2]Inputs!$B$9))^2/(K270^2+1))*[2]Inputs!$B$8^2/100</f>
        <v>1.1936621144128245</v>
      </c>
      <c r="T270">
        <f>SQRT((100/(J270*[2]Inputs!$B$9))^2-SQRT((100/(J270*[2]Inputs!$B$9))^2/(K270^2+1))^2)*[2]Inputs!$B$8^2/100/2/PI()/50</f>
        <v>5.3193623249290889E-2</v>
      </c>
      <c r="U270">
        <v>0</v>
      </c>
      <c r="V270">
        <v>0</v>
      </c>
      <c r="W270" t="str">
        <f t="shared" si="11"/>
        <v>PSCAD_DMAT_C_V.Spnt_SCR10_XR14_P-0.05_Q0_V.Spnt.150.1</v>
      </c>
      <c r="X270" t="str">
        <f t="shared" si="12"/>
        <v>-0.05_0_10_14</v>
      </c>
      <c r="Z270">
        <v>0</v>
      </c>
    </row>
    <row r="271" spans="1:26" x14ac:dyDescent="0.25">
      <c r="A271" s="1" t="s">
        <v>603</v>
      </c>
      <c r="B271" t="s">
        <v>55</v>
      </c>
      <c r="C271" t="s">
        <v>29</v>
      </c>
      <c r="D271" t="s">
        <v>1140</v>
      </c>
      <c r="E271" t="s">
        <v>314</v>
      </c>
      <c r="F271" t="s">
        <v>304</v>
      </c>
      <c r="G271">
        <v>90</v>
      </c>
      <c r="H271">
        <v>-0.05</v>
      </c>
      <c r="I271">
        <v>0</v>
      </c>
      <c r="J271">
        <v>10</v>
      </c>
      <c r="K271">
        <v>3</v>
      </c>
      <c r="L271" s="5" t="str">
        <f>VLOOKUP(X271,[2]Inputs!$A:$F,6,FALSE)</f>
        <v>1.0315</v>
      </c>
      <c r="M271" s="5" t="str">
        <f>VLOOKUP(X271,[2]Inputs!$A:$H,8,FALSE)</f>
        <v>1.0000</v>
      </c>
      <c r="N271" s="5" t="str">
        <f>VLOOKUP(X271,[2]Inputs!$A:$H,7,FALSE)</f>
        <v>1.0300</v>
      </c>
      <c r="O271">
        <v>0</v>
      </c>
      <c r="P271">
        <v>0</v>
      </c>
      <c r="Q271">
        <v>0</v>
      </c>
      <c r="R271">
        <v>0</v>
      </c>
      <c r="S271">
        <f>SQRT((100/(J271*[2]Inputs!$B$9))^2/(K271^2+1))*[2]Inputs!$B$8^2/100</f>
        <v>5.2980313414205611</v>
      </c>
      <c r="T271">
        <f>SQRT((100/(J271*[2]Inputs!$B$9))^2-SQRT((100/(J271*[2]Inputs!$B$9))^2/(K271^2+1))^2)*[2]Inputs!$B$8^2/100/2/PI()/50</f>
        <v>5.0592472598572046E-2</v>
      </c>
      <c r="U271">
        <v>0</v>
      </c>
      <c r="V271">
        <v>0</v>
      </c>
      <c r="W271" t="str">
        <f t="shared" si="11"/>
        <v>PSCAD_DMAT_C_V.Spnt_SCR10_XR3_P-0.05_Q0_V.Spnt.150.2</v>
      </c>
      <c r="X271" t="str">
        <f t="shared" si="12"/>
        <v>-0.05_0_10_3</v>
      </c>
      <c r="Z271">
        <v>0</v>
      </c>
    </row>
    <row r="272" spans="1:26" x14ac:dyDescent="0.25">
      <c r="A272" s="1" t="s">
        <v>604</v>
      </c>
      <c r="B272" t="s">
        <v>55</v>
      </c>
      <c r="C272" t="s">
        <v>29</v>
      </c>
      <c r="D272" t="s">
        <v>1140</v>
      </c>
      <c r="E272" t="s">
        <v>314</v>
      </c>
      <c r="F272" t="s">
        <v>304</v>
      </c>
      <c r="G272">
        <v>90</v>
      </c>
      <c r="H272">
        <v>-1</v>
      </c>
      <c r="I272">
        <v>0</v>
      </c>
      <c r="J272">
        <v>3</v>
      </c>
      <c r="K272">
        <v>14</v>
      </c>
      <c r="L272" s="5" t="str">
        <f>VLOOKUP(X272,[2]Inputs!$A:$F,6,FALSE)</f>
        <v>1.1013</v>
      </c>
      <c r="M272" s="5" t="str">
        <f>VLOOKUP(X272,[2]Inputs!$A:$H,8,FALSE)</f>
        <v>1.0000</v>
      </c>
      <c r="N272" s="5" t="str">
        <f>VLOOKUP(X272,[2]Inputs!$A:$H,7,FALSE)</f>
        <v>1.0300</v>
      </c>
      <c r="O272">
        <v>0</v>
      </c>
      <c r="P272">
        <v>0</v>
      </c>
      <c r="Q272">
        <v>0</v>
      </c>
      <c r="R272">
        <v>0</v>
      </c>
      <c r="S272">
        <f>SQRT((100/(J272*[2]Inputs!$B$9))^2/(K272^2+1))*[2]Inputs!$B$8^2/100</f>
        <v>3.9788737147094158</v>
      </c>
      <c r="T272">
        <f>SQRT((100/(J272*[2]Inputs!$B$9))^2-SQRT((100/(J272*[2]Inputs!$B$9))^2/(K272^2+1))^2)*[2]Inputs!$B$8^2/100/2/PI()/50</f>
        <v>0.17731207749763631</v>
      </c>
      <c r="U272">
        <v>0</v>
      </c>
      <c r="V272">
        <v>0</v>
      </c>
      <c r="W272" t="str">
        <f t="shared" si="11"/>
        <v>PSCAD_DMAT_C_V.Spnt_SCR3_XR14_P-1_Q0_V.Spnt.151.1</v>
      </c>
      <c r="X272" t="str">
        <f t="shared" si="12"/>
        <v>-1_0_3_14</v>
      </c>
      <c r="Z272">
        <v>0</v>
      </c>
    </row>
    <row r="273" spans="1:26" x14ac:dyDescent="0.25">
      <c r="A273" s="1" t="s">
        <v>605</v>
      </c>
      <c r="B273" t="s">
        <v>55</v>
      </c>
      <c r="C273" t="s">
        <v>29</v>
      </c>
      <c r="D273" t="s">
        <v>1140</v>
      </c>
      <c r="E273" t="s">
        <v>314</v>
      </c>
      <c r="F273" t="s">
        <v>304</v>
      </c>
      <c r="G273">
        <v>90</v>
      </c>
      <c r="H273">
        <v>-1</v>
      </c>
      <c r="I273">
        <v>0</v>
      </c>
      <c r="J273">
        <v>3</v>
      </c>
      <c r="K273">
        <v>3</v>
      </c>
      <c r="L273" s="5" t="str">
        <f>VLOOKUP(X273,[2]Inputs!$A:$F,6,FALSE)</f>
        <v>1.1731</v>
      </c>
      <c r="M273" s="5" t="str">
        <f>VLOOKUP(X273,[2]Inputs!$A:$H,8,FALSE)</f>
        <v>1.0000</v>
      </c>
      <c r="N273" s="5" t="str">
        <f>VLOOKUP(X273,[2]Inputs!$A:$H,7,FALSE)</f>
        <v>1.0300</v>
      </c>
      <c r="O273">
        <v>0</v>
      </c>
      <c r="P273">
        <v>0</v>
      </c>
      <c r="Q273">
        <v>0</v>
      </c>
      <c r="R273">
        <v>0</v>
      </c>
      <c r="S273">
        <f>SQRT((100/(J273*[2]Inputs!$B$9))^2/(K273^2+1))*[2]Inputs!$B$8^2/100</f>
        <v>17.660104471401873</v>
      </c>
      <c r="T273">
        <f>SQRT((100/(J273*[2]Inputs!$B$9))^2-SQRT((100/(J273*[2]Inputs!$B$9))^2/(K273^2+1))^2)*[2]Inputs!$B$8^2/100/2/PI()/50</f>
        <v>0.16864157532857349</v>
      </c>
      <c r="U273">
        <v>0</v>
      </c>
      <c r="V273">
        <v>0</v>
      </c>
      <c r="W273" t="str">
        <f t="shared" si="11"/>
        <v>PSCAD_DMAT_C_V.Spnt_SCR3_XR3_P-1_Q0_V.Spnt.151.2</v>
      </c>
      <c r="X273" t="str">
        <f t="shared" si="12"/>
        <v>-1_0_3_3</v>
      </c>
      <c r="Z273">
        <v>0</v>
      </c>
    </row>
    <row r="274" spans="1:26" x14ac:dyDescent="0.25">
      <c r="A274" s="1" t="s">
        <v>606</v>
      </c>
      <c r="B274" t="s">
        <v>55</v>
      </c>
      <c r="C274" t="s">
        <v>29</v>
      </c>
      <c r="D274" t="s">
        <v>1140</v>
      </c>
      <c r="E274" t="s">
        <v>314</v>
      </c>
      <c r="F274" t="s">
        <v>304</v>
      </c>
      <c r="G274">
        <v>90</v>
      </c>
      <c r="H274">
        <v>-0.05</v>
      </c>
      <c r="I274">
        <v>0</v>
      </c>
      <c r="J274">
        <v>3</v>
      </c>
      <c r="K274">
        <v>14</v>
      </c>
      <c r="L274" s="5" t="str">
        <f>VLOOKUP(X274,[2]Inputs!$A:$F,6,FALSE)</f>
        <v>1.0311</v>
      </c>
      <c r="M274" s="5" t="str">
        <f>VLOOKUP(X274,[2]Inputs!$A:$H,8,FALSE)</f>
        <v>1.0000</v>
      </c>
      <c r="N274" s="5" t="str">
        <f>VLOOKUP(X274,[2]Inputs!$A:$H,7,FALSE)</f>
        <v>1.0300</v>
      </c>
      <c r="O274">
        <v>0</v>
      </c>
      <c r="P274">
        <v>0</v>
      </c>
      <c r="Q274">
        <v>0</v>
      </c>
      <c r="R274">
        <v>0</v>
      </c>
      <c r="S274">
        <f>SQRT((100/(J274*[2]Inputs!$B$9))^2/(K274^2+1))*[2]Inputs!$B$8^2/100</f>
        <v>3.9788737147094158</v>
      </c>
      <c r="T274">
        <f>SQRT((100/(J274*[2]Inputs!$B$9))^2-SQRT((100/(J274*[2]Inputs!$B$9))^2/(K274^2+1))^2)*[2]Inputs!$B$8^2/100/2/PI()/50</f>
        <v>0.17731207749763631</v>
      </c>
      <c r="U274">
        <v>0</v>
      </c>
      <c r="V274">
        <v>0</v>
      </c>
      <c r="W274" t="str">
        <f t="shared" si="11"/>
        <v>PSCAD_DMAT_C_V.Spnt_SCR3_XR14_P-0.05_Q0_V.Spnt.152.1</v>
      </c>
      <c r="X274" t="str">
        <f t="shared" si="12"/>
        <v>-0.05_0_3_14</v>
      </c>
      <c r="Z274">
        <v>0</v>
      </c>
    </row>
    <row r="275" spans="1:26" x14ac:dyDescent="0.25">
      <c r="A275" s="1" t="s">
        <v>607</v>
      </c>
      <c r="B275" t="s">
        <v>55</v>
      </c>
      <c r="C275" t="s">
        <v>29</v>
      </c>
      <c r="D275" t="s">
        <v>1140</v>
      </c>
      <c r="E275" t="s">
        <v>314</v>
      </c>
      <c r="F275" t="s">
        <v>304</v>
      </c>
      <c r="G275">
        <v>90</v>
      </c>
      <c r="H275">
        <v>-0.05</v>
      </c>
      <c r="I275">
        <v>0</v>
      </c>
      <c r="J275">
        <v>3</v>
      </c>
      <c r="K275">
        <v>3</v>
      </c>
      <c r="L275" s="5" t="str">
        <f>VLOOKUP(X275,[2]Inputs!$A:$F,6,FALSE)</f>
        <v>1.0351</v>
      </c>
      <c r="M275" s="5" t="str">
        <f>VLOOKUP(X275,[2]Inputs!$A:$H,8,FALSE)</f>
        <v>1.0000</v>
      </c>
      <c r="N275" s="5" t="str">
        <f>VLOOKUP(X275,[2]Inputs!$A:$H,7,FALSE)</f>
        <v>1.0300</v>
      </c>
      <c r="O275">
        <v>0</v>
      </c>
      <c r="P275">
        <v>0</v>
      </c>
      <c r="Q275">
        <v>0</v>
      </c>
      <c r="R275">
        <v>0</v>
      </c>
      <c r="S275">
        <f>SQRT((100/(J275*[2]Inputs!$B$9))^2/(K275^2+1))*[2]Inputs!$B$8^2/100</f>
        <v>17.660104471401873</v>
      </c>
      <c r="T275">
        <f>SQRT((100/(J275*[2]Inputs!$B$9))^2-SQRT((100/(J275*[2]Inputs!$B$9))^2/(K275^2+1))^2)*[2]Inputs!$B$8^2/100/2/PI()/50</f>
        <v>0.16864157532857349</v>
      </c>
      <c r="U275">
        <v>0</v>
      </c>
      <c r="V275">
        <v>0</v>
      </c>
      <c r="W275" t="str">
        <f t="shared" si="11"/>
        <v>PSCAD_DMAT_C_V.Spnt_SCR3_XR3_P-0.05_Q0_V.Spnt.152.2</v>
      </c>
      <c r="X275" t="str">
        <f t="shared" si="12"/>
        <v>-0.05_0_3_3</v>
      </c>
      <c r="Z275">
        <v>0</v>
      </c>
    </row>
    <row r="276" spans="1:26" x14ac:dyDescent="0.25">
      <c r="A276" s="1" t="s">
        <v>608</v>
      </c>
      <c r="B276" t="s">
        <v>55</v>
      </c>
      <c r="C276" t="s">
        <v>29</v>
      </c>
      <c r="D276" t="s">
        <v>1140</v>
      </c>
      <c r="E276" t="s">
        <v>314</v>
      </c>
      <c r="F276" t="s">
        <v>304</v>
      </c>
      <c r="G276">
        <v>90</v>
      </c>
      <c r="H276">
        <v>-1</v>
      </c>
      <c r="I276">
        <v>0</v>
      </c>
      <c r="J276">
        <f>[2]Inputs!$B$6</f>
        <v>7.06</v>
      </c>
      <c r="K276">
        <f>[2]Inputs!$C$6</f>
        <v>1.63</v>
      </c>
      <c r="L276" s="5" t="str">
        <f>VLOOKUP(X276,[2]Inputs!$A:$F,6,FALSE)</f>
        <v>1.1081</v>
      </c>
      <c r="M276" s="5" t="str">
        <f>VLOOKUP(X276,[2]Inputs!$A:$H,8,FALSE)</f>
        <v>1.0000</v>
      </c>
      <c r="N276" s="5" t="str">
        <f>VLOOKUP(X276,[2]Inputs!$A:$H,7,FALSE)</f>
        <v>1.0300</v>
      </c>
      <c r="O276">
        <v>0</v>
      </c>
      <c r="P276">
        <v>0</v>
      </c>
      <c r="Q276">
        <v>0</v>
      </c>
      <c r="R276">
        <v>0</v>
      </c>
      <c r="S276">
        <f>SQRT((100/(J276*[2]Inputs!$B$9))^2/(K276^2+1))*[2]Inputs!$B$8^2/100</f>
        <v>12.409471324438538</v>
      </c>
      <c r="T276">
        <f>SQRT((100/(J276*[2]Inputs!$B$9))^2-SQRT((100/(J276*[2]Inputs!$B$9))^2/(K276^2+1))^2)*[2]Inputs!$B$8^2/100/2/PI()/50</f>
        <v>6.4385935699593638E-2</v>
      </c>
      <c r="U276">
        <v>0</v>
      </c>
      <c r="V276">
        <v>0</v>
      </c>
      <c r="W276" t="str">
        <f t="shared" si="11"/>
        <v>PSCAD_DMAT_C_V.Spnt_SCR7.06_XR1.63_P-1_Q0_V.Spnt.153.1</v>
      </c>
      <c r="X276" t="str">
        <f t="shared" si="12"/>
        <v>-1_0_7.06_1.63</v>
      </c>
      <c r="Z276">
        <v>0</v>
      </c>
    </row>
    <row r="277" spans="1:26" x14ac:dyDescent="0.25">
      <c r="A277" s="1" t="s">
        <v>609</v>
      </c>
      <c r="B277" t="s">
        <v>55</v>
      </c>
      <c r="C277" t="s">
        <v>29</v>
      </c>
      <c r="D277" t="s">
        <v>1140</v>
      </c>
      <c r="E277" t="s">
        <v>314</v>
      </c>
      <c r="F277" t="s">
        <v>304</v>
      </c>
      <c r="G277">
        <v>90</v>
      </c>
      <c r="H277">
        <v>-1</v>
      </c>
      <c r="I277">
        <v>0</v>
      </c>
      <c r="J277">
        <f>[2]Inputs!$B$7</f>
        <v>4.53</v>
      </c>
      <c r="K277">
        <f>[2]Inputs!$C$7</f>
        <v>1.21</v>
      </c>
      <c r="L277" s="5" t="str">
        <f>VLOOKUP(X277,[2]Inputs!$A:$F,6,FALSE)</f>
        <v>1.1782</v>
      </c>
      <c r="M277" s="5" t="str">
        <f>VLOOKUP(X277,[2]Inputs!$A:$H,8,FALSE)</f>
        <v>1.0000</v>
      </c>
      <c r="N277" s="5" t="str">
        <f>VLOOKUP(X277,[2]Inputs!$A:$H,7,FALSE)</f>
        <v>1.0300</v>
      </c>
      <c r="O277">
        <v>0</v>
      </c>
      <c r="P277">
        <v>0</v>
      </c>
      <c r="Q277">
        <v>0</v>
      </c>
      <c r="R277">
        <v>0</v>
      </c>
      <c r="S277">
        <f>SQRT((100/(J277*[2]Inputs!$B$9))^2/(K277^2+1))*[2]Inputs!$B$8^2/100</f>
        <v>23.560643977140487</v>
      </c>
      <c r="T277">
        <f>SQRT((100/(J277*[2]Inputs!$B$9))^2-SQRT((100/(J277*[2]Inputs!$B$9))^2/(K277^2+1))^2)*[2]Inputs!$B$8^2/100/2/PI()/50</f>
        <v>9.0744989423642869E-2</v>
      </c>
      <c r="U277">
        <v>0</v>
      </c>
      <c r="V277">
        <v>0</v>
      </c>
      <c r="W277" t="str">
        <f t="shared" si="11"/>
        <v>PSCAD_DMAT_C_V.Spnt_SCR4.53_XR1.21_P-1_Q0_V.Spnt.153.2</v>
      </c>
      <c r="X277" t="str">
        <f t="shared" si="12"/>
        <v>-1_0_4.53_1.21</v>
      </c>
      <c r="Z277">
        <v>0</v>
      </c>
    </row>
    <row r="278" spans="1:26" x14ac:dyDescent="0.25">
      <c r="A278" s="1" t="s">
        <v>610</v>
      </c>
      <c r="B278" t="s">
        <v>55</v>
      </c>
      <c r="C278" t="s">
        <v>29</v>
      </c>
      <c r="D278" t="s">
        <v>1140</v>
      </c>
      <c r="E278" t="s">
        <v>314</v>
      </c>
      <c r="F278" t="s">
        <v>304</v>
      </c>
      <c r="G278">
        <v>90</v>
      </c>
      <c r="H278">
        <v>-0.05</v>
      </c>
      <c r="I278">
        <v>0</v>
      </c>
      <c r="J278">
        <f>[2]Inputs!$B$6</f>
        <v>7.06</v>
      </c>
      <c r="K278">
        <f>[2]Inputs!$C$6</f>
        <v>1.63</v>
      </c>
      <c r="L278" s="5" t="str">
        <f>VLOOKUP(X278,[2]Inputs!$A:$F,6,FALSE)</f>
        <v>1.0336</v>
      </c>
      <c r="M278" s="5" t="str">
        <f>VLOOKUP(X278,[2]Inputs!$A:$H,8,FALSE)</f>
        <v>1.0000</v>
      </c>
      <c r="N278" s="5" t="str">
        <f>VLOOKUP(X278,[2]Inputs!$A:$H,7,FALSE)</f>
        <v>1.0300</v>
      </c>
      <c r="O278">
        <v>0</v>
      </c>
      <c r="P278">
        <v>0</v>
      </c>
      <c r="Q278">
        <v>0</v>
      </c>
      <c r="R278">
        <v>0</v>
      </c>
      <c r="S278">
        <f>SQRT((100/(J278*[2]Inputs!$B$9))^2/(K278^2+1))*[2]Inputs!$B$8^2/100</f>
        <v>12.409471324438538</v>
      </c>
      <c r="T278">
        <f>SQRT((100/(J278*[2]Inputs!$B$9))^2-SQRT((100/(J278*[2]Inputs!$B$9))^2/(K278^2+1))^2)*[2]Inputs!$B$8^2/100/2/PI()/50</f>
        <v>6.4385935699593638E-2</v>
      </c>
      <c r="U278">
        <v>0</v>
      </c>
      <c r="V278">
        <v>0</v>
      </c>
      <c r="W278" t="str">
        <f t="shared" si="11"/>
        <v>PSCAD_DMAT_C_V.Spnt_SCR7.06_XR1.63_P-0.05_Q0_V.Spnt.154.1</v>
      </c>
      <c r="X278" t="str">
        <f t="shared" si="12"/>
        <v>-0.05_0_7.06_1.63</v>
      </c>
      <c r="Z278">
        <v>0</v>
      </c>
    </row>
    <row r="279" spans="1:26" ht="14.25" customHeight="1" x14ac:dyDescent="0.25">
      <c r="A279" s="1" t="s">
        <v>611</v>
      </c>
      <c r="B279" t="s">
        <v>55</v>
      </c>
      <c r="C279" t="s">
        <v>29</v>
      </c>
      <c r="D279" t="s">
        <v>1140</v>
      </c>
      <c r="E279" t="s">
        <v>314</v>
      </c>
      <c r="F279" t="s">
        <v>304</v>
      </c>
      <c r="G279">
        <v>90</v>
      </c>
      <c r="H279">
        <v>-0.05</v>
      </c>
      <c r="I279">
        <v>0</v>
      </c>
      <c r="J279">
        <f>[2]Inputs!$B$7</f>
        <v>4.53</v>
      </c>
      <c r="K279">
        <f>[2]Inputs!$C$7</f>
        <v>1.21</v>
      </c>
      <c r="L279" s="5" t="str">
        <f>VLOOKUP(X279,[2]Inputs!$A:$F,6,FALSE)</f>
        <v>1.0368</v>
      </c>
      <c r="M279" s="5" t="str">
        <f>VLOOKUP(X279,[2]Inputs!$A:$H,8,FALSE)</f>
        <v>1.0000</v>
      </c>
      <c r="N279" s="5" t="str">
        <f>VLOOKUP(X279,[2]Inputs!$A:$H,7,FALSE)</f>
        <v>1.0300</v>
      </c>
      <c r="O279">
        <v>0</v>
      </c>
      <c r="P279">
        <v>0</v>
      </c>
      <c r="Q279">
        <v>0</v>
      </c>
      <c r="R279">
        <v>0</v>
      </c>
      <c r="S279">
        <f>SQRT((100/(J279*[2]Inputs!$B$9))^2/(K279^2+1))*[2]Inputs!$B$8^2/100</f>
        <v>23.560643977140487</v>
      </c>
      <c r="T279">
        <f>SQRT((100/(J279*[2]Inputs!$B$9))^2-SQRT((100/(J279*[2]Inputs!$B$9))^2/(K279^2+1))^2)*[2]Inputs!$B$8^2/100/2/PI()/50</f>
        <v>9.0744989423642869E-2</v>
      </c>
      <c r="U279">
        <v>0</v>
      </c>
      <c r="V279">
        <v>0</v>
      </c>
      <c r="W279" t="str">
        <f t="shared" si="11"/>
        <v>PSCAD_DMAT_C_V.Spnt_SCR4.53_XR1.21_P-0.05_Q0_V.Spnt.154.2</v>
      </c>
      <c r="X279" t="str">
        <f t="shared" si="12"/>
        <v>-0.05_0_4.53_1.21</v>
      </c>
      <c r="Z279">
        <v>0</v>
      </c>
    </row>
    <row r="280" spans="1:26" x14ac:dyDescent="0.25">
      <c r="A280" s="1" t="s">
        <v>612</v>
      </c>
      <c r="B280" t="s">
        <v>55</v>
      </c>
      <c r="C280" t="s">
        <v>30</v>
      </c>
      <c r="D280" t="s">
        <v>1140</v>
      </c>
      <c r="E280" t="s">
        <v>315</v>
      </c>
      <c r="F280" t="s">
        <v>304</v>
      </c>
      <c r="G280">
        <v>70</v>
      </c>
      <c r="H280">
        <v>-1</v>
      </c>
      <c r="I280">
        <v>0</v>
      </c>
      <c r="J280">
        <v>10</v>
      </c>
      <c r="K280">
        <v>14</v>
      </c>
      <c r="L280" s="5" t="str">
        <f>VLOOKUP(X280,[2]Inputs!$A:$F,6,FALSE)</f>
        <v>1.0414</v>
      </c>
      <c r="M280" s="5" t="str">
        <f>VLOOKUP(X280,[2]Inputs!$A:$H,8,FALSE)</f>
        <v>1.0000</v>
      </c>
      <c r="N280" s="5" t="str">
        <f>VLOOKUP(X280,[2]Inputs!$A:$H,7,FALSE)</f>
        <v>1.0300</v>
      </c>
      <c r="O280">
        <v>0</v>
      </c>
      <c r="P280">
        <v>0</v>
      </c>
      <c r="Q280">
        <v>0</v>
      </c>
      <c r="R280">
        <v>0</v>
      </c>
      <c r="S280">
        <f>SQRT((100/(J280*[2]Inputs!$B$9))^2/(K280^2+1))*[2]Inputs!$B$8^2/100</f>
        <v>1.1936621144128245</v>
      </c>
      <c r="T280">
        <f>SQRT((100/(J280*[2]Inputs!$B$9))^2-SQRT((100/(J280*[2]Inputs!$B$9))^2/(K280^2+1))^2)*[2]Inputs!$B$8^2/100/2/PI()/50</f>
        <v>5.3193623249290889E-2</v>
      </c>
      <c r="U280">
        <v>0</v>
      </c>
      <c r="V280">
        <v>0</v>
      </c>
      <c r="W280" t="str">
        <f t="shared" si="11"/>
        <v>PSCAD_DMAT_C_V.Gstep_SCR10_XR14_P-1_Q0_V.Gstep.155.1</v>
      </c>
      <c r="X280" t="str">
        <f t="shared" si="12"/>
        <v>-1_0_10_14</v>
      </c>
      <c r="Z280">
        <v>0</v>
      </c>
    </row>
    <row r="281" spans="1:26" x14ac:dyDescent="0.25">
      <c r="A281" s="1" t="s">
        <v>613</v>
      </c>
      <c r="B281" t="s">
        <v>55</v>
      </c>
      <c r="C281" t="s">
        <v>30</v>
      </c>
      <c r="D281" t="s">
        <v>1140</v>
      </c>
      <c r="E281" t="s">
        <v>315</v>
      </c>
      <c r="F281" t="s">
        <v>304</v>
      </c>
      <c r="G281">
        <v>70</v>
      </c>
      <c r="H281">
        <v>-1</v>
      </c>
      <c r="I281">
        <v>0</v>
      </c>
      <c r="J281">
        <v>10</v>
      </c>
      <c r="K281">
        <v>3</v>
      </c>
      <c r="L281" s="5" t="str">
        <f>VLOOKUP(X281,[2]Inputs!$A:$F,6,FALSE)</f>
        <v>1.0647</v>
      </c>
      <c r="M281" s="5" t="str">
        <f>VLOOKUP(X281,[2]Inputs!$A:$H,8,FALSE)</f>
        <v>1.0000</v>
      </c>
      <c r="N281" s="5" t="str">
        <f>VLOOKUP(X281,[2]Inputs!$A:$H,7,FALSE)</f>
        <v>1.0300</v>
      </c>
      <c r="O281">
        <v>0</v>
      </c>
      <c r="P281">
        <v>0</v>
      </c>
      <c r="Q281">
        <v>0</v>
      </c>
      <c r="R281">
        <v>0</v>
      </c>
      <c r="S281">
        <f>SQRT((100/(J281*[2]Inputs!$B$9))^2/(K281^2+1))*[2]Inputs!$B$8^2/100</f>
        <v>5.2980313414205611</v>
      </c>
      <c r="T281">
        <f>SQRT((100/(J281*[2]Inputs!$B$9))^2-SQRT((100/(J281*[2]Inputs!$B$9))^2/(K281^2+1))^2)*[2]Inputs!$B$8^2/100/2/PI()/50</f>
        <v>5.0592472598572046E-2</v>
      </c>
      <c r="U281">
        <v>0</v>
      </c>
      <c r="V281">
        <v>0</v>
      </c>
      <c r="W281" t="str">
        <f t="shared" si="11"/>
        <v>PSCAD_DMAT_C_V.Gstep_SCR10_XR3_P-1_Q0_V.Gstep.155.2</v>
      </c>
      <c r="X281" t="str">
        <f t="shared" si="12"/>
        <v>-1_0_10_3</v>
      </c>
      <c r="Z281">
        <v>0</v>
      </c>
    </row>
    <row r="282" spans="1:26" x14ac:dyDescent="0.25">
      <c r="A282" s="1" t="s">
        <v>614</v>
      </c>
      <c r="B282" t="s">
        <v>55</v>
      </c>
      <c r="C282" t="s">
        <v>30</v>
      </c>
      <c r="D282" t="s">
        <v>1140</v>
      </c>
      <c r="E282" t="s">
        <v>315</v>
      </c>
      <c r="F282" t="s">
        <v>304</v>
      </c>
      <c r="G282">
        <v>70</v>
      </c>
      <c r="H282">
        <v>-0.05</v>
      </c>
      <c r="I282">
        <v>0</v>
      </c>
      <c r="J282">
        <v>10</v>
      </c>
      <c r="K282">
        <v>14</v>
      </c>
      <c r="L282" s="5" t="str">
        <f>VLOOKUP(X282,[2]Inputs!$A:$F,6,FALSE)</f>
        <v>1.0303</v>
      </c>
      <c r="M282" s="5" t="str">
        <f>VLOOKUP(X282,[2]Inputs!$A:$H,8,FALSE)</f>
        <v>1.0000</v>
      </c>
      <c r="N282" s="5" t="str">
        <f>VLOOKUP(X282,[2]Inputs!$A:$H,7,FALSE)</f>
        <v>1.0300</v>
      </c>
      <c r="O282">
        <v>0</v>
      </c>
      <c r="P282">
        <v>0</v>
      </c>
      <c r="Q282">
        <v>0</v>
      </c>
      <c r="R282">
        <v>0</v>
      </c>
      <c r="S282">
        <f>SQRT((100/(J282*[2]Inputs!$B$9))^2/(K282^2+1))*[2]Inputs!$B$8^2/100</f>
        <v>1.1936621144128245</v>
      </c>
      <c r="T282">
        <f>SQRT((100/(J282*[2]Inputs!$B$9))^2-SQRT((100/(J282*[2]Inputs!$B$9))^2/(K282^2+1))^2)*[2]Inputs!$B$8^2/100/2/PI()/50</f>
        <v>5.3193623249290889E-2</v>
      </c>
      <c r="U282">
        <v>0</v>
      </c>
      <c r="V282">
        <v>0</v>
      </c>
      <c r="W282" t="str">
        <f t="shared" si="11"/>
        <v>PSCAD_DMAT_C_V.Gstep_SCR10_XR14_P-0.05_Q0_V.Gstep.156.1</v>
      </c>
      <c r="X282" t="str">
        <f t="shared" si="12"/>
        <v>-0.05_0_10_14</v>
      </c>
      <c r="Z282">
        <v>0</v>
      </c>
    </row>
    <row r="283" spans="1:26" x14ac:dyDescent="0.25">
      <c r="A283" s="1" t="s">
        <v>615</v>
      </c>
      <c r="B283" t="s">
        <v>55</v>
      </c>
      <c r="C283" t="s">
        <v>30</v>
      </c>
      <c r="D283" t="s">
        <v>1140</v>
      </c>
      <c r="E283" t="s">
        <v>315</v>
      </c>
      <c r="F283" t="s">
        <v>304</v>
      </c>
      <c r="G283">
        <v>70</v>
      </c>
      <c r="H283">
        <v>-0.05</v>
      </c>
      <c r="I283">
        <v>0</v>
      </c>
      <c r="J283">
        <v>10</v>
      </c>
      <c r="K283">
        <v>3</v>
      </c>
      <c r="L283" s="5" t="str">
        <f>VLOOKUP(X283,[2]Inputs!$A:$F,6,FALSE)</f>
        <v>1.0315</v>
      </c>
      <c r="M283" s="5" t="str">
        <f>VLOOKUP(X283,[2]Inputs!$A:$H,8,FALSE)</f>
        <v>1.0000</v>
      </c>
      <c r="N283" s="5" t="str">
        <f>VLOOKUP(X283,[2]Inputs!$A:$H,7,FALSE)</f>
        <v>1.0300</v>
      </c>
      <c r="O283">
        <v>0</v>
      </c>
      <c r="P283">
        <v>0</v>
      </c>
      <c r="Q283">
        <v>0</v>
      </c>
      <c r="R283">
        <v>0</v>
      </c>
      <c r="S283">
        <f>SQRT((100/(J283*[2]Inputs!$B$9))^2/(K283^2+1))*[2]Inputs!$B$8^2/100</f>
        <v>5.2980313414205611</v>
      </c>
      <c r="T283">
        <f>SQRT((100/(J283*[2]Inputs!$B$9))^2-SQRT((100/(J283*[2]Inputs!$B$9))^2/(K283^2+1))^2)*[2]Inputs!$B$8^2/100/2/PI()/50</f>
        <v>5.0592472598572046E-2</v>
      </c>
      <c r="U283">
        <v>0</v>
      </c>
      <c r="V283">
        <v>0</v>
      </c>
      <c r="W283" t="str">
        <f t="shared" si="11"/>
        <v>PSCAD_DMAT_C_V.Gstep_SCR10_XR3_P-0.05_Q0_V.Gstep.156.2</v>
      </c>
      <c r="X283" t="str">
        <f t="shared" si="12"/>
        <v>-0.05_0_10_3</v>
      </c>
      <c r="Z283">
        <v>0</v>
      </c>
    </row>
    <row r="284" spans="1:26" x14ac:dyDescent="0.25">
      <c r="A284" s="1" t="s">
        <v>616</v>
      </c>
      <c r="B284" t="s">
        <v>55</v>
      </c>
      <c r="C284" t="s">
        <v>30</v>
      </c>
      <c r="D284" t="s">
        <v>1140</v>
      </c>
      <c r="E284" t="s">
        <v>315</v>
      </c>
      <c r="F284" t="s">
        <v>304</v>
      </c>
      <c r="G284">
        <v>70</v>
      </c>
      <c r="H284">
        <v>-1</v>
      </c>
      <c r="I284">
        <v>0</v>
      </c>
      <c r="J284">
        <v>3</v>
      </c>
      <c r="K284">
        <v>14</v>
      </c>
      <c r="L284" s="5" t="str">
        <f>VLOOKUP(X284,[2]Inputs!$A:$F,6,FALSE)</f>
        <v>1.1013</v>
      </c>
      <c r="M284" s="5" t="str">
        <f>VLOOKUP(X284,[2]Inputs!$A:$H,8,FALSE)</f>
        <v>1.0000</v>
      </c>
      <c r="N284" s="5" t="str">
        <f>VLOOKUP(X284,[2]Inputs!$A:$H,7,FALSE)</f>
        <v>1.0300</v>
      </c>
      <c r="O284">
        <v>0</v>
      </c>
      <c r="P284">
        <v>0</v>
      </c>
      <c r="Q284">
        <v>0</v>
      </c>
      <c r="R284">
        <v>0</v>
      </c>
      <c r="S284">
        <f>SQRT((100/(J284*[2]Inputs!$B$9))^2/(K284^2+1))*[2]Inputs!$B$8^2/100</f>
        <v>3.9788737147094158</v>
      </c>
      <c r="T284">
        <f>SQRT((100/(J284*[2]Inputs!$B$9))^2-SQRT((100/(J284*[2]Inputs!$B$9))^2/(K284^2+1))^2)*[2]Inputs!$B$8^2/100/2/PI()/50</f>
        <v>0.17731207749763631</v>
      </c>
      <c r="U284">
        <v>0</v>
      </c>
      <c r="V284">
        <v>0</v>
      </c>
      <c r="W284" t="str">
        <f t="shared" si="11"/>
        <v>PSCAD_DMAT_C_V.Gstep_SCR3_XR14_P-1_Q0_V.Gstep.157.1</v>
      </c>
      <c r="X284" t="str">
        <f t="shared" si="12"/>
        <v>-1_0_3_14</v>
      </c>
      <c r="Z284">
        <v>0</v>
      </c>
    </row>
    <row r="285" spans="1:26" x14ac:dyDescent="0.25">
      <c r="A285" s="1" t="s">
        <v>617</v>
      </c>
      <c r="B285" t="s">
        <v>55</v>
      </c>
      <c r="C285" t="s">
        <v>30</v>
      </c>
      <c r="D285" t="s">
        <v>1140</v>
      </c>
      <c r="E285" t="s">
        <v>315</v>
      </c>
      <c r="F285" t="s">
        <v>304</v>
      </c>
      <c r="G285">
        <v>70</v>
      </c>
      <c r="H285">
        <v>-1</v>
      </c>
      <c r="I285">
        <v>0</v>
      </c>
      <c r="J285">
        <v>3</v>
      </c>
      <c r="K285">
        <v>3</v>
      </c>
      <c r="L285" s="5" t="str">
        <f>VLOOKUP(X285,[2]Inputs!$A:$F,6,FALSE)</f>
        <v>1.1731</v>
      </c>
      <c r="M285" s="5" t="str">
        <f>VLOOKUP(X285,[2]Inputs!$A:$H,8,FALSE)</f>
        <v>1.0000</v>
      </c>
      <c r="N285" s="5" t="str">
        <f>VLOOKUP(X285,[2]Inputs!$A:$H,7,FALSE)</f>
        <v>1.0300</v>
      </c>
      <c r="O285">
        <v>0</v>
      </c>
      <c r="P285">
        <v>0</v>
      </c>
      <c r="Q285">
        <v>0</v>
      </c>
      <c r="R285">
        <v>0</v>
      </c>
      <c r="S285">
        <f>SQRT((100/(J285*[2]Inputs!$B$9))^2/(K285^2+1))*[2]Inputs!$B$8^2/100</f>
        <v>17.660104471401873</v>
      </c>
      <c r="T285">
        <f>SQRT((100/(J285*[2]Inputs!$B$9))^2-SQRT((100/(J285*[2]Inputs!$B$9))^2/(K285^2+1))^2)*[2]Inputs!$B$8^2/100/2/PI()/50</f>
        <v>0.16864157532857349</v>
      </c>
      <c r="U285">
        <v>0</v>
      </c>
      <c r="V285">
        <v>0</v>
      </c>
      <c r="W285" t="str">
        <f t="shared" si="11"/>
        <v>PSCAD_DMAT_C_V.Gstep_SCR3_XR3_P-1_Q0_V.Gstep.157.2</v>
      </c>
      <c r="X285" t="str">
        <f t="shared" si="12"/>
        <v>-1_0_3_3</v>
      </c>
      <c r="Z285">
        <v>0</v>
      </c>
    </row>
    <row r="286" spans="1:26" x14ac:dyDescent="0.25">
      <c r="A286" s="1" t="s">
        <v>618</v>
      </c>
      <c r="B286" t="s">
        <v>55</v>
      </c>
      <c r="C286" t="s">
        <v>30</v>
      </c>
      <c r="D286" t="s">
        <v>1140</v>
      </c>
      <c r="E286" t="s">
        <v>315</v>
      </c>
      <c r="F286" t="s">
        <v>304</v>
      </c>
      <c r="G286">
        <v>70</v>
      </c>
      <c r="H286">
        <v>-0.05</v>
      </c>
      <c r="I286">
        <v>0</v>
      </c>
      <c r="J286">
        <v>3</v>
      </c>
      <c r="K286">
        <v>14</v>
      </c>
      <c r="L286" s="5" t="str">
        <f>VLOOKUP(X286,[2]Inputs!$A:$F,6,FALSE)</f>
        <v>1.0311</v>
      </c>
      <c r="M286" s="5" t="str">
        <f>VLOOKUP(X286,[2]Inputs!$A:$H,8,FALSE)</f>
        <v>1.0000</v>
      </c>
      <c r="N286" s="5" t="str">
        <f>VLOOKUP(X286,[2]Inputs!$A:$H,7,FALSE)</f>
        <v>1.0300</v>
      </c>
      <c r="O286">
        <v>0</v>
      </c>
      <c r="P286">
        <v>0</v>
      </c>
      <c r="Q286">
        <v>0</v>
      </c>
      <c r="R286">
        <v>0</v>
      </c>
      <c r="S286">
        <f>SQRT((100/(J286*[2]Inputs!$B$9))^2/(K286^2+1))*[2]Inputs!$B$8^2/100</f>
        <v>3.9788737147094158</v>
      </c>
      <c r="T286">
        <f>SQRT((100/(J286*[2]Inputs!$B$9))^2-SQRT((100/(J286*[2]Inputs!$B$9))^2/(K286^2+1))^2)*[2]Inputs!$B$8^2/100/2/PI()/50</f>
        <v>0.17731207749763631</v>
      </c>
      <c r="U286">
        <v>0</v>
      </c>
      <c r="V286">
        <v>0</v>
      </c>
      <c r="W286" t="str">
        <f t="shared" si="11"/>
        <v>PSCAD_DMAT_C_V.Gstep_SCR3_XR14_P-0.05_Q0_V.Gstep.158.1</v>
      </c>
      <c r="X286" t="str">
        <f t="shared" si="12"/>
        <v>-0.05_0_3_14</v>
      </c>
      <c r="Z286">
        <v>0</v>
      </c>
    </row>
    <row r="287" spans="1:26" x14ac:dyDescent="0.25">
      <c r="A287" s="1" t="s">
        <v>619</v>
      </c>
      <c r="B287" t="s">
        <v>55</v>
      </c>
      <c r="C287" t="s">
        <v>30</v>
      </c>
      <c r="D287" t="s">
        <v>1140</v>
      </c>
      <c r="E287" t="s">
        <v>315</v>
      </c>
      <c r="F287" t="s">
        <v>304</v>
      </c>
      <c r="G287">
        <v>70</v>
      </c>
      <c r="H287">
        <v>-0.05</v>
      </c>
      <c r="I287">
        <v>0</v>
      </c>
      <c r="J287">
        <v>3</v>
      </c>
      <c r="K287">
        <v>3</v>
      </c>
      <c r="L287" s="5" t="str">
        <f>VLOOKUP(X287,[2]Inputs!$A:$F,6,FALSE)</f>
        <v>1.0351</v>
      </c>
      <c r="M287" s="5" t="str">
        <f>VLOOKUP(X287,[2]Inputs!$A:$H,8,FALSE)</f>
        <v>1.0000</v>
      </c>
      <c r="N287" s="5" t="str">
        <f>VLOOKUP(X287,[2]Inputs!$A:$H,7,FALSE)</f>
        <v>1.0300</v>
      </c>
      <c r="O287">
        <v>0</v>
      </c>
      <c r="P287">
        <v>0</v>
      </c>
      <c r="Q287">
        <v>0</v>
      </c>
      <c r="R287">
        <v>0</v>
      </c>
      <c r="S287">
        <f>SQRT((100/(J287*[2]Inputs!$B$9))^2/(K287^2+1))*[2]Inputs!$B$8^2/100</f>
        <v>17.660104471401873</v>
      </c>
      <c r="T287">
        <f>SQRT((100/(J287*[2]Inputs!$B$9))^2-SQRT((100/(J287*[2]Inputs!$B$9))^2/(K287^2+1))^2)*[2]Inputs!$B$8^2/100/2/PI()/50</f>
        <v>0.16864157532857349</v>
      </c>
      <c r="U287">
        <v>0</v>
      </c>
      <c r="V287">
        <v>0</v>
      </c>
      <c r="W287" t="str">
        <f t="shared" si="11"/>
        <v>PSCAD_DMAT_C_V.Gstep_SCR3_XR3_P-0.05_Q0_V.Gstep.158.2</v>
      </c>
      <c r="X287" t="str">
        <f t="shared" si="12"/>
        <v>-0.05_0_3_3</v>
      </c>
      <c r="Z287">
        <v>0</v>
      </c>
    </row>
    <row r="288" spans="1:26" x14ac:dyDescent="0.25">
      <c r="A288" s="1" t="s">
        <v>620</v>
      </c>
      <c r="B288" t="s">
        <v>55</v>
      </c>
      <c r="C288" t="s">
        <v>30</v>
      </c>
      <c r="D288" t="s">
        <v>1140</v>
      </c>
      <c r="E288" t="s">
        <v>315</v>
      </c>
      <c r="F288" t="s">
        <v>304</v>
      </c>
      <c r="G288">
        <v>70</v>
      </c>
      <c r="H288">
        <v>-1</v>
      </c>
      <c r="I288">
        <v>0</v>
      </c>
      <c r="J288">
        <f>[2]Inputs!$B$6</f>
        <v>7.06</v>
      </c>
      <c r="K288">
        <f>[2]Inputs!$C$6</f>
        <v>1.63</v>
      </c>
      <c r="L288" s="5" t="str">
        <f>VLOOKUP(X288,[2]Inputs!$A:$F,6,FALSE)</f>
        <v>1.1081</v>
      </c>
      <c r="M288" s="5" t="str">
        <f>VLOOKUP(X288,[2]Inputs!$A:$H,8,FALSE)</f>
        <v>1.0000</v>
      </c>
      <c r="N288" s="5" t="str">
        <f>VLOOKUP(X288,[2]Inputs!$A:$H,7,FALSE)</f>
        <v>1.0300</v>
      </c>
      <c r="O288">
        <v>0</v>
      </c>
      <c r="P288">
        <v>0</v>
      </c>
      <c r="Q288">
        <v>0</v>
      </c>
      <c r="R288">
        <v>0</v>
      </c>
      <c r="S288">
        <f>SQRT((100/(J288*[2]Inputs!$B$9))^2/(K288^2+1))*[2]Inputs!$B$8^2/100</f>
        <v>12.409471324438538</v>
      </c>
      <c r="T288">
        <f>SQRT((100/(J288*[2]Inputs!$B$9))^2-SQRT((100/(J288*[2]Inputs!$B$9))^2/(K288^2+1))^2)*[2]Inputs!$B$8^2/100/2/PI()/50</f>
        <v>6.4385935699593638E-2</v>
      </c>
      <c r="U288">
        <v>0</v>
      </c>
      <c r="V288">
        <v>0</v>
      </c>
      <c r="W288" t="str">
        <f t="shared" si="11"/>
        <v>PSCAD_DMAT_C_V.Gstep_SCR7.06_XR1.63_P-1_Q0_V.Gstep.159.1</v>
      </c>
      <c r="X288" t="str">
        <f t="shared" si="12"/>
        <v>-1_0_7.06_1.63</v>
      </c>
      <c r="Z288">
        <v>0</v>
      </c>
    </row>
    <row r="289" spans="1:26" x14ac:dyDescent="0.25">
      <c r="A289" s="1" t="s">
        <v>621</v>
      </c>
      <c r="B289" t="s">
        <v>55</v>
      </c>
      <c r="C289" t="s">
        <v>30</v>
      </c>
      <c r="D289" t="s">
        <v>1140</v>
      </c>
      <c r="E289" t="s">
        <v>315</v>
      </c>
      <c r="F289" t="s">
        <v>304</v>
      </c>
      <c r="G289">
        <v>70</v>
      </c>
      <c r="H289">
        <v>-1</v>
      </c>
      <c r="I289">
        <v>0</v>
      </c>
      <c r="J289">
        <f>[2]Inputs!$B$7</f>
        <v>4.53</v>
      </c>
      <c r="K289">
        <f>[2]Inputs!$C$7</f>
        <v>1.21</v>
      </c>
      <c r="L289" s="5" t="str">
        <f>VLOOKUP(X289,[2]Inputs!$A:$F,6,FALSE)</f>
        <v>1.1782</v>
      </c>
      <c r="M289" s="5" t="str">
        <f>VLOOKUP(X289,[2]Inputs!$A:$H,8,FALSE)</f>
        <v>1.0000</v>
      </c>
      <c r="N289" s="5" t="str">
        <f>VLOOKUP(X289,[2]Inputs!$A:$H,7,FALSE)</f>
        <v>1.0300</v>
      </c>
      <c r="O289">
        <v>0</v>
      </c>
      <c r="P289">
        <v>0</v>
      </c>
      <c r="Q289">
        <v>0</v>
      </c>
      <c r="R289">
        <v>0</v>
      </c>
      <c r="S289">
        <f>SQRT((100/(J289*[2]Inputs!$B$9))^2/(K289^2+1))*[2]Inputs!$B$8^2/100</f>
        <v>23.560643977140487</v>
      </c>
      <c r="T289">
        <f>SQRT((100/(J289*[2]Inputs!$B$9))^2-SQRT((100/(J289*[2]Inputs!$B$9))^2/(K289^2+1))^2)*[2]Inputs!$B$8^2/100/2/PI()/50</f>
        <v>9.0744989423642869E-2</v>
      </c>
      <c r="U289">
        <v>0</v>
      </c>
      <c r="V289">
        <v>0</v>
      </c>
      <c r="W289" t="str">
        <f t="shared" si="11"/>
        <v>PSCAD_DMAT_C_V.Gstep_SCR4.53_XR1.21_P-1_Q0_V.Gstep.159.2</v>
      </c>
      <c r="X289" t="str">
        <f t="shared" si="12"/>
        <v>-1_0_4.53_1.21</v>
      </c>
      <c r="Z289">
        <v>0</v>
      </c>
    </row>
    <row r="290" spans="1:26" x14ac:dyDescent="0.25">
      <c r="A290" s="1" t="s">
        <v>622</v>
      </c>
      <c r="B290" t="s">
        <v>55</v>
      </c>
      <c r="C290" t="s">
        <v>30</v>
      </c>
      <c r="D290" t="s">
        <v>1140</v>
      </c>
      <c r="E290" t="s">
        <v>315</v>
      </c>
      <c r="F290" t="s">
        <v>304</v>
      </c>
      <c r="G290">
        <v>70</v>
      </c>
      <c r="H290">
        <v>-0.05</v>
      </c>
      <c r="I290">
        <v>0</v>
      </c>
      <c r="J290">
        <f>[2]Inputs!$B$6</f>
        <v>7.06</v>
      </c>
      <c r="K290">
        <f>[2]Inputs!$C$6</f>
        <v>1.63</v>
      </c>
      <c r="L290" s="5" t="str">
        <f>VLOOKUP(X290,[2]Inputs!$A:$F,6,FALSE)</f>
        <v>1.0336</v>
      </c>
      <c r="M290" s="5" t="str">
        <f>VLOOKUP(X290,[2]Inputs!$A:$H,8,FALSE)</f>
        <v>1.0000</v>
      </c>
      <c r="N290" s="5" t="str">
        <f>VLOOKUP(X290,[2]Inputs!$A:$H,7,FALSE)</f>
        <v>1.0300</v>
      </c>
      <c r="O290">
        <v>0</v>
      </c>
      <c r="P290">
        <v>0</v>
      </c>
      <c r="Q290">
        <v>0</v>
      </c>
      <c r="R290">
        <v>0</v>
      </c>
      <c r="S290">
        <f>SQRT((100/(J290*[2]Inputs!$B$9))^2/(K290^2+1))*[2]Inputs!$B$8^2/100</f>
        <v>12.409471324438538</v>
      </c>
      <c r="T290">
        <f>SQRT((100/(J290*[2]Inputs!$B$9))^2-SQRT((100/(J290*[2]Inputs!$B$9))^2/(K290^2+1))^2)*[2]Inputs!$B$8^2/100/2/PI()/50</f>
        <v>6.4385935699593638E-2</v>
      </c>
      <c r="U290">
        <v>0</v>
      </c>
      <c r="V290">
        <v>0</v>
      </c>
      <c r="W290" t="str">
        <f t="shared" si="11"/>
        <v>PSCAD_DMAT_C_V.Gstep_SCR7.06_XR1.63_P-0.05_Q0_V.Gstep.160.1</v>
      </c>
      <c r="X290" t="str">
        <f t="shared" si="12"/>
        <v>-0.05_0_7.06_1.63</v>
      </c>
      <c r="Z290">
        <v>0</v>
      </c>
    </row>
    <row r="291" spans="1:26" x14ac:dyDescent="0.25">
      <c r="A291" s="1" t="s">
        <v>623</v>
      </c>
      <c r="B291" t="s">
        <v>55</v>
      </c>
      <c r="C291" t="s">
        <v>30</v>
      </c>
      <c r="D291" t="s">
        <v>1140</v>
      </c>
      <c r="E291" t="s">
        <v>315</v>
      </c>
      <c r="F291" t="s">
        <v>304</v>
      </c>
      <c r="G291">
        <v>70</v>
      </c>
      <c r="H291">
        <v>-0.05</v>
      </c>
      <c r="I291">
        <v>0</v>
      </c>
      <c r="J291">
        <f>[2]Inputs!$B$7</f>
        <v>4.53</v>
      </c>
      <c r="K291">
        <f>[2]Inputs!$C$7</f>
        <v>1.21</v>
      </c>
      <c r="L291" s="5" t="str">
        <f>VLOOKUP(X291,[2]Inputs!$A:$F,6,FALSE)</f>
        <v>1.0368</v>
      </c>
      <c r="M291" s="5" t="str">
        <f>VLOOKUP(X291,[2]Inputs!$A:$H,8,FALSE)</f>
        <v>1.0000</v>
      </c>
      <c r="N291" s="5" t="str">
        <f>VLOOKUP(X291,[2]Inputs!$A:$H,7,FALSE)</f>
        <v>1.0300</v>
      </c>
      <c r="O291">
        <v>0</v>
      </c>
      <c r="P291">
        <v>0</v>
      </c>
      <c r="Q291">
        <v>0</v>
      </c>
      <c r="R291">
        <v>0</v>
      </c>
      <c r="S291">
        <f>SQRT((100/(J291*[2]Inputs!$B$9))^2/(K291^2+1))*[2]Inputs!$B$8^2/100</f>
        <v>23.560643977140487</v>
      </c>
      <c r="T291">
        <f>SQRT((100/(J291*[2]Inputs!$B$9))^2-SQRT((100/(J291*[2]Inputs!$B$9))^2/(K291^2+1))^2)*[2]Inputs!$B$8^2/100/2/PI()/50</f>
        <v>9.0744989423642869E-2</v>
      </c>
      <c r="U291">
        <v>0</v>
      </c>
      <c r="V291">
        <v>0</v>
      </c>
      <c r="W291" t="str">
        <f t="shared" si="11"/>
        <v>PSCAD_DMAT_C_V.Gstep_SCR4.53_XR1.21_P-0.05_Q0_V.Gstep.160.2</v>
      </c>
      <c r="X291" t="str">
        <f t="shared" si="12"/>
        <v>-0.05_0_4.53_1.21</v>
      </c>
      <c r="Z291">
        <v>0</v>
      </c>
    </row>
    <row r="292" spans="1:26" x14ac:dyDescent="0.25">
      <c r="A292" s="1" t="s">
        <v>624</v>
      </c>
      <c r="B292" t="s">
        <v>55</v>
      </c>
      <c r="C292" t="s">
        <v>31</v>
      </c>
      <c r="D292" t="s">
        <v>1140</v>
      </c>
      <c r="E292" t="s">
        <v>316</v>
      </c>
      <c r="F292" t="s">
        <v>304</v>
      </c>
      <c r="G292">
        <v>100</v>
      </c>
      <c r="H292">
        <v>-1</v>
      </c>
      <c r="I292">
        <v>0</v>
      </c>
      <c r="J292">
        <v>10</v>
      </c>
      <c r="K292">
        <v>14</v>
      </c>
      <c r="L292" s="5" t="str">
        <f>VLOOKUP(X292,[2]Inputs!$A:$F,6,FALSE)</f>
        <v>1.0414</v>
      </c>
      <c r="M292" s="5" t="str">
        <f>VLOOKUP(X292,[2]Inputs!$A:$H,8,FALSE)</f>
        <v>1.0000</v>
      </c>
      <c r="N292" s="5" t="str">
        <f>VLOOKUP(X292,[2]Inputs!$A:$H,7,FALSE)</f>
        <v>1.0300</v>
      </c>
      <c r="O292">
        <v>0</v>
      </c>
      <c r="P292">
        <v>0</v>
      </c>
      <c r="Q292">
        <v>0</v>
      </c>
      <c r="R292">
        <v>0</v>
      </c>
      <c r="S292">
        <f>SQRT((100/(J292*[2]Inputs!$B$9))^2/(K292^2+1))*[2]Inputs!$B$8^2/100</f>
        <v>1.1936621144128245</v>
      </c>
      <c r="T292">
        <f>SQRT((100/(J292*[2]Inputs!$B$9))^2-SQRT((100/(J292*[2]Inputs!$B$9))^2/(K292^2+1))^2)*[2]Inputs!$B$8^2/100/2/PI()/50</f>
        <v>5.3193623249290889E-2</v>
      </c>
      <c r="U292">
        <v>0</v>
      </c>
      <c r="V292">
        <v>0</v>
      </c>
      <c r="W292" t="str">
        <f t="shared" si="11"/>
        <v>PSCAD_DMAT_C_Q.Spnt_SCR10_XR14_P-1_Q0_Q.Spnt.161.1</v>
      </c>
      <c r="X292" t="str">
        <f t="shared" si="12"/>
        <v>-1_0_10_14</v>
      </c>
      <c r="Z292">
        <v>0</v>
      </c>
    </row>
    <row r="293" spans="1:26" x14ac:dyDescent="0.25">
      <c r="A293" s="1" t="s">
        <v>625</v>
      </c>
      <c r="B293" t="s">
        <v>55</v>
      </c>
      <c r="C293" t="s">
        <v>31</v>
      </c>
      <c r="D293" t="s">
        <v>1140</v>
      </c>
      <c r="E293" t="s">
        <v>316</v>
      </c>
      <c r="F293" t="s">
        <v>304</v>
      </c>
      <c r="G293">
        <v>100</v>
      </c>
      <c r="H293">
        <v>-1</v>
      </c>
      <c r="I293">
        <v>0</v>
      </c>
      <c r="J293">
        <v>10</v>
      </c>
      <c r="K293">
        <v>3</v>
      </c>
      <c r="L293" s="5" t="str">
        <f>VLOOKUP(X293,[2]Inputs!$A:$F,6,FALSE)</f>
        <v>1.0647</v>
      </c>
      <c r="M293" s="5" t="str">
        <f>VLOOKUP(X293,[2]Inputs!$A:$H,8,FALSE)</f>
        <v>1.0000</v>
      </c>
      <c r="N293" s="5" t="str">
        <f>VLOOKUP(X293,[2]Inputs!$A:$H,7,FALSE)</f>
        <v>1.0300</v>
      </c>
      <c r="O293">
        <v>0</v>
      </c>
      <c r="P293">
        <v>0</v>
      </c>
      <c r="Q293">
        <v>0</v>
      </c>
      <c r="R293">
        <v>0</v>
      </c>
      <c r="S293">
        <f>SQRT((100/(J293*[2]Inputs!$B$9))^2/(K293^2+1))*[2]Inputs!$B$8^2/100</f>
        <v>5.2980313414205611</v>
      </c>
      <c r="T293">
        <f>SQRT((100/(J293*[2]Inputs!$B$9))^2-SQRT((100/(J293*[2]Inputs!$B$9))^2/(K293^2+1))^2)*[2]Inputs!$B$8^2/100/2/PI()/50</f>
        <v>5.0592472598572046E-2</v>
      </c>
      <c r="U293">
        <v>0</v>
      </c>
      <c r="V293">
        <v>0</v>
      </c>
      <c r="W293" t="str">
        <f t="shared" si="11"/>
        <v>PSCAD_DMAT_C_Q.Spnt_SCR10_XR3_P-1_Q0_Q.Spnt.161.2</v>
      </c>
      <c r="X293" t="str">
        <f t="shared" si="12"/>
        <v>-1_0_10_3</v>
      </c>
      <c r="Z293">
        <v>0</v>
      </c>
    </row>
    <row r="294" spans="1:26" x14ac:dyDescent="0.25">
      <c r="A294" s="1" t="s">
        <v>626</v>
      </c>
      <c r="B294" t="s">
        <v>55</v>
      </c>
      <c r="C294" t="s">
        <v>31</v>
      </c>
      <c r="D294" t="s">
        <v>1140</v>
      </c>
      <c r="E294" t="s">
        <v>316</v>
      </c>
      <c r="F294" t="s">
        <v>304</v>
      </c>
      <c r="G294">
        <v>100</v>
      </c>
      <c r="H294">
        <v>-0.05</v>
      </c>
      <c r="I294">
        <v>0</v>
      </c>
      <c r="J294">
        <v>10</v>
      </c>
      <c r="K294">
        <v>14</v>
      </c>
      <c r="L294" s="5" t="str">
        <f>VLOOKUP(X294,[2]Inputs!$A:$F,6,FALSE)</f>
        <v>1.0303</v>
      </c>
      <c r="M294" s="5" t="str">
        <f>VLOOKUP(X294,[2]Inputs!$A:$H,8,FALSE)</f>
        <v>1.0000</v>
      </c>
      <c r="N294" s="5" t="str">
        <f>VLOOKUP(X294,[2]Inputs!$A:$H,7,FALSE)</f>
        <v>1.0300</v>
      </c>
      <c r="O294">
        <v>0</v>
      </c>
      <c r="P294">
        <v>0</v>
      </c>
      <c r="Q294">
        <v>0</v>
      </c>
      <c r="R294">
        <v>0</v>
      </c>
      <c r="S294">
        <f>SQRT((100/(J294*[2]Inputs!$B$9))^2/(K294^2+1))*[2]Inputs!$B$8^2/100</f>
        <v>1.1936621144128245</v>
      </c>
      <c r="T294">
        <f>SQRT((100/(J294*[2]Inputs!$B$9))^2-SQRT((100/(J294*[2]Inputs!$B$9))^2/(K294^2+1))^2)*[2]Inputs!$B$8^2/100/2/PI()/50</f>
        <v>5.3193623249290889E-2</v>
      </c>
      <c r="U294">
        <v>0</v>
      </c>
      <c r="V294">
        <v>0</v>
      </c>
      <c r="W294" t="str">
        <f t="shared" si="11"/>
        <v>PSCAD_DMAT_C_Q.Spnt_SCR10_XR14_P-0.05_Q0_Q.Spnt.162.1</v>
      </c>
      <c r="X294" t="str">
        <f t="shared" si="12"/>
        <v>-0.05_0_10_14</v>
      </c>
      <c r="Z294">
        <v>0</v>
      </c>
    </row>
    <row r="295" spans="1:26" x14ac:dyDescent="0.25">
      <c r="A295" s="1" t="s">
        <v>627</v>
      </c>
      <c r="B295" t="s">
        <v>55</v>
      </c>
      <c r="C295" t="s">
        <v>31</v>
      </c>
      <c r="D295" t="s">
        <v>1140</v>
      </c>
      <c r="E295" t="s">
        <v>316</v>
      </c>
      <c r="F295" t="s">
        <v>304</v>
      </c>
      <c r="G295">
        <v>100</v>
      </c>
      <c r="H295">
        <v>-0.05</v>
      </c>
      <c r="I295">
        <v>0</v>
      </c>
      <c r="J295">
        <v>10</v>
      </c>
      <c r="K295">
        <v>3</v>
      </c>
      <c r="L295" s="5" t="str">
        <f>VLOOKUP(X295,[2]Inputs!$A:$F,6,FALSE)</f>
        <v>1.0315</v>
      </c>
      <c r="M295" s="5" t="str">
        <f>VLOOKUP(X295,[2]Inputs!$A:$H,8,FALSE)</f>
        <v>1.0000</v>
      </c>
      <c r="N295" s="5" t="str">
        <f>VLOOKUP(X295,[2]Inputs!$A:$H,7,FALSE)</f>
        <v>1.0300</v>
      </c>
      <c r="O295">
        <v>0</v>
      </c>
      <c r="P295">
        <v>0</v>
      </c>
      <c r="Q295">
        <v>0</v>
      </c>
      <c r="R295">
        <v>0</v>
      </c>
      <c r="S295">
        <f>SQRT((100/(J295*[2]Inputs!$B$9))^2/(K295^2+1))*[2]Inputs!$B$8^2/100</f>
        <v>5.2980313414205611</v>
      </c>
      <c r="T295">
        <f>SQRT((100/(J295*[2]Inputs!$B$9))^2-SQRT((100/(J295*[2]Inputs!$B$9))^2/(K295^2+1))^2)*[2]Inputs!$B$8^2/100/2/PI()/50</f>
        <v>5.0592472598572046E-2</v>
      </c>
      <c r="U295">
        <v>0</v>
      </c>
      <c r="V295">
        <v>0</v>
      </c>
      <c r="W295" t="str">
        <f t="shared" si="11"/>
        <v>PSCAD_DMAT_C_Q.Spnt_SCR10_XR3_P-0.05_Q0_Q.Spnt.162.2</v>
      </c>
      <c r="X295" t="str">
        <f t="shared" si="12"/>
        <v>-0.05_0_10_3</v>
      </c>
      <c r="Z295">
        <v>0</v>
      </c>
    </row>
    <row r="296" spans="1:26" x14ac:dyDescent="0.25">
      <c r="A296" s="1" t="s">
        <v>628</v>
      </c>
      <c r="B296" t="s">
        <v>55</v>
      </c>
      <c r="C296" t="s">
        <v>31</v>
      </c>
      <c r="D296" t="s">
        <v>1140</v>
      </c>
      <c r="E296" t="s">
        <v>316</v>
      </c>
      <c r="F296" t="s">
        <v>304</v>
      </c>
      <c r="G296">
        <v>100</v>
      </c>
      <c r="H296">
        <v>-1</v>
      </c>
      <c r="I296">
        <v>0</v>
      </c>
      <c r="J296">
        <v>3</v>
      </c>
      <c r="K296">
        <v>14</v>
      </c>
      <c r="L296" s="5" t="str">
        <f>VLOOKUP(X296,[2]Inputs!$A:$F,6,FALSE)</f>
        <v>1.1013</v>
      </c>
      <c r="M296" s="5" t="str">
        <f>VLOOKUP(X296,[2]Inputs!$A:$H,8,FALSE)</f>
        <v>1.0000</v>
      </c>
      <c r="N296" s="5" t="str">
        <f>VLOOKUP(X296,[2]Inputs!$A:$H,7,FALSE)</f>
        <v>1.0300</v>
      </c>
      <c r="O296">
        <v>0</v>
      </c>
      <c r="P296">
        <v>0</v>
      </c>
      <c r="Q296">
        <v>0</v>
      </c>
      <c r="R296">
        <v>0</v>
      </c>
      <c r="S296">
        <f>SQRT((100/(J296*[2]Inputs!$B$9))^2/(K296^2+1))*[2]Inputs!$B$8^2/100</f>
        <v>3.9788737147094158</v>
      </c>
      <c r="T296">
        <f>SQRT((100/(J296*[2]Inputs!$B$9))^2-SQRT((100/(J296*[2]Inputs!$B$9))^2/(K296^2+1))^2)*[2]Inputs!$B$8^2/100/2/PI()/50</f>
        <v>0.17731207749763631</v>
      </c>
      <c r="U296">
        <v>0</v>
      </c>
      <c r="V296">
        <v>0</v>
      </c>
      <c r="W296" t="str">
        <f t="shared" si="11"/>
        <v>PSCAD_DMAT_C_Q.Spnt_SCR3_XR14_P-1_Q0_Q.Spnt.163.1</v>
      </c>
      <c r="X296" t="str">
        <f t="shared" si="12"/>
        <v>-1_0_3_14</v>
      </c>
      <c r="Z296">
        <v>0</v>
      </c>
    </row>
    <row r="297" spans="1:26" x14ac:dyDescent="0.25">
      <c r="A297" s="1" t="s">
        <v>629</v>
      </c>
      <c r="B297" t="s">
        <v>55</v>
      </c>
      <c r="C297" t="s">
        <v>31</v>
      </c>
      <c r="D297" t="s">
        <v>1140</v>
      </c>
      <c r="E297" t="s">
        <v>316</v>
      </c>
      <c r="F297" t="s">
        <v>304</v>
      </c>
      <c r="G297">
        <v>100</v>
      </c>
      <c r="H297">
        <v>-1</v>
      </c>
      <c r="I297">
        <v>0</v>
      </c>
      <c r="J297">
        <v>3</v>
      </c>
      <c r="K297">
        <v>3</v>
      </c>
      <c r="L297" s="5" t="str">
        <f>VLOOKUP(X297,[2]Inputs!$A:$F,6,FALSE)</f>
        <v>1.1731</v>
      </c>
      <c r="M297" s="5" t="str">
        <f>VLOOKUP(X297,[2]Inputs!$A:$H,8,FALSE)</f>
        <v>1.0000</v>
      </c>
      <c r="N297" s="5" t="str">
        <f>VLOOKUP(X297,[2]Inputs!$A:$H,7,FALSE)</f>
        <v>1.0300</v>
      </c>
      <c r="O297">
        <v>0</v>
      </c>
      <c r="P297">
        <v>0</v>
      </c>
      <c r="Q297">
        <v>0</v>
      </c>
      <c r="R297">
        <v>0</v>
      </c>
      <c r="S297">
        <f>SQRT((100/(J297*[2]Inputs!$B$9))^2/(K297^2+1))*[2]Inputs!$B$8^2/100</f>
        <v>17.660104471401873</v>
      </c>
      <c r="T297">
        <f>SQRT((100/(J297*[2]Inputs!$B$9))^2-SQRT((100/(J297*[2]Inputs!$B$9))^2/(K297^2+1))^2)*[2]Inputs!$B$8^2/100/2/PI()/50</f>
        <v>0.16864157532857349</v>
      </c>
      <c r="U297">
        <v>0</v>
      </c>
      <c r="V297">
        <v>0</v>
      </c>
      <c r="W297" t="str">
        <f t="shared" si="11"/>
        <v>PSCAD_DMAT_C_Q.Spnt_SCR3_XR3_P-1_Q0_Q.Spnt.163.2</v>
      </c>
      <c r="X297" t="str">
        <f t="shared" si="12"/>
        <v>-1_0_3_3</v>
      </c>
      <c r="Z297">
        <v>0</v>
      </c>
    </row>
    <row r="298" spans="1:26" x14ac:dyDescent="0.25">
      <c r="A298" s="1" t="s">
        <v>630</v>
      </c>
      <c r="B298" t="s">
        <v>55</v>
      </c>
      <c r="C298" t="s">
        <v>31</v>
      </c>
      <c r="D298" t="s">
        <v>1140</v>
      </c>
      <c r="E298" t="s">
        <v>316</v>
      </c>
      <c r="F298" t="s">
        <v>304</v>
      </c>
      <c r="G298">
        <v>100</v>
      </c>
      <c r="H298">
        <v>-0.05</v>
      </c>
      <c r="I298">
        <v>0</v>
      </c>
      <c r="J298">
        <v>3</v>
      </c>
      <c r="K298">
        <v>14</v>
      </c>
      <c r="L298" s="5" t="str">
        <f>VLOOKUP(X298,[2]Inputs!$A:$F,6,FALSE)</f>
        <v>1.0311</v>
      </c>
      <c r="M298" s="5" t="str">
        <f>VLOOKUP(X298,[2]Inputs!$A:$H,8,FALSE)</f>
        <v>1.0000</v>
      </c>
      <c r="N298" s="5" t="str">
        <f>VLOOKUP(X298,[2]Inputs!$A:$H,7,FALSE)</f>
        <v>1.0300</v>
      </c>
      <c r="O298">
        <v>0</v>
      </c>
      <c r="P298">
        <v>0</v>
      </c>
      <c r="Q298">
        <v>0</v>
      </c>
      <c r="R298">
        <v>0</v>
      </c>
      <c r="S298">
        <f>SQRT((100/(J298*[2]Inputs!$B$9))^2/(K298^2+1))*[2]Inputs!$B$8^2/100</f>
        <v>3.9788737147094158</v>
      </c>
      <c r="T298">
        <f>SQRT((100/(J298*[2]Inputs!$B$9))^2-SQRT((100/(J298*[2]Inputs!$B$9))^2/(K298^2+1))^2)*[2]Inputs!$B$8^2/100/2/PI()/50</f>
        <v>0.17731207749763631</v>
      </c>
      <c r="U298">
        <v>0</v>
      </c>
      <c r="V298">
        <v>0</v>
      </c>
      <c r="W298" t="str">
        <f t="shared" si="11"/>
        <v>PSCAD_DMAT_C_Q.Spnt_SCR3_XR14_P-0.05_Q0_Q.Spnt.164.1</v>
      </c>
      <c r="X298" t="str">
        <f t="shared" si="12"/>
        <v>-0.05_0_3_14</v>
      </c>
      <c r="Z298">
        <v>0</v>
      </c>
    </row>
    <row r="299" spans="1:26" x14ac:dyDescent="0.25">
      <c r="A299" s="1" t="s">
        <v>631</v>
      </c>
      <c r="B299" t="s">
        <v>55</v>
      </c>
      <c r="C299" t="s">
        <v>31</v>
      </c>
      <c r="D299" t="s">
        <v>1140</v>
      </c>
      <c r="E299" t="s">
        <v>316</v>
      </c>
      <c r="F299" t="s">
        <v>304</v>
      </c>
      <c r="G299">
        <v>100</v>
      </c>
      <c r="H299">
        <v>-0.05</v>
      </c>
      <c r="I299">
        <v>0</v>
      </c>
      <c r="J299">
        <v>3</v>
      </c>
      <c r="K299">
        <v>3</v>
      </c>
      <c r="L299" s="5" t="str">
        <f>VLOOKUP(X299,[2]Inputs!$A:$F,6,FALSE)</f>
        <v>1.0351</v>
      </c>
      <c r="M299" s="5" t="str">
        <f>VLOOKUP(X299,[2]Inputs!$A:$H,8,FALSE)</f>
        <v>1.0000</v>
      </c>
      <c r="N299" s="5" t="str">
        <f>VLOOKUP(X299,[2]Inputs!$A:$H,7,FALSE)</f>
        <v>1.0300</v>
      </c>
      <c r="O299">
        <v>0</v>
      </c>
      <c r="P299">
        <v>0</v>
      </c>
      <c r="Q299">
        <v>0</v>
      </c>
      <c r="R299">
        <v>0</v>
      </c>
      <c r="S299">
        <f>SQRT((100/(J299*[2]Inputs!$B$9))^2/(K299^2+1))*[2]Inputs!$B$8^2/100</f>
        <v>17.660104471401873</v>
      </c>
      <c r="T299">
        <f>SQRT((100/(J299*[2]Inputs!$B$9))^2-SQRT((100/(J299*[2]Inputs!$B$9))^2/(K299^2+1))^2)*[2]Inputs!$B$8^2/100/2/PI()/50</f>
        <v>0.16864157532857349</v>
      </c>
      <c r="U299">
        <v>0</v>
      </c>
      <c r="V299">
        <v>0</v>
      </c>
      <c r="W299" t="str">
        <f t="shared" si="11"/>
        <v>PSCAD_DMAT_C_Q.Spnt_SCR3_XR3_P-0.05_Q0_Q.Spnt.164.2</v>
      </c>
      <c r="X299" t="str">
        <f t="shared" si="12"/>
        <v>-0.05_0_3_3</v>
      </c>
      <c r="Z299">
        <v>0</v>
      </c>
    </row>
    <row r="300" spans="1:26" x14ac:dyDescent="0.25">
      <c r="A300" s="1" t="s">
        <v>632</v>
      </c>
      <c r="B300" t="s">
        <v>55</v>
      </c>
      <c r="C300" t="s">
        <v>31</v>
      </c>
      <c r="D300" t="s">
        <v>1140</v>
      </c>
      <c r="E300" t="s">
        <v>316</v>
      </c>
      <c r="F300" t="s">
        <v>304</v>
      </c>
      <c r="G300">
        <v>100</v>
      </c>
      <c r="H300">
        <v>-1</v>
      </c>
      <c r="I300">
        <v>0</v>
      </c>
      <c r="J300">
        <f>[2]Inputs!$B$6</f>
        <v>7.06</v>
      </c>
      <c r="K300">
        <f>[2]Inputs!$C$6</f>
        <v>1.63</v>
      </c>
      <c r="L300" s="5" t="str">
        <f>VLOOKUP(X300,[2]Inputs!$A:$F,6,FALSE)</f>
        <v>1.1081</v>
      </c>
      <c r="M300" s="5" t="str">
        <f>VLOOKUP(X300,[2]Inputs!$A:$H,8,FALSE)</f>
        <v>1.0000</v>
      </c>
      <c r="N300" s="5" t="str">
        <f>VLOOKUP(X300,[2]Inputs!$A:$H,7,FALSE)</f>
        <v>1.0300</v>
      </c>
      <c r="O300">
        <v>0</v>
      </c>
      <c r="P300">
        <v>0</v>
      </c>
      <c r="Q300">
        <v>0</v>
      </c>
      <c r="R300">
        <v>0</v>
      </c>
      <c r="S300">
        <f>SQRT((100/(J300*[2]Inputs!$B$9))^2/(K300^2+1))*[2]Inputs!$B$8^2/100</f>
        <v>12.409471324438538</v>
      </c>
      <c r="T300">
        <f>SQRT((100/(J300*[2]Inputs!$B$9))^2-SQRT((100/(J300*[2]Inputs!$B$9))^2/(K300^2+1))^2)*[2]Inputs!$B$8^2/100/2/PI()/50</f>
        <v>6.4385935699593638E-2</v>
      </c>
      <c r="U300">
        <v>0</v>
      </c>
      <c r="V300">
        <v>0</v>
      </c>
      <c r="W300" t="str">
        <f t="shared" si="11"/>
        <v>PSCAD_DMAT_C_Q.Spnt_SCR7.06_XR1.63_P-1_Q0_Q.Spnt.165.1</v>
      </c>
      <c r="X300" t="str">
        <f t="shared" si="12"/>
        <v>-1_0_7.06_1.63</v>
      </c>
      <c r="Z300">
        <v>0</v>
      </c>
    </row>
    <row r="301" spans="1:26" x14ac:dyDescent="0.25">
      <c r="A301" s="1" t="s">
        <v>633</v>
      </c>
      <c r="B301" t="s">
        <v>55</v>
      </c>
      <c r="C301" t="s">
        <v>31</v>
      </c>
      <c r="D301" t="s">
        <v>1140</v>
      </c>
      <c r="E301" t="s">
        <v>316</v>
      </c>
      <c r="F301" t="s">
        <v>304</v>
      </c>
      <c r="G301">
        <v>100</v>
      </c>
      <c r="H301">
        <v>-1</v>
      </c>
      <c r="I301">
        <v>0</v>
      </c>
      <c r="J301">
        <f>[2]Inputs!$B$7</f>
        <v>4.53</v>
      </c>
      <c r="K301">
        <f>[2]Inputs!$C$7</f>
        <v>1.21</v>
      </c>
      <c r="L301" s="5" t="str">
        <f>VLOOKUP(X301,[2]Inputs!$A:$F,6,FALSE)</f>
        <v>1.1782</v>
      </c>
      <c r="M301" s="5" t="str">
        <f>VLOOKUP(X301,[2]Inputs!$A:$H,8,FALSE)</f>
        <v>1.0000</v>
      </c>
      <c r="N301" s="5" t="str">
        <f>VLOOKUP(X301,[2]Inputs!$A:$H,7,FALSE)</f>
        <v>1.0300</v>
      </c>
      <c r="O301">
        <v>0</v>
      </c>
      <c r="P301">
        <v>0</v>
      </c>
      <c r="Q301">
        <v>0</v>
      </c>
      <c r="R301">
        <v>0</v>
      </c>
      <c r="S301">
        <f>SQRT((100/(J301*[2]Inputs!$B$9))^2/(K301^2+1))*[2]Inputs!$B$8^2/100</f>
        <v>23.560643977140487</v>
      </c>
      <c r="T301">
        <f>SQRT((100/(J301*[2]Inputs!$B$9))^2-SQRT((100/(J301*[2]Inputs!$B$9))^2/(K301^2+1))^2)*[2]Inputs!$B$8^2/100/2/PI()/50</f>
        <v>9.0744989423642869E-2</v>
      </c>
      <c r="U301">
        <v>0</v>
      </c>
      <c r="V301">
        <v>0</v>
      </c>
      <c r="W301" t="str">
        <f t="shared" si="11"/>
        <v>PSCAD_DMAT_C_Q.Spnt_SCR4.53_XR1.21_P-1_Q0_Q.Spnt.165.2</v>
      </c>
      <c r="X301" t="str">
        <f t="shared" si="12"/>
        <v>-1_0_4.53_1.21</v>
      </c>
      <c r="Z301">
        <v>0</v>
      </c>
    </row>
    <row r="302" spans="1:26" x14ac:dyDescent="0.25">
      <c r="A302" s="1" t="s">
        <v>634</v>
      </c>
      <c r="B302" t="s">
        <v>55</v>
      </c>
      <c r="C302" t="s">
        <v>31</v>
      </c>
      <c r="D302" t="s">
        <v>1140</v>
      </c>
      <c r="E302" t="s">
        <v>316</v>
      </c>
      <c r="F302" t="s">
        <v>304</v>
      </c>
      <c r="G302">
        <v>100</v>
      </c>
      <c r="H302">
        <v>-0.05</v>
      </c>
      <c r="I302">
        <v>0</v>
      </c>
      <c r="J302">
        <f>[2]Inputs!$B$6</f>
        <v>7.06</v>
      </c>
      <c r="K302">
        <f>[2]Inputs!$C$6</f>
        <v>1.63</v>
      </c>
      <c r="L302" s="5" t="str">
        <f>VLOOKUP(X302,[2]Inputs!$A:$F,6,FALSE)</f>
        <v>1.0336</v>
      </c>
      <c r="M302" s="5" t="str">
        <f>VLOOKUP(X302,[2]Inputs!$A:$H,8,FALSE)</f>
        <v>1.0000</v>
      </c>
      <c r="N302" s="5" t="str">
        <f>VLOOKUP(X302,[2]Inputs!$A:$H,7,FALSE)</f>
        <v>1.0300</v>
      </c>
      <c r="O302">
        <v>0</v>
      </c>
      <c r="P302">
        <v>0</v>
      </c>
      <c r="Q302">
        <v>0</v>
      </c>
      <c r="R302">
        <v>0</v>
      </c>
      <c r="S302">
        <f>SQRT((100/(J302*[2]Inputs!$B$9))^2/(K302^2+1))*[2]Inputs!$B$8^2/100</f>
        <v>12.409471324438538</v>
      </c>
      <c r="T302">
        <f>SQRT((100/(J302*[2]Inputs!$B$9))^2-SQRT((100/(J302*[2]Inputs!$B$9))^2/(K302^2+1))^2)*[2]Inputs!$B$8^2/100/2/PI()/50</f>
        <v>6.4385935699593638E-2</v>
      </c>
      <c r="U302">
        <v>0</v>
      </c>
      <c r="V302">
        <v>0</v>
      </c>
      <c r="W302" t="str">
        <f t="shared" si="11"/>
        <v>PSCAD_DMAT_C_Q.Spnt_SCR7.06_XR1.63_P-0.05_Q0_Q.Spnt.166.1</v>
      </c>
      <c r="X302" t="str">
        <f t="shared" si="12"/>
        <v>-0.05_0_7.06_1.63</v>
      </c>
      <c r="Z302">
        <v>0</v>
      </c>
    </row>
    <row r="303" spans="1:26" x14ac:dyDescent="0.25">
      <c r="A303" s="1" t="s">
        <v>635</v>
      </c>
      <c r="B303" t="s">
        <v>55</v>
      </c>
      <c r="C303" t="s">
        <v>31</v>
      </c>
      <c r="D303" t="s">
        <v>1140</v>
      </c>
      <c r="E303" t="s">
        <v>316</v>
      </c>
      <c r="F303" t="s">
        <v>304</v>
      </c>
      <c r="G303">
        <v>100</v>
      </c>
      <c r="H303">
        <v>-0.05</v>
      </c>
      <c r="I303">
        <v>0</v>
      </c>
      <c r="J303">
        <f>[2]Inputs!$B$7</f>
        <v>4.53</v>
      </c>
      <c r="K303">
        <f>[2]Inputs!$C$7</f>
        <v>1.21</v>
      </c>
      <c r="L303" s="5" t="str">
        <f>VLOOKUP(X303,[2]Inputs!$A:$F,6,FALSE)</f>
        <v>1.0368</v>
      </c>
      <c r="M303" s="5" t="str">
        <f>VLOOKUP(X303,[2]Inputs!$A:$H,8,FALSE)</f>
        <v>1.0000</v>
      </c>
      <c r="N303" s="5" t="str">
        <f>VLOOKUP(X303,[2]Inputs!$A:$H,7,FALSE)</f>
        <v>1.0300</v>
      </c>
      <c r="O303">
        <v>0</v>
      </c>
      <c r="P303">
        <v>0</v>
      </c>
      <c r="Q303">
        <v>0</v>
      </c>
      <c r="R303">
        <v>0</v>
      </c>
      <c r="S303">
        <f>SQRT((100/(J303*[2]Inputs!$B$9))^2/(K303^2+1))*[2]Inputs!$B$8^2/100</f>
        <v>23.560643977140487</v>
      </c>
      <c r="T303">
        <f>SQRT((100/(J303*[2]Inputs!$B$9))^2-SQRT((100/(J303*[2]Inputs!$B$9))^2/(K303^2+1))^2)*[2]Inputs!$B$8^2/100/2/PI()/50</f>
        <v>9.0744989423642869E-2</v>
      </c>
      <c r="U303">
        <v>0</v>
      </c>
      <c r="V303">
        <v>0</v>
      </c>
      <c r="W303" t="str">
        <f t="shared" si="11"/>
        <v>PSCAD_DMAT_C_Q.Spnt_SCR4.53_XR1.21_P-0.05_Q0_Q.Spnt.166.2</v>
      </c>
      <c r="X303" t="str">
        <f t="shared" si="12"/>
        <v>-0.05_0_4.53_1.21</v>
      </c>
      <c r="Z303">
        <v>0</v>
      </c>
    </row>
    <row r="304" spans="1:26" x14ac:dyDescent="0.25">
      <c r="A304" s="1" t="s">
        <v>636</v>
      </c>
      <c r="B304" t="s">
        <v>55</v>
      </c>
      <c r="C304" t="s">
        <v>52</v>
      </c>
      <c r="D304" t="s">
        <v>1140</v>
      </c>
      <c r="E304" t="s">
        <v>317</v>
      </c>
      <c r="F304" t="s">
        <v>304</v>
      </c>
      <c r="G304">
        <v>100</v>
      </c>
      <c r="H304">
        <v>-1</v>
      </c>
      <c r="I304">
        <v>0</v>
      </c>
      <c r="J304">
        <v>10</v>
      </c>
      <c r="K304">
        <v>14</v>
      </c>
      <c r="L304" s="5" t="str">
        <f>VLOOKUP(X304,[2]Inputs!$A:$F,6,FALSE)</f>
        <v>1.0414</v>
      </c>
      <c r="M304" s="5" t="str">
        <f>VLOOKUP(X304,[2]Inputs!$A:$H,8,FALSE)</f>
        <v>1.0000</v>
      </c>
      <c r="N304" s="5" t="str">
        <f>VLOOKUP(X304,[2]Inputs!$A:$H,7,FALSE)</f>
        <v>1.0300</v>
      </c>
      <c r="O304">
        <v>0</v>
      </c>
      <c r="P304">
        <v>0</v>
      </c>
      <c r="Q304">
        <v>0</v>
      </c>
      <c r="R304">
        <v>0</v>
      </c>
      <c r="S304">
        <f>SQRT((100/(J304*[2]Inputs!$B$9))^2/(K304^2+1))*[2]Inputs!$B$8^2/100</f>
        <v>1.1936621144128245</v>
      </c>
      <c r="T304">
        <f>SQRT((100/(J304*[2]Inputs!$B$9))^2-SQRT((100/(J304*[2]Inputs!$B$9))^2/(K304^2+1))^2)*[2]Inputs!$B$8^2/100/2/PI()/50</f>
        <v>5.3193623249290889E-2</v>
      </c>
      <c r="U304">
        <v>0</v>
      </c>
      <c r="V304">
        <v>0</v>
      </c>
      <c r="W304" t="str">
        <f t="shared" si="11"/>
        <v>PSCAD_DMAT_C_PF.Spnt_SCR10_XR14_P-1_Q0_PF.Spnt.161.3</v>
      </c>
      <c r="X304" t="str">
        <f t="shared" si="12"/>
        <v>-1_0_10_14</v>
      </c>
      <c r="Z304">
        <v>0</v>
      </c>
    </row>
    <row r="305" spans="1:26" x14ac:dyDescent="0.25">
      <c r="A305" s="1" t="s">
        <v>637</v>
      </c>
      <c r="B305" t="s">
        <v>55</v>
      </c>
      <c r="C305" t="s">
        <v>52</v>
      </c>
      <c r="D305" t="s">
        <v>1140</v>
      </c>
      <c r="E305" t="s">
        <v>317</v>
      </c>
      <c r="F305" t="s">
        <v>304</v>
      </c>
      <c r="G305">
        <v>100</v>
      </c>
      <c r="H305">
        <v>-1</v>
      </c>
      <c r="I305">
        <v>0</v>
      </c>
      <c r="J305">
        <v>10</v>
      </c>
      <c r="K305">
        <v>3</v>
      </c>
      <c r="L305" s="5" t="str">
        <f>VLOOKUP(X305,[2]Inputs!$A:$F,6,FALSE)</f>
        <v>1.0647</v>
      </c>
      <c r="M305" s="5" t="str">
        <f>VLOOKUP(X305,[2]Inputs!$A:$H,8,FALSE)</f>
        <v>1.0000</v>
      </c>
      <c r="N305" s="5" t="str">
        <f>VLOOKUP(X305,[2]Inputs!$A:$H,7,FALSE)</f>
        <v>1.0300</v>
      </c>
      <c r="O305">
        <v>0</v>
      </c>
      <c r="P305">
        <v>0</v>
      </c>
      <c r="Q305">
        <v>0</v>
      </c>
      <c r="R305">
        <v>0</v>
      </c>
      <c r="S305">
        <f>SQRT((100/(J305*[2]Inputs!$B$9))^2/(K305^2+1))*[2]Inputs!$B$8^2/100</f>
        <v>5.2980313414205611</v>
      </c>
      <c r="T305">
        <f>SQRT((100/(J305*[2]Inputs!$B$9))^2-SQRT((100/(J305*[2]Inputs!$B$9))^2/(K305^2+1))^2)*[2]Inputs!$B$8^2/100/2/PI()/50</f>
        <v>5.0592472598572046E-2</v>
      </c>
      <c r="U305">
        <v>0</v>
      </c>
      <c r="V305">
        <v>0</v>
      </c>
      <c r="W305" t="str">
        <f t="shared" si="11"/>
        <v>PSCAD_DMAT_C_PF.Spnt_SCR10_XR3_P-1_Q0_PF.Spnt.161.4</v>
      </c>
      <c r="X305" t="str">
        <f t="shared" si="12"/>
        <v>-1_0_10_3</v>
      </c>
      <c r="Z305">
        <v>0</v>
      </c>
    </row>
    <row r="306" spans="1:26" x14ac:dyDescent="0.25">
      <c r="A306" s="1" t="s">
        <v>638</v>
      </c>
      <c r="B306" t="s">
        <v>55</v>
      </c>
      <c r="C306" t="s">
        <v>52</v>
      </c>
      <c r="D306" t="s">
        <v>1140</v>
      </c>
      <c r="E306" t="s">
        <v>317</v>
      </c>
      <c r="F306" t="s">
        <v>304</v>
      </c>
      <c r="G306">
        <v>100</v>
      </c>
      <c r="H306">
        <v>-0.05</v>
      </c>
      <c r="I306">
        <v>0</v>
      </c>
      <c r="J306">
        <v>10</v>
      </c>
      <c r="K306">
        <v>14</v>
      </c>
      <c r="L306" s="5" t="str">
        <f>VLOOKUP(X306,[2]Inputs!$A:$F,6,FALSE)</f>
        <v>1.0303</v>
      </c>
      <c r="M306" s="5" t="str">
        <f>VLOOKUP(X306,[2]Inputs!$A:$H,8,FALSE)</f>
        <v>1.0000</v>
      </c>
      <c r="N306" s="5" t="str">
        <f>VLOOKUP(X306,[2]Inputs!$A:$H,7,FALSE)</f>
        <v>1.0300</v>
      </c>
      <c r="O306">
        <v>0</v>
      </c>
      <c r="P306">
        <v>0</v>
      </c>
      <c r="Q306">
        <v>0</v>
      </c>
      <c r="R306">
        <v>0</v>
      </c>
      <c r="S306">
        <f>SQRT((100/(J306*[2]Inputs!$B$9))^2/(K306^2+1))*[2]Inputs!$B$8^2/100</f>
        <v>1.1936621144128245</v>
      </c>
      <c r="T306">
        <f>SQRT((100/(J306*[2]Inputs!$B$9))^2-SQRT((100/(J306*[2]Inputs!$B$9))^2/(K306^2+1))^2)*[2]Inputs!$B$8^2/100/2/PI()/50</f>
        <v>5.3193623249290889E-2</v>
      </c>
      <c r="U306">
        <v>0</v>
      </c>
      <c r="V306">
        <v>0</v>
      </c>
      <c r="W306" t="str">
        <f t="shared" si="11"/>
        <v>PSCAD_DMAT_C_PF.Spnt_SCR10_XR14_P-0.05_Q0_PF.Spnt.162.3</v>
      </c>
      <c r="X306" t="str">
        <f t="shared" si="12"/>
        <v>-0.05_0_10_14</v>
      </c>
      <c r="Z306">
        <v>0</v>
      </c>
    </row>
    <row r="307" spans="1:26" x14ac:dyDescent="0.25">
      <c r="A307" s="1" t="s">
        <v>639</v>
      </c>
      <c r="B307" t="s">
        <v>55</v>
      </c>
      <c r="C307" t="s">
        <v>52</v>
      </c>
      <c r="D307" t="s">
        <v>1140</v>
      </c>
      <c r="E307" t="s">
        <v>317</v>
      </c>
      <c r="F307" t="s">
        <v>304</v>
      </c>
      <c r="G307">
        <v>100</v>
      </c>
      <c r="H307">
        <v>-0.05</v>
      </c>
      <c r="I307">
        <v>0</v>
      </c>
      <c r="J307">
        <v>10</v>
      </c>
      <c r="K307">
        <v>3</v>
      </c>
      <c r="L307" s="5" t="str">
        <f>VLOOKUP(X307,[2]Inputs!$A:$F,6,FALSE)</f>
        <v>1.0315</v>
      </c>
      <c r="M307" s="5" t="str">
        <f>VLOOKUP(X307,[2]Inputs!$A:$H,8,FALSE)</f>
        <v>1.0000</v>
      </c>
      <c r="N307" s="5" t="str">
        <f>VLOOKUP(X307,[2]Inputs!$A:$H,7,FALSE)</f>
        <v>1.0300</v>
      </c>
      <c r="O307">
        <v>0</v>
      </c>
      <c r="P307">
        <v>0</v>
      </c>
      <c r="Q307">
        <v>0</v>
      </c>
      <c r="R307">
        <v>0</v>
      </c>
      <c r="S307">
        <f>SQRT((100/(J307*[2]Inputs!$B$9))^2/(K307^2+1))*[2]Inputs!$B$8^2/100</f>
        <v>5.2980313414205611</v>
      </c>
      <c r="T307">
        <f>SQRT((100/(J307*[2]Inputs!$B$9))^2-SQRT((100/(J307*[2]Inputs!$B$9))^2/(K307^2+1))^2)*[2]Inputs!$B$8^2/100/2/PI()/50</f>
        <v>5.0592472598572046E-2</v>
      </c>
      <c r="U307">
        <v>0</v>
      </c>
      <c r="V307">
        <v>0</v>
      </c>
      <c r="W307" t="str">
        <f t="shared" si="11"/>
        <v>PSCAD_DMAT_C_PF.Spnt_SCR10_XR3_P-0.05_Q0_PF.Spnt.162.4</v>
      </c>
      <c r="X307" t="str">
        <f t="shared" si="12"/>
        <v>-0.05_0_10_3</v>
      </c>
      <c r="Z307">
        <v>0</v>
      </c>
    </row>
    <row r="308" spans="1:26" x14ac:dyDescent="0.25">
      <c r="A308" s="1" t="s">
        <v>640</v>
      </c>
      <c r="B308" t="s">
        <v>55</v>
      </c>
      <c r="C308" t="s">
        <v>52</v>
      </c>
      <c r="D308" t="s">
        <v>1140</v>
      </c>
      <c r="E308" t="s">
        <v>317</v>
      </c>
      <c r="F308" t="s">
        <v>304</v>
      </c>
      <c r="G308">
        <v>100</v>
      </c>
      <c r="H308">
        <v>-1</v>
      </c>
      <c r="I308">
        <v>0</v>
      </c>
      <c r="J308">
        <v>3</v>
      </c>
      <c r="K308">
        <v>14</v>
      </c>
      <c r="L308" s="5" t="str">
        <f>VLOOKUP(X308,[2]Inputs!$A:$F,6,FALSE)</f>
        <v>1.1013</v>
      </c>
      <c r="M308" s="5" t="str">
        <f>VLOOKUP(X308,[2]Inputs!$A:$H,8,FALSE)</f>
        <v>1.0000</v>
      </c>
      <c r="N308" s="5" t="str">
        <f>VLOOKUP(X308,[2]Inputs!$A:$H,7,FALSE)</f>
        <v>1.0300</v>
      </c>
      <c r="O308">
        <v>0</v>
      </c>
      <c r="P308">
        <v>0</v>
      </c>
      <c r="Q308">
        <v>0</v>
      </c>
      <c r="R308">
        <v>0</v>
      </c>
      <c r="S308">
        <f>SQRT((100/(J308*[2]Inputs!$B$9))^2/(K308^2+1))*[2]Inputs!$B$8^2/100</f>
        <v>3.9788737147094158</v>
      </c>
      <c r="T308">
        <f>SQRT((100/(J308*[2]Inputs!$B$9))^2-SQRT((100/(J308*[2]Inputs!$B$9))^2/(K308^2+1))^2)*[2]Inputs!$B$8^2/100/2/PI()/50</f>
        <v>0.17731207749763631</v>
      </c>
      <c r="U308">
        <v>0</v>
      </c>
      <c r="V308">
        <v>0</v>
      </c>
      <c r="W308" t="str">
        <f t="shared" si="11"/>
        <v>PSCAD_DMAT_C_PF.Spnt_SCR3_XR14_P-1_Q0_PF.Spnt.163.3</v>
      </c>
      <c r="X308" t="str">
        <f t="shared" si="12"/>
        <v>-1_0_3_14</v>
      </c>
      <c r="Z308">
        <v>0</v>
      </c>
    </row>
    <row r="309" spans="1:26" x14ac:dyDescent="0.25">
      <c r="A309" s="1" t="s">
        <v>641</v>
      </c>
      <c r="B309" t="s">
        <v>55</v>
      </c>
      <c r="C309" t="s">
        <v>52</v>
      </c>
      <c r="D309" t="s">
        <v>1140</v>
      </c>
      <c r="E309" t="s">
        <v>317</v>
      </c>
      <c r="F309" t="s">
        <v>304</v>
      </c>
      <c r="G309">
        <v>100</v>
      </c>
      <c r="H309">
        <v>-1</v>
      </c>
      <c r="I309">
        <v>0</v>
      </c>
      <c r="J309">
        <v>3</v>
      </c>
      <c r="K309">
        <v>3</v>
      </c>
      <c r="L309" s="5" t="str">
        <f>VLOOKUP(X309,[2]Inputs!$A:$F,6,FALSE)</f>
        <v>1.1731</v>
      </c>
      <c r="M309" s="5" t="str">
        <f>VLOOKUP(X309,[2]Inputs!$A:$H,8,FALSE)</f>
        <v>1.0000</v>
      </c>
      <c r="N309" s="5" t="str">
        <f>VLOOKUP(X309,[2]Inputs!$A:$H,7,FALSE)</f>
        <v>1.0300</v>
      </c>
      <c r="O309">
        <v>0</v>
      </c>
      <c r="P309">
        <v>0</v>
      </c>
      <c r="Q309">
        <v>0</v>
      </c>
      <c r="R309">
        <v>0</v>
      </c>
      <c r="S309">
        <f>SQRT((100/(J309*[2]Inputs!$B$9))^2/(K309^2+1))*[2]Inputs!$B$8^2/100</f>
        <v>17.660104471401873</v>
      </c>
      <c r="T309">
        <f>SQRT((100/(J309*[2]Inputs!$B$9))^2-SQRT((100/(J309*[2]Inputs!$B$9))^2/(K309^2+1))^2)*[2]Inputs!$B$8^2/100/2/PI()/50</f>
        <v>0.16864157532857349</v>
      </c>
      <c r="U309">
        <v>0</v>
      </c>
      <c r="V309">
        <v>0</v>
      </c>
      <c r="W309" t="str">
        <f t="shared" si="11"/>
        <v>PSCAD_DMAT_C_PF.Spnt_SCR3_XR3_P-1_Q0_PF.Spnt.163.4</v>
      </c>
      <c r="X309" t="str">
        <f t="shared" si="12"/>
        <v>-1_0_3_3</v>
      </c>
      <c r="Z309">
        <v>0</v>
      </c>
    </row>
    <row r="310" spans="1:26" x14ac:dyDescent="0.25">
      <c r="A310" s="1" t="s">
        <v>642</v>
      </c>
      <c r="B310" t="s">
        <v>55</v>
      </c>
      <c r="C310" t="s">
        <v>52</v>
      </c>
      <c r="D310" t="s">
        <v>1140</v>
      </c>
      <c r="E310" t="s">
        <v>317</v>
      </c>
      <c r="F310" t="s">
        <v>304</v>
      </c>
      <c r="G310">
        <v>100</v>
      </c>
      <c r="H310">
        <v>-0.05</v>
      </c>
      <c r="I310">
        <v>0</v>
      </c>
      <c r="J310">
        <v>3</v>
      </c>
      <c r="K310">
        <v>14</v>
      </c>
      <c r="L310" s="5" t="str">
        <f>VLOOKUP(X310,[2]Inputs!$A:$F,6,FALSE)</f>
        <v>1.0311</v>
      </c>
      <c r="M310" s="5" t="str">
        <f>VLOOKUP(X310,[2]Inputs!$A:$H,8,FALSE)</f>
        <v>1.0000</v>
      </c>
      <c r="N310" s="5" t="str">
        <f>VLOOKUP(X310,[2]Inputs!$A:$H,7,FALSE)</f>
        <v>1.0300</v>
      </c>
      <c r="O310">
        <v>0</v>
      </c>
      <c r="P310">
        <v>0</v>
      </c>
      <c r="Q310">
        <v>0</v>
      </c>
      <c r="R310">
        <v>0</v>
      </c>
      <c r="S310">
        <f>SQRT((100/(J310*[2]Inputs!$B$9))^2/(K310^2+1))*[2]Inputs!$B$8^2/100</f>
        <v>3.9788737147094158</v>
      </c>
      <c r="T310">
        <f>SQRT((100/(J310*[2]Inputs!$B$9))^2-SQRT((100/(J310*[2]Inputs!$B$9))^2/(K310^2+1))^2)*[2]Inputs!$B$8^2/100/2/PI()/50</f>
        <v>0.17731207749763631</v>
      </c>
      <c r="U310">
        <v>0</v>
      </c>
      <c r="V310">
        <v>0</v>
      </c>
      <c r="W310" t="str">
        <f t="shared" si="11"/>
        <v>PSCAD_DMAT_C_PF.Spnt_SCR3_XR14_P-0.05_Q0_PF.Spnt.164.3</v>
      </c>
      <c r="X310" t="str">
        <f t="shared" si="12"/>
        <v>-0.05_0_3_14</v>
      </c>
      <c r="Z310">
        <v>0</v>
      </c>
    </row>
    <row r="311" spans="1:26" x14ac:dyDescent="0.25">
      <c r="A311" s="1" t="s">
        <v>643</v>
      </c>
      <c r="B311" t="s">
        <v>55</v>
      </c>
      <c r="C311" t="s">
        <v>52</v>
      </c>
      <c r="D311" t="s">
        <v>1140</v>
      </c>
      <c r="E311" t="s">
        <v>317</v>
      </c>
      <c r="F311" t="s">
        <v>304</v>
      </c>
      <c r="G311">
        <v>100</v>
      </c>
      <c r="H311">
        <v>-0.05</v>
      </c>
      <c r="I311">
        <v>0</v>
      </c>
      <c r="J311">
        <v>3</v>
      </c>
      <c r="K311">
        <v>3</v>
      </c>
      <c r="L311" s="5" t="str">
        <f>VLOOKUP(X311,[2]Inputs!$A:$F,6,FALSE)</f>
        <v>1.0351</v>
      </c>
      <c r="M311" s="5" t="str">
        <f>VLOOKUP(X311,[2]Inputs!$A:$H,8,FALSE)</f>
        <v>1.0000</v>
      </c>
      <c r="N311" s="5" t="str">
        <f>VLOOKUP(X311,[2]Inputs!$A:$H,7,FALSE)</f>
        <v>1.0300</v>
      </c>
      <c r="O311">
        <v>0</v>
      </c>
      <c r="P311">
        <v>0</v>
      </c>
      <c r="Q311">
        <v>0</v>
      </c>
      <c r="R311">
        <v>0</v>
      </c>
      <c r="S311">
        <f>SQRT((100/(J311*[2]Inputs!$B$9))^2/(K311^2+1))*[2]Inputs!$B$8^2/100</f>
        <v>17.660104471401873</v>
      </c>
      <c r="T311">
        <f>SQRT((100/(J311*[2]Inputs!$B$9))^2-SQRT((100/(J311*[2]Inputs!$B$9))^2/(K311^2+1))^2)*[2]Inputs!$B$8^2/100/2/PI()/50</f>
        <v>0.16864157532857349</v>
      </c>
      <c r="U311">
        <v>0</v>
      </c>
      <c r="V311">
        <v>0</v>
      </c>
      <c r="W311" t="str">
        <f t="shared" si="11"/>
        <v>PSCAD_DMAT_C_PF.Spnt_SCR3_XR3_P-0.05_Q0_PF.Spnt.164.4</v>
      </c>
      <c r="X311" t="str">
        <f t="shared" si="12"/>
        <v>-0.05_0_3_3</v>
      </c>
      <c r="Z311">
        <v>0</v>
      </c>
    </row>
    <row r="312" spans="1:26" x14ac:dyDescent="0.25">
      <c r="A312" s="1" t="s">
        <v>644</v>
      </c>
      <c r="B312" t="s">
        <v>55</v>
      </c>
      <c r="C312" t="s">
        <v>52</v>
      </c>
      <c r="D312" t="s">
        <v>1140</v>
      </c>
      <c r="E312" t="s">
        <v>317</v>
      </c>
      <c r="F312" t="s">
        <v>304</v>
      </c>
      <c r="G312">
        <v>100</v>
      </c>
      <c r="H312">
        <v>-1</v>
      </c>
      <c r="I312">
        <v>0</v>
      </c>
      <c r="J312">
        <f>[2]Inputs!$B$6</f>
        <v>7.06</v>
      </c>
      <c r="K312">
        <f>[2]Inputs!$C$6</f>
        <v>1.63</v>
      </c>
      <c r="L312" s="5" t="str">
        <f>VLOOKUP(X312,[2]Inputs!$A:$F,6,FALSE)</f>
        <v>1.1081</v>
      </c>
      <c r="M312" s="5" t="str">
        <f>VLOOKUP(X312,[2]Inputs!$A:$H,8,FALSE)</f>
        <v>1.0000</v>
      </c>
      <c r="N312" s="5" t="str">
        <f>VLOOKUP(X312,[2]Inputs!$A:$H,7,FALSE)</f>
        <v>1.0300</v>
      </c>
      <c r="O312">
        <v>0</v>
      </c>
      <c r="P312">
        <v>0</v>
      </c>
      <c r="Q312">
        <v>0</v>
      </c>
      <c r="R312">
        <v>0</v>
      </c>
      <c r="S312">
        <f>SQRT((100/(J312*[2]Inputs!$B$9))^2/(K312^2+1))*[2]Inputs!$B$8^2/100</f>
        <v>12.409471324438538</v>
      </c>
      <c r="T312">
        <f>SQRT((100/(J312*[2]Inputs!$B$9))^2-SQRT((100/(J312*[2]Inputs!$B$9))^2/(K312^2+1))^2)*[2]Inputs!$B$8^2/100/2/PI()/50</f>
        <v>6.4385935699593638E-2</v>
      </c>
      <c r="U312">
        <v>0</v>
      </c>
      <c r="V312">
        <v>0</v>
      </c>
      <c r="W312" t="str">
        <f t="shared" si="11"/>
        <v>PSCAD_DMAT_C_PF.Spnt_SCR7.06_XR1.63_P-1_Q0_PF.Spnt.165.3</v>
      </c>
      <c r="X312" t="str">
        <f t="shared" si="12"/>
        <v>-1_0_7.06_1.63</v>
      </c>
      <c r="Z312">
        <v>0</v>
      </c>
    </row>
    <row r="313" spans="1:26" x14ac:dyDescent="0.25">
      <c r="A313" s="1" t="s">
        <v>645</v>
      </c>
      <c r="B313" t="s">
        <v>55</v>
      </c>
      <c r="C313" t="s">
        <v>52</v>
      </c>
      <c r="D313" t="s">
        <v>1140</v>
      </c>
      <c r="E313" t="s">
        <v>317</v>
      </c>
      <c r="F313" t="s">
        <v>304</v>
      </c>
      <c r="G313">
        <v>100</v>
      </c>
      <c r="H313">
        <v>-1</v>
      </c>
      <c r="I313">
        <v>0</v>
      </c>
      <c r="J313">
        <f>[2]Inputs!$B$7</f>
        <v>4.53</v>
      </c>
      <c r="K313">
        <f>[2]Inputs!$C$7</f>
        <v>1.21</v>
      </c>
      <c r="L313" s="5" t="str">
        <f>VLOOKUP(X313,[2]Inputs!$A:$F,6,FALSE)</f>
        <v>1.1782</v>
      </c>
      <c r="M313" s="5" t="str">
        <f>VLOOKUP(X313,[2]Inputs!$A:$H,8,FALSE)</f>
        <v>1.0000</v>
      </c>
      <c r="N313" s="5" t="str">
        <f>VLOOKUP(X313,[2]Inputs!$A:$H,7,FALSE)</f>
        <v>1.0300</v>
      </c>
      <c r="O313">
        <v>0</v>
      </c>
      <c r="P313">
        <v>0</v>
      </c>
      <c r="Q313">
        <v>0</v>
      </c>
      <c r="R313">
        <v>0</v>
      </c>
      <c r="S313">
        <f>SQRT((100/(J313*[2]Inputs!$B$9))^2/(K313^2+1))*[2]Inputs!$B$8^2/100</f>
        <v>23.560643977140487</v>
      </c>
      <c r="T313">
        <f>SQRT((100/(J313*[2]Inputs!$B$9))^2-SQRT((100/(J313*[2]Inputs!$B$9))^2/(K313^2+1))^2)*[2]Inputs!$B$8^2/100/2/PI()/50</f>
        <v>9.0744989423642869E-2</v>
      </c>
      <c r="U313">
        <v>0</v>
      </c>
      <c r="V313">
        <v>0</v>
      </c>
      <c r="W313" t="str">
        <f t="shared" si="11"/>
        <v>PSCAD_DMAT_C_PF.Spnt_SCR4.53_XR1.21_P-1_Q0_PF.Spnt.165.4</v>
      </c>
      <c r="X313" t="str">
        <f t="shared" si="12"/>
        <v>-1_0_4.53_1.21</v>
      </c>
      <c r="Z313">
        <v>0</v>
      </c>
    </row>
    <row r="314" spans="1:26" x14ac:dyDescent="0.25">
      <c r="A314" s="1" t="s">
        <v>646</v>
      </c>
      <c r="B314" t="s">
        <v>55</v>
      </c>
      <c r="C314" t="s">
        <v>52</v>
      </c>
      <c r="D314" t="s">
        <v>1140</v>
      </c>
      <c r="E314" t="s">
        <v>317</v>
      </c>
      <c r="F314" t="s">
        <v>304</v>
      </c>
      <c r="G314">
        <v>100</v>
      </c>
      <c r="H314">
        <v>-0.05</v>
      </c>
      <c r="I314">
        <v>0</v>
      </c>
      <c r="J314">
        <f>[2]Inputs!$B$6</f>
        <v>7.06</v>
      </c>
      <c r="K314">
        <f>[2]Inputs!$C$6</f>
        <v>1.63</v>
      </c>
      <c r="L314" s="5" t="str">
        <f>VLOOKUP(X314,[2]Inputs!$A:$F,6,FALSE)</f>
        <v>1.0336</v>
      </c>
      <c r="M314" s="5" t="str">
        <f>VLOOKUP(X314,[2]Inputs!$A:$H,8,FALSE)</f>
        <v>1.0000</v>
      </c>
      <c r="N314" s="5" t="str">
        <f>VLOOKUP(X314,[2]Inputs!$A:$H,7,FALSE)</f>
        <v>1.0300</v>
      </c>
      <c r="O314">
        <v>0</v>
      </c>
      <c r="P314">
        <v>0</v>
      </c>
      <c r="Q314">
        <v>0</v>
      </c>
      <c r="R314">
        <v>0</v>
      </c>
      <c r="S314">
        <f>SQRT((100/(J314*[2]Inputs!$B$9))^2/(K314^2+1))*[2]Inputs!$B$8^2/100</f>
        <v>12.409471324438538</v>
      </c>
      <c r="T314">
        <f>SQRT((100/(J314*[2]Inputs!$B$9))^2-SQRT((100/(J314*[2]Inputs!$B$9))^2/(K314^2+1))^2)*[2]Inputs!$B$8^2/100/2/PI()/50</f>
        <v>6.4385935699593638E-2</v>
      </c>
      <c r="U314">
        <v>0</v>
      </c>
      <c r="V314">
        <v>0</v>
      </c>
      <c r="W314" t="str">
        <f t="shared" si="11"/>
        <v>PSCAD_DMAT_C_PF.Spnt_SCR7.06_XR1.63_P-0.05_Q0_PF.Spnt.166.3</v>
      </c>
      <c r="X314" t="str">
        <f t="shared" si="12"/>
        <v>-0.05_0_7.06_1.63</v>
      </c>
      <c r="Z314">
        <v>0</v>
      </c>
    </row>
    <row r="315" spans="1:26" x14ac:dyDescent="0.25">
      <c r="A315" s="1" t="s">
        <v>647</v>
      </c>
      <c r="B315" t="s">
        <v>55</v>
      </c>
      <c r="C315" t="s">
        <v>52</v>
      </c>
      <c r="D315" t="s">
        <v>1140</v>
      </c>
      <c r="E315" t="s">
        <v>317</v>
      </c>
      <c r="F315" t="s">
        <v>304</v>
      </c>
      <c r="G315">
        <v>100</v>
      </c>
      <c r="H315">
        <v>-0.05</v>
      </c>
      <c r="I315">
        <v>0</v>
      </c>
      <c r="J315">
        <f>[2]Inputs!$B$7</f>
        <v>4.53</v>
      </c>
      <c r="K315">
        <f>[2]Inputs!$C$7</f>
        <v>1.21</v>
      </c>
      <c r="L315" s="5" t="str">
        <f>VLOOKUP(X315,[2]Inputs!$A:$F,6,FALSE)</f>
        <v>1.0368</v>
      </c>
      <c r="M315" s="5" t="str">
        <f>VLOOKUP(X315,[2]Inputs!$A:$H,8,FALSE)</f>
        <v>1.0000</v>
      </c>
      <c r="N315" s="5" t="str">
        <f>VLOOKUP(X315,[2]Inputs!$A:$H,7,FALSE)</f>
        <v>1.0300</v>
      </c>
      <c r="O315">
        <v>0</v>
      </c>
      <c r="P315">
        <v>0</v>
      </c>
      <c r="Q315">
        <v>0</v>
      </c>
      <c r="R315">
        <v>0</v>
      </c>
      <c r="S315">
        <f>SQRT((100/(J315*[2]Inputs!$B$9))^2/(K315^2+1))*[2]Inputs!$B$8^2/100</f>
        <v>23.560643977140487</v>
      </c>
      <c r="T315">
        <f>SQRT((100/(J315*[2]Inputs!$B$9))^2-SQRT((100/(J315*[2]Inputs!$B$9))^2/(K315^2+1))^2)*[2]Inputs!$B$8^2/100/2/PI()/50</f>
        <v>9.0744989423642869E-2</v>
      </c>
      <c r="U315">
        <v>0</v>
      </c>
      <c r="V315">
        <v>0</v>
      </c>
      <c r="W315" t="str">
        <f t="shared" si="11"/>
        <v>PSCAD_DMAT_C_PF.Spnt_SCR4.53_XR1.21_P-0.05_Q0_PF.Spnt.166.4</v>
      </c>
      <c r="X315" t="str">
        <f t="shared" si="12"/>
        <v>-0.05_0_4.53_1.21</v>
      </c>
      <c r="Z315">
        <v>0</v>
      </c>
    </row>
    <row r="316" spans="1:26" x14ac:dyDescent="0.25">
      <c r="A316" s="1" t="s">
        <v>648</v>
      </c>
      <c r="B316" t="s">
        <v>55</v>
      </c>
      <c r="C316" t="s">
        <v>32</v>
      </c>
      <c r="D316" t="s">
        <v>1140</v>
      </c>
      <c r="E316" t="s">
        <v>318</v>
      </c>
      <c r="F316" t="s">
        <v>304</v>
      </c>
      <c r="G316">
        <v>40</v>
      </c>
      <c r="H316">
        <v>-1</v>
      </c>
      <c r="I316">
        <v>0</v>
      </c>
      <c r="J316">
        <v>10</v>
      </c>
      <c r="K316">
        <v>14</v>
      </c>
      <c r="L316" s="5" t="str">
        <f>VLOOKUP(X316,[2]Inputs!$A:$F,6,FALSE)</f>
        <v>1.0414</v>
      </c>
      <c r="M316" s="5" t="str">
        <f>VLOOKUP(X316,[2]Inputs!$A:$H,8,FALSE)</f>
        <v>1.0000</v>
      </c>
      <c r="N316" s="5" t="str">
        <f>VLOOKUP(X316,[2]Inputs!$A:$H,7,FALSE)</f>
        <v>1.0300</v>
      </c>
      <c r="O316">
        <v>0</v>
      </c>
      <c r="P316">
        <v>0</v>
      </c>
      <c r="Q316">
        <v>0</v>
      </c>
      <c r="R316">
        <v>0</v>
      </c>
      <c r="S316">
        <f>SQRT((100/(J316*[2]Inputs!$B$9))^2/(K316^2+1))*[2]Inputs!$B$8^2/100</f>
        <v>1.1936621144128245</v>
      </c>
      <c r="T316">
        <f>SQRT((100/(J316*[2]Inputs!$B$9))^2-SQRT((100/(J316*[2]Inputs!$B$9))^2/(K316^2+1))^2)*[2]Inputs!$B$8^2/100/2/PI()/50</f>
        <v>5.3193623249290889E-2</v>
      </c>
      <c r="U316">
        <v>0</v>
      </c>
      <c r="V316">
        <v>0</v>
      </c>
      <c r="W316" t="str">
        <f t="shared" si="11"/>
        <v>PSCAD_DMAT_C_P.Spnt_SCR10_XR14_P-1_Q0_P.Spnt.167</v>
      </c>
      <c r="X316" t="str">
        <f t="shared" si="12"/>
        <v>-1_0_10_14</v>
      </c>
      <c r="Z316">
        <v>0</v>
      </c>
    </row>
    <row r="317" spans="1:26" x14ac:dyDescent="0.25">
      <c r="A317" s="1" t="s">
        <v>649</v>
      </c>
      <c r="B317" t="s">
        <v>55</v>
      </c>
      <c r="C317" t="s">
        <v>32</v>
      </c>
      <c r="D317" t="s">
        <v>1140</v>
      </c>
      <c r="E317" t="s">
        <v>318</v>
      </c>
      <c r="F317" t="s">
        <v>304</v>
      </c>
      <c r="G317">
        <v>40</v>
      </c>
      <c r="H317">
        <v>-1</v>
      </c>
      <c r="I317">
        <v>0</v>
      </c>
      <c r="J317">
        <v>3</v>
      </c>
      <c r="K317">
        <v>14</v>
      </c>
      <c r="L317" s="5" t="str">
        <f>VLOOKUP(X317,[2]Inputs!$A:$F,6,FALSE)</f>
        <v>1.1013</v>
      </c>
      <c r="M317" s="5" t="str">
        <f>VLOOKUP(X317,[2]Inputs!$A:$H,8,FALSE)</f>
        <v>1.0000</v>
      </c>
      <c r="N317" s="5" t="str">
        <f>VLOOKUP(X317,[2]Inputs!$A:$H,7,FALSE)</f>
        <v>1.0300</v>
      </c>
      <c r="O317">
        <v>0</v>
      </c>
      <c r="P317">
        <v>0</v>
      </c>
      <c r="Q317">
        <v>0</v>
      </c>
      <c r="R317">
        <v>0</v>
      </c>
      <c r="S317">
        <f>SQRT((100/(J317*[2]Inputs!$B$9))^2/(K317^2+1))*[2]Inputs!$B$8^2/100</f>
        <v>3.9788737147094158</v>
      </c>
      <c r="T317">
        <f>SQRT((100/(J317*[2]Inputs!$B$9))^2-SQRT((100/(J317*[2]Inputs!$B$9))^2/(K317^2+1))^2)*[2]Inputs!$B$8^2/100/2/PI()/50</f>
        <v>0.17731207749763631</v>
      </c>
      <c r="U317">
        <v>0</v>
      </c>
      <c r="V317">
        <v>0</v>
      </c>
      <c r="W317" t="str">
        <f t="shared" si="11"/>
        <v>PSCAD_DMAT_C_P.Spnt_SCR3_XR14_P-1_Q0_P.Spnt.168</v>
      </c>
      <c r="X317" t="str">
        <f t="shared" si="12"/>
        <v>-1_0_3_14</v>
      </c>
      <c r="Z317">
        <v>0</v>
      </c>
    </row>
    <row r="318" spans="1:26" x14ac:dyDescent="0.25">
      <c r="A318" s="1" t="s">
        <v>650</v>
      </c>
      <c r="B318" t="s">
        <v>55</v>
      </c>
      <c r="C318" t="s">
        <v>32</v>
      </c>
      <c r="D318" t="s">
        <v>1140</v>
      </c>
      <c r="E318" t="s">
        <v>318</v>
      </c>
      <c r="F318" t="s">
        <v>304</v>
      </c>
      <c r="G318">
        <v>40</v>
      </c>
      <c r="H318">
        <v>-1</v>
      </c>
      <c r="I318">
        <v>0</v>
      </c>
      <c r="J318">
        <f>[2]Inputs!$B$6</f>
        <v>7.06</v>
      </c>
      <c r="K318">
        <f>[2]Inputs!$C$6</f>
        <v>1.63</v>
      </c>
      <c r="L318" s="5" t="str">
        <f>VLOOKUP(X318,[2]Inputs!$A:$F,6,FALSE)</f>
        <v>1.1081</v>
      </c>
      <c r="M318" s="5" t="str">
        <f>VLOOKUP(X318,[2]Inputs!$A:$H,8,FALSE)</f>
        <v>1.0000</v>
      </c>
      <c r="N318" s="5" t="str">
        <f>VLOOKUP(X318,[2]Inputs!$A:$H,7,FALSE)</f>
        <v>1.0300</v>
      </c>
      <c r="O318">
        <v>0</v>
      </c>
      <c r="P318">
        <v>0</v>
      </c>
      <c r="Q318">
        <v>0</v>
      </c>
      <c r="R318">
        <v>0</v>
      </c>
      <c r="S318">
        <f>SQRT((100/(J318*[2]Inputs!$B$9))^2/(K318^2+1))*[2]Inputs!$B$8^2/100</f>
        <v>12.409471324438538</v>
      </c>
      <c r="T318">
        <f>SQRT((100/(J318*[2]Inputs!$B$9))^2-SQRT((100/(J318*[2]Inputs!$B$9))^2/(K318^2+1))^2)*[2]Inputs!$B$8^2/100/2/PI()/50</f>
        <v>6.4385935699593638E-2</v>
      </c>
      <c r="U318">
        <v>0</v>
      </c>
      <c r="V318">
        <v>0</v>
      </c>
      <c r="W318" t="str">
        <f t="shared" si="11"/>
        <v>PSCAD_DMAT_C_P.Spnt_SCR7.06_XR1.63_P-1_Q0_P.Spnt.169.1</v>
      </c>
      <c r="X318" t="str">
        <f t="shared" si="12"/>
        <v>-1_0_7.06_1.63</v>
      </c>
      <c r="Z318">
        <v>0</v>
      </c>
    </row>
    <row r="319" spans="1:26" x14ac:dyDescent="0.25">
      <c r="A319" s="1" t="s">
        <v>651</v>
      </c>
      <c r="B319" t="s">
        <v>55</v>
      </c>
      <c r="C319" t="s">
        <v>32</v>
      </c>
      <c r="D319" t="s">
        <v>1140</v>
      </c>
      <c r="E319" t="s">
        <v>318</v>
      </c>
      <c r="F319" t="s">
        <v>304</v>
      </c>
      <c r="G319">
        <v>40</v>
      </c>
      <c r="H319">
        <v>-1</v>
      </c>
      <c r="I319">
        <v>0</v>
      </c>
      <c r="J319">
        <f>[2]Inputs!$B$7</f>
        <v>4.53</v>
      </c>
      <c r="K319">
        <f>[2]Inputs!$C$7</f>
        <v>1.21</v>
      </c>
      <c r="L319" s="5" t="str">
        <f>VLOOKUP(X319,[2]Inputs!$A:$F,6,FALSE)</f>
        <v>1.1782</v>
      </c>
      <c r="M319" s="5" t="str">
        <f>VLOOKUP(X319,[2]Inputs!$A:$H,8,FALSE)</f>
        <v>1.0000</v>
      </c>
      <c r="N319" s="5" t="str">
        <f>VLOOKUP(X319,[2]Inputs!$A:$H,7,FALSE)</f>
        <v>1.0300</v>
      </c>
      <c r="O319">
        <v>0</v>
      </c>
      <c r="P319">
        <v>0</v>
      </c>
      <c r="Q319">
        <v>0</v>
      </c>
      <c r="R319">
        <v>0</v>
      </c>
      <c r="S319">
        <f>SQRT((100/(J319*[2]Inputs!$B$9))^2/(K319^2+1))*[2]Inputs!$B$8^2/100</f>
        <v>23.560643977140487</v>
      </c>
      <c r="T319">
        <f>SQRT((100/(J319*[2]Inputs!$B$9))^2-SQRT((100/(J319*[2]Inputs!$B$9))^2/(K319^2+1))^2)*[2]Inputs!$B$8^2/100/2/PI()/50</f>
        <v>9.0744989423642869E-2</v>
      </c>
      <c r="U319">
        <v>0</v>
      </c>
      <c r="V319">
        <v>0</v>
      </c>
      <c r="W319" t="str">
        <f t="shared" si="11"/>
        <v>PSCAD_DMAT_C_P.Spnt_SCR4.53_XR1.21_P-1_Q0_P.Spnt.169.2</v>
      </c>
      <c r="X319" t="str">
        <f t="shared" si="12"/>
        <v>-1_0_4.53_1.21</v>
      </c>
      <c r="Z319">
        <v>0</v>
      </c>
    </row>
    <row r="320" spans="1:26" s="22" customFormat="1" x14ac:dyDescent="0.25">
      <c r="A320" s="21" t="s">
        <v>652</v>
      </c>
      <c r="B320" t="s">
        <v>55</v>
      </c>
      <c r="C320" s="22" t="s">
        <v>33</v>
      </c>
      <c r="D320" t="s">
        <v>1140</v>
      </c>
      <c r="E320" s="22" t="s">
        <v>319</v>
      </c>
      <c r="F320" t="s">
        <v>304</v>
      </c>
      <c r="G320" s="22">
        <v>70</v>
      </c>
      <c r="H320">
        <v>-1</v>
      </c>
      <c r="I320" s="22">
        <v>0</v>
      </c>
      <c r="J320" s="22">
        <f>[2]Inputs!$B$6</f>
        <v>7.06</v>
      </c>
      <c r="K320" s="22">
        <f>[2]Inputs!$C$6</f>
        <v>1.63</v>
      </c>
      <c r="L320" s="5" t="str">
        <f>VLOOKUP(X320,[2]Inputs!$A:$F,6,FALSE)</f>
        <v>1.1081</v>
      </c>
      <c r="M320" s="5" t="str">
        <f>VLOOKUP(X320,[2]Inputs!$A:$H,8,FALSE)</f>
        <v>1.0000</v>
      </c>
      <c r="N320" s="5" t="str">
        <f>VLOOKUP(X320,[2]Inputs!$A:$H,7,FALSE)</f>
        <v>1.0300</v>
      </c>
      <c r="O320" s="22">
        <v>0</v>
      </c>
      <c r="P320" s="22">
        <v>0</v>
      </c>
      <c r="Q320" s="22">
        <v>0</v>
      </c>
      <c r="R320" s="22">
        <v>0</v>
      </c>
      <c r="S320" s="22">
        <f>SQRT((100/(J320*[2]Inputs!$B$9))^2/(K320^2+1))*[2]Inputs!$B$8^2/100</f>
        <v>12.409471324438538</v>
      </c>
      <c r="T320" s="22">
        <f>SQRT((100/(J320*[2]Inputs!$B$9))^2-SQRT((100/(J320*[2]Inputs!$B$9))^2/(K320^2+1))^2)*[2]Inputs!$B$8^2/100/2/PI()/50</f>
        <v>6.4385935699593638E-2</v>
      </c>
      <c r="U320" s="22">
        <v>0</v>
      </c>
      <c r="V320" s="22">
        <v>0</v>
      </c>
      <c r="W320" t="str">
        <f t="shared" si="11"/>
        <v>PSCAD_DMAT_C_OF_SCR7.06_XR1.63_P-1_Q0_OF.4Hz.170.1.A</v>
      </c>
      <c r="X320" t="str">
        <f t="shared" si="12"/>
        <v>-1_0_7.06_1.63</v>
      </c>
      <c r="Z320" s="22">
        <v>0</v>
      </c>
    </row>
    <row r="321" spans="1:26" s="22" customFormat="1" x14ac:dyDescent="0.25">
      <c r="A321" s="21" t="s">
        <v>653</v>
      </c>
      <c r="B321" t="s">
        <v>55</v>
      </c>
      <c r="C321" s="22" t="s">
        <v>34</v>
      </c>
      <c r="D321" t="s">
        <v>1140</v>
      </c>
      <c r="E321" s="22" t="s">
        <v>319</v>
      </c>
      <c r="F321" t="s">
        <v>304</v>
      </c>
      <c r="G321" s="22">
        <v>30</v>
      </c>
      <c r="H321">
        <v>-1</v>
      </c>
      <c r="I321" s="22">
        <v>0</v>
      </c>
      <c r="J321" s="22">
        <f>[2]Inputs!$B$6</f>
        <v>7.06</v>
      </c>
      <c r="K321" s="22">
        <f>[2]Inputs!$C$6</f>
        <v>1.63</v>
      </c>
      <c r="L321" s="5" t="str">
        <f>VLOOKUP(X321,[2]Inputs!$A:$F,6,FALSE)</f>
        <v>1.1081</v>
      </c>
      <c r="M321" s="5" t="str">
        <f>VLOOKUP(X321,[2]Inputs!$A:$H,8,FALSE)</f>
        <v>1.0000</v>
      </c>
      <c r="N321" s="5" t="str">
        <f>VLOOKUP(X321,[2]Inputs!$A:$H,7,FALSE)</f>
        <v>1.0300</v>
      </c>
      <c r="O321" s="22">
        <v>0</v>
      </c>
      <c r="P321" s="22">
        <v>0</v>
      </c>
      <c r="Q321" s="22">
        <v>0</v>
      </c>
      <c r="R321" s="22">
        <v>0</v>
      </c>
      <c r="S321" s="22">
        <f>SQRT((100/(J321*[2]Inputs!$B$9))^2/(K321^2+1))*[2]Inputs!$B$8^2/100</f>
        <v>12.409471324438538</v>
      </c>
      <c r="T321" s="22">
        <f>SQRT((100/(J321*[2]Inputs!$B$9))^2-SQRT((100/(J321*[2]Inputs!$B$9))^2/(K321^2+1))^2)*[2]Inputs!$B$8^2/100/2/PI()/50</f>
        <v>6.4385935699593638E-2</v>
      </c>
      <c r="U321" s="22">
        <v>0</v>
      </c>
      <c r="V321" s="22">
        <v>0</v>
      </c>
      <c r="W321" t="str">
        <f t="shared" si="11"/>
        <v>PSCAD_DMAT_C_OF_SCR7.06_XR1.63_P-1_Q0_OF.3s.170.1.B</v>
      </c>
      <c r="X321" t="str">
        <f t="shared" si="12"/>
        <v>-1_0_7.06_1.63</v>
      </c>
      <c r="Z321" s="22">
        <v>0</v>
      </c>
    </row>
    <row r="322" spans="1:26" s="22" customFormat="1" x14ac:dyDescent="0.25">
      <c r="A322" s="21" t="s">
        <v>654</v>
      </c>
      <c r="B322" t="s">
        <v>55</v>
      </c>
      <c r="C322" s="22" t="s">
        <v>33</v>
      </c>
      <c r="D322" t="s">
        <v>1140</v>
      </c>
      <c r="E322" s="22" t="s">
        <v>319</v>
      </c>
      <c r="F322" t="s">
        <v>304</v>
      </c>
      <c r="G322" s="22">
        <v>70</v>
      </c>
      <c r="H322">
        <v>-1</v>
      </c>
      <c r="I322" s="22">
        <v>0</v>
      </c>
      <c r="J322" s="22">
        <f>[2]Inputs!$B$7</f>
        <v>4.53</v>
      </c>
      <c r="K322" s="22">
        <f>[2]Inputs!$C$7</f>
        <v>1.21</v>
      </c>
      <c r="L322" s="5" t="str">
        <f>VLOOKUP(X322,[2]Inputs!$A:$F,6,FALSE)</f>
        <v>1.1782</v>
      </c>
      <c r="M322" s="5" t="str">
        <f>VLOOKUP(X322,[2]Inputs!$A:$H,8,FALSE)</f>
        <v>1.0000</v>
      </c>
      <c r="N322" s="5" t="str">
        <f>VLOOKUP(X322,[2]Inputs!$A:$H,7,FALSE)</f>
        <v>1.0300</v>
      </c>
      <c r="O322" s="22">
        <v>0</v>
      </c>
      <c r="P322" s="22">
        <v>0</v>
      </c>
      <c r="Q322" s="22">
        <v>0</v>
      </c>
      <c r="R322" s="22">
        <v>0</v>
      </c>
      <c r="S322" s="22">
        <f>SQRT((100/(J322*[2]Inputs!$B$9))^2/(K322^2+1))*[2]Inputs!$B$8^2/100</f>
        <v>23.560643977140487</v>
      </c>
      <c r="T322" s="22">
        <f>SQRT((100/(J322*[2]Inputs!$B$9))^2-SQRT((100/(J322*[2]Inputs!$B$9))^2/(K322^2+1))^2)*[2]Inputs!$B$8^2/100/2/PI()/50</f>
        <v>9.0744989423642869E-2</v>
      </c>
      <c r="U322" s="22">
        <v>0</v>
      </c>
      <c r="V322" s="22">
        <v>0</v>
      </c>
      <c r="W322" t="str">
        <f t="shared" si="11"/>
        <v>PSCAD_DMAT_C_OF_SCR4.53_XR1.21_P-1_Q0_OF.4Hz.170.2.A</v>
      </c>
      <c r="X322" t="str">
        <f t="shared" si="12"/>
        <v>-1_0_4.53_1.21</v>
      </c>
      <c r="Z322" s="22">
        <v>0</v>
      </c>
    </row>
    <row r="323" spans="1:26" s="22" customFormat="1" x14ac:dyDescent="0.25">
      <c r="A323" s="21" t="s">
        <v>655</v>
      </c>
      <c r="B323" t="s">
        <v>55</v>
      </c>
      <c r="C323" s="22" t="s">
        <v>34</v>
      </c>
      <c r="D323" t="s">
        <v>1140</v>
      </c>
      <c r="E323" s="22" t="s">
        <v>319</v>
      </c>
      <c r="F323" t="s">
        <v>304</v>
      </c>
      <c r="G323" s="22">
        <v>30</v>
      </c>
      <c r="H323">
        <v>-1</v>
      </c>
      <c r="I323" s="22">
        <v>0</v>
      </c>
      <c r="J323" s="22">
        <f>[2]Inputs!$B$7</f>
        <v>4.53</v>
      </c>
      <c r="K323" s="22">
        <f>[2]Inputs!$C$7</f>
        <v>1.21</v>
      </c>
      <c r="L323" s="5" t="str">
        <f>VLOOKUP(X323,[2]Inputs!$A:$F,6,FALSE)</f>
        <v>1.1782</v>
      </c>
      <c r="M323" s="5" t="str">
        <f>VLOOKUP(X323,[2]Inputs!$A:$H,8,FALSE)</f>
        <v>1.0000</v>
      </c>
      <c r="N323" s="5" t="str">
        <f>VLOOKUP(X323,[2]Inputs!$A:$H,7,FALSE)</f>
        <v>1.0300</v>
      </c>
      <c r="O323" s="22">
        <v>0</v>
      </c>
      <c r="P323" s="22">
        <v>0</v>
      </c>
      <c r="Q323" s="22">
        <v>0</v>
      </c>
      <c r="R323" s="22">
        <v>0</v>
      </c>
      <c r="S323" s="22">
        <f>SQRT((100/(J323*[2]Inputs!$B$9))^2/(K323^2+1))*[2]Inputs!$B$8^2/100</f>
        <v>23.560643977140487</v>
      </c>
      <c r="T323" s="22">
        <f>SQRT((100/(J323*[2]Inputs!$B$9))^2-SQRT((100/(J323*[2]Inputs!$B$9))^2/(K323^2+1))^2)*[2]Inputs!$B$8^2/100/2/PI()/50</f>
        <v>9.0744989423642869E-2</v>
      </c>
      <c r="U323" s="22">
        <v>0</v>
      </c>
      <c r="V323" s="22">
        <v>0</v>
      </c>
      <c r="W323" t="str">
        <f t="shared" ref="W323:W386" si="13">"PSCAD_"&amp;F323&amp;"_"&amp;D323&amp;"_"&amp;E323&amp;"_SCR"&amp;ROUND(J323,2)&amp;"_XR"&amp;ROUND(K323,2)&amp;"_P"&amp;H323&amp;"_Q"&amp;I323&amp;"_"&amp;A323</f>
        <v>PSCAD_DMAT_C_OF_SCR4.53_XR1.21_P-1_Q0_OF.3s.170.2.B</v>
      </c>
      <c r="X323" t="str">
        <f t="shared" ref="X323:X386" si="14">H323&amp;"_"&amp;I323&amp;"_"&amp;ROUND(J323,2)&amp;"_"&amp;ROUND(K323,2)</f>
        <v>-1_0_4.53_1.21</v>
      </c>
      <c r="Z323" s="22">
        <v>0</v>
      </c>
    </row>
    <row r="324" spans="1:26" s="22" customFormat="1" x14ac:dyDescent="0.25">
      <c r="A324" s="21" t="s">
        <v>656</v>
      </c>
      <c r="B324" t="s">
        <v>55</v>
      </c>
      <c r="C324" s="22" t="s">
        <v>33</v>
      </c>
      <c r="D324" t="s">
        <v>1140</v>
      </c>
      <c r="E324" s="22" t="s">
        <v>319</v>
      </c>
      <c r="F324" t="s">
        <v>304</v>
      </c>
      <c r="G324" s="22">
        <v>70</v>
      </c>
      <c r="H324">
        <v>-0.5</v>
      </c>
      <c r="I324" s="22">
        <v>0</v>
      </c>
      <c r="J324" s="22">
        <f>[2]Inputs!$B$6</f>
        <v>7.06</v>
      </c>
      <c r="K324" s="22">
        <f>[2]Inputs!$C$6</f>
        <v>1.63</v>
      </c>
      <c r="L324" s="5" t="str">
        <f>VLOOKUP(X324,[2]Inputs!$A:$F,6,FALSE)</f>
        <v>1.0675</v>
      </c>
      <c r="M324" s="5" t="str">
        <f>VLOOKUP(X324,[2]Inputs!$A:$H,8,FALSE)</f>
        <v>1.0000</v>
      </c>
      <c r="N324" s="5" t="str">
        <f>VLOOKUP(X324,[2]Inputs!$A:$H,7,FALSE)</f>
        <v>1.0300</v>
      </c>
      <c r="O324" s="22">
        <v>0</v>
      </c>
      <c r="P324" s="22">
        <v>0</v>
      </c>
      <c r="Q324" s="22">
        <v>0</v>
      </c>
      <c r="R324" s="22">
        <v>0</v>
      </c>
      <c r="S324" s="22">
        <f>SQRT((100/(J324*[2]Inputs!$B$9))^2/(K324^2+1))*[2]Inputs!$B$8^2/100</f>
        <v>12.409471324438538</v>
      </c>
      <c r="T324" s="22">
        <f>SQRT((100/(J324*[2]Inputs!$B$9))^2-SQRT((100/(J324*[2]Inputs!$B$9))^2/(K324^2+1))^2)*[2]Inputs!$B$8^2/100/2/PI()/50</f>
        <v>6.4385935699593638E-2</v>
      </c>
      <c r="U324" s="22">
        <v>0</v>
      </c>
      <c r="V324" s="22">
        <v>0</v>
      </c>
      <c r="W324" t="str">
        <f t="shared" si="13"/>
        <v>PSCAD_DMAT_C_OF_SCR7.06_XR1.63_P-0.5_Q0_OF.4Hz.171.1.A</v>
      </c>
      <c r="X324" t="str">
        <f t="shared" si="14"/>
        <v>-0.5_0_7.06_1.63</v>
      </c>
      <c r="Z324" s="22">
        <v>0</v>
      </c>
    </row>
    <row r="325" spans="1:26" s="22" customFormat="1" x14ac:dyDescent="0.25">
      <c r="A325" s="21" t="s">
        <v>657</v>
      </c>
      <c r="B325" t="s">
        <v>55</v>
      </c>
      <c r="C325" s="22" t="s">
        <v>34</v>
      </c>
      <c r="D325" t="s">
        <v>1140</v>
      </c>
      <c r="E325" s="22" t="s">
        <v>319</v>
      </c>
      <c r="F325" t="s">
        <v>304</v>
      </c>
      <c r="G325" s="22">
        <v>30</v>
      </c>
      <c r="H325">
        <v>-0.5</v>
      </c>
      <c r="I325" s="22">
        <v>0</v>
      </c>
      <c r="J325" s="22">
        <f>[2]Inputs!$B$6</f>
        <v>7.06</v>
      </c>
      <c r="K325" s="22">
        <f>[2]Inputs!$C$6</f>
        <v>1.63</v>
      </c>
      <c r="L325" s="5" t="str">
        <f>VLOOKUP(X325,[2]Inputs!$A:$F,6,FALSE)</f>
        <v>1.0675</v>
      </c>
      <c r="M325" s="5" t="str">
        <f>VLOOKUP(X325,[2]Inputs!$A:$H,8,FALSE)</f>
        <v>1.0000</v>
      </c>
      <c r="N325" s="5" t="str">
        <f>VLOOKUP(X325,[2]Inputs!$A:$H,7,FALSE)</f>
        <v>1.0300</v>
      </c>
      <c r="O325" s="22">
        <v>0</v>
      </c>
      <c r="P325" s="22">
        <v>0</v>
      </c>
      <c r="Q325" s="22">
        <v>0</v>
      </c>
      <c r="R325" s="22">
        <v>0</v>
      </c>
      <c r="S325" s="22">
        <f>SQRT((100/(J325*[2]Inputs!$B$9))^2/(K325^2+1))*[2]Inputs!$B$8^2/100</f>
        <v>12.409471324438538</v>
      </c>
      <c r="T325" s="22">
        <f>SQRT((100/(J325*[2]Inputs!$B$9))^2-SQRT((100/(J325*[2]Inputs!$B$9))^2/(K325^2+1))^2)*[2]Inputs!$B$8^2/100/2/PI()/50</f>
        <v>6.4385935699593638E-2</v>
      </c>
      <c r="U325" s="22">
        <v>0</v>
      </c>
      <c r="V325" s="22">
        <v>0</v>
      </c>
      <c r="W325" t="str">
        <f t="shared" si="13"/>
        <v>PSCAD_DMAT_C_OF_SCR7.06_XR1.63_P-0.5_Q0_OF.3s.171.1.B</v>
      </c>
      <c r="X325" t="str">
        <f t="shared" si="14"/>
        <v>-0.5_0_7.06_1.63</v>
      </c>
      <c r="Z325" s="22">
        <v>0</v>
      </c>
    </row>
    <row r="326" spans="1:26" s="22" customFormat="1" x14ac:dyDescent="0.25">
      <c r="A326" s="21" t="s">
        <v>658</v>
      </c>
      <c r="B326" t="s">
        <v>55</v>
      </c>
      <c r="C326" s="22" t="s">
        <v>33</v>
      </c>
      <c r="D326" t="s">
        <v>1140</v>
      </c>
      <c r="E326" s="22" t="s">
        <v>319</v>
      </c>
      <c r="F326" t="s">
        <v>304</v>
      </c>
      <c r="G326" s="22">
        <v>70</v>
      </c>
      <c r="H326">
        <v>-0.5</v>
      </c>
      <c r="I326" s="22">
        <v>0</v>
      </c>
      <c r="J326" s="22">
        <f>[2]Inputs!$B$7</f>
        <v>4.53</v>
      </c>
      <c r="K326" s="22">
        <f>[2]Inputs!$C$7</f>
        <v>1.21</v>
      </c>
      <c r="L326" s="5" t="str">
        <f>VLOOKUP(X326,[2]Inputs!$A:$F,6,FALSE)</f>
        <v>1.1014</v>
      </c>
      <c r="M326" s="5" t="str">
        <f>VLOOKUP(X326,[2]Inputs!$A:$H,8,FALSE)</f>
        <v>1.0000</v>
      </c>
      <c r="N326" s="5" t="str">
        <f>VLOOKUP(X326,[2]Inputs!$A:$H,7,FALSE)</f>
        <v>1.0300</v>
      </c>
      <c r="O326" s="22">
        <v>0</v>
      </c>
      <c r="P326" s="22">
        <v>0</v>
      </c>
      <c r="Q326" s="22">
        <v>0</v>
      </c>
      <c r="R326" s="22">
        <v>0</v>
      </c>
      <c r="S326" s="22">
        <f>SQRT((100/(J326*[2]Inputs!$B$9))^2/(K326^2+1))*[2]Inputs!$B$8^2/100</f>
        <v>23.560643977140487</v>
      </c>
      <c r="T326" s="22">
        <f>SQRT((100/(J326*[2]Inputs!$B$9))^2-SQRT((100/(J326*[2]Inputs!$B$9))^2/(K326^2+1))^2)*[2]Inputs!$B$8^2/100/2/PI()/50</f>
        <v>9.0744989423642869E-2</v>
      </c>
      <c r="U326" s="22">
        <v>0</v>
      </c>
      <c r="V326" s="22">
        <v>0</v>
      </c>
      <c r="W326" t="str">
        <f t="shared" si="13"/>
        <v>PSCAD_DMAT_C_OF_SCR4.53_XR1.21_P-0.5_Q0_OF.4Hz.171.2.A</v>
      </c>
      <c r="X326" t="str">
        <f t="shared" si="14"/>
        <v>-0.5_0_4.53_1.21</v>
      </c>
      <c r="Z326" s="22">
        <v>0</v>
      </c>
    </row>
    <row r="327" spans="1:26" s="22" customFormat="1" x14ac:dyDescent="0.25">
      <c r="A327" s="21" t="s">
        <v>659</v>
      </c>
      <c r="B327" t="s">
        <v>55</v>
      </c>
      <c r="C327" s="22" t="s">
        <v>34</v>
      </c>
      <c r="D327" t="s">
        <v>1140</v>
      </c>
      <c r="E327" s="22" t="s">
        <v>319</v>
      </c>
      <c r="F327" t="s">
        <v>304</v>
      </c>
      <c r="G327" s="22">
        <v>30</v>
      </c>
      <c r="H327">
        <v>-0.5</v>
      </c>
      <c r="I327" s="22">
        <v>0</v>
      </c>
      <c r="J327" s="22">
        <f>[2]Inputs!$B$7</f>
        <v>4.53</v>
      </c>
      <c r="K327" s="22">
        <f>[2]Inputs!$C$7</f>
        <v>1.21</v>
      </c>
      <c r="L327" s="5" t="str">
        <f>VLOOKUP(X327,[2]Inputs!$A:$F,6,FALSE)</f>
        <v>1.1014</v>
      </c>
      <c r="M327" s="5" t="str">
        <f>VLOOKUP(X327,[2]Inputs!$A:$H,8,FALSE)</f>
        <v>1.0000</v>
      </c>
      <c r="N327" s="5" t="str">
        <f>VLOOKUP(X327,[2]Inputs!$A:$H,7,FALSE)</f>
        <v>1.0300</v>
      </c>
      <c r="O327" s="22">
        <v>0</v>
      </c>
      <c r="P327" s="22">
        <v>0</v>
      </c>
      <c r="Q327" s="22">
        <v>0</v>
      </c>
      <c r="R327" s="22">
        <v>0</v>
      </c>
      <c r="S327" s="22">
        <f>SQRT((100/(J327*[2]Inputs!$B$9))^2/(K327^2+1))*[2]Inputs!$B$8^2/100</f>
        <v>23.560643977140487</v>
      </c>
      <c r="T327" s="22">
        <f>SQRT((100/(J327*[2]Inputs!$B$9))^2-SQRT((100/(J327*[2]Inputs!$B$9))^2/(K327^2+1))^2)*[2]Inputs!$B$8^2/100/2/PI()/50</f>
        <v>9.0744989423642869E-2</v>
      </c>
      <c r="U327" s="22">
        <v>0</v>
      </c>
      <c r="V327" s="22">
        <v>0</v>
      </c>
      <c r="W327" t="str">
        <f t="shared" si="13"/>
        <v>PSCAD_DMAT_C_OF_SCR4.53_XR1.21_P-0.5_Q0_OF.3s.171.2.B</v>
      </c>
      <c r="X327" t="str">
        <f t="shared" si="14"/>
        <v>-0.5_0_4.53_1.21</v>
      </c>
      <c r="Z327" s="22">
        <v>0</v>
      </c>
    </row>
    <row r="328" spans="1:26" s="22" customFormat="1" x14ac:dyDescent="0.25">
      <c r="A328" s="21" t="s">
        <v>660</v>
      </c>
      <c r="B328" t="s">
        <v>55</v>
      </c>
      <c r="C328" s="22" t="s">
        <v>33</v>
      </c>
      <c r="D328" t="s">
        <v>1140</v>
      </c>
      <c r="E328" s="22" t="s">
        <v>319</v>
      </c>
      <c r="F328" t="s">
        <v>304</v>
      </c>
      <c r="G328" s="22">
        <v>70</v>
      </c>
      <c r="H328">
        <v>-0.5</v>
      </c>
      <c r="I328" s="22">
        <v>0</v>
      </c>
      <c r="J328" s="22">
        <f>[2]Inputs!$B$6</f>
        <v>7.06</v>
      </c>
      <c r="K328" s="22">
        <f>[2]Inputs!$C$6</f>
        <v>1.63</v>
      </c>
      <c r="L328" s="5" t="str">
        <f>VLOOKUP(X328,[2]Inputs!$A:$F,6,FALSE)</f>
        <v>1.0675</v>
      </c>
      <c r="M328" s="5" t="str">
        <f>VLOOKUP(X328,[2]Inputs!$A:$H,8,FALSE)</f>
        <v>1.0000</v>
      </c>
      <c r="N328" s="5" t="str">
        <f>VLOOKUP(X328,[2]Inputs!$A:$H,7,FALSE)</f>
        <v>1.0300</v>
      </c>
      <c r="O328" s="22">
        <v>0</v>
      </c>
      <c r="P328" s="22">
        <v>0</v>
      </c>
      <c r="Q328" s="22">
        <v>0</v>
      </c>
      <c r="R328" s="22">
        <v>0</v>
      </c>
      <c r="S328" s="22">
        <f>SQRT((100/(J328*[2]Inputs!$B$9))^2/(K328^2+1))*[2]Inputs!$B$8^2/100</f>
        <v>12.409471324438538</v>
      </c>
      <c r="T328" s="22">
        <f>SQRT((100/(J328*[2]Inputs!$B$9))^2-SQRT((100/(J328*[2]Inputs!$B$9))^2/(K328^2+1))^2)*[2]Inputs!$B$8^2/100/2/PI()/50</f>
        <v>6.4385935699593638E-2</v>
      </c>
      <c r="U328" s="22">
        <v>0</v>
      </c>
      <c r="V328" s="22">
        <v>0</v>
      </c>
      <c r="W328" t="str">
        <f t="shared" si="13"/>
        <v>PSCAD_DMAT_C_OF_SCR7.06_XR1.63_P-0.5_Q0_OF.4Hz.172.1.A</v>
      </c>
      <c r="X328" t="str">
        <f t="shared" si="14"/>
        <v>-0.5_0_7.06_1.63</v>
      </c>
      <c r="Z328" s="22">
        <v>0</v>
      </c>
    </row>
    <row r="329" spans="1:26" s="22" customFormat="1" x14ac:dyDescent="0.25">
      <c r="A329" s="21" t="s">
        <v>661</v>
      </c>
      <c r="B329" t="s">
        <v>55</v>
      </c>
      <c r="C329" s="22" t="s">
        <v>34</v>
      </c>
      <c r="D329" t="s">
        <v>1140</v>
      </c>
      <c r="E329" s="22" t="s">
        <v>319</v>
      </c>
      <c r="F329" t="s">
        <v>304</v>
      </c>
      <c r="G329" s="22">
        <v>30</v>
      </c>
      <c r="H329">
        <v>-0.5</v>
      </c>
      <c r="I329" s="22">
        <v>0</v>
      </c>
      <c r="J329" s="22">
        <f>[2]Inputs!$B$6</f>
        <v>7.06</v>
      </c>
      <c r="K329" s="22">
        <f>[2]Inputs!$C$6</f>
        <v>1.63</v>
      </c>
      <c r="L329" s="5" t="str">
        <f>VLOOKUP(X329,[2]Inputs!$A:$F,6,FALSE)</f>
        <v>1.0675</v>
      </c>
      <c r="M329" s="5" t="str">
        <f>VLOOKUP(X329,[2]Inputs!$A:$H,8,FALSE)</f>
        <v>1.0000</v>
      </c>
      <c r="N329" s="5" t="str">
        <f>VLOOKUP(X329,[2]Inputs!$A:$H,7,FALSE)</f>
        <v>1.0300</v>
      </c>
      <c r="O329" s="22">
        <v>0</v>
      </c>
      <c r="P329" s="22">
        <v>0</v>
      </c>
      <c r="Q329" s="22">
        <v>0</v>
      </c>
      <c r="R329" s="22">
        <v>0</v>
      </c>
      <c r="S329" s="22">
        <f>SQRT((100/(J329*[2]Inputs!$B$9))^2/(K329^2+1))*[2]Inputs!$B$8^2/100</f>
        <v>12.409471324438538</v>
      </c>
      <c r="T329" s="22">
        <f>SQRT((100/(J329*[2]Inputs!$B$9))^2-SQRT((100/(J329*[2]Inputs!$B$9))^2/(K329^2+1))^2)*[2]Inputs!$B$8^2/100/2/PI()/50</f>
        <v>6.4385935699593638E-2</v>
      </c>
      <c r="U329" s="22">
        <v>0</v>
      </c>
      <c r="V329" s="22">
        <v>0</v>
      </c>
      <c r="W329" t="str">
        <f t="shared" si="13"/>
        <v>PSCAD_DMAT_C_OF_SCR7.06_XR1.63_P-0.5_Q0_OF.3s.172.1.B</v>
      </c>
      <c r="X329" t="str">
        <f t="shared" si="14"/>
        <v>-0.5_0_7.06_1.63</v>
      </c>
      <c r="Z329" s="22">
        <v>0</v>
      </c>
    </row>
    <row r="330" spans="1:26" s="22" customFormat="1" x14ac:dyDescent="0.25">
      <c r="A330" s="21" t="s">
        <v>662</v>
      </c>
      <c r="B330" t="s">
        <v>55</v>
      </c>
      <c r="C330" s="22" t="s">
        <v>33</v>
      </c>
      <c r="D330" t="s">
        <v>1140</v>
      </c>
      <c r="E330" s="22" t="s">
        <v>319</v>
      </c>
      <c r="F330" t="s">
        <v>304</v>
      </c>
      <c r="G330" s="22">
        <v>70</v>
      </c>
      <c r="H330">
        <v>-0.5</v>
      </c>
      <c r="I330" s="22">
        <v>0</v>
      </c>
      <c r="J330" s="22">
        <f>[2]Inputs!$B$7</f>
        <v>4.53</v>
      </c>
      <c r="K330" s="22">
        <f>[2]Inputs!$C$7</f>
        <v>1.21</v>
      </c>
      <c r="L330" s="5" t="str">
        <f>VLOOKUP(X330,[2]Inputs!$A:$F,6,FALSE)</f>
        <v>1.1014</v>
      </c>
      <c r="M330" s="5" t="str">
        <f>VLOOKUP(X330,[2]Inputs!$A:$H,8,FALSE)</f>
        <v>1.0000</v>
      </c>
      <c r="N330" s="5" t="str">
        <f>VLOOKUP(X330,[2]Inputs!$A:$H,7,FALSE)</f>
        <v>1.0300</v>
      </c>
      <c r="O330" s="22">
        <v>0</v>
      </c>
      <c r="P330" s="22">
        <v>0</v>
      </c>
      <c r="Q330" s="22">
        <v>0</v>
      </c>
      <c r="R330" s="22">
        <v>0</v>
      </c>
      <c r="S330" s="22">
        <f>SQRT((100/(J330*[2]Inputs!$B$9))^2/(K330^2+1))*[2]Inputs!$B$8^2/100</f>
        <v>23.560643977140487</v>
      </c>
      <c r="T330" s="22">
        <f>SQRT((100/(J330*[2]Inputs!$B$9))^2-SQRT((100/(J330*[2]Inputs!$B$9))^2/(K330^2+1))^2)*[2]Inputs!$B$8^2/100/2/PI()/50</f>
        <v>9.0744989423642869E-2</v>
      </c>
      <c r="U330" s="22">
        <v>0</v>
      </c>
      <c r="V330" s="22">
        <v>0</v>
      </c>
      <c r="W330" t="str">
        <f t="shared" si="13"/>
        <v>PSCAD_DMAT_C_OF_SCR4.53_XR1.21_P-0.5_Q0_OF.4Hz.172.2.A</v>
      </c>
      <c r="X330" t="str">
        <f t="shared" si="14"/>
        <v>-0.5_0_4.53_1.21</v>
      </c>
      <c r="Z330" s="22">
        <v>0</v>
      </c>
    </row>
    <row r="331" spans="1:26" s="22" customFormat="1" x14ac:dyDescent="0.25">
      <c r="A331" s="21" t="s">
        <v>663</v>
      </c>
      <c r="B331" t="s">
        <v>55</v>
      </c>
      <c r="C331" s="22" t="s">
        <v>34</v>
      </c>
      <c r="D331" t="s">
        <v>1140</v>
      </c>
      <c r="E331" s="22" t="s">
        <v>319</v>
      </c>
      <c r="F331" t="s">
        <v>304</v>
      </c>
      <c r="G331" s="22">
        <v>30</v>
      </c>
      <c r="H331">
        <v>-0.5</v>
      </c>
      <c r="I331" s="22">
        <v>0</v>
      </c>
      <c r="J331" s="22">
        <f>[2]Inputs!$B$7</f>
        <v>4.53</v>
      </c>
      <c r="K331" s="22">
        <f>[2]Inputs!$C$7</f>
        <v>1.21</v>
      </c>
      <c r="L331" s="5" t="str">
        <f>VLOOKUP(X331,[2]Inputs!$A:$F,6,FALSE)</f>
        <v>1.1014</v>
      </c>
      <c r="M331" s="5" t="str">
        <f>VLOOKUP(X331,[2]Inputs!$A:$H,8,FALSE)</f>
        <v>1.0000</v>
      </c>
      <c r="N331" s="5" t="str">
        <f>VLOOKUP(X331,[2]Inputs!$A:$H,7,FALSE)</f>
        <v>1.0300</v>
      </c>
      <c r="O331" s="22">
        <v>0</v>
      </c>
      <c r="P331" s="22">
        <v>0</v>
      </c>
      <c r="Q331" s="22">
        <v>0</v>
      </c>
      <c r="R331" s="22">
        <v>0</v>
      </c>
      <c r="S331" s="22">
        <f>SQRT((100/(J331*[2]Inputs!$B$9))^2/(K331^2+1))*[2]Inputs!$B$8^2/100</f>
        <v>23.560643977140487</v>
      </c>
      <c r="T331" s="22">
        <f>SQRT((100/(J331*[2]Inputs!$B$9))^2-SQRT((100/(J331*[2]Inputs!$B$9))^2/(K331^2+1))^2)*[2]Inputs!$B$8^2/100/2/PI()/50</f>
        <v>9.0744989423642869E-2</v>
      </c>
      <c r="U331" s="22">
        <v>0</v>
      </c>
      <c r="V331" s="22">
        <v>0</v>
      </c>
      <c r="W331" t="str">
        <f t="shared" si="13"/>
        <v>PSCAD_DMAT_C_OF_SCR4.53_XR1.21_P-0.5_Q0_OF.3s.172.2.B</v>
      </c>
      <c r="X331" t="str">
        <f t="shared" si="14"/>
        <v>-0.5_0_4.53_1.21</v>
      </c>
      <c r="Z331" s="22">
        <v>0</v>
      </c>
    </row>
    <row r="332" spans="1:26" s="22" customFormat="1" x14ac:dyDescent="0.25">
      <c r="A332" s="21" t="s">
        <v>664</v>
      </c>
      <c r="B332" t="s">
        <v>55</v>
      </c>
      <c r="C332" s="22" t="s">
        <v>33</v>
      </c>
      <c r="D332" t="s">
        <v>1140</v>
      </c>
      <c r="E332" s="22" t="s">
        <v>319</v>
      </c>
      <c r="F332" t="s">
        <v>304</v>
      </c>
      <c r="G332" s="22">
        <v>70</v>
      </c>
      <c r="H332">
        <v>-0.05</v>
      </c>
      <c r="I332" s="22">
        <v>0</v>
      </c>
      <c r="J332" s="22">
        <f>[2]Inputs!$B$6</f>
        <v>7.06</v>
      </c>
      <c r="K332" s="22">
        <f>[2]Inputs!$C$6</f>
        <v>1.63</v>
      </c>
      <c r="L332" s="5" t="str">
        <f>VLOOKUP(X332,[2]Inputs!$A:$F,6,FALSE)</f>
        <v>1.0336</v>
      </c>
      <c r="M332" s="5" t="str">
        <f>VLOOKUP(X332,[2]Inputs!$A:$H,8,FALSE)</f>
        <v>1.0000</v>
      </c>
      <c r="N332" s="5" t="str">
        <f>VLOOKUP(X332,[2]Inputs!$A:$H,7,FALSE)</f>
        <v>1.0300</v>
      </c>
      <c r="O332" s="22">
        <v>0</v>
      </c>
      <c r="P332" s="22">
        <v>0</v>
      </c>
      <c r="Q332" s="22">
        <v>0</v>
      </c>
      <c r="R332" s="22">
        <v>0</v>
      </c>
      <c r="S332" s="22">
        <f>SQRT((100/(J332*[2]Inputs!$B$9))^2/(K332^2+1))*[2]Inputs!$B$8^2/100</f>
        <v>12.409471324438538</v>
      </c>
      <c r="T332" s="22">
        <f>SQRT((100/(J332*[2]Inputs!$B$9))^2-SQRT((100/(J332*[2]Inputs!$B$9))^2/(K332^2+1))^2)*[2]Inputs!$B$8^2/100/2/PI()/50</f>
        <v>6.4385935699593638E-2</v>
      </c>
      <c r="U332" s="22">
        <v>0</v>
      </c>
      <c r="V332" s="22">
        <v>0</v>
      </c>
      <c r="W332" t="str">
        <f t="shared" si="13"/>
        <v>PSCAD_DMAT_C_OF_SCR7.06_XR1.63_P-0.05_Q0_OF.4Hz.173.1.A</v>
      </c>
      <c r="X332" t="str">
        <f t="shared" si="14"/>
        <v>-0.05_0_7.06_1.63</v>
      </c>
      <c r="Z332" s="22">
        <v>0</v>
      </c>
    </row>
    <row r="333" spans="1:26" s="22" customFormat="1" x14ac:dyDescent="0.25">
      <c r="A333" s="21" t="s">
        <v>665</v>
      </c>
      <c r="B333" t="s">
        <v>55</v>
      </c>
      <c r="C333" s="22" t="s">
        <v>34</v>
      </c>
      <c r="D333" t="s">
        <v>1140</v>
      </c>
      <c r="E333" s="22" t="s">
        <v>319</v>
      </c>
      <c r="F333" t="s">
        <v>304</v>
      </c>
      <c r="G333" s="22">
        <v>30</v>
      </c>
      <c r="H333">
        <v>-0.05</v>
      </c>
      <c r="I333" s="22">
        <v>0</v>
      </c>
      <c r="J333" s="22">
        <f>[2]Inputs!$B$6</f>
        <v>7.06</v>
      </c>
      <c r="K333" s="22">
        <f>[2]Inputs!$C$6</f>
        <v>1.63</v>
      </c>
      <c r="L333" s="5" t="str">
        <f>VLOOKUP(X333,[2]Inputs!$A:$F,6,FALSE)</f>
        <v>1.0336</v>
      </c>
      <c r="M333" s="5" t="str">
        <f>VLOOKUP(X333,[2]Inputs!$A:$H,8,FALSE)</f>
        <v>1.0000</v>
      </c>
      <c r="N333" s="5" t="str">
        <f>VLOOKUP(X333,[2]Inputs!$A:$H,7,FALSE)</f>
        <v>1.0300</v>
      </c>
      <c r="O333" s="22">
        <v>0</v>
      </c>
      <c r="P333" s="22">
        <v>0</v>
      </c>
      <c r="Q333" s="22">
        <v>0</v>
      </c>
      <c r="R333" s="22">
        <v>0</v>
      </c>
      <c r="S333" s="22">
        <f>SQRT((100/(J333*[2]Inputs!$B$9))^2/(K333^2+1))*[2]Inputs!$B$8^2/100</f>
        <v>12.409471324438538</v>
      </c>
      <c r="T333" s="22">
        <f>SQRT((100/(J333*[2]Inputs!$B$9))^2-SQRT((100/(J333*[2]Inputs!$B$9))^2/(K333^2+1))^2)*[2]Inputs!$B$8^2/100/2/PI()/50</f>
        <v>6.4385935699593638E-2</v>
      </c>
      <c r="U333" s="22">
        <v>0</v>
      </c>
      <c r="V333" s="22">
        <v>0</v>
      </c>
      <c r="W333" t="str">
        <f t="shared" si="13"/>
        <v>PSCAD_DMAT_C_OF_SCR7.06_XR1.63_P-0.05_Q0_OF.3s.173.1.B</v>
      </c>
      <c r="X333" t="str">
        <f t="shared" si="14"/>
        <v>-0.05_0_7.06_1.63</v>
      </c>
      <c r="Z333" s="22">
        <v>0</v>
      </c>
    </row>
    <row r="334" spans="1:26" s="22" customFormat="1" x14ac:dyDescent="0.25">
      <c r="A334" s="21" t="s">
        <v>666</v>
      </c>
      <c r="B334" t="s">
        <v>55</v>
      </c>
      <c r="C334" s="22" t="s">
        <v>33</v>
      </c>
      <c r="D334" t="s">
        <v>1140</v>
      </c>
      <c r="E334" s="22" t="s">
        <v>319</v>
      </c>
      <c r="F334" t="s">
        <v>304</v>
      </c>
      <c r="G334" s="22">
        <v>70</v>
      </c>
      <c r="H334">
        <v>-0.05</v>
      </c>
      <c r="I334" s="22">
        <v>0</v>
      </c>
      <c r="J334" s="22">
        <f>[2]Inputs!$B$7</f>
        <v>4.53</v>
      </c>
      <c r="K334" s="22">
        <f>[2]Inputs!$C$7</f>
        <v>1.21</v>
      </c>
      <c r="L334" s="5" t="str">
        <f>VLOOKUP(X334,[2]Inputs!$A:$F,6,FALSE)</f>
        <v>1.0368</v>
      </c>
      <c r="M334" s="5" t="str">
        <f>VLOOKUP(X334,[2]Inputs!$A:$H,8,FALSE)</f>
        <v>1.0000</v>
      </c>
      <c r="N334" s="5" t="str">
        <f>VLOOKUP(X334,[2]Inputs!$A:$H,7,FALSE)</f>
        <v>1.0300</v>
      </c>
      <c r="O334" s="22">
        <v>0</v>
      </c>
      <c r="P334" s="22">
        <v>0</v>
      </c>
      <c r="Q334" s="22">
        <v>0</v>
      </c>
      <c r="R334" s="22">
        <v>0</v>
      </c>
      <c r="S334" s="22">
        <f>SQRT((100/(J334*[2]Inputs!$B$9))^2/(K334^2+1))*[2]Inputs!$B$8^2/100</f>
        <v>23.560643977140487</v>
      </c>
      <c r="T334" s="22">
        <f>SQRT((100/(J334*[2]Inputs!$B$9))^2-SQRT((100/(J334*[2]Inputs!$B$9))^2/(K334^2+1))^2)*[2]Inputs!$B$8^2/100/2/PI()/50</f>
        <v>9.0744989423642869E-2</v>
      </c>
      <c r="U334" s="22">
        <v>0</v>
      </c>
      <c r="V334" s="22">
        <v>0</v>
      </c>
      <c r="W334" t="str">
        <f t="shared" si="13"/>
        <v>PSCAD_DMAT_C_OF_SCR4.53_XR1.21_P-0.05_Q0_OF.4Hz.173.2.A</v>
      </c>
      <c r="X334" t="str">
        <f t="shared" si="14"/>
        <v>-0.05_0_4.53_1.21</v>
      </c>
      <c r="Z334" s="22">
        <v>0</v>
      </c>
    </row>
    <row r="335" spans="1:26" s="22" customFormat="1" x14ac:dyDescent="0.25">
      <c r="A335" s="21" t="s">
        <v>667</v>
      </c>
      <c r="B335" t="s">
        <v>55</v>
      </c>
      <c r="C335" s="22" t="s">
        <v>34</v>
      </c>
      <c r="D335" t="s">
        <v>1140</v>
      </c>
      <c r="E335" s="22" t="s">
        <v>319</v>
      </c>
      <c r="F335" t="s">
        <v>304</v>
      </c>
      <c r="G335" s="22">
        <v>30</v>
      </c>
      <c r="H335">
        <v>-0.05</v>
      </c>
      <c r="I335" s="22">
        <v>0</v>
      </c>
      <c r="J335" s="22">
        <f>[2]Inputs!$B$7</f>
        <v>4.53</v>
      </c>
      <c r="K335" s="22">
        <f>[2]Inputs!$C$7</f>
        <v>1.21</v>
      </c>
      <c r="L335" s="5" t="str">
        <f>VLOOKUP(X335,[2]Inputs!$A:$F,6,FALSE)</f>
        <v>1.0368</v>
      </c>
      <c r="M335" s="5" t="str">
        <f>VLOOKUP(X335,[2]Inputs!$A:$H,8,FALSE)</f>
        <v>1.0000</v>
      </c>
      <c r="N335" s="5" t="str">
        <f>VLOOKUP(X335,[2]Inputs!$A:$H,7,FALSE)</f>
        <v>1.0300</v>
      </c>
      <c r="O335" s="22">
        <v>0</v>
      </c>
      <c r="P335" s="22">
        <v>0</v>
      </c>
      <c r="Q335" s="22">
        <v>0</v>
      </c>
      <c r="R335" s="22">
        <v>0</v>
      </c>
      <c r="S335" s="22">
        <f>SQRT((100/(J335*[2]Inputs!$B$9))^2/(K335^2+1))*[2]Inputs!$B$8^2/100</f>
        <v>23.560643977140487</v>
      </c>
      <c r="T335" s="22">
        <f>SQRT((100/(J335*[2]Inputs!$B$9))^2-SQRT((100/(J335*[2]Inputs!$B$9))^2/(K335^2+1))^2)*[2]Inputs!$B$8^2/100/2/PI()/50</f>
        <v>9.0744989423642869E-2</v>
      </c>
      <c r="U335" s="22">
        <v>0</v>
      </c>
      <c r="V335" s="22">
        <v>0</v>
      </c>
      <c r="W335" t="str">
        <f t="shared" si="13"/>
        <v>PSCAD_DMAT_C_OF_SCR4.53_XR1.21_P-0.05_Q0_OF.3s.173.2.B</v>
      </c>
      <c r="X335" t="str">
        <f t="shared" si="14"/>
        <v>-0.05_0_4.53_1.21</v>
      </c>
      <c r="Z335" s="22">
        <v>0</v>
      </c>
    </row>
    <row r="336" spans="1:26" x14ac:dyDescent="0.25">
      <c r="A336" s="1" t="s">
        <v>668</v>
      </c>
      <c r="B336" t="s">
        <v>55</v>
      </c>
      <c r="C336" t="s">
        <v>35</v>
      </c>
      <c r="D336" t="s">
        <v>1140</v>
      </c>
      <c r="E336" t="s">
        <v>320</v>
      </c>
      <c r="F336" t="s">
        <v>304</v>
      </c>
      <c r="G336">
        <v>30</v>
      </c>
      <c r="H336">
        <v>-1</v>
      </c>
      <c r="I336">
        <v>0</v>
      </c>
      <c r="J336">
        <f>[2]Inputs!$B$6</f>
        <v>7.06</v>
      </c>
      <c r="K336">
        <f>[2]Inputs!$C$6</f>
        <v>1.63</v>
      </c>
      <c r="L336" s="5" t="str">
        <f>VLOOKUP(X336,[2]Inputs!$A:$F,6,FALSE)</f>
        <v>1.1081</v>
      </c>
      <c r="M336" s="5" t="str">
        <f>VLOOKUP(X336,[2]Inputs!$A:$H,8,FALSE)</f>
        <v>1.0000</v>
      </c>
      <c r="N336" s="5" t="str">
        <f>VLOOKUP(X336,[2]Inputs!$A:$H,7,FALSE)</f>
        <v>1.0300</v>
      </c>
      <c r="O336">
        <v>0</v>
      </c>
      <c r="P336">
        <v>0</v>
      </c>
      <c r="Q336">
        <v>0</v>
      </c>
      <c r="R336">
        <v>0</v>
      </c>
      <c r="S336">
        <f>SQRT((100/(J336*[2]Inputs!$B$9))^2/(K336^2+1))*[2]Inputs!$B$8^2/100</f>
        <v>12.409471324438538</v>
      </c>
      <c r="T336">
        <f>SQRT((100/(J336*[2]Inputs!$B$9))^2-SQRT((100/(J336*[2]Inputs!$B$9))^2/(K336^2+1))^2)*[2]Inputs!$B$8^2/100/2/PI()/50</f>
        <v>6.4385935699593638E-2</v>
      </c>
      <c r="U336">
        <v>0</v>
      </c>
      <c r="V336">
        <v>0</v>
      </c>
      <c r="W336" t="str">
        <f t="shared" si="13"/>
        <v>PSCAD_DMAT_C_UF_SCR7.06_XR1.63_P-1_Q0_UF.4Hz.174.1.A</v>
      </c>
      <c r="X336" t="str">
        <f t="shared" si="14"/>
        <v>-1_0_7.06_1.63</v>
      </c>
      <c r="Z336">
        <v>0</v>
      </c>
    </row>
    <row r="337" spans="1:26" x14ac:dyDescent="0.25">
      <c r="A337" s="1" t="s">
        <v>669</v>
      </c>
      <c r="B337" t="s">
        <v>55</v>
      </c>
      <c r="C337" t="s">
        <v>36</v>
      </c>
      <c r="D337" t="s">
        <v>1140</v>
      </c>
      <c r="E337" t="s">
        <v>320</v>
      </c>
      <c r="F337" t="s">
        <v>304</v>
      </c>
      <c r="G337">
        <v>30</v>
      </c>
      <c r="H337">
        <v>-1</v>
      </c>
      <c r="I337">
        <v>0</v>
      </c>
      <c r="J337">
        <f>[2]Inputs!$B$6</f>
        <v>7.06</v>
      </c>
      <c r="K337">
        <f>[2]Inputs!$C$6</f>
        <v>1.63</v>
      </c>
      <c r="L337" s="5" t="str">
        <f>VLOOKUP(X337,[2]Inputs!$A:$F,6,FALSE)</f>
        <v>1.1081</v>
      </c>
      <c r="M337" s="5" t="str">
        <f>VLOOKUP(X337,[2]Inputs!$A:$H,8,FALSE)</f>
        <v>1.0000</v>
      </c>
      <c r="N337" s="5" t="str">
        <f>VLOOKUP(X337,[2]Inputs!$A:$H,7,FALSE)</f>
        <v>1.0300</v>
      </c>
      <c r="O337">
        <v>0</v>
      </c>
      <c r="P337">
        <v>0</v>
      </c>
      <c r="Q337">
        <v>0</v>
      </c>
      <c r="R337">
        <v>0</v>
      </c>
      <c r="S337">
        <f>SQRT((100/(J337*[2]Inputs!$B$9))^2/(K337^2+1))*[2]Inputs!$B$8^2/100</f>
        <v>12.409471324438538</v>
      </c>
      <c r="T337">
        <f>SQRT((100/(J337*[2]Inputs!$B$9))^2-SQRT((100/(J337*[2]Inputs!$B$9))^2/(K337^2+1))^2)*[2]Inputs!$B$8^2/100/2/PI()/50</f>
        <v>6.4385935699593638E-2</v>
      </c>
      <c r="U337">
        <v>0</v>
      </c>
      <c r="V337">
        <v>0</v>
      </c>
      <c r="W337" t="str">
        <f t="shared" si="13"/>
        <v>PSCAD_DMAT_C_UF_SCR7.06_XR1.63_P-1_Q0_UF.3s.174.1.B</v>
      </c>
      <c r="X337" t="str">
        <f t="shared" si="14"/>
        <v>-1_0_7.06_1.63</v>
      </c>
      <c r="Z337">
        <v>0</v>
      </c>
    </row>
    <row r="338" spans="1:26" x14ac:dyDescent="0.25">
      <c r="A338" s="1" t="s">
        <v>670</v>
      </c>
      <c r="B338" t="s">
        <v>55</v>
      </c>
      <c r="C338" t="s">
        <v>35</v>
      </c>
      <c r="D338" t="s">
        <v>1140</v>
      </c>
      <c r="E338" t="s">
        <v>320</v>
      </c>
      <c r="F338" t="s">
        <v>304</v>
      </c>
      <c r="G338">
        <v>30</v>
      </c>
      <c r="H338">
        <v>-1</v>
      </c>
      <c r="I338">
        <v>0</v>
      </c>
      <c r="J338">
        <f>[2]Inputs!$B$7</f>
        <v>4.53</v>
      </c>
      <c r="K338">
        <f>[2]Inputs!$C$7</f>
        <v>1.21</v>
      </c>
      <c r="L338" s="5" t="str">
        <f>VLOOKUP(X338,[2]Inputs!$A:$F,6,FALSE)</f>
        <v>1.1782</v>
      </c>
      <c r="M338" s="5" t="str">
        <f>VLOOKUP(X338,[2]Inputs!$A:$H,8,FALSE)</f>
        <v>1.0000</v>
      </c>
      <c r="N338" s="5" t="str">
        <f>VLOOKUP(X338,[2]Inputs!$A:$H,7,FALSE)</f>
        <v>1.0300</v>
      </c>
      <c r="O338">
        <v>0</v>
      </c>
      <c r="P338">
        <v>0</v>
      </c>
      <c r="Q338">
        <v>0</v>
      </c>
      <c r="R338">
        <v>0</v>
      </c>
      <c r="S338">
        <f>SQRT((100/(J338*[2]Inputs!$B$9))^2/(K338^2+1))*[2]Inputs!$B$8^2/100</f>
        <v>23.560643977140487</v>
      </c>
      <c r="T338">
        <f>SQRT((100/(J338*[2]Inputs!$B$9))^2-SQRT((100/(J338*[2]Inputs!$B$9))^2/(K338^2+1))^2)*[2]Inputs!$B$8^2/100/2/PI()/50</f>
        <v>9.0744989423642869E-2</v>
      </c>
      <c r="U338">
        <v>0</v>
      </c>
      <c r="V338">
        <v>0</v>
      </c>
      <c r="W338" t="str">
        <f t="shared" si="13"/>
        <v>PSCAD_DMAT_C_UF_SCR4.53_XR1.21_P-1_Q0_UF.4Hz.174.2.A</v>
      </c>
      <c r="X338" t="str">
        <f t="shared" si="14"/>
        <v>-1_0_4.53_1.21</v>
      </c>
      <c r="Z338">
        <v>0</v>
      </c>
    </row>
    <row r="339" spans="1:26" x14ac:dyDescent="0.25">
      <c r="A339" s="1" t="s">
        <v>671</v>
      </c>
      <c r="B339" t="s">
        <v>55</v>
      </c>
      <c r="C339" t="s">
        <v>36</v>
      </c>
      <c r="D339" t="s">
        <v>1140</v>
      </c>
      <c r="E339" t="s">
        <v>320</v>
      </c>
      <c r="F339" t="s">
        <v>304</v>
      </c>
      <c r="G339">
        <v>30</v>
      </c>
      <c r="H339">
        <v>-1</v>
      </c>
      <c r="I339">
        <v>0</v>
      </c>
      <c r="J339">
        <f>[2]Inputs!$B$7</f>
        <v>4.53</v>
      </c>
      <c r="K339">
        <f>[2]Inputs!$C$7</f>
        <v>1.21</v>
      </c>
      <c r="L339" s="5" t="str">
        <f>VLOOKUP(X339,[2]Inputs!$A:$F,6,FALSE)</f>
        <v>1.1782</v>
      </c>
      <c r="M339" s="5" t="str">
        <f>VLOOKUP(X339,[2]Inputs!$A:$H,8,FALSE)</f>
        <v>1.0000</v>
      </c>
      <c r="N339" s="5" t="str">
        <f>VLOOKUP(X339,[2]Inputs!$A:$H,7,FALSE)</f>
        <v>1.0300</v>
      </c>
      <c r="O339">
        <v>0</v>
      </c>
      <c r="P339">
        <v>0</v>
      </c>
      <c r="Q339">
        <v>0</v>
      </c>
      <c r="R339">
        <v>0</v>
      </c>
      <c r="S339">
        <f>SQRT((100/(J339*[2]Inputs!$B$9))^2/(K339^2+1))*[2]Inputs!$B$8^2/100</f>
        <v>23.560643977140487</v>
      </c>
      <c r="T339">
        <f>SQRT((100/(J339*[2]Inputs!$B$9))^2-SQRT((100/(J339*[2]Inputs!$B$9))^2/(K339^2+1))^2)*[2]Inputs!$B$8^2/100/2/PI()/50</f>
        <v>9.0744989423642869E-2</v>
      </c>
      <c r="U339">
        <v>0</v>
      </c>
      <c r="V339">
        <v>0</v>
      </c>
      <c r="W339" t="str">
        <f t="shared" si="13"/>
        <v>PSCAD_DMAT_C_UF_SCR4.53_XR1.21_P-1_Q0_UF.3s.174.2.B</v>
      </c>
      <c r="X339" t="str">
        <f t="shared" si="14"/>
        <v>-1_0_4.53_1.21</v>
      </c>
      <c r="Z339">
        <v>0</v>
      </c>
    </row>
    <row r="340" spans="1:26" x14ac:dyDescent="0.25">
      <c r="A340" s="1" t="s">
        <v>672</v>
      </c>
      <c r="B340" t="s">
        <v>55</v>
      </c>
      <c r="C340" t="s">
        <v>35</v>
      </c>
      <c r="D340" t="s">
        <v>1140</v>
      </c>
      <c r="E340" t="s">
        <v>320</v>
      </c>
      <c r="F340" t="s">
        <v>304</v>
      </c>
      <c r="G340">
        <v>30</v>
      </c>
      <c r="H340">
        <v>-0.5</v>
      </c>
      <c r="I340">
        <v>0</v>
      </c>
      <c r="J340">
        <f>[2]Inputs!$B$6</f>
        <v>7.06</v>
      </c>
      <c r="K340">
        <f>[2]Inputs!$C$6</f>
        <v>1.63</v>
      </c>
      <c r="L340" s="5" t="str">
        <f>VLOOKUP(X340,[2]Inputs!$A:$F,6,FALSE)</f>
        <v>1.0675</v>
      </c>
      <c r="M340" s="5" t="str">
        <f>VLOOKUP(X340,[2]Inputs!$A:$H,8,FALSE)</f>
        <v>1.0000</v>
      </c>
      <c r="N340" s="5" t="str">
        <f>VLOOKUP(X340,[2]Inputs!$A:$H,7,FALSE)</f>
        <v>1.0300</v>
      </c>
      <c r="O340">
        <v>0</v>
      </c>
      <c r="P340">
        <v>0</v>
      </c>
      <c r="Q340">
        <v>0</v>
      </c>
      <c r="R340">
        <v>0</v>
      </c>
      <c r="S340">
        <f>SQRT((100/(J340*[2]Inputs!$B$9))^2/(K340^2+1))*[2]Inputs!$B$8^2/100</f>
        <v>12.409471324438538</v>
      </c>
      <c r="T340">
        <f>SQRT((100/(J340*[2]Inputs!$B$9))^2-SQRT((100/(J340*[2]Inputs!$B$9))^2/(K340^2+1))^2)*[2]Inputs!$B$8^2/100/2/PI()/50</f>
        <v>6.4385935699593638E-2</v>
      </c>
      <c r="U340">
        <v>0</v>
      </c>
      <c r="V340">
        <v>0</v>
      </c>
      <c r="W340" t="str">
        <f t="shared" si="13"/>
        <v>PSCAD_DMAT_C_UF_SCR7.06_XR1.63_P-0.5_Q0_UF.4Hz.175.1.A</v>
      </c>
      <c r="X340" t="str">
        <f t="shared" si="14"/>
        <v>-0.5_0_7.06_1.63</v>
      </c>
      <c r="Z340">
        <v>0</v>
      </c>
    </row>
    <row r="341" spans="1:26" x14ac:dyDescent="0.25">
      <c r="A341" s="1" t="s">
        <v>673</v>
      </c>
      <c r="B341" t="s">
        <v>55</v>
      </c>
      <c r="C341" t="s">
        <v>36</v>
      </c>
      <c r="D341" t="s">
        <v>1140</v>
      </c>
      <c r="E341" t="s">
        <v>320</v>
      </c>
      <c r="F341" t="s">
        <v>304</v>
      </c>
      <c r="G341">
        <v>30</v>
      </c>
      <c r="H341">
        <v>-0.5</v>
      </c>
      <c r="I341">
        <v>0</v>
      </c>
      <c r="J341">
        <f>[2]Inputs!$B$6</f>
        <v>7.06</v>
      </c>
      <c r="K341">
        <f>[2]Inputs!$C$6</f>
        <v>1.63</v>
      </c>
      <c r="L341" s="5" t="str">
        <f>VLOOKUP(X341,[2]Inputs!$A:$F,6,FALSE)</f>
        <v>1.0675</v>
      </c>
      <c r="M341" s="5" t="str">
        <f>VLOOKUP(X341,[2]Inputs!$A:$H,8,FALSE)</f>
        <v>1.0000</v>
      </c>
      <c r="N341" s="5" t="str">
        <f>VLOOKUP(X341,[2]Inputs!$A:$H,7,FALSE)</f>
        <v>1.0300</v>
      </c>
      <c r="O341">
        <v>0</v>
      </c>
      <c r="P341">
        <v>0</v>
      </c>
      <c r="Q341">
        <v>0</v>
      </c>
      <c r="R341">
        <v>0</v>
      </c>
      <c r="S341">
        <f>SQRT((100/(J341*[2]Inputs!$B$9))^2/(K341^2+1))*[2]Inputs!$B$8^2/100</f>
        <v>12.409471324438538</v>
      </c>
      <c r="T341">
        <f>SQRT((100/(J341*[2]Inputs!$B$9))^2-SQRT((100/(J341*[2]Inputs!$B$9))^2/(K341^2+1))^2)*[2]Inputs!$B$8^2/100/2/PI()/50</f>
        <v>6.4385935699593638E-2</v>
      </c>
      <c r="U341">
        <v>0</v>
      </c>
      <c r="V341">
        <v>0</v>
      </c>
      <c r="W341" t="str">
        <f t="shared" si="13"/>
        <v>PSCAD_DMAT_C_UF_SCR7.06_XR1.63_P-0.5_Q0_UF.3s.175.1.B</v>
      </c>
      <c r="X341" t="str">
        <f t="shared" si="14"/>
        <v>-0.5_0_7.06_1.63</v>
      </c>
      <c r="Z341">
        <v>0</v>
      </c>
    </row>
    <row r="342" spans="1:26" x14ac:dyDescent="0.25">
      <c r="A342" s="1" t="s">
        <v>674</v>
      </c>
      <c r="B342" t="s">
        <v>55</v>
      </c>
      <c r="C342" t="s">
        <v>35</v>
      </c>
      <c r="D342" t="s">
        <v>1140</v>
      </c>
      <c r="E342" t="s">
        <v>320</v>
      </c>
      <c r="F342" t="s">
        <v>304</v>
      </c>
      <c r="G342">
        <v>30</v>
      </c>
      <c r="H342">
        <v>-0.5</v>
      </c>
      <c r="I342">
        <v>0</v>
      </c>
      <c r="J342">
        <f>[2]Inputs!$B$7</f>
        <v>4.53</v>
      </c>
      <c r="K342">
        <f>[2]Inputs!$C$7</f>
        <v>1.21</v>
      </c>
      <c r="L342" s="5" t="str">
        <f>VLOOKUP(X342,[2]Inputs!$A:$F,6,FALSE)</f>
        <v>1.1014</v>
      </c>
      <c r="M342" s="5" t="str">
        <f>VLOOKUP(X342,[2]Inputs!$A:$H,8,FALSE)</f>
        <v>1.0000</v>
      </c>
      <c r="N342" s="5" t="str">
        <f>VLOOKUP(X342,[2]Inputs!$A:$H,7,FALSE)</f>
        <v>1.0300</v>
      </c>
      <c r="O342">
        <v>0</v>
      </c>
      <c r="P342">
        <v>0</v>
      </c>
      <c r="Q342">
        <v>0</v>
      </c>
      <c r="R342">
        <v>0</v>
      </c>
      <c r="S342">
        <f>SQRT((100/(J342*[2]Inputs!$B$9))^2/(K342^2+1))*[2]Inputs!$B$8^2/100</f>
        <v>23.560643977140487</v>
      </c>
      <c r="T342">
        <f>SQRT((100/(J342*[2]Inputs!$B$9))^2-SQRT((100/(J342*[2]Inputs!$B$9))^2/(K342^2+1))^2)*[2]Inputs!$B$8^2/100/2/PI()/50</f>
        <v>9.0744989423642869E-2</v>
      </c>
      <c r="U342">
        <v>0</v>
      </c>
      <c r="V342">
        <v>0</v>
      </c>
      <c r="W342" t="str">
        <f t="shared" si="13"/>
        <v>PSCAD_DMAT_C_UF_SCR4.53_XR1.21_P-0.5_Q0_UF.4Hz.175.2.A</v>
      </c>
      <c r="X342" t="str">
        <f t="shared" si="14"/>
        <v>-0.5_0_4.53_1.21</v>
      </c>
      <c r="Z342">
        <v>0</v>
      </c>
    </row>
    <row r="343" spans="1:26" x14ac:dyDescent="0.25">
      <c r="A343" s="1" t="s">
        <v>675</v>
      </c>
      <c r="B343" t="s">
        <v>55</v>
      </c>
      <c r="C343" t="s">
        <v>36</v>
      </c>
      <c r="D343" t="s">
        <v>1140</v>
      </c>
      <c r="E343" t="s">
        <v>320</v>
      </c>
      <c r="F343" t="s">
        <v>304</v>
      </c>
      <c r="G343">
        <v>30</v>
      </c>
      <c r="H343">
        <v>-0.5</v>
      </c>
      <c r="I343">
        <v>0</v>
      </c>
      <c r="J343">
        <f>[2]Inputs!$B$7</f>
        <v>4.53</v>
      </c>
      <c r="K343">
        <f>[2]Inputs!$C$7</f>
        <v>1.21</v>
      </c>
      <c r="L343" s="5" t="str">
        <f>VLOOKUP(X343,[2]Inputs!$A:$F,6,FALSE)</f>
        <v>1.1014</v>
      </c>
      <c r="M343" s="5" t="str">
        <f>VLOOKUP(X343,[2]Inputs!$A:$H,8,FALSE)</f>
        <v>1.0000</v>
      </c>
      <c r="N343" s="5" t="str">
        <f>VLOOKUP(X343,[2]Inputs!$A:$H,7,FALSE)</f>
        <v>1.0300</v>
      </c>
      <c r="O343">
        <v>0</v>
      </c>
      <c r="P343">
        <v>0</v>
      </c>
      <c r="Q343">
        <v>0</v>
      </c>
      <c r="R343">
        <v>0</v>
      </c>
      <c r="S343">
        <f>SQRT((100/(J343*[2]Inputs!$B$9))^2/(K343^2+1))*[2]Inputs!$B$8^2/100</f>
        <v>23.560643977140487</v>
      </c>
      <c r="T343">
        <f>SQRT((100/(J343*[2]Inputs!$B$9))^2-SQRT((100/(J343*[2]Inputs!$B$9))^2/(K343^2+1))^2)*[2]Inputs!$B$8^2/100/2/PI()/50</f>
        <v>9.0744989423642869E-2</v>
      </c>
      <c r="U343">
        <v>0</v>
      </c>
      <c r="V343">
        <v>0</v>
      </c>
      <c r="W343" t="str">
        <f t="shared" si="13"/>
        <v>PSCAD_DMAT_C_UF_SCR4.53_XR1.21_P-0.5_Q0_UF.3s.175.2.B</v>
      </c>
      <c r="X343" t="str">
        <f t="shared" si="14"/>
        <v>-0.5_0_4.53_1.21</v>
      </c>
      <c r="Z343">
        <v>0</v>
      </c>
    </row>
    <row r="344" spans="1:26" x14ac:dyDescent="0.25">
      <c r="A344" s="1" t="s">
        <v>676</v>
      </c>
      <c r="B344" t="s">
        <v>55</v>
      </c>
      <c r="C344" t="s">
        <v>37</v>
      </c>
      <c r="D344" t="s">
        <v>1140</v>
      </c>
      <c r="E344" t="s">
        <v>320</v>
      </c>
      <c r="F344" t="s">
        <v>304</v>
      </c>
      <c r="G344">
        <v>30</v>
      </c>
      <c r="H344">
        <v>-0.5</v>
      </c>
      <c r="I344">
        <v>0</v>
      </c>
      <c r="J344">
        <f>[2]Inputs!$B$6</f>
        <v>7.06</v>
      </c>
      <c r="K344">
        <f>[2]Inputs!$C$6</f>
        <v>1.63</v>
      </c>
      <c r="L344" s="5" t="str">
        <f>VLOOKUP(X344,[2]Inputs!$A:$F,6,FALSE)</f>
        <v>1.0675</v>
      </c>
      <c r="M344" s="5" t="str">
        <f>VLOOKUP(X344,[2]Inputs!$A:$H,8,FALSE)</f>
        <v>1.0000</v>
      </c>
      <c r="N344" s="5" t="str">
        <f>VLOOKUP(X344,[2]Inputs!$A:$H,7,FALSE)</f>
        <v>1.0300</v>
      </c>
      <c r="O344">
        <v>0</v>
      </c>
      <c r="P344">
        <v>0</v>
      </c>
      <c r="Q344">
        <v>0</v>
      </c>
      <c r="R344">
        <v>0</v>
      </c>
      <c r="S344">
        <f>SQRT((100/(J344*[2]Inputs!$B$9))^2/(K344^2+1))*[2]Inputs!$B$8^2/100</f>
        <v>12.409471324438538</v>
      </c>
      <c r="T344">
        <f>SQRT((100/(J344*[2]Inputs!$B$9))^2-SQRT((100/(J344*[2]Inputs!$B$9))^2/(K344^2+1))^2)*[2]Inputs!$B$8^2/100/2/PI()/50</f>
        <v>6.4385935699593638E-2</v>
      </c>
      <c r="U344">
        <v>0</v>
      </c>
      <c r="V344">
        <v>0</v>
      </c>
      <c r="W344" t="str">
        <f t="shared" si="13"/>
        <v>PSCAD_DMAT_C_UF_SCR7.06_XR1.63_P-0.5_Q0_UF.4Hz.176.1.A</v>
      </c>
      <c r="X344" t="str">
        <f t="shared" si="14"/>
        <v>-0.5_0_7.06_1.63</v>
      </c>
      <c r="Z344">
        <v>0</v>
      </c>
    </row>
    <row r="345" spans="1:26" x14ac:dyDescent="0.25">
      <c r="A345" s="1" t="s">
        <v>677</v>
      </c>
      <c r="B345" t="s">
        <v>55</v>
      </c>
      <c r="C345" t="s">
        <v>38</v>
      </c>
      <c r="D345" t="s">
        <v>1140</v>
      </c>
      <c r="E345" t="s">
        <v>320</v>
      </c>
      <c r="F345" t="s">
        <v>304</v>
      </c>
      <c r="G345">
        <v>30</v>
      </c>
      <c r="H345">
        <v>-0.5</v>
      </c>
      <c r="I345">
        <v>0</v>
      </c>
      <c r="J345">
        <f>[2]Inputs!$B$6</f>
        <v>7.06</v>
      </c>
      <c r="K345">
        <f>[2]Inputs!$C$6</f>
        <v>1.63</v>
      </c>
      <c r="L345" s="5" t="str">
        <f>VLOOKUP(X345,[2]Inputs!$A:$F,6,FALSE)</f>
        <v>1.0675</v>
      </c>
      <c r="M345" s="5" t="str">
        <f>VLOOKUP(X345,[2]Inputs!$A:$H,8,FALSE)</f>
        <v>1.0000</v>
      </c>
      <c r="N345" s="5" t="str">
        <f>VLOOKUP(X345,[2]Inputs!$A:$H,7,FALSE)</f>
        <v>1.0300</v>
      </c>
      <c r="O345">
        <v>0</v>
      </c>
      <c r="P345">
        <v>0</v>
      </c>
      <c r="Q345">
        <v>0</v>
      </c>
      <c r="R345">
        <v>0</v>
      </c>
      <c r="S345">
        <f>SQRT((100/(J345*[2]Inputs!$B$9))^2/(K345^2+1))*[2]Inputs!$B$8^2/100</f>
        <v>12.409471324438538</v>
      </c>
      <c r="T345">
        <f>SQRT((100/(J345*[2]Inputs!$B$9))^2-SQRT((100/(J345*[2]Inputs!$B$9))^2/(K345^2+1))^2)*[2]Inputs!$B$8^2/100/2/PI()/50</f>
        <v>6.4385935699593638E-2</v>
      </c>
      <c r="U345">
        <v>0</v>
      </c>
      <c r="V345">
        <v>0</v>
      </c>
      <c r="W345" t="str">
        <f t="shared" si="13"/>
        <v>PSCAD_DMAT_C_UF_SCR7.06_XR1.63_P-0.5_Q0_UF.3s.176.1.B</v>
      </c>
      <c r="X345" t="str">
        <f t="shared" si="14"/>
        <v>-0.5_0_7.06_1.63</v>
      </c>
      <c r="Z345">
        <v>0</v>
      </c>
    </row>
    <row r="346" spans="1:26" x14ac:dyDescent="0.25">
      <c r="A346" s="1" t="s">
        <v>678</v>
      </c>
      <c r="B346" t="s">
        <v>55</v>
      </c>
      <c r="C346" t="s">
        <v>37</v>
      </c>
      <c r="D346" t="s">
        <v>1140</v>
      </c>
      <c r="E346" t="s">
        <v>320</v>
      </c>
      <c r="F346" t="s">
        <v>304</v>
      </c>
      <c r="G346">
        <v>30</v>
      </c>
      <c r="H346">
        <v>-0.5</v>
      </c>
      <c r="I346">
        <v>0</v>
      </c>
      <c r="J346">
        <f>[2]Inputs!$B$7</f>
        <v>4.53</v>
      </c>
      <c r="K346">
        <f>[2]Inputs!$C$7</f>
        <v>1.21</v>
      </c>
      <c r="L346" s="5" t="str">
        <f>VLOOKUP(X346,[2]Inputs!$A:$F,6,FALSE)</f>
        <v>1.1014</v>
      </c>
      <c r="M346" s="5" t="str">
        <f>VLOOKUP(X346,[2]Inputs!$A:$H,8,FALSE)</f>
        <v>1.0000</v>
      </c>
      <c r="N346" s="5" t="str">
        <f>VLOOKUP(X346,[2]Inputs!$A:$H,7,FALSE)</f>
        <v>1.0300</v>
      </c>
      <c r="O346">
        <v>0</v>
      </c>
      <c r="P346">
        <v>0</v>
      </c>
      <c r="Q346">
        <v>0</v>
      </c>
      <c r="R346">
        <v>0</v>
      </c>
      <c r="S346">
        <f>SQRT((100/(J346*[2]Inputs!$B$9))^2/(K346^2+1))*[2]Inputs!$B$8^2/100</f>
        <v>23.560643977140487</v>
      </c>
      <c r="T346">
        <f>SQRT((100/(J346*[2]Inputs!$B$9))^2-SQRT((100/(J346*[2]Inputs!$B$9))^2/(K346^2+1))^2)*[2]Inputs!$B$8^2/100/2/PI()/50</f>
        <v>9.0744989423642869E-2</v>
      </c>
      <c r="U346">
        <v>0</v>
      </c>
      <c r="V346">
        <v>0</v>
      </c>
      <c r="W346" t="str">
        <f t="shared" si="13"/>
        <v>PSCAD_DMAT_C_UF_SCR4.53_XR1.21_P-0.5_Q0_UF.4Hz.176.2.A</v>
      </c>
      <c r="X346" t="str">
        <f t="shared" si="14"/>
        <v>-0.5_0_4.53_1.21</v>
      </c>
      <c r="Z346">
        <v>0</v>
      </c>
    </row>
    <row r="347" spans="1:26" x14ac:dyDescent="0.25">
      <c r="A347" s="1" t="s">
        <v>679</v>
      </c>
      <c r="B347" t="s">
        <v>55</v>
      </c>
      <c r="C347" t="s">
        <v>38</v>
      </c>
      <c r="D347" t="s">
        <v>1140</v>
      </c>
      <c r="E347" t="s">
        <v>320</v>
      </c>
      <c r="F347" t="s">
        <v>304</v>
      </c>
      <c r="G347">
        <v>30</v>
      </c>
      <c r="H347">
        <v>-0.5</v>
      </c>
      <c r="I347">
        <v>0</v>
      </c>
      <c r="J347">
        <f>[2]Inputs!$B$7</f>
        <v>4.53</v>
      </c>
      <c r="K347">
        <f>[2]Inputs!$C$7</f>
        <v>1.21</v>
      </c>
      <c r="L347" s="5" t="str">
        <f>VLOOKUP(X347,[2]Inputs!$A:$F,6,FALSE)</f>
        <v>1.1014</v>
      </c>
      <c r="M347" s="5" t="str">
        <f>VLOOKUP(X347,[2]Inputs!$A:$H,8,FALSE)</f>
        <v>1.0000</v>
      </c>
      <c r="N347" s="5" t="str">
        <f>VLOOKUP(X347,[2]Inputs!$A:$H,7,FALSE)</f>
        <v>1.0300</v>
      </c>
      <c r="O347">
        <v>0</v>
      </c>
      <c r="P347">
        <v>0</v>
      </c>
      <c r="Q347">
        <v>0</v>
      </c>
      <c r="R347">
        <v>0</v>
      </c>
      <c r="S347">
        <f>SQRT((100/(J347*[2]Inputs!$B$9))^2/(K347^2+1))*[2]Inputs!$B$8^2/100</f>
        <v>23.560643977140487</v>
      </c>
      <c r="T347">
        <f>SQRT((100/(J347*[2]Inputs!$B$9))^2-SQRT((100/(J347*[2]Inputs!$B$9))^2/(K347^2+1))^2)*[2]Inputs!$B$8^2/100/2/PI()/50</f>
        <v>9.0744989423642869E-2</v>
      </c>
      <c r="U347">
        <v>0</v>
      </c>
      <c r="V347">
        <v>0</v>
      </c>
      <c r="W347" t="str">
        <f t="shared" si="13"/>
        <v>PSCAD_DMAT_C_UF_SCR4.53_XR1.21_P-0.5_Q0_UF.3s.176.2.B</v>
      </c>
      <c r="X347" t="str">
        <f t="shared" si="14"/>
        <v>-0.5_0_4.53_1.21</v>
      </c>
      <c r="Z347">
        <v>0</v>
      </c>
    </row>
    <row r="348" spans="1:26" x14ac:dyDescent="0.25">
      <c r="A348" s="1" t="s">
        <v>680</v>
      </c>
      <c r="B348" t="s">
        <v>55</v>
      </c>
      <c r="C348" t="s">
        <v>39</v>
      </c>
      <c r="D348" t="s">
        <v>1140</v>
      </c>
      <c r="E348" t="s">
        <v>320</v>
      </c>
      <c r="F348" t="s">
        <v>304</v>
      </c>
      <c r="G348">
        <v>30</v>
      </c>
      <c r="H348">
        <v>-0.05</v>
      </c>
      <c r="I348">
        <v>0</v>
      </c>
      <c r="J348">
        <f>[2]Inputs!$B$6</f>
        <v>7.06</v>
      </c>
      <c r="K348">
        <f>[2]Inputs!$C$6</f>
        <v>1.63</v>
      </c>
      <c r="L348" s="5" t="str">
        <f>VLOOKUP(X348,[2]Inputs!$A:$F,6,FALSE)</f>
        <v>1.0336</v>
      </c>
      <c r="M348" s="5" t="str">
        <f>VLOOKUP(X348,[2]Inputs!$A:$H,8,FALSE)</f>
        <v>1.0000</v>
      </c>
      <c r="N348" s="5" t="str">
        <f>VLOOKUP(X348,[2]Inputs!$A:$H,7,FALSE)</f>
        <v>1.0300</v>
      </c>
      <c r="O348">
        <v>0</v>
      </c>
      <c r="P348">
        <v>0</v>
      </c>
      <c r="Q348">
        <v>0</v>
      </c>
      <c r="R348">
        <v>0</v>
      </c>
      <c r="S348">
        <f>SQRT((100/(J348*[2]Inputs!$B$9))^2/(K348^2+1))*[2]Inputs!$B$8^2/100</f>
        <v>12.409471324438538</v>
      </c>
      <c r="T348">
        <f>SQRT((100/(J348*[2]Inputs!$B$9))^2-SQRT((100/(J348*[2]Inputs!$B$9))^2/(K348^2+1))^2)*[2]Inputs!$B$8^2/100/2/PI()/50</f>
        <v>6.4385935699593638E-2</v>
      </c>
      <c r="U348">
        <v>0</v>
      </c>
      <c r="V348">
        <v>0</v>
      </c>
      <c r="W348" t="str">
        <f t="shared" si="13"/>
        <v>PSCAD_DMAT_C_UF_SCR7.06_XR1.63_P-0.05_Q0_UF.4Hz.177.1.A</v>
      </c>
      <c r="X348" t="str">
        <f t="shared" si="14"/>
        <v>-0.05_0_7.06_1.63</v>
      </c>
      <c r="Z348">
        <v>0</v>
      </c>
    </row>
    <row r="349" spans="1:26" x14ac:dyDescent="0.25">
      <c r="A349" s="1" t="s">
        <v>681</v>
      </c>
      <c r="B349" t="s">
        <v>55</v>
      </c>
      <c r="C349" t="s">
        <v>40</v>
      </c>
      <c r="D349" t="s">
        <v>1140</v>
      </c>
      <c r="E349" t="s">
        <v>320</v>
      </c>
      <c r="F349" t="s">
        <v>304</v>
      </c>
      <c r="G349">
        <v>30</v>
      </c>
      <c r="H349">
        <v>-0.05</v>
      </c>
      <c r="I349">
        <v>0</v>
      </c>
      <c r="J349">
        <f>[2]Inputs!$B$6</f>
        <v>7.06</v>
      </c>
      <c r="K349">
        <f>[2]Inputs!$C$6</f>
        <v>1.63</v>
      </c>
      <c r="L349" s="5" t="str">
        <f>VLOOKUP(X349,[2]Inputs!$A:$F,6,FALSE)</f>
        <v>1.0336</v>
      </c>
      <c r="M349" s="5" t="str">
        <f>VLOOKUP(X349,[2]Inputs!$A:$H,8,FALSE)</f>
        <v>1.0000</v>
      </c>
      <c r="N349" s="5" t="str">
        <f>VLOOKUP(X349,[2]Inputs!$A:$H,7,FALSE)</f>
        <v>1.0300</v>
      </c>
      <c r="O349">
        <v>0</v>
      </c>
      <c r="P349">
        <v>0</v>
      </c>
      <c r="Q349">
        <v>0</v>
      </c>
      <c r="R349">
        <v>0</v>
      </c>
      <c r="S349">
        <f>SQRT((100/(J349*[2]Inputs!$B$9))^2/(K349^2+1))*[2]Inputs!$B$8^2/100</f>
        <v>12.409471324438538</v>
      </c>
      <c r="T349">
        <f>SQRT((100/(J349*[2]Inputs!$B$9))^2-SQRT((100/(J349*[2]Inputs!$B$9))^2/(K349^2+1))^2)*[2]Inputs!$B$8^2/100/2/PI()/50</f>
        <v>6.4385935699593638E-2</v>
      </c>
      <c r="U349">
        <v>0</v>
      </c>
      <c r="V349">
        <v>0</v>
      </c>
      <c r="W349" t="str">
        <f t="shared" si="13"/>
        <v>PSCAD_DMAT_C_UF_SCR7.06_XR1.63_P-0.05_Q0_UF.3s.177.1.B</v>
      </c>
      <c r="X349" t="str">
        <f t="shared" si="14"/>
        <v>-0.05_0_7.06_1.63</v>
      </c>
      <c r="Z349">
        <v>0</v>
      </c>
    </row>
    <row r="350" spans="1:26" x14ac:dyDescent="0.25">
      <c r="A350" s="1" t="s">
        <v>682</v>
      </c>
      <c r="B350" t="s">
        <v>55</v>
      </c>
      <c r="C350" t="s">
        <v>39</v>
      </c>
      <c r="D350" t="s">
        <v>1140</v>
      </c>
      <c r="E350" t="s">
        <v>320</v>
      </c>
      <c r="F350" t="s">
        <v>304</v>
      </c>
      <c r="G350">
        <v>30</v>
      </c>
      <c r="H350">
        <v>-0.05</v>
      </c>
      <c r="I350">
        <v>0</v>
      </c>
      <c r="J350">
        <f>[2]Inputs!$B$7</f>
        <v>4.53</v>
      </c>
      <c r="K350">
        <f>[2]Inputs!$C$7</f>
        <v>1.21</v>
      </c>
      <c r="L350" s="5" t="str">
        <f>VLOOKUP(X350,[2]Inputs!$A:$F,6,FALSE)</f>
        <v>1.0368</v>
      </c>
      <c r="M350" s="5" t="str">
        <f>VLOOKUP(X350,[2]Inputs!$A:$H,8,FALSE)</f>
        <v>1.0000</v>
      </c>
      <c r="N350" s="5" t="str">
        <f>VLOOKUP(X350,[2]Inputs!$A:$H,7,FALSE)</f>
        <v>1.0300</v>
      </c>
      <c r="O350">
        <v>0</v>
      </c>
      <c r="P350">
        <v>0</v>
      </c>
      <c r="Q350">
        <v>0</v>
      </c>
      <c r="R350">
        <v>0</v>
      </c>
      <c r="S350">
        <f>SQRT((100/(J350*[2]Inputs!$B$9))^2/(K350^2+1))*[2]Inputs!$B$8^2/100</f>
        <v>23.560643977140487</v>
      </c>
      <c r="T350">
        <f>SQRT((100/(J350*[2]Inputs!$B$9))^2-SQRT((100/(J350*[2]Inputs!$B$9))^2/(K350^2+1))^2)*[2]Inputs!$B$8^2/100/2/PI()/50</f>
        <v>9.0744989423642869E-2</v>
      </c>
      <c r="U350">
        <v>0</v>
      </c>
      <c r="V350">
        <v>0</v>
      </c>
      <c r="W350" t="str">
        <f t="shared" si="13"/>
        <v>PSCAD_DMAT_C_UF_SCR4.53_XR1.21_P-0.05_Q0_UF.4Hz.177.2.A</v>
      </c>
      <c r="X350" t="str">
        <f t="shared" si="14"/>
        <v>-0.05_0_4.53_1.21</v>
      </c>
      <c r="Z350">
        <v>0</v>
      </c>
    </row>
    <row r="351" spans="1:26" x14ac:dyDescent="0.25">
      <c r="A351" s="1" t="s">
        <v>683</v>
      </c>
      <c r="B351" t="s">
        <v>55</v>
      </c>
      <c r="C351" t="s">
        <v>40</v>
      </c>
      <c r="D351" t="s">
        <v>1140</v>
      </c>
      <c r="E351" t="s">
        <v>320</v>
      </c>
      <c r="F351" t="s">
        <v>304</v>
      </c>
      <c r="G351">
        <v>30</v>
      </c>
      <c r="H351">
        <v>-0.05</v>
      </c>
      <c r="I351">
        <v>0</v>
      </c>
      <c r="J351">
        <f>[2]Inputs!$B$7</f>
        <v>4.53</v>
      </c>
      <c r="K351">
        <f>[2]Inputs!$C$7</f>
        <v>1.21</v>
      </c>
      <c r="L351" s="5" t="str">
        <f>VLOOKUP(X351,[2]Inputs!$A:$F,6,FALSE)</f>
        <v>1.0368</v>
      </c>
      <c r="M351" s="5" t="str">
        <f>VLOOKUP(X351,[2]Inputs!$A:$H,8,FALSE)</f>
        <v>1.0000</v>
      </c>
      <c r="N351" s="5" t="str">
        <f>VLOOKUP(X351,[2]Inputs!$A:$H,7,FALSE)</f>
        <v>1.0300</v>
      </c>
      <c r="O351">
        <v>0</v>
      </c>
      <c r="P351">
        <v>0</v>
      </c>
      <c r="Q351">
        <v>0</v>
      </c>
      <c r="R351">
        <v>0</v>
      </c>
      <c r="S351">
        <f>SQRT((100/(J351*[2]Inputs!$B$9))^2/(K351^2+1))*[2]Inputs!$B$8^2/100</f>
        <v>23.560643977140487</v>
      </c>
      <c r="T351">
        <f>SQRT((100/(J351*[2]Inputs!$B$9))^2-SQRT((100/(J351*[2]Inputs!$B$9))^2/(K351^2+1))^2)*[2]Inputs!$B$8^2/100/2/PI()/50</f>
        <v>9.0744989423642869E-2</v>
      </c>
      <c r="U351">
        <v>0</v>
      </c>
      <c r="V351">
        <v>0</v>
      </c>
      <c r="W351" t="str">
        <f t="shared" si="13"/>
        <v>PSCAD_DMAT_C_UF_SCR4.53_XR1.21_P-0.05_Q0_UF.3s.177.2.B</v>
      </c>
      <c r="X351" t="str">
        <f t="shared" si="14"/>
        <v>-0.05_0_4.53_1.21</v>
      </c>
      <c r="Z351">
        <v>0</v>
      </c>
    </row>
    <row r="352" spans="1:26" x14ac:dyDescent="0.25">
      <c r="A352" s="1" t="s">
        <v>684</v>
      </c>
      <c r="B352" t="s">
        <v>55</v>
      </c>
      <c r="C352" s="4" t="s">
        <v>41</v>
      </c>
      <c r="D352" t="s">
        <v>1140</v>
      </c>
      <c r="E352" t="s">
        <v>321</v>
      </c>
      <c r="F352" t="s">
        <v>304</v>
      </c>
      <c r="G352">
        <v>70</v>
      </c>
      <c r="H352">
        <v>-1</v>
      </c>
      <c r="I352">
        <v>0</v>
      </c>
      <c r="J352">
        <v>10</v>
      </c>
      <c r="K352">
        <v>14</v>
      </c>
      <c r="L352" s="5" t="str">
        <f>VLOOKUP(X352,[2]Inputs!$A:$F,6,FALSE)</f>
        <v>1.0414</v>
      </c>
      <c r="M352" s="5" t="str">
        <f>VLOOKUP(X352,[2]Inputs!$A:$H,8,FALSE)</f>
        <v>1.0000</v>
      </c>
      <c r="N352" s="5" t="str">
        <f>VLOOKUP(X352,[2]Inputs!$A:$H,7,FALSE)</f>
        <v>1.0300</v>
      </c>
      <c r="O352">
        <v>0</v>
      </c>
      <c r="P352">
        <v>0</v>
      </c>
      <c r="Q352">
        <v>0</v>
      </c>
      <c r="R352">
        <v>0</v>
      </c>
      <c r="S352">
        <f>SQRT((100/(J352*[2]Inputs!$B$9))^2/(K352^2+1))*[2]Inputs!$B$8^2/100</f>
        <v>1.1936621144128245</v>
      </c>
      <c r="T352">
        <f>SQRT((100/(J352*[2]Inputs!$B$9))^2-SQRT((100/(J352*[2]Inputs!$B$9))^2/(K352^2+1))^2)*[2]Inputs!$B$8^2/100/2/PI()/50</f>
        <v>5.3193623249290889E-2</v>
      </c>
      <c r="U352">
        <v>0</v>
      </c>
      <c r="V352">
        <v>0</v>
      </c>
      <c r="W352" t="str">
        <f t="shared" si="13"/>
        <v>PSCAD_DMAT_C_Grid.Vramp_SCR10_XR14_P-1_Q0_Grid.Vramp.178.1</v>
      </c>
      <c r="X352" t="str">
        <f t="shared" si="14"/>
        <v>-1_0_10_14</v>
      </c>
      <c r="Z352">
        <v>0</v>
      </c>
    </row>
    <row r="353" spans="1:26" x14ac:dyDescent="0.25">
      <c r="A353" s="1" t="s">
        <v>685</v>
      </c>
      <c r="B353" t="s">
        <v>55</v>
      </c>
      <c r="C353" s="4" t="s">
        <v>41</v>
      </c>
      <c r="D353" t="s">
        <v>1140</v>
      </c>
      <c r="E353" t="s">
        <v>321</v>
      </c>
      <c r="F353" t="s">
        <v>304</v>
      </c>
      <c r="G353">
        <v>70</v>
      </c>
      <c r="H353">
        <v>-1</v>
      </c>
      <c r="I353">
        <v>0</v>
      </c>
      <c r="J353">
        <v>10</v>
      </c>
      <c r="K353">
        <v>3</v>
      </c>
      <c r="L353" s="5" t="str">
        <f>VLOOKUP(X353,[2]Inputs!$A:$F,6,FALSE)</f>
        <v>1.0647</v>
      </c>
      <c r="M353" s="5" t="str">
        <f>VLOOKUP(X353,[2]Inputs!$A:$H,8,FALSE)</f>
        <v>1.0000</v>
      </c>
      <c r="N353" s="5" t="str">
        <f>VLOOKUP(X353,[2]Inputs!$A:$H,7,FALSE)</f>
        <v>1.0300</v>
      </c>
      <c r="O353">
        <v>0</v>
      </c>
      <c r="P353">
        <v>0</v>
      </c>
      <c r="Q353">
        <v>0</v>
      </c>
      <c r="R353">
        <v>0</v>
      </c>
      <c r="S353">
        <f>SQRT((100/(J353*[2]Inputs!$B$9))^2/(K353^2+1))*[2]Inputs!$B$8^2/100</f>
        <v>5.2980313414205611</v>
      </c>
      <c r="T353">
        <f>SQRT((100/(J353*[2]Inputs!$B$9))^2-SQRT((100/(J353*[2]Inputs!$B$9))^2/(K353^2+1))^2)*[2]Inputs!$B$8^2/100/2/PI()/50</f>
        <v>5.0592472598572046E-2</v>
      </c>
      <c r="U353">
        <v>0</v>
      </c>
      <c r="V353">
        <v>0</v>
      </c>
      <c r="W353" t="str">
        <f t="shared" si="13"/>
        <v>PSCAD_DMAT_C_Grid.Vramp_SCR10_XR3_P-1_Q0_Grid.Vramp.178.2</v>
      </c>
      <c r="X353" t="str">
        <f t="shared" si="14"/>
        <v>-1_0_10_3</v>
      </c>
      <c r="Z353">
        <v>0</v>
      </c>
    </row>
    <row r="354" spans="1:26" x14ac:dyDescent="0.25">
      <c r="A354" s="1" t="s">
        <v>686</v>
      </c>
      <c r="B354" t="s">
        <v>55</v>
      </c>
      <c r="C354" t="s">
        <v>41</v>
      </c>
      <c r="D354" t="s">
        <v>1140</v>
      </c>
      <c r="E354" t="s">
        <v>321</v>
      </c>
      <c r="F354" t="s">
        <v>304</v>
      </c>
      <c r="G354">
        <v>70</v>
      </c>
      <c r="H354">
        <v>-1</v>
      </c>
      <c r="I354">
        <v>0</v>
      </c>
      <c r="J354">
        <v>3</v>
      </c>
      <c r="K354">
        <v>14</v>
      </c>
      <c r="L354" s="5" t="str">
        <f>VLOOKUP(X354,[2]Inputs!$A:$F,6,FALSE)</f>
        <v>1.1013</v>
      </c>
      <c r="M354" s="5" t="str">
        <f>VLOOKUP(X354,[2]Inputs!$A:$H,8,FALSE)</f>
        <v>1.0000</v>
      </c>
      <c r="N354" s="5" t="str">
        <f>VLOOKUP(X354,[2]Inputs!$A:$H,7,FALSE)</f>
        <v>1.0300</v>
      </c>
      <c r="O354">
        <v>0</v>
      </c>
      <c r="P354">
        <v>0</v>
      </c>
      <c r="Q354">
        <v>0</v>
      </c>
      <c r="R354">
        <v>0</v>
      </c>
      <c r="S354">
        <f>SQRT((100/(J354*[2]Inputs!$B$9))^2/(K354^2+1))*[2]Inputs!$B$8^2/100</f>
        <v>3.9788737147094158</v>
      </c>
      <c r="T354">
        <f>SQRT((100/(J354*[2]Inputs!$B$9))^2-SQRT((100/(J354*[2]Inputs!$B$9))^2/(K354^2+1))^2)*[2]Inputs!$B$8^2/100/2/PI()/50</f>
        <v>0.17731207749763631</v>
      </c>
      <c r="U354">
        <v>0</v>
      </c>
      <c r="V354">
        <v>0</v>
      </c>
      <c r="W354" t="str">
        <f t="shared" si="13"/>
        <v>PSCAD_DMAT_C_Grid.Vramp_SCR3_XR14_P-1_Q0_Grid.Vramp.179.1</v>
      </c>
      <c r="X354" t="str">
        <f t="shared" si="14"/>
        <v>-1_0_3_14</v>
      </c>
      <c r="Z354">
        <v>0</v>
      </c>
    </row>
    <row r="355" spans="1:26" x14ac:dyDescent="0.25">
      <c r="A355" s="1" t="s">
        <v>687</v>
      </c>
      <c r="B355" t="s">
        <v>55</v>
      </c>
      <c r="C355" t="s">
        <v>41</v>
      </c>
      <c r="D355" t="s">
        <v>1140</v>
      </c>
      <c r="E355" t="s">
        <v>321</v>
      </c>
      <c r="F355" t="s">
        <v>304</v>
      </c>
      <c r="G355">
        <v>70</v>
      </c>
      <c r="H355">
        <v>-1</v>
      </c>
      <c r="I355">
        <v>0</v>
      </c>
      <c r="J355">
        <v>3</v>
      </c>
      <c r="K355">
        <v>3</v>
      </c>
      <c r="L355" s="5" t="str">
        <f>VLOOKUP(X355,[2]Inputs!$A:$F,6,FALSE)</f>
        <v>1.1731</v>
      </c>
      <c r="M355" s="5" t="str">
        <f>VLOOKUP(X355,[2]Inputs!$A:$H,8,FALSE)</f>
        <v>1.0000</v>
      </c>
      <c r="N355" s="5" t="str">
        <f>VLOOKUP(X355,[2]Inputs!$A:$H,7,FALSE)</f>
        <v>1.0300</v>
      </c>
      <c r="O355">
        <v>0</v>
      </c>
      <c r="P355">
        <v>0</v>
      </c>
      <c r="Q355">
        <v>0</v>
      </c>
      <c r="R355">
        <v>0</v>
      </c>
      <c r="S355">
        <f>SQRT((100/(J355*[2]Inputs!$B$9))^2/(K355^2+1))*[2]Inputs!$B$8^2/100</f>
        <v>17.660104471401873</v>
      </c>
      <c r="T355">
        <f>SQRT((100/(J355*[2]Inputs!$B$9))^2-SQRT((100/(J355*[2]Inputs!$B$9))^2/(K355^2+1))^2)*[2]Inputs!$B$8^2/100/2/PI()/50</f>
        <v>0.16864157532857349</v>
      </c>
      <c r="U355">
        <v>0</v>
      </c>
      <c r="V355">
        <v>0</v>
      </c>
      <c r="W355" t="str">
        <f t="shared" si="13"/>
        <v>PSCAD_DMAT_C_Grid.Vramp_SCR3_XR3_P-1_Q0_Grid.Vramp.179.2</v>
      </c>
      <c r="X355" t="str">
        <f t="shared" si="14"/>
        <v>-1_0_3_3</v>
      </c>
      <c r="Z355">
        <v>0</v>
      </c>
    </row>
    <row r="356" spans="1:26" x14ac:dyDescent="0.25">
      <c r="A356" s="1" t="s">
        <v>688</v>
      </c>
      <c r="B356" t="s">
        <v>55</v>
      </c>
      <c r="C356" t="s">
        <v>41</v>
      </c>
      <c r="D356" t="s">
        <v>1140</v>
      </c>
      <c r="E356" t="s">
        <v>321</v>
      </c>
      <c r="F356" t="s">
        <v>304</v>
      </c>
      <c r="G356">
        <v>70</v>
      </c>
      <c r="H356">
        <v>-1</v>
      </c>
      <c r="I356">
        <v>0</v>
      </c>
      <c r="J356">
        <f>[2]Inputs!$B$6</f>
        <v>7.06</v>
      </c>
      <c r="K356">
        <f>[2]Inputs!$C$6</f>
        <v>1.63</v>
      </c>
      <c r="L356" s="5" t="str">
        <f>VLOOKUP(X356,[2]Inputs!$A:$F,6,FALSE)</f>
        <v>1.1081</v>
      </c>
      <c r="M356" s="5" t="str">
        <f>VLOOKUP(X356,[2]Inputs!$A:$H,8,FALSE)</f>
        <v>1.0000</v>
      </c>
      <c r="N356" s="5" t="str">
        <f>VLOOKUP(X356,[2]Inputs!$A:$H,7,FALSE)</f>
        <v>1.0300</v>
      </c>
      <c r="O356">
        <v>0</v>
      </c>
      <c r="P356">
        <v>0</v>
      </c>
      <c r="Q356">
        <v>0</v>
      </c>
      <c r="R356">
        <v>0</v>
      </c>
      <c r="S356">
        <f>SQRT((100/(J356*[2]Inputs!$B$9))^2/(K356^2+1))*[2]Inputs!$B$8^2/100</f>
        <v>12.409471324438538</v>
      </c>
      <c r="T356">
        <f>SQRT((100/(J356*[2]Inputs!$B$9))^2-SQRT((100/(J356*[2]Inputs!$B$9))^2/(K356^2+1))^2)*[2]Inputs!$B$8^2/100/2/PI()/50</f>
        <v>6.4385935699593638E-2</v>
      </c>
      <c r="U356">
        <v>0</v>
      </c>
      <c r="V356">
        <v>0</v>
      </c>
      <c r="W356" t="str">
        <f t="shared" si="13"/>
        <v>PSCAD_DMAT_C_Grid.Vramp_SCR7.06_XR1.63_P-1_Q0_Grid.Vramp.180.1</v>
      </c>
      <c r="X356" t="str">
        <f t="shared" si="14"/>
        <v>-1_0_7.06_1.63</v>
      </c>
      <c r="Z356">
        <v>0</v>
      </c>
    </row>
    <row r="357" spans="1:26" x14ac:dyDescent="0.25">
      <c r="A357" s="1" t="s">
        <v>689</v>
      </c>
      <c r="B357" t="s">
        <v>55</v>
      </c>
      <c r="C357" t="s">
        <v>41</v>
      </c>
      <c r="D357" t="s">
        <v>1140</v>
      </c>
      <c r="E357" t="s">
        <v>321</v>
      </c>
      <c r="F357" t="s">
        <v>304</v>
      </c>
      <c r="G357">
        <v>70</v>
      </c>
      <c r="H357">
        <v>-1</v>
      </c>
      <c r="I357">
        <v>0</v>
      </c>
      <c r="J357">
        <f>[2]Inputs!$B$7</f>
        <v>4.53</v>
      </c>
      <c r="K357">
        <f>[2]Inputs!$C$7</f>
        <v>1.21</v>
      </c>
      <c r="L357" s="5" t="str">
        <f>VLOOKUP(X357,[2]Inputs!$A:$F,6,FALSE)</f>
        <v>1.1782</v>
      </c>
      <c r="M357" s="5" t="str">
        <f>VLOOKUP(X357,[2]Inputs!$A:$H,8,FALSE)</f>
        <v>1.0000</v>
      </c>
      <c r="N357" s="5" t="str">
        <f>VLOOKUP(X357,[2]Inputs!$A:$H,7,FALSE)</f>
        <v>1.0300</v>
      </c>
      <c r="O357">
        <v>0</v>
      </c>
      <c r="P357">
        <v>0</v>
      </c>
      <c r="Q357">
        <v>0</v>
      </c>
      <c r="R357">
        <v>0</v>
      </c>
      <c r="S357">
        <f>SQRT((100/(J357*[2]Inputs!$B$9))^2/(K357^2+1))*[2]Inputs!$B$8^2/100</f>
        <v>23.560643977140487</v>
      </c>
      <c r="T357">
        <f>SQRT((100/(J357*[2]Inputs!$B$9))^2-SQRT((100/(J357*[2]Inputs!$B$9))^2/(K357^2+1))^2)*[2]Inputs!$B$8^2/100/2/PI()/50</f>
        <v>9.0744989423642869E-2</v>
      </c>
      <c r="U357">
        <v>0</v>
      </c>
      <c r="V357">
        <v>0</v>
      </c>
      <c r="W357" t="str">
        <f t="shared" si="13"/>
        <v>PSCAD_DMAT_C_Grid.Vramp_SCR4.53_XR1.21_P-1_Q0_Grid.Vramp.180.2</v>
      </c>
      <c r="X357" t="str">
        <f t="shared" si="14"/>
        <v>-1_0_4.53_1.21</v>
      </c>
      <c r="Z357">
        <v>0</v>
      </c>
    </row>
    <row r="358" spans="1:26" x14ac:dyDescent="0.25">
      <c r="A358" s="1" t="s">
        <v>690</v>
      </c>
      <c r="B358" t="s">
        <v>55</v>
      </c>
      <c r="C358" t="s">
        <v>41</v>
      </c>
      <c r="D358" t="s">
        <v>1140</v>
      </c>
      <c r="E358" t="s">
        <v>321</v>
      </c>
      <c r="F358" t="s">
        <v>304</v>
      </c>
      <c r="G358">
        <v>70</v>
      </c>
      <c r="H358">
        <v>-0.5</v>
      </c>
      <c r="I358">
        <v>0</v>
      </c>
      <c r="J358">
        <f>[2]Inputs!$B$6</f>
        <v>7.06</v>
      </c>
      <c r="K358">
        <f>[2]Inputs!$C$6</f>
        <v>1.63</v>
      </c>
      <c r="L358" s="5" t="str">
        <f>VLOOKUP(X358,[2]Inputs!$A:$F,6,FALSE)</f>
        <v>1.0675</v>
      </c>
      <c r="M358" s="5" t="str">
        <f>VLOOKUP(X358,[2]Inputs!$A:$H,8,FALSE)</f>
        <v>1.0000</v>
      </c>
      <c r="N358" s="5" t="str">
        <f>VLOOKUP(X358,[2]Inputs!$A:$H,7,FALSE)</f>
        <v>1.0300</v>
      </c>
      <c r="O358">
        <v>0</v>
      </c>
      <c r="P358">
        <v>0</v>
      </c>
      <c r="Q358">
        <v>0</v>
      </c>
      <c r="R358">
        <v>0</v>
      </c>
      <c r="S358">
        <f>SQRT((100/(J358*[2]Inputs!$B$9))^2/(K358^2+1))*[2]Inputs!$B$8^2/100</f>
        <v>12.409471324438538</v>
      </c>
      <c r="T358">
        <f>SQRT((100/(J358*[2]Inputs!$B$9))^2-SQRT((100/(J358*[2]Inputs!$B$9))^2/(K358^2+1))^2)*[2]Inputs!$B$8^2/100/2/PI()/50</f>
        <v>6.4385935699593638E-2</v>
      </c>
      <c r="U358">
        <v>0</v>
      </c>
      <c r="V358">
        <v>0</v>
      </c>
      <c r="W358" t="str">
        <f t="shared" si="13"/>
        <v>PSCAD_DMAT_C_Grid.Vramp_SCR7.06_XR1.63_P-0.5_Q0_Grid.Vramp.181.1</v>
      </c>
      <c r="X358" t="str">
        <f t="shared" si="14"/>
        <v>-0.5_0_7.06_1.63</v>
      </c>
      <c r="Z358">
        <v>0</v>
      </c>
    </row>
    <row r="359" spans="1:26" x14ac:dyDescent="0.25">
      <c r="A359" s="1" t="s">
        <v>691</v>
      </c>
      <c r="B359" t="s">
        <v>55</v>
      </c>
      <c r="C359" t="s">
        <v>41</v>
      </c>
      <c r="D359" t="s">
        <v>1140</v>
      </c>
      <c r="E359" t="s">
        <v>321</v>
      </c>
      <c r="F359" t="s">
        <v>304</v>
      </c>
      <c r="G359">
        <v>70</v>
      </c>
      <c r="H359">
        <v>-0.5</v>
      </c>
      <c r="I359">
        <v>0</v>
      </c>
      <c r="J359">
        <f>[2]Inputs!$B$7</f>
        <v>4.53</v>
      </c>
      <c r="K359">
        <f>[2]Inputs!$C$7</f>
        <v>1.21</v>
      </c>
      <c r="L359" s="5" t="str">
        <f>VLOOKUP(X359,[2]Inputs!$A:$F,6,FALSE)</f>
        <v>1.1014</v>
      </c>
      <c r="M359" s="5" t="str">
        <f>VLOOKUP(X359,[2]Inputs!$A:$H,8,FALSE)</f>
        <v>1.0000</v>
      </c>
      <c r="N359" s="5" t="str">
        <f>VLOOKUP(X359,[2]Inputs!$A:$H,7,FALSE)</f>
        <v>1.0300</v>
      </c>
      <c r="O359">
        <v>0</v>
      </c>
      <c r="P359">
        <v>0</v>
      </c>
      <c r="Q359">
        <v>0</v>
      </c>
      <c r="R359">
        <v>0</v>
      </c>
      <c r="S359">
        <f>SQRT((100/(J359*[2]Inputs!$B$9))^2/(K359^2+1))*[2]Inputs!$B$8^2/100</f>
        <v>23.560643977140487</v>
      </c>
      <c r="T359">
        <f>SQRT((100/(J359*[2]Inputs!$B$9))^2-SQRT((100/(J359*[2]Inputs!$B$9))^2/(K359^2+1))^2)*[2]Inputs!$B$8^2/100/2/PI()/50</f>
        <v>9.0744989423642869E-2</v>
      </c>
      <c r="U359">
        <v>0</v>
      </c>
      <c r="V359">
        <v>0</v>
      </c>
      <c r="W359" t="str">
        <f t="shared" si="13"/>
        <v>PSCAD_DMAT_C_Grid.Vramp_SCR4.53_XR1.21_P-0.5_Q0_Grid.Vramp.181.2</v>
      </c>
      <c r="X359" t="str">
        <f t="shared" si="14"/>
        <v>-0.5_0_4.53_1.21</v>
      </c>
      <c r="Z359">
        <v>0</v>
      </c>
    </row>
    <row r="360" spans="1:26" x14ac:dyDescent="0.25">
      <c r="A360" s="1" t="s">
        <v>692</v>
      </c>
      <c r="B360" t="s">
        <v>55</v>
      </c>
      <c r="C360" t="s">
        <v>42</v>
      </c>
      <c r="D360" t="s">
        <v>1140</v>
      </c>
      <c r="E360" t="s">
        <v>322</v>
      </c>
      <c r="F360" t="s">
        <v>304</v>
      </c>
      <c r="G360">
        <v>50</v>
      </c>
      <c r="H360">
        <v>-1</v>
      </c>
      <c r="I360">
        <v>0</v>
      </c>
      <c r="J360">
        <v>10</v>
      </c>
      <c r="K360">
        <v>14</v>
      </c>
      <c r="L360" s="5" t="str">
        <f>VLOOKUP(X360,[2]Inputs!$A:$F,6,FALSE)</f>
        <v>1.0414</v>
      </c>
      <c r="M360" s="5" t="str">
        <f>VLOOKUP(X360,[2]Inputs!$A:$H,8,FALSE)</f>
        <v>1.0000</v>
      </c>
      <c r="N360" s="5" t="str">
        <f>VLOOKUP(X360,[2]Inputs!$A:$H,7,FALSE)</f>
        <v>1.0300</v>
      </c>
      <c r="O360">
        <v>0</v>
      </c>
      <c r="P360">
        <v>0</v>
      </c>
      <c r="Q360">
        <v>0</v>
      </c>
      <c r="R360">
        <v>0</v>
      </c>
      <c r="S360">
        <f>SQRT((100/(J360*[2]Inputs!$B$9))^2/(K360^2+1))*[2]Inputs!$B$8^2/100</f>
        <v>1.1936621144128245</v>
      </c>
      <c r="T360">
        <f>SQRT((100/(J360*[2]Inputs!$B$9))^2-SQRT((100/(J360*[2]Inputs!$B$9))^2/(K360^2+1))^2)*[2]Inputs!$B$8^2/100/2/PI()/50</f>
        <v>5.3193623249290889E-2</v>
      </c>
      <c r="U360">
        <v>0</v>
      </c>
      <c r="V360">
        <v>0</v>
      </c>
      <c r="W360" t="str">
        <f t="shared" si="13"/>
        <v>PSCAD_DMAT_C_Grid.Vstep_SCR10_XR14_P-1_Q0_Grid.Vstep.182.1</v>
      </c>
      <c r="X360" t="str">
        <f t="shared" si="14"/>
        <v>-1_0_10_14</v>
      </c>
      <c r="Z360">
        <v>0</v>
      </c>
    </row>
    <row r="361" spans="1:26" x14ac:dyDescent="0.25">
      <c r="A361" s="1" t="s">
        <v>693</v>
      </c>
      <c r="B361" t="s">
        <v>55</v>
      </c>
      <c r="C361" t="s">
        <v>42</v>
      </c>
      <c r="D361" t="s">
        <v>1140</v>
      </c>
      <c r="E361" t="s">
        <v>322</v>
      </c>
      <c r="F361" t="s">
        <v>304</v>
      </c>
      <c r="G361">
        <v>50</v>
      </c>
      <c r="H361">
        <v>-1</v>
      </c>
      <c r="I361">
        <v>0</v>
      </c>
      <c r="J361">
        <v>10</v>
      </c>
      <c r="K361">
        <v>3</v>
      </c>
      <c r="L361" s="5" t="str">
        <f>VLOOKUP(X361,[2]Inputs!$A:$F,6,FALSE)</f>
        <v>1.0647</v>
      </c>
      <c r="M361" s="5" t="str">
        <f>VLOOKUP(X361,[2]Inputs!$A:$H,8,FALSE)</f>
        <v>1.0000</v>
      </c>
      <c r="N361" s="5" t="str">
        <f>VLOOKUP(X361,[2]Inputs!$A:$H,7,FALSE)</f>
        <v>1.0300</v>
      </c>
      <c r="O361">
        <v>0</v>
      </c>
      <c r="P361">
        <v>0</v>
      </c>
      <c r="Q361">
        <v>0</v>
      </c>
      <c r="R361">
        <v>0</v>
      </c>
      <c r="S361">
        <f>SQRT((100/(J361*[2]Inputs!$B$9))^2/(K361^2+1))*[2]Inputs!$B$8^2/100</f>
        <v>5.2980313414205611</v>
      </c>
      <c r="T361">
        <f>SQRT((100/(J361*[2]Inputs!$B$9))^2-SQRT((100/(J361*[2]Inputs!$B$9))^2/(K361^2+1))^2)*[2]Inputs!$B$8^2/100/2/PI()/50</f>
        <v>5.0592472598572046E-2</v>
      </c>
      <c r="U361">
        <v>0</v>
      </c>
      <c r="V361">
        <v>0</v>
      </c>
      <c r="W361" t="str">
        <f t="shared" si="13"/>
        <v>PSCAD_DMAT_C_Grid.Vstep_SCR10_XR3_P-1_Q0_Grid.Vstep.182.2</v>
      </c>
      <c r="X361" t="str">
        <f t="shared" si="14"/>
        <v>-1_0_10_3</v>
      </c>
      <c r="Z361">
        <v>0</v>
      </c>
    </row>
    <row r="362" spans="1:26" x14ac:dyDescent="0.25">
      <c r="A362" s="1" t="s">
        <v>694</v>
      </c>
      <c r="B362" t="s">
        <v>55</v>
      </c>
      <c r="C362" t="s">
        <v>42</v>
      </c>
      <c r="D362" t="s">
        <v>1140</v>
      </c>
      <c r="E362" t="s">
        <v>322</v>
      </c>
      <c r="F362" t="s">
        <v>304</v>
      </c>
      <c r="G362">
        <v>50</v>
      </c>
      <c r="H362">
        <v>-1</v>
      </c>
      <c r="I362">
        <v>0</v>
      </c>
      <c r="J362">
        <v>3</v>
      </c>
      <c r="K362">
        <v>14</v>
      </c>
      <c r="L362" s="5" t="str">
        <f>VLOOKUP(X362,[2]Inputs!$A:$F,6,FALSE)</f>
        <v>1.1013</v>
      </c>
      <c r="M362" s="5" t="str">
        <f>VLOOKUP(X362,[2]Inputs!$A:$H,8,FALSE)</f>
        <v>1.0000</v>
      </c>
      <c r="N362" s="5" t="str">
        <f>VLOOKUP(X362,[2]Inputs!$A:$H,7,FALSE)</f>
        <v>1.0300</v>
      </c>
      <c r="O362">
        <v>0</v>
      </c>
      <c r="P362">
        <v>0</v>
      </c>
      <c r="Q362">
        <v>0</v>
      </c>
      <c r="R362">
        <v>0</v>
      </c>
      <c r="S362">
        <f>SQRT((100/(J362*[2]Inputs!$B$9))^2/(K362^2+1))*[2]Inputs!$B$8^2/100</f>
        <v>3.9788737147094158</v>
      </c>
      <c r="T362">
        <f>SQRT((100/(J362*[2]Inputs!$B$9))^2-SQRT((100/(J362*[2]Inputs!$B$9))^2/(K362^2+1))^2)*[2]Inputs!$B$8^2/100/2/PI()/50</f>
        <v>0.17731207749763631</v>
      </c>
      <c r="U362">
        <v>0</v>
      </c>
      <c r="V362">
        <v>0</v>
      </c>
      <c r="W362" t="str">
        <f t="shared" si="13"/>
        <v>PSCAD_DMAT_C_Grid.Vstep_SCR3_XR14_P-1_Q0_Grid.Vstep.183.1</v>
      </c>
      <c r="X362" t="str">
        <f t="shared" si="14"/>
        <v>-1_0_3_14</v>
      </c>
      <c r="Z362">
        <v>0</v>
      </c>
    </row>
    <row r="363" spans="1:26" x14ac:dyDescent="0.25">
      <c r="A363" s="1" t="s">
        <v>695</v>
      </c>
      <c r="B363" t="s">
        <v>55</v>
      </c>
      <c r="C363" t="s">
        <v>42</v>
      </c>
      <c r="D363" t="s">
        <v>1140</v>
      </c>
      <c r="E363" t="s">
        <v>322</v>
      </c>
      <c r="F363" t="s">
        <v>304</v>
      </c>
      <c r="G363">
        <v>50</v>
      </c>
      <c r="H363">
        <v>-1</v>
      </c>
      <c r="I363">
        <v>0</v>
      </c>
      <c r="J363">
        <v>3</v>
      </c>
      <c r="K363">
        <v>3</v>
      </c>
      <c r="L363" s="5" t="str">
        <f>VLOOKUP(X363,[2]Inputs!$A:$F,6,FALSE)</f>
        <v>1.1731</v>
      </c>
      <c r="M363" s="5" t="str">
        <f>VLOOKUP(X363,[2]Inputs!$A:$H,8,FALSE)</f>
        <v>1.0000</v>
      </c>
      <c r="N363" s="5" t="str">
        <f>VLOOKUP(X363,[2]Inputs!$A:$H,7,FALSE)</f>
        <v>1.0300</v>
      </c>
      <c r="O363">
        <v>0</v>
      </c>
      <c r="P363">
        <v>0</v>
      </c>
      <c r="Q363">
        <v>0</v>
      </c>
      <c r="R363">
        <v>0</v>
      </c>
      <c r="S363">
        <f>SQRT((100/(J363*[2]Inputs!$B$9))^2/(K363^2+1))*[2]Inputs!$B$8^2/100</f>
        <v>17.660104471401873</v>
      </c>
      <c r="T363">
        <f>SQRT((100/(J363*[2]Inputs!$B$9))^2-SQRT((100/(J363*[2]Inputs!$B$9))^2/(K363^2+1))^2)*[2]Inputs!$B$8^2/100/2/PI()/50</f>
        <v>0.16864157532857349</v>
      </c>
      <c r="U363">
        <v>0</v>
      </c>
      <c r="V363">
        <v>0</v>
      </c>
      <c r="W363" t="str">
        <f t="shared" si="13"/>
        <v>PSCAD_DMAT_C_Grid.Vstep_SCR3_XR3_P-1_Q0_Grid.Vstep.183.2</v>
      </c>
      <c r="X363" t="str">
        <f t="shared" si="14"/>
        <v>-1_0_3_3</v>
      </c>
      <c r="Z363">
        <v>0</v>
      </c>
    </row>
    <row r="364" spans="1:26" x14ac:dyDescent="0.25">
      <c r="A364" s="1" t="s">
        <v>696</v>
      </c>
      <c r="B364" t="s">
        <v>55</v>
      </c>
      <c r="C364" t="s">
        <v>42</v>
      </c>
      <c r="D364" t="s">
        <v>1140</v>
      </c>
      <c r="E364" t="s">
        <v>322</v>
      </c>
      <c r="F364" t="s">
        <v>304</v>
      </c>
      <c r="G364">
        <v>50</v>
      </c>
      <c r="H364">
        <v>-1</v>
      </c>
      <c r="I364">
        <v>0</v>
      </c>
      <c r="J364">
        <f>[2]Inputs!$B$6</f>
        <v>7.06</v>
      </c>
      <c r="K364">
        <f>[2]Inputs!$C$6</f>
        <v>1.63</v>
      </c>
      <c r="L364" s="5" t="str">
        <f>VLOOKUP(X364,[2]Inputs!$A:$F,6,FALSE)</f>
        <v>1.1081</v>
      </c>
      <c r="M364" s="5" t="str">
        <f>VLOOKUP(X364,[2]Inputs!$A:$H,8,FALSE)</f>
        <v>1.0000</v>
      </c>
      <c r="N364" s="5" t="str">
        <f>VLOOKUP(X364,[2]Inputs!$A:$H,7,FALSE)</f>
        <v>1.0300</v>
      </c>
      <c r="O364">
        <v>0</v>
      </c>
      <c r="P364">
        <v>0</v>
      </c>
      <c r="Q364">
        <v>0</v>
      </c>
      <c r="R364">
        <v>0</v>
      </c>
      <c r="S364">
        <f>SQRT((100/(J364*[2]Inputs!$B$9))^2/(K364^2+1))*[2]Inputs!$B$8^2/100</f>
        <v>12.409471324438538</v>
      </c>
      <c r="T364">
        <f>SQRT((100/(J364*[2]Inputs!$B$9))^2-SQRT((100/(J364*[2]Inputs!$B$9))^2/(K364^2+1))^2)*[2]Inputs!$B$8^2/100/2/PI()/50</f>
        <v>6.4385935699593638E-2</v>
      </c>
      <c r="U364">
        <v>0</v>
      </c>
      <c r="V364">
        <v>0</v>
      </c>
      <c r="W364" t="str">
        <f t="shared" si="13"/>
        <v>PSCAD_DMAT_C_Grid.Vstep_SCR7.06_XR1.63_P-1_Q0_Grid.Vstep.184.1</v>
      </c>
      <c r="X364" t="str">
        <f t="shared" si="14"/>
        <v>-1_0_7.06_1.63</v>
      </c>
      <c r="Z364">
        <v>0</v>
      </c>
    </row>
    <row r="365" spans="1:26" x14ac:dyDescent="0.25">
      <c r="A365" s="1" t="s">
        <v>697</v>
      </c>
      <c r="B365" t="s">
        <v>55</v>
      </c>
      <c r="C365" t="s">
        <v>42</v>
      </c>
      <c r="D365" t="s">
        <v>1140</v>
      </c>
      <c r="E365" t="s">
        <v>322</v>
      </c>
      <c r="F365" t="s">
        <v>304</v>
      </c>
      <c r="G365">
        <v>50</v>
      </c>
      <c r="H365">
        <v>-1</v>
      </c>
      <c r="I365">
        <v>0</v>
      </c>
      <c r="J365">
        <f>[2]Inputs!$B$7</f>
        <v>4.53</v>
      </c>
      <c r="K365">
        <f>[2]Inputs!$C$7</f>
        <v>1.21</v>
      </c>
      <c r="L365" s="5" t="str">
        <f>VLOOKUP(X365,[2]Inputs!$A:$F,6,FALSE)</f>
        <v>1.1782</v>
      </c>
      <c r="M365" s="5" t="str">
        <f>VLOOKUP(X365,[2]Inputs!$A:$H,8,FALSE)</f>
        <v>1.0000</v>
      </c>
      <c r="N365" s="5" t="str">
        <f>VLOOKUP(X365,[2]Inputs!$A:$H,7,FALSE)</f>
        <v>1.0300</v>
      </c>
      <c r="O365">
        <v>0</v>
      </c>
      <c r="P365">
        <v>0</v>
      </c>
      <c r="Q365">
        <v>0</v>
      </c>
      <c r="R365">
        <v>0</v>
      </c>
      <c r="S365">
        <f>SQRT((100/(J365*[2]Inputs!$B$9))^2/(K365^2+1))*[2]Inputs!$B$8^2/100</f>
        <v>23.560643977140487</v>
      </c>
      <c r="T365">
        <f>SQRT((100/(J365*[2]Inputs!$B$9))^2-SQRT((100/(J365*[2]Inputs!$B$9))^2/(K365^2+1))^2)*[2]Inputs!$B$8^2/100/2/PI()/50</f>
        <v>9.0744989423642869E-2</v>
      </c>
      <c r="U365">
        <v>0</v>
      </c>
      <c r="V365">
        <v>0</v>
      </c>
      <c r="W365" t="str">
        <f t="shared" si="13"/>
        <v>PSCAD_DMAT_C_Grid.Vstep_SCR4.53_XR1.21_P-1_Q0_Grid.Vstep.184.2</v>
      </c>
      <c r="X365" t="str">
        <f t="shared" si="14"/>
        <v>-1_0_4.53_1.21</v>
      </c>
      <c r="Z365">
        <v>0</v>
      </c>
    </row>
    <row r="366" spans="1:26" x14ac:dyDescent="0.25">
      <c r="A366" s="1" t="s">
        <v>698</v>
      </c>
      <c r="B366" t="s">
        <v>55</v>
      </c>
      <c r="C366" t="s">
        <v>42</v>
      </c>
      <c r="D366" t="s">
        <v>1140</v>
      </c>
      <c r="E366" t="s">
        <v>322</v>
      </c>
      <c r="F366" t="s">
        <v>304</v>
      </c>
      <c r="G366">
        <v>50</v>
      </c>
      <c r="H366">
        <v>-0.5</v>
      </c>
      <c r="I366">
        <v>0</v>
      </c>
      <c r="J366">
        <f>[2]Inputs!$B$6</f>
        <v>7.06</v>
      </c>
      <c r="K366">
        <f>[2]Inputs!$C$6</f>
        <v>1.63</v>
      </c>
      <c r="L366" s="5" t="str">
        <f>VLOOKUP(X366,[2]Inputs!$A:$F,6,FALSE)</f>
        <v>1.0675</v>
      </c>
      <c r="M366" s="5" t="str">
        <f>VLOOKUP(X366,[2]Inputs!$A:$H,8,FALSE)</f>
        <v>1.0000</v>
      </c>
      <c r="N366" s="5" t="str">
        <f>VLOOKUP(X366,[2]Inputs!$A:$H,7,FALSE)</f>
        <v>1.0300</v>
      </c>
      <c r="O366">
        <v>0</v>
      </c>
      <c r="P366">
        <v>0</v>
      </c>
      <c r="Q366">
        <v>0</v>
      </c>
      <c r="R366">
        <v>0</v>
      </c>
      <c r="S366">
        <f>SQRT((100/(J366*[2]Inputs!$B$9))^2/(K366^2+1))*[2]Inputs!$B$8^2/100</f>
        <v>12.409471324438538</v>
      </c>
      <c r="T366">
        <f>SQRT((100/(J366*[2]Inputs!$B$9))^2-SQRT((100/(J366*[2]Inputs!$B$9))^2/(K366^2+1))^2)*[2]Inputs!$B$8^2/100/2/PI()/50</f>
        <v>6.4385935699593638E-2</v>
      </c>
      <c r="U366">
        <v>0</v>
      </c>
      <c r="V366">
        <v>0</v>
      </c>
      <c r="W366" t="str">
        <f t="shared" si="13"/>
        <v>PSCAD_DMAT_C_Grid.Vstep_SCR7.06_XR1.63_P-0.5_Q0_Grid.Vstep.185.1</v>
      </c>
      <c r="X366" t="str">
        <f t="shared" si="14"/>
        <v>-0.5_0_7.06_1.63</v>
      </c>
      <c r="Z366">
        <v>0</v>
      </c>
    </row>
    <row r="367" spans="1:26" x14ac:dyDescent="0.25">
      <c r="A367" s="1" t="s">
        <v>699</v>
      </c>
      <c r="B367" t="s">
        <v>55</v>
      </c>
      <c r="C367" t="s">
        <v>42</v>
      </c>
      <c r="D367" t="s">
        <v>1140</v>
      </c>
      <c r="E367" t="s">
        <v>322</v>
      </c>
      <c r="F367" t="s">
        <v>304</v>
      </c>
      <c r="G367">
        <v>50</v>
      </c>
      <c r="H367">
        <v>-0.5</v>
      </c>
      <c r="I367">
        <v>0</v>
      </c>
      <c r="J367">
        <f>[2]Inputs!$B$7</f>
        <v>4.53</v>
      </c>
      <c r="K367">
        <f>[2]Inputs!$C$7</f>
        <v>1.21</v>
      </c>
      <c r="L367" s="5" t="str">
        <f>VLOOKUP(X367,[2]Inputs!$A:$F,6,FALSE)</f>
        <v>1.1014</v>
      </c>
      <c r="M367" s="5" t="str">
        <f>VLOOKUP(X367,[2]Inputs!$A:$H,8,FALSE)</f>
        <v>1.0000</v>
      </c>
      <c r="N367" s="5" t="str">
        <f>VLOOKUP(X367,[2]Inputs!$A:$H,7,FALSE)</f>
        <v>1.0300</v>
      </c>
      <c r="O367">
        <v>0</v>
      </c>
      <c r="P367">
        <v>0</v>
      </c>
      <c r="Q367">
        <v>0</v>
      </c>
      <c r="R367">
        <v>0</v>
      </c>
      <c r="S367">
        <f>SQRT((100/(J367*[2]Inputs!$B$9))^2/(K367^2+1))*[2]Inputs!$B$8^2/100</f>
        <v>23.560643977140487</v>
      </c>
      <c r="T367">
        <f>SQRT((100/(J367*[2]Inputs!$B$9))^2-SQRT((100/(J367*[2]Inputs!$B$9))^2/(K367^2+1))^2)*[2]Inputs!$B$8^2/100/2/PI()/50</f>
        <v>9.0744989423642869E-2</v>
      </c>
      <c r="U367">
        <v>0</v>
      </c>
      <c r="V367">
        <v>0</v>
      </c>
      <c r="W367" t="str">
        <f t="shared" si="13"/>
        <v>PSCAD_DMAT_C_Grid.Vstep_SCR4.53_XR1.21_P-0.5_Q0_Grid.Vstep.185.2</v>
      </c>
      <c r="X367" t="str">
        <f t="shared" si="14"/>
        <v>-0.5_0_4.53_1.21</v>
      </c>
      <c r="Z367">
        <v>0</v>
      </c>
    </row>
    <row r="368" spans="1:26" x14ac:dyDescent="0.25">
      <c r="A368" s="1" t="s">
        <v>700</v>
      </c>
      <c r="B368" t="s">
        <v>55</v>
      </c>
      <c r="C368" t="s">
        <v>59</v>
      </c>
      <c r="D368" t="s">
        <v>1140</v>
      </c>
      <c r="E368" t="s">
        <v>323</v>
      </c>
      <c r="F368" t="s">
        <v>304</v>
      </c>
      <c r="G368">
        <v>20</v>
      </c>
      <c r="H368">
        <v>-1</v>
      </c>
      <c r="I368">
        <v>0</v>
      </c>
      <c r="J368">
        <v>10</v>
      </c>
      <c r="K368">
        <v>14</v>
      </c>
      <c r="L368" s="5" t="str">
        <f>VLOOKUP(X368,[2]Inputs!$A:$F,6,FALSE)</f>
        <v>1.0414</v>
      </c>
      <c r="M368" s="5" t="str">
        <f>VLOOKUP(X368,[2]Inputs!$A:$H,8,FALSE)</f>
        <v>1.0000</v>
      </c>
      <c r="N368" s="5" t="str">
        <f>VLOOKUP(X368,[2]Inputs!$A:$H,7,FALSE)</f>
        <v>1.0300</v>
      </c>
      <c r="O368">
        <v>0</v>
      </c>
      <c r="P368">
        <v>0</v>
      </c>
      <c r="Q368">
        <v>0</v>
      </c>
      <c r="R368">
        <v>0</v>
      </c>
      <c r="S368">
        <f>SQRT((100/(J368*[2]Inputs!$B$9))^2/(K368^2+1))*[2]Inputs!$B$8^2/100</f>
        <v>1.1936621144128245</v>
      </c>
      <c r="T368">
        <f>SQRT((100/(J368*[2]Inputs!$B$9))^2-SQRT((100/(J368*[2]Inputs!$B$9))^2/(K368^2+1))^2)*[2]Inputs!$B$8^2/100/2/PI()/50</f>
        <v>5.3193623249290889E-2</v>
      </c>
      <c r="U368">
        <v>0</v>
      </c>
      <c r="V368">
        <v>0</v>
      </c>
      <c r="W368" t="str">
        <f t="shared" si="13"/>
        <v>PSCAD_DMAT_C_Vdip_SCR10_XR14_P-1_Q0_Vdip.08.186.1.A</v>
      </c>
      <c r="X368" t="str">
        <f t="shared" si="14"/>
        <v>-1_0_10_14</v>
      </c>
      <c r="Z368">
        <v>0</v>
      </c>
    </row>
    <row r="369" spans="1:26" x14ac:dyDescent="0.25">
      <c r="A369" s="1" t="s">
        <v>701</v>
      </c>
      <c r="B369" t="s">
        <v>55</v>
      </c>
      <c r="C369" t="s">
        <v>60</v>
      </c>
      <c r="D369" t="s">
        <v>1140</v>
      </c>
      <c r="E369" t="s">
        <v>323</v>
      </c>
      <c r="F369" t="s">
        <v>304</v>
      </c>
      <c r="G369">
        <v>20</v>
      </c>
      <c r="H369">
        <v>-1</v>
      </c>
      <c r="I369">
        <v>0</v>
      </c>
      <c r="J369">
        <v>10</v>
      </c>
      <c r="K369">
        <v>14</v>
      </c>
      <c r="L369" s="5" t="str">
        <f>VLOOKUP(X369,[2]Inputs!$A:$F,6,FALSE)</f>
        <v>1.0414</v>
      </c>
      <c r="M369" s="5" t="str">
        <f>VLOOKUP(X369,[2]Inputs!$A:$H,8,FALSE)</f>
        <v>1.0000</v>
      </c>
      <c r="N369" s="5" t="str">
        <f>VLOOKUP(X369,[2]Inputs!$A:$H,7,FALSE)</f>
        <v>1.0300</v>
      </c>
      <c r="O369">
        <v>0</v>
      </c>
      <c r="P369">
        <v>0</v>
      </c>
      <c r="Q369">
        <v>0</v>
      </c>
      <c r="R369">
        <v>0</v>
      </c>
      <c r="S369">
        <f>SQRT((100/(J369*[2]Inputs!$B$9))^2/(K369^2+1))*[2]Inputs!$B$8^2/100</f>
        <v>1.1936621144128245</v>
      </c>
      <c r="T369">
        <f>SQRT((100/(J369*[2]Inputs!$B$9))^2-SQRT((100/(J369*[2]Inputs!$B$9))^2/(K369^2+1))^2)*[2]Inputs!$B$8^2/100/2/PI()/50</f>
        <v>5.3193623249290889E-2</v>
      </c>
      <c r="U369">
        <v>0</v>
      </c>
      <c r="V369">
        <v>0</v>
      </c>
      <c r="W369" t="str">
        <f t="shared" si="13"/>
        <v>PSCAD_DMAT_C_Vdip_SCR10_XR14_P-1_Q0_Vdip.05.186.1.B</v>
      </c>
      <c r="X369" t="str">
        <f t="shared" si="14"/>
        <v>-1_0_10_14</v>
      </c>
      <c r="Z369">
        <v>0</v>
      </c>
    </row>
    <row r="370" spans="1:26" x14ac:dyDescent="0.25">
      <c r="A370" s="1" t="s">
        <v>702</v>
      </c>
      <c r="B370" t="s">
        <v>55</v>
      </c>
      <c r="C370" t="s">
        <v>61</v>
      </c>
      <c r="D370" t="s">
        <v>1140</v>
      </c>
      <c r="E370" t="s">
        <v>323</v>
      </c>
      <c r="F370" t="s">
        <v>304</v>
      </c>
      <c r="G370">
        <v>20</v>
      </c>
      <c r="H370">
        <v>-1</v>
      </c>
      <c r="I370">
        <v>0</v>
      </c>
      <c r="J370">
        <v>10</v>
      </c>
      <c r="K370">
        <v>14</v>
      </c>
      <c r="L370" s="5" t="str">
        <f>VLOOKUP(X370,[2]Inputs!$A:$F,6,FALSE)</f>
        <v>1.0414</v>
      </c>
      <c r="M370" s="5" t="str">
        <f>VLOOKUP(X370,[2]Inputs!$A:$H,8,FALSE)</f>
        <v>1.0000</v>
      </c>
      <c r="N370" s="5" t="str">
        <f>VLOOKUP(X370,[2]Inputs!$A:$H,7,FALSE)</f>
        <v>1.0300</v>
      </c>
      <c r="O370">
        <v>0</v>
      </c>
      <c r="P370">
        <v>0</v>
      </c>
      <c r="Q370">
        <v>0</v>
      </c>
      <c r="R370">
        <v>0</v>
      </c>
      <c r="S370">
        <f>SQRT((100/(J370*[2]Inputs!$B$9))^2/(K370^2+1))*[2]Inputs!$B$8^2/100</f>
        <v>1.1936621144128245</v>
      </c>
      <c r="T370">
        <f>SQRT((100/(J370*[2]Inputs!$B$9))^2-SQRT((100/(J370*[2]Inputs!$B$9))^2/(K370^2+1))^2)*[2]Inputs!$B$8^2/100/2/PI()/50</f>
        <v>5.3193623249290889E-2</v>
      </c>
      <c r="U370">
        <v>0</v>
      </c>
      <c r="V370">
        <v>0</v>
      </c>
      <c r="W370" t="str">
        <f t="shared" si="13"/>
        <v>PSCAD_DMAT_C_Vdip_SCR10_XR14_P-1_Q0_Vdip.01.186.1.C</v>
      </c>
      <c r="X370" t="str">
        <f t="shared" si="14"/>
        <v>-1_0_10_14</v>
      </c>
      <c r="Z370">
        <v>0</v>
      </c>
    </row>
    <row r="371" spans="1:26" x14ac:dyDescent="0.25">
      <c r="A371" s="1" t="s">
        <v>703</v>
      </c>
      <c r="B371" t="s">
        <v>55</v>
      </c>
      <c r="C371" t="s">
        <v>59</v>
      </c>
      <c r="D371" t="s">
        <v>1140</v>
      </c>
      <c r="E371" t="s">
        <v>323</v>
      </c>
      <c r="F371" t="s">
        <v>304</v>
      </c>
      <c r="G371">
        <v>20</v>
      </c>
      <c r="H371">
        <v>-1</v>
      </c>
      <c r="I371">
        <v>0</v>
      </c>
      <c r="J371">
        <v>10</v>
      </c>
      <c r="K371">
        <v>3</v>
      </c>
      <c r="L371" s="5" t="str">
        <f>VLOOKUP(X371,[2]Inputs!$A:$F,6,FALSE)</f>
        <v>1.0647</v>
      </c>
      <c r="M371" s="5" t="str">
        <f>VLOOKUP(X371,[2]Inputs!$A:$H,8,FALSE)</f>
        <v>1.0000</v>
      </c>
      <c r="N371" s="5" t="str">
        <f>VLOOKUP(X371,[2]Inputs!$A:$H,7,FALSE)</f>
        <v>1.0300</v>
      </c>
      <c r="O371">
        <v>0</v>
      </c>
      <c r="P371">
        <v>0</v>
      </c>
      <c r="Q371">
        <v>0</v>
      </c>
      <c r="R371">
        <v>0</v>
      </c>
      <c r="S371">
        <f>SQRT((100/(J371*[2]Inputs!$B$9))^2/(K371^2+1))*[2]Inputs!$B$8^2/100</f>
        <v>5.2980313414205611</v>
      </c>
      <c r="T371">
        <f>SQRT((100/(J371*[2]Inputs!$B$9))^2-SQRT((100/(J371*[2]Inputs!$B$9))^2/(K371^2+1))^2)*[2]Inputs!$B$8^2/100/2/PI()/50</f>
        <v>5.0592472598572046E-2</v>
      </c>
      <c r="U371">
        <v>0</v>
      </c>
      <c r="V371">
        <v>0</v>
      </c>
      <c r="W371" t="str">
        <f t="shared" si="13"/>
        <v>PSCAD_DMAT_C_Vdip_SCR10_XR3_P-1_Q0_Vdip.08.186.2.A</v>
      </c>
      <c r="X371" t="str">
        <f t="shared" si="14"/>
        <v>-1_0_10_3</v>
      </c>
      <c r="Z371">
        <v>0</v>
      </c>
    </row>
    <row r="372" spans="1:26" x14ac:dyDescent="0.25">
      <c r="A372" s="1" t="s">
        <v>704</v>
      </c>
      <c r="B372" t="s">
        <v>55</v>
      </c>
      <c r="C372" t="s">
        <v>60</v>
      </c>
      <c r="D372" t="s">
        <v>1140</v>
      </c>
      <c r="E372" t="s">
        <v>323</v>
      </c>
      <c r="F372" t="s">
        <v>304</v>
      </c>
      <c r="G372">
        <v>20</v>
      </c>
      <c r="H372">
        <v>-1</v>
      </c>
      <c r="I372">
        <v>0</v>
      </c>
      <c r="J372">
        <v>10</v>
      </c>
      <c r="K372">
        <v>3</v>
      </c>
      <c r="L372" s="5" t="str">
        <f>VLOOKUP(X372,[2]Inputs!$A:$F,6,FALSE)</f>
        <v>1.0647</v>
      </c>
      <c r="M372" s="5" t="str">
        <f>VLOOKUP(X372,[2]Inputs!$A:$H,8,FALSE)</f>
        <v>1.0000</v>
      </c>
      <c r="N372" s="5" t="str">
        <f>VLOOKUP(X372,[2]Inputs!$A:$H,7,FALSE)</f>
        <v>1.0300</v>
      </c>
      <c r="O372">
        <v>0</v>
      </c>
      <c r="P372">
        <v>0</v>
      </c>
      <c r="Q372">
        <v>0</v>
      </c>
      <c r="R372">
        <v>0</v>
      </c>
      <c r="S372">
        <f>SQRT((100/(J372*[2]Inputs!$B$9))^2/(K372^2+1))*[2]Inputs!$B$8^2/100</f>
        <v>5.2980313414205611</v>
      </c>
      <c r="T372">
        <f>SQRT((100/(J372*[2]Inputs!$B$9))^2-SQRT((100/(J372*[2]Inputs!$B$9))^2/(K372^2+1))^2)*[2]Inputs!$B$8^2/100/2/PI()/50</f>
        <v>5.0592472598572046E-2</v>
      </c>
      <c r="U372">
        <v>0</v>
      </c>
      <c r="V372">
        <v>0</v>
      </c>
      <c r="W372" t="str">
        <f t="shared" si="13"/>
        <v>PSCAD_DMAT_C_Vdip_SCR10_XR3_P-1_Q0_Vdip.05.186.2.B</v>
      </c>
      <c r="X372" t="str">
        <f t="shared" si="14"/>
        <v>-1_0_10_3</v>
      </c>
      <c r="Z372">
        <v>0</v>
      </c>
    </row>
    <row r="373" spans="1:26" x14ac:dyDescent="0.25">
      <c r="A373" s="1" t="s">
        <v>705</v>
      </c>
      <c r="B373" t="s">
        <v>55</v>
      </c>
      <c r="C373" t="s">
        <v>61</v>
      </c>
      <c r="D373" t="s">
        <v>1140</v>
      </c>
      <c r="E373" t="s">
        <v>323</v>
      </c>
      <c r="F373" t="s">
        <v>304</v>
      </c>
      <c r="G373">
        <v>20</v>
      </c>
      <c r="H373">
        <v>-1</v>
      </c>
      <c r="I373">
        <v>0</v>
      </c>
      <c r="J373">
        <v>10</v>
      </c>
      <c r="K373">
        <v>3</v>
      </c>
      <c r="L373" s="5" t="str">
        <f>VLOOKUP(X373,[2]Inputs!$A:$F,6,FALSE)</f>
        <v>1.0647</v>
      </c>
      <c r="M373" s="5" t="str">
        <f>VLOOKUP(X373,[2]Inputs!$A:$H,8,FALSE)</f>
        <v>1.0000</v>
      </c>
      <c r="N373" s="5" t="str">
        <f>VLOOKUP(X373,[2]Inputs!$A:$H,7,FALSE)</f>
        <v>1.0300</v>
      </c>
      <c r="O373">
        <v>0</v>
      </c>
      <c r="P373">
        <v>0</v>
      </c>
      <c r="Q373">
        <v>0</v>
      </c>
      <c r="R373">
        <v>0</v>
      </c>
      <c r="S373">
        <f>SQRT((100/(J373*[2]Inputs!$B$9))^2/(K373^2+1))*[2]Inputs!$B$8^2/100</f>
        <v>5.2980313414205611</v>
      </c>
      <c r="T373">
        <f>SQRT((100/(J373*[2]Inputs!$B$9))^2-SQRT((100/(J373*[2]Inputs!$B$9))^2/(K373^2+1))^2)*[2]Inputs!$B$8^2/100/2/PI()/50</f>
        <v>5.0592472598572046E-2</v>
      </c>
      <c r="U373">
        <v>0</v>
      </c>
      <c r="V373">
        <v>0</v>
      </c>
      <c r="W373" t="str">
        <f t="shared" si="13"/>
        <v>PSCAD_DMAT_C_Vdip_SCR10_XR3_P-1_Q0_Vdip.01.186.2.C</v>
      </c>
      <c r="X373" t="str">
        <f t="shared" si="14"/>
        <v>-1_0_10_3</v>
      </c>
      <c r="Z373">
        <v>0</v>
      </c>
    </row>
    <row r="374" spans="1:26" x14ac:dyDescent="0.25">
      <c r="A374" s="1" t="s">
        <v>706</v>
      </c>
      <c r="B374" t="s">
        <v>55</v>
      </c>
      <c r="C374" t="s">
        <v>59</v>
      </c>
      <c r="D374" t="s">
        <v>1140</v>
      </c>
      <c r="E374" t="s">
        <v>323</v>
      </c>
      <c r="F374" t="s">
        <v>304</v>
      </c>
      <c r="G374">
        <v>20</v>
      </c>
      <c r="H374">
        <v>-1</v>
      </c>
      <c r="I374">
        <v>0</v>
      </c>
      <c r="J374">
        <v>3</v>
      </c>
      <c r="K374">
        <v>14</v>
      </c>
      <c r="L374" s="5" t="str">
        <f>VLOOKUP(X374,[2]Inputs!$A:$F,6,FALSE)</f>
        <v>1.1013</v>
      </c>
      <c r="M374" s="5" t="str">
        <f>VLOOKUP(X374,[2]Inputs!$A:$H,8,FALSE)</f>
        <v>1.0000</v>
      </c>
      <c r="N374" s="5" t="str">
        <f>VLOOKUP(X374,[2]Inputs!$A:$H,7,FALSE)</f>
        <v>1.0300</v>
      </c>
      <c r="O374">
        <v>0</v>
      </c>
      <c r="P374">
        <v>0</v>
      </c>
      <c r="Q374">
        <v>0</v>
      </c>
      <c r="R374">
        <v>0</v>
      </c>
      <c r="S374">
        <f>SQRT((100/(J374*[2]Inputs!$B$9))^2/(K374^2+1))*[2]Inputs!$B$8^2/100</f>
        <v>3.9788737147094158</v>
      </c>
      <c r="T374">
        <f>SQRT((100/(J374*[2]Inputs!$B$9))^2-SQRT((100/(J374*[2]Inputs!$B$9))^2/(K374^2+1))^2)*[2]Inputs!$B$8^2/100/2/PI()/50</f>
        <v>0.17731207749763631</v>
      </c>
      <c r="U374">
        <v>0</v>
      </c>
      <c r="V374">
        <v>0</v>
      </c>
      <c r="W374" t="str">
        <f t="shared" si="13"/>
        <v>PSCAD_DMAT_C_Vdip_SCR3_XR14_P-1_Q0_Vdip.08.187.1.A</v>
      </c>
      <c r="X374" t="str">
        <f t="shared" si="14"/>
        <v>-1_0_3_14</v>
      </c>
      <c r="Z374">
        <v>0</v>
      </c>
    </row>
    <row r="375" spans="1:26" x14ac:dyDescent="0.25">
      <c r="A375" s="1" t="s">
        <v>707</v>
      </c>
      <c r="B375" t="s">
        <v>55</v>
      </c>
      <c r="C375" t="s">
        <v>60</v>
      </c>
      <c r="D375" t="s">
        <v>1140</v>
      </c>
      <c r="E375" t="s">
        <v>323</v>
      </c>
      <c r="F375" t="s">
        <v>304</v>
      </c>
      <c r="G375">
        <v>20</v>
      </c>
      <c r="H375">
        <v>-1</v>
      </c>
      <c r="I375">
        <v>0</v>
      </c>
      <c r="J375">
        <v>3</v>
      </c>
      <c r="K375">
        <v>14</v>
      </c>
      <c r="L375" s="5" t="str">
        <f>VLOOKUP(X375,[2]Inputs!$A:$F,6,FALSE)</f>
        <v>1.1013</v>
      </c>
      <c r="M375" s="5" t="str">
        <f>VLOOKUP(X375,[2]Inputs!$A:$H,8,FALSE)</f>
        <v>1.0000</v>
      </c>
      <c r="N375" s="5" t="str">
        <f>VLOOKUP(X375,[2]Inputs!$A:$H,7,FALSE)</f>
        <v>1.0300</v>
      </c>
      <c r="O375">
        <v>0</v>
      </c>
      <c r="P375">
        <v>0</v>
      </c>
      <c r="Q375">
        <v>0</v>
      </c>
      <c r="R375">
        <v>0</v>
      </c>
      <c r="S375">
        <f>SQRT((100/(J375*[2]Inputs!$B$9))^2/(K375^2+1))*[2]Inputs!$B$8^2/100</f>
        <v>3.9788737147094158</v>
      </c>
      <c r="T375">
        <f>SQRT((100/(J375*[2]Inputs!$B$9))^2-SQRT((100/(J375*[2]Inputs!$B$9))^2/(K375^2+1))^2)*[2]Inputs!$B$8^2/100/2/PI()/50</f>
        <v>0.17731207749763631</v>
      </c>
      <c r="U375">
        <v>0</v>
      </c>
      <c r="V375">
        <v>0</v>
      </c>
      <c r="W375" t="str">
        <f t="shared" si="13"/>
        <v>PSCAD_DMAT_C_Vdip_SCR3_XR14_P-1_Q0_Vdip.05.187.1.B</v>
      </c>
      <c r="X375" t="str">
        <f t="shared" si="14"/>
        <v>-1_0_3_14</v>
      </c>
      <c r="Z375">
        <v>0</v>
      </c>
    </row>
    <row r="376" spans="1:26" x14ac:dyDescent="0.25">
      <c r="A376" s="1" t="s">
        <v>708</v>
      </c>
      <c r="B376" t="s">
        <v>55</v>
      </c>
      <c r="C376" t="s">
        <v>61</v>
      </c>
      <c r="D376" t="s">
        <v>1140</v>
      </c>
      <c r="E376" t="s">
        <v>323</v>
      </c>
      <c r="F376" t="s">
        <v>304</v>
      </c>
      <c r="G376">
        <v>20</v>
      </c>
      <c r="H376">
        <v>-1</v>
      </c>
      <c r="I376">
        <v>0</v>
      </c>
      <c r="J376">
        <v>3</v>
      </c>
      <c r="K376">
        <v>14</v>
      </c>
      <c r="L376" s="5" t="str">
        <f>VLOOKUP(X376,[2]Inputs!$A:$F,6,FALSE)</f>
        <v>1.1013</v>
      </c>
      <c r="M376" s="5" t="str">
        <f>VLOOKUP(X376,[2]Inputs!$A:$H,8,FALSE)</f>
        <v>1.0000</v>
      </c>
      <c r="N376" s="5" t="str">
        <f>VLOOKUP(X376,[2]Inputs!$A:$H,7,FALSE)</f>
        <v>1.0300</v>
      </c>
      <c r="O376">
        <v>0</v>
      </c>
      <c r="P376">
        <v>0</v>
      </c>
      <c r="Q376">
        <v>0</v>
      </c>
      <c r="R376">
        <v>0</v>
      </c>
      <c r="S376">
        <f>SQRT((100/(J376*[2]Inputs!$B$9))^2/(K376^2+1))*[2]Inputs!$B$8^2/100</f>
        <v>3.9788737147094158</v>
      </c>
      <c r="T376">
        <f>SQRT((100/(J376*[2]Inputs!$B$9))^2-SQRT((100/(J376*[2]Inputs!$B$9))^2/(K376^2+1))^2)*[2]Inputs!$B$8^2/100/2/PI()/50</f>
        <v>0.17731207749763631</v>
      </c>
      <c r="U376">
        <v>0</v>
      </c>
      <c r="V376">
        <v>0</v>
      </c>
      <c r="W376" t="str">
        <f t="shared" si="13"/>
        <v>PSCAD_DMAT_C_Vdip_SCR3_XR14_P-1_Q0_Vdip.01.187.1.C</v>
      </c>
      <c r="X376" t="str">
        <f t="shared" si="14"/>
        <v>-1_0_3_14</v>
      </c>
      <c r="Z376">
        <v>0</v>
      </c>
    </row>
    <row r="377" spans="1:26" x14ac:dyDescent="0.25">
      <c r="A377" s="1" t="s">
        <v>709</v>
      </c>
      <c r="B377" t="s">
        <v>55</v>
      </c>
      <c r="C377" t="s">
        <v>59</v>
      </c>
      <c r="D377" t="s">
        <v>1140</v>
      </c>
      <c r="E377" t="s">
        <v>323</v>
      </c>
      <c r="F377" t="s">
        <v>304</v>
      </c>
      <c r="G377">
        <v>20</v>
      </c>
      <c r="H377">
        <v>-1</v>
      </c>
      <c r="I377">
        <v>0</v>
      </c>
      <c r="J377">
        <v>3</v>
      </c>
      <c r="K377">
        <v>3</v>
      </c>
      <c r="L377" s="5" t="str">
        <f>VLOOKUP(X377,[2]Inputs!$A:$F,6,FALSE)</f>
        <v>1.1731</v>
      </c>
      <c r="M377" s="5" t="str">
        <f>VLOOKUP(X377,[2]Inputs!$A:$H,8,FALSE)</f>
        <v>1.0000</v>
      </c>
      <c r="N377" s="5" t="str">
        <f>VLOOKUP(X377,[2]Inputs!$A:$H,7,FALSE)</f>
        <v>1.0300</v>
      </c>
      <c r="O377">
        <v>0</v>
      </c>
      <c r="P377">
        <v>0</v>
      </c>
      <c r="Q377">
        <v>0</v>
      </c>
      <c r="R377">
        <v>0</v>
      </c>
      <c r="S377">
        <f>SQRT((100/(J377*[2]Inputs!$B$9))^2/(K377^2+1))*[2]Inputs!$B$8^2/100</f>
        <v>17.660104471401873</v>
      </c>
      <c r="T377">
        <f>SQRT((100/(J377*[2]Inputs!$B$9))^2-SQRT((100/(J377*[2]Inputs!$B$9))^2/(K377^2+1))^2)*[2]Inputs!$B$8^2/100/2/PI()/50</f>
        <v>0.16864157532857349</v>
      </c>
      <c r="U377">
        <v>0</v>
      </c>
      <c r="V377">
        <v>0</v>
      </c>
      <c r="W377" t="str">
        <f t="shared" si="13"/>
        <v>PSCAD_DMAT_C_Vdip_SCR3_XR3_P-1_Q0_Vdip.08.187.2.A</v>
      </c>
      <c r="X377" t="str">
        <f t="shared" si="14"/>
        <v>-1_0_3_3</v>
      </c>
      <c r="Z377">
        <v>0</v>
      </c>
    </row>
    <row r="378" spans="1:26" x14ac:dyDescent="0.25">
      <c r="A378" s="1" t="s">
        <v>710</v>
      </c>
      <c r="B378" t="s">
        <v>55</v>
      </c>
      <c r="C378" t="s">
        <v>60</v>
      </c>
      <c r="D378" t="s">
        <v>1140</v>
      </c>
      <c r="E378" t="s">
        <v>323</v>
      </c>
      <c r="F378" t="s">
        <v>304</v>
      </c>
      <c r="G378">
        <v>20</v>
      </c>
      <c r="H378">
        <v>-1</v>
      </c>
      <c r="I378">
        <v>0</v>
      </c>
      <c r="J378">
        <v>3</v>
      </c>
      <c r="K378">
        <v>3</v>
      </c>
      <c r="L378" s="5" t="str">
        <f>VLOOKUP(X378,[2]Inputs!$A:$F,6,FALSE)</f>
        <v>1.1731</v>
      </c>
      <c r="M378" s="5" t="str">
        <f>VLOOKUP(X378,[2]Inputs!$A:$H,8,FALSE)</f>
        <v>1.0000</v>
      </c>
      <c r="N378" s="5" t="str">
        <f>VLOOKUP(X378,[2]Inputs!$A:$H,7,FALSE)</f>
        <v>1.0300</v>
      </c>
      <c r="O378">
        <v>0</v>
      </c>
      <c r="P378">
        <v>0</v>
      </c>
      <c r="Q378">
        <v>0</v>
      </c>
      <c r="R378">
        <v>0</v>
      </c>
      <c r="S378">
        <f>SQRT((100/(J378*[2]Inputs!$B$9))^2/(K378^2+1))*[2]Inputs!$B$8^2/100</f>
        <v>17.660104471401873</v>
      </c>
      <c r="T378">
        <f>SQRT((100/(J378*[2]Inputs!$B$9))^2-SQRT((100/(J378*[2]Inputs!$B$9))^2/(K378^2+1))^2)*[2]Inputs!$B$8^2/100/2/PI()/50</f>
        <v>0.16864157532857349</v>
      </c>
      <c r="U378">
        <v>0</v>
      </c>
      <c r="V378">
        <v>0</v>
      </c>
      <c r="W378" t="str">
        <f t="shared" si="13"/>
        <v>PSCAD_DMAT_C_Vdip_SCR3_XR3_P-1_Q0_Vdip.05.187.2.B</v>
      </c>
      <c r="X378" t="str">
        <f t="shared" si="14"/>
        <v>-1_0_3_3</v>
      </c>
      <c r="Z378">
        <v>0</v>
      </c>
    </row>
    <row r="379" spans="1:26" x14ac:dyDescent="0.25">
      <c r="A379" s="1" t="s">
        <v>711</v>
      </c>
      <c r="B379" t="s">
        <v>55</v>
      </c>
      <c r="C379" t="s">
        <v>61</v>
      </c>
      <c r="D379" t="s">
        <v>1140</v>
      </c>
      <c r="E379" t="s">
        <v>323</v>
      </c>
      <c r="F379" t="s">
        <v>304</v>
      </c>
      <c r="G379">
        <v>20</v>
      </c>
      <c r="H379">
        <v>-1</v>
      </c>
      <c r="I379">
        <v>0</v>
      </c>
      <c r="J379">
        <v>3</v>
      </c>
      <c r="K379">
        <v>3</v>
      </c>
      <c r="L379" s="5" t="str">
        <f>VLOOKUP(X379,[2]Inputs!$A:$F,6,FALSE)</f>
        <v>1.1731</v>
      </c>
      <c r="M379" s="5" t="str">
        <f>VLOOKUP(X379,[2]Inputs!$A:$H,8,FALSE)</f>
        <v>1.0000</v>
      </c>
      <c r="N379" s="5" t="str">
        <f>VLOOKUP(X379,[2]Inputs!$A:$H,7,FALSE)</f>
        <v>1.0300</v>
      </c>
      <c r="O379">
        <v>0</v>
      </c>
      <c r="P379">
        <v>0</v>
      </c>
      <c r="Q379">
        <v>0</v>
      </c>
      <c r="R379">
        <v>0</v>
      </c>
      <c r="S379">
        <f>SQRT((100/(J379*[2]Inputs!$B$9))^2/(K379^2+1))*[2]Inputs!$B$8^2/100</f>
        <v>17.660104471401873</v>
      </c>
      <c r="T379">
        <f>SQRT((100/(J379*[2]Inputs!$B$9))^2-SQRT((100/(J379*[2]Inputs!$B$9))^2/(K379^2+1))^2)*[2]Inputs!$B$8^2/100/2/PI()/50</f>
        <v>0.16864157532857349</v>
      </c>
      <c r="U379">
        <v>0</v>
      </c>
      <c r="V379">
        <v>0</v>
      </c>
      <c r="W379" t="str">
        <f t="shared" si="13"/>
        <v>PSCAD_DMAT_C_Vdip_SCR3_XR3_P-1_Q0_Vdip.01.187.2.C</v>
      </c>
      <c r="X379" t="str">
        <f t="shared" si="14"/>
        <v>-1_0_3_3</v>
      </c>
      <c r="Z379">
        <v>0</v>
      </c>
    </row>
    <row r="380" spans="1:26" x14ac:dyDescent="0.25">
      <c r="A380" s="1" t="s">
        <v>712</v>
      </c>
      <c r="B380" t="s">
        <v>55</v>
      </c>
      <c r="C380" t="s">
        <v>59</v>
      </c>
      <c r="D380" t="s">
        <v>1140</v>
      </c>
      <c r="E380" t="s">
        <v>323</v>
      </c>
      <c r="F380" t="s">
        <v>304</v>
      </c>
      <c r="G380">
        <v>20</v>
      </c>
      <c r="H380">
        <v>-1</v>
      </c>
      <c r="I380">
        <v>0</v>
      </c>
      <c r="J380">
        <f>[2]Inputs!$B$6</f>
        <v>7.06</v>
      </c>
      <c r="K380">
        <f>[2]Inputs!$C$6</f>
        <v>1.63</v>
      </c>
      <c r="L380" s="5" t="str">
        <f>VLOOKUP(X380,[2]Inputs!$A:$F,6,FALSE)</f>
        <v>1.1081</v>
      </c>
      <c r="M380" s="5" t="str">
        <f>VLOOKUP(X380,[2]Inputs!$A:$H,8,FALSE)</f>
        <v>1.0000</v>
      </c>
      <c r="N380" s="5" t="str">
        <f>VLOOKUP(X380,[2]Inputs!$A:$H,7,FALSE)</f>
        <v>1.0300</v>
      </c>
      <c r="O380">
        <v>0</v>
      </c>
      <c r="P380">
        <v>0</v>
      </c>
      <c r="Q380">
        <v>0</v>
      </c>
      <c r="R380">
        <v>0</v>
      </c>
      <c r="S380">
        <f>SQRT((100/(J380*[2]Inputs!$B$9))^2/(K380^2+1))*[2]Inputs!$B$8^2/100</f>
        <v>12.409471324438538</v>
      </c>
      <c r="T380">
        <f>SQRT((100/(J380*[2]Inputs!$B$9))^2-SQRT((100/(J380*[2]Inputs!$B$9))^2/(K380^2+1))^2)*[2]Inputs!$B$8^2/100/2/PI()/50</f>
        <v>6.4385935699593638E-2</v>
      </c>
      <c r="U380">
        <v>0</v>
      </c>
      <c r="V380">
        <v>0</v>
      </c>
      <c r="W380" t="str">
        <f t="shared" si="13"/>
        <v>PSCAD_DMAT_C_Vdip_SCR7.06_XR1.63_P-1_Q0_Vdip.08.188.1.A</v>
      </c>
      <c r="X380" t="str">
        <f t="shared" si="14"/>
        <v>-1_0_7.06_1.63</v>
      </c>
      <c r="Z380">
        <v>0</v>
      </c>
    </row>
    <row r="381" spans="1:26" x14ac:dyDescent="0.25">
      <c r="A381" s="1" t="s">
        <v>713</v>
      </c>
      <c r="B381" t="s">
        <v>55</v>
      </c>
      <c r="C381" t="s">
        <v>60</v>
      </c>
      <c r="D381" t="s">
        <v>1140</v>
      </c>
      <c r="E381" t="s">
        <v>323</v>
      </c>
      <c r="F381" t="s">
        <v>304</v>
      </c>
      <c r="G381">
        <v>20</v>
      </c>
      <c r="H381">
        <v>-1</v>
      </c>
      <c r="I381">
        <v>0</v>
      </c>
      <c r="J381">
        <f>[2]Inputs!$B$6</f>
        <v>7.06</v>
      </c>
      <c r="K381">
        <f>[2]Inputs!$C$6</f>
        <v>1.63</v>
      </c>
      <c r="L381" s="5" t="str">
        <f>VLOOKUP(X381,[2]Inputs!$A:$F,6,FALSE)</f>
        <v>1.1081</v>
      </c>
      <c r="M381" s="5" t="str">
        <f>VLOOKUP(X381,[2]Inputs!$A:$H,8,FALSE)</f>
        <v>1.0000</v>
      </c>
      <c r="N381" s="5" t="str">
        <f>VLOOKUP(X381,[2]Inputs!$A:$H,7,FALSE)</f>
        <v>1.0300</v>
      </c>
      <c r="O381">
        <v>0</v>
      </c>
      <c r="P381">
        <v>0</v>
      </c>
      <c r="Q381">
        <v>0</v>
      </c>
      <c r="R381">
        <v>0</v>
      </c>
      <c r="S381">
        <f>SQRT((100/(J381*[2]Inputs!$B$9))^2/(K381^2+1))*[2]Inputs!$B$8^2/100</f>
        <v>12.409471324438538</v>
      </c>
      <c r="T381">
        <f>SQRT((100/(J381*[2]Inputs!$B$9))^2-SQRT((100/(J381*[2]Inputs!$B$9))^2/(K381^2+1))^2)*[2]Inputs!$B$8^2/100/2/PI()/50</f>
        <v>6.4385935699593638E-2</v>
      </c>
      <c r="U381">
        <v>0</v>
      </c>
      <c r="V381">
        <v>0</v>
      </c>
      <c r="W381" t="str">
        <f t="shared" si="13"/>
        <v>PSCAD_DMAT_C_Vdip_SCR7.06_XR1.63_P-1_Q0_Vdip.05.188.1.B</v>
      </c>
      <c r="X381" t="str">
        <f t="shared" si="14"/>
        <v>-1_0_7.06_1.63</v>
      </c>
      <c r="Z381">
        <v>0</v>
      </c>
    </row>
    <row r="382" spans="1:26" x14ac:dyDescent="0.25">
      <c r="A382" s="1" t="s">
        <v>714</v>
      </c>
      <c r="B382" t="s">
        <v>55</v>
      </c>
      <c r="C382" t="s">
        <v>61</v>
      </c>
      <c r="D382" t="s">
        <v>1140</v>
      </c>
      <c r="E382" t="s">
        <v>323</v>
      </c>
      <c r="F382" t="s">
        <v>304</v>
      </c>
      <c r="G382">
        <v>20</v>
      </c>
      <c r="H382">
        <v>-1</v>
      </c>
      <c r="I382">
        <v>0</v>
      </c>
      <c r="J382">
        <f>[2]Inputs!$B$6</f>
        <v>7.06</v>
      </c>
      <c r="K382">
        <f>[2]Inputs!$C$6</f>
        <v>1.63</v>
      </c>
      <c r="L382" s="5" t="str">
        <f>VLOOKUP(X382,[2]Inputs!$A:$F,6,FALSE)</f>
        <v>1.1081</v>
      </c>
      <c r="M382" s="5" t="str">
        <f>VLOOKUP(X382,[2]Inputs!$A:$H,8,FALSE)</f>
        <v>1.0000</v>
      </c>
      <c r="N382" s="5" t="str">
        <f>VLOOKUP(X382,[2]Inputs!$A:$H,7,FALSE)</f>
        <v>1.0300</v>
      </c>
      <c r="O382">
        <v>0</v>
      </c>
      <c r="P382">
        <v>0</v>
      </c>
      <c r="Q382">
        <v>0</v>
      </c>
      <c r="R382">
        <v>0</v>
      </c>
      <c r="S382">
        <f>SQRT((100/(J382*[2]Inputs!$B$9))^2/(K382^2+1))*[2]Inputs!$B$8^2/100</f>
        <v>12.409471324438538</v>
      </c>
      <c r="T382">
        <f>SQRT((100/(J382*[2]Inputs!$B$9))^2-SQRT((100/(J382*[2]Inputs!$B$9))^2/(K382^2+1))^2)*[2]Inputs!$B$8^2/100/2/PI()/50</f>
        <v>6.4385935699593638E-2</v>
      </c>
      <c r="U382">
        <v>0</v>
      </c>
      <c r="V382">
        <v>0</v>
      </c>
      <c r="W382" t="str">
        <f t="shared" si="13"/>
        <v>PSCAD_DMAT_C_Vdip_SCR7.06_XR1.63_P-1_Q0_Vdip.01.188.1.C</v>
      </c>
      <c r="X382" t="str">
        <f t="shared" si="14"/>
        <v>-1_0_7.06_1.63</v>
      </c>
      <c r="Z382">
        <v>0</v>
      </c>
    </row>
    <row r="383" spans="1:26" x14ac:dyDescent="0.25">
      <c r="A383" s="1" t="s">
        <v>715</v>
      </c>
      <c r="B383" t="s">
        <v>55</v>
      </c>
      <c r="C383" t="s">
        <v>59</v>
      </c>
      <c r="D383" t="s">
        <v>1140</v>
      </c>
      <c r="E383" t="s">
        <v>323</v>
      </c>
      <c r="F383" t="s">
        <v>304</v>
      </c>
      <c r="G383">
        <v>20</v>
      </c>
      <c r="H383">
        <v>-1</v>
      </c>
      <c r="I383">
        <v>0</v>
      </c>
      <c r="J383">
        <f>[2]Inputs!$B$7</f>
        <v>4.53</v>
      </c>
      <c r="K383">
        <f>[2]Inputs!$C$7</f>
        <v>1.21</v>
      </c>
      <c r="L383" s="5" t="str">
        <f>VLOOKUP(X383,[2]Inputs!$A:$F,6,FALSE)</f>
        <v>1.1782</v>
      </c>
      <c r="M383" s="5" t="str">
        <f>VLOOKUP(X383,[2]Inputs!$A:$H,8,FALSE)</f>
        <v>1.0000</v>
      </c>
      <c r="N383" s="5" t="str">
        <f>VLOOKUP(X383,[2]Inputs!$A:$H,7,FALSE)</f>
        <v>1.0300</v>
      </c>
      <c r="O383">
        <v>0</v>
      </c>
      <c r="P383">
        <v>0</v>
      </c>
      <c r="Q383">
        <v>0</v>
      </c>
      <c r="R383">
        <v>0</v>
      </c>
      <c r="S383">
        <f>SQRT((100/(J383*[2]Inputs!$B$9))^2/(K383^2+1))*[2]Inputs!$B$8^2/100</f>
        <v>23.560643977140487</v>
      </c>
      <c r="T383">
        <f>SQRT((100/(J383*[2]Inputs!$B$9))^2-SQRT((100/(J383*[2]Inputs!$B$9))^2/(K383^2+1))^2)*[2]Inputs!$B$8^2/100/2/PI()/50</f>
        <v>9.0744989423642869E-2</v>
      </c>
      <c r="U383">
        <v>0</v>
      </c>
      <c r="V383">
        <v>0</v>
      </c>
      <c r="W383" t="str">
        <f t="shared" si="13"/>
        <v>PSCAD_DMAT_C_Vdip_SCR4.53_XR1.21_P-1_Q0_Vdip.08.188.2.A</v>
      </c>
      <c r="X383" t="str">
        <f t="shared" si="14"/>
        <v>-1_0_4.53_1.21</v>
      </c>
      <c r="Z383">
        <v>0</v>
      </c>
    </row>
    <row r="384" spans="1:26" x14ac:dyDescent="0.25">
      <c r="A384" s="1" t="s">
        <v>716</v>
      </c>
      <c r="B384" t="s">
        <v>55</v>
      </c>
      <c r="C384" t="s">
        <v>60</v>
      </c>
      <c r="D384" t="s">
        <v>1140</v>
      </c>
      <c r="E384" t="s">
        <v>323</v>
      </c>
      <c r="F384" t="s">
        <v>304</v>
      </c>
      <c r="G384">
        <v>20</v>
      </c>
      <c r="H384">
        <v>-1</v>
      </c>
      <c r="I384">
        <v>0</v>
      </c>
      <c r="J384">
        <f>[2]Inputs!$B$7</f>
        <v>4.53</v>
      </c>
      <c r="K384">
        <f>[2]Inputs!$C$7</f>
        <v>1.21</v>
      </c>
      <c r="L384" s="5" t="str">
        <f>VLOOKUP(X384,[2]Inputs!$A:$F,6,FALSE)</f>
        <v>1.1782</v>
      </c>
      <c r="M384" s="5" t="str">
        <f>VLOOKUP(X384,[2]Inputs!$A:$H,8,FALSE)</f>
        <v>1.0000</v>
      </c>
      <c r="N384" s="5" t="str">
        <f>VLOOKUP(X384,[2]Inputs!$A:$H,7,FALSE)</f>
        <v>1.0300</v>
      </c>
      <c r="O384">
        <v>0</v>
      </c>
      <c r="P384">
        <v>0</v>
      </c>
      <c r="Q384">
        <v>0</v>
      </c>
      <c r="R384">
        <v>0</v>
      </c>
      <c r="S384">
        <f>SQRT((100/(J384*[2]Inputs!$B$9))^2/(K384^2+1))*[2]Inputs!$B$8^2/100</f>
        <v>23.560643977140487</v>
      </c>
      <c r="T384">
        <f>SQRT((100/(J384*[2]Inputs!$B$9))^2-SQRT((100/(J384*[2]Inputs!$B$9))^2/(K384^2+1))^2)*[2]Inputs!$B$8^2/100/2/PI()/50</f>
        <v>9.0744989423642869E-2</v>
      </c>
      <c r="U384">
        <v>0</v>
      </c>
      <c r="V384">
        <v>0</v>
      </c>
      <c r="W384" t="str">
        <f t="shared" si="13"/>
        <v>PSCAD_DMAT_C_Vdip_SCR4.53_XR1.21_P-1_Q0_Vdip.05.188.2.B</v>
      </c>
      <c r="X384" t="str">
        <f t="shared" si="14"/>
        <v>-1_0_4.53_1.21</v>
      </c>
      <c r="Z384">
        <v>0</v>
      </c>
    </row>
    <row r="385" spans="1:26" x14ac:dyDescent="0.25">
      <c r="A385" s="1" t="s">
        <v>717</v>
      </c>
      <c r="B385" t="s">
        <v>55</v>
      </c>
      <c r="C385" t="s">
        <v>61</v>
      </c>
      <c r="D385" t="s">
        <v>1140</v>
      </c>
      <c r="E385" t="s">
        <v>323</v>
      </c>
      <c r="F385" t="s">
        <v>304</v>
      </c>
      <c r="G385">
        <v>20</v>
      </c>
      <c r="H385">
        <v>-1</v>
      </c>
      <c r="I385">
        <v>0</v>
      </c>
      <c r="J385">
        <f>[2]Inputs!$B$7</f>
        <v>4.53</v>
      </c>
      <c r="K385">
        <f>[2]Inputs!$C$7</f>
        <v>1.21</v>
      </c>
      <c r="L385" s="5" t="str">
        <f>VLOOKUP(X385,[2]Inputs!$A:$F,6,FALSE)</f>
        <v>1.1782</v>
      </c>
      <c r="M385" s="5" t="str">
        <f>VLOOKUP(X385,[2]Inputs!$A:$H,8,FALSE)</f>
        <v>1.0000</v>
      </c>
      <c r="N385" s="5" t="str">
        <f>VLOOKUP(X385,[2]Inputs!$A:$H,7,FALSE)</f>
        <v>1.0300</v>
      </c>
      <c r="O385">
        <v>0</v>
      </c>
      <c r="P385">
        <v>0</v>
      </c>
      <c r="Q385">
        <v>0</v>
      </c>
      <c r="R385">
        <v>0</v>
      </c>
      <c r="S385">
        <f>SQRT((100/(J385*[2]Inputs!$B$9))^2/(K385^2+1))*[2]Inputs!$B$8^2/100</f>
        <v>23.560643977140487</v>
      </c>
      <c r="T385">
        <f>SQRT((100/(J385*[2]Inputs!$B$9))^2-SQRT((100/(J385*[2]Inputs!$B$9))^2/(K385^2+1))^2)*[2]Inputs!$B$8^2/100/2/PI()/50</f>
        <v>9.0744989423642869E-2</v>
      </c>
      <c r="U385">
        <v>0</v>
      </c>
      <c r="V385">
        <v>0</v>
      </c>
      <c r="W385" t="str">
        <f t="shared" si="13"/>
        <v>PSCAD_DMAT_C_Vdip_SCR4.53_XR1.21_P-1_Q0_Vdip.01.188.2.C</v>
      </c>
      <c r="X385" t="str">
        <f t="shared" si="14"/>
        <v>-1_0_4.53_1.21</v>
      </c>
      <c r="Z385">
        <v>0</v>
      </c>
    </row>
    <row r="386" spans="1:26" x14ac:dyDescent="0.25">
      <c r="A386" s="1" t="s">
        <v>718</v>
      </c>
      <c r="B386" t="s">
        <v>55</v>
      </c>
      <c r="C386" t="s">
        <v>59</v>
      </c>
      <c r="D386" t="s">
        <v>1140</v>
      </c>
      <c r="E386" t="s">
        <v>323</v>
      </c>
      <c r="F386" t="s">
        <v>304</v>
      </c>
      <c r="G386">
        <v>20</v>
      </c>
      <c r="H386">
        <v>-0.5</v>
      </c>
      <c r="I386">
        <v>0</v>
      </c>
      <c r="J386">
        <f>[2]Inputs!$B$6</f>
        <v>7.06</v>
      </c>
      <c r="K386">
        <f>[2]Inputs!$C$6</f>
        <v>1.63</v>
      </c>
      <c r="L386" s="5" t="str">
        <f>VLOOKUP(X386,[2]Inputs!$A:$F,6,FALSE)</f>
        <v>1.0675</v>
      </c>
      <c r="M386" s="5" t="str">
        <f>VLOOKUP(X386,[2]Inputs!$A:$H,8,FALSE)</f>
        <v>1.0000</v>
      </c>
      <c r="N386" s="5" t="str">
        <f>VLOOKUP(X386,[2]Inputs!$A:$H,7,FALSE)</f>
        <v>1.0300</v>
      </c>
      <c r="O386">
        <v>0</v>
      </c>
      <c r="P386">
        <v>0</v>
      </c>
      <c r="Q386">
        <v>0</v>
      </c>
      <c r="R386">
        <v>0</v>
      </c>
      <c r="S386">
        <f>SQRT((100/(J386*[2]Inputs!$B$9))^2/(K386^2+1))*[2]Inputs!$B$8^2/100</f>
        <v>12.409471324438538</v>
      </c>
      <c r="T386">
        <f>SQRT((100/(J386*[2]Inputs!$B$9))^2-SQRT((100/(J386*[2]Inputs!$B$9))^2/(K386^2+1))^2)*[2]Inputs!$B$8^2/100/2/PI()/50</f>
        <v>6.4385935699593638E-2</v>
      </c>
      <c r="U386">
        <v>0</v>
      </c>
      <c r="V386">
        <v>0</v>
      </c>
      <c r="W386" t="str">
        <f t="shared" si="13"/>
        <v>PSCAD_DMAT_C_Vdip_SCR7.06_XR1.63_P-0.5_Q0_Vdip.08.189.1.A</v>
      </c>
      <c r="X386" t="str">
        <f t="shared" si="14"/>
        <v>-0.5_0_7.06_1.63</v>
      </c>
      <c r="Z386">
        <v>0</v>
      </c>
    </row>
    <row r="387" spans="1:26" x14ac:dyDescent="0.25">
      <c r="A387" s="1" t="s">
        <v>719</v>
      </c>
      <c r="B387" t="s">
        <v>55</v>
      </c>
      <c r="C387" t="s">
        <v>60</v>
      </c>
      <c r="D387" t="s">
        <v>1140</v>
      </c>
      <c r="E387" t="s">
        <v>323</v>
      </c>
      <c r="F387" t="s">
        <v>304</v>
      </c>
      <c r="G387">
        <v>20</v>
      </c>
      <c r="H387">
        <v>-0.5</v>
      </c>
      <c r="I387">
        <v>0</v>
      </c>
      <c r="J387">
        <f>[2]Inputs!$B$6</f>
        <v>7.06</v>
      </c>
      <c r="K387">
        <f>[2]Inputs!$C$6</f>
        <v>1.63</v>
      </c>
      <c r="L387" s="5" t="str">
        <f>VLOOKUP(X387,[2]Inputs!$A:$F,6,FALSE)</f>
        <v>1.0675</v>
      </c>
      <c r="M387" s="5" t="str">
        <f>VLOOKUP(X387,[2]Inputs!$A:$H,8,FALSE)</f>
        <v>1.0000</v>
      </c>
      <c r="N387" s="5" t="str">
        <f>VLOOKUP(X387,[2]Inputs!$A:$H,7,FALSE)</f>
        <v>1.0300</v>
      </c>
      <c r="O387">
        <v>0</v>
      </c>
      <c r="P387">
        <v>0</v>
      </c>
      <c r="Q387">
        <v>0</v>
      </c>
      <c r="R387">
        <v>0</v>
      </c>
      <c r="S387">
        <f>SQRT((100/(J387*[2]Inputs!$B$9))^2/(K387^2+1))*[2]Inputs!$B$8^2/100</f>
        <v>12.409471324438538</v>
      </c>
      <c r="T387">
        <f>SQRT((100/(J387*[2]Inputs!$B$9))^2-SQRT((100/(J387*[2]Inputs!$B$9))^2/(K387^2+1))^2)*[2]Inputs!$B$8^2/100/2/PI()/50</f>
        <v>6.4385935699593638E-2</v>
      </c>
      <c r="U387">
        <v>0</v>
      </c>
      <c r="V387">
        <v>0</v>
      </c>
      <c r="W387" t="str">
        <f t="shared" ref="W387:W450" si="15">"PSCAD_"&amp;F387&amp;"_"&amp;D387&amp;"_"&amp;E387&amp;"_SCR"&amp;ROUND(J387,2)&amp;"_XR"&amp;ROUND(K387,2)&amp;"_P"&amp;H387&amp;"_Q"&amp;I387&amp;"_"&amp;A387</f>
        <v>PSCAD_DMAT_C_Vdip_SCR7.06_XR1.63_P-0.5_Q0_Vdip.05.189.1.B</v>
      </c>
      <c r="X387" t="str">
        <f t="shared" ref="X387:X450" si="16">H387&amp;"_"&amp;I387&amp;"_"&amp;ROUND(J387,2)&amp;"_"&amp;ROUND(K387,2)</f>
        <v>-0.5_0_7.06_1.63</v>
      </c>
      <c r="Z387">
        <v>0</v>
      </c>
    </row>
    <row r="388" spans="1:26" x14ac:dyDescent="0.25">
      <c r="A388" s="1" t="s">
        <v>720</v>
      </c>
      <c r="B388" t="s">
        <v>55</v>
      </c>
      <c r="C388" t="s">
        <v>61</v>
      </c>
      <c r="D388" t="s">
        <v>1140</v>
      </c>
      <c r="E388" t="s">
        <v>323</v>
      </c>
      <c r="F388" t="s">
        <v>304</v>
      </c>
      <c r="G388">
        <v>20</v>
      </c>
      <c r="H388">
        <v>-0.5</v>
      </c>
      <c r="I388">
        <v>0</v>
      </c>
      <c r="J388">
        <f>[2]Inputs!$B$6</f>
        <v>7.06</v>
      </c>
      <c r="K388">
        <f>[2]Inputs!$C$6</f>
        <v>1.63</v>
      </c>
      <c r="L388" s="5" t="str">
        <f>VLOOKUP(X388,[2]Inputs!$A:$F,6,FALSE)</f>
        <v>1.0675</v>
      </c>
      <c r="M388" s="5" t="str">
        <f>VLOOKUP(X388,[2]Inputs!$A:$H,8,FALSE)</f>
        <v>1.0000</v>
      </c>
      <c r="N388" s="5" t="str">
        <f>VLOOKUP(X388,[2]Inputs!$A:$H,7,FALSE)</f>
        <v>1.0300</v>
      </c>
      <c r="O388">
        <v>0</v>
      </c>
      <c r="P388">
        <v>0</v>
      </c>
      <c r="Q388">
        <v>0</v>
      </c>
      <c r="R388">
        <v>0</v>
      </c>
      <c r="S388">
        <f>SQRT((100/(J388*[2]Inputs!$B$9))^2/(K388^2+1))*[2]Inputs!$B$8^2/100</f>
        <v>12.409471324438538</v>
      </c>
      <c r="T388">
        <f>SQRT((100/(J388*[2]Inputs!$B$9))^2-SQRT((100/(J388*[2]Inputs!$B$9))^2/(K388^2+1))^2)*[2]Inputs!$B$8^2/100/2/PI()/50</f>
        <v>6.4385935699593638E-2</v>
      </c>
      <c r="U388">
        <v>0</v>
      </c>
      <c r="V388">
        <v>0</v>
      </c>
      <c r="W388" t="str">
        <f t="shared" si="15"/>
        <v>PSCAD_DMAT_C_Vdip_SCR7.06_XR1.63_P-0.5_Q0_Vdip.01.189.1.C</v>
      </c>
      <c r="X388" t="str">
        <f t="shared" si="16"/>
        <v>-0.5_0_7.06_1.63</v>
      </c>
      <c r="Z388">
        <v>0</v>
      </c>
    </row>
    <row r="389" spans="1:26" x14ac:dyDescent="0.25">
      <c r="A389" s="1" t="s">
        <v>721</v>
      </c>
      <c r="B389" t="s">
        <v>55</v>
      </c>
      <c r="C389" t="s">
        <v>59</v>
      </c>
      <c r="D389" t="s">
        <v>1140</v>
      </c>
      <c r="E389" t="s">
        <v>323</v>
      </c>
      <c r="F389" t="s">
        <v>304</v>
      </c>
      <c r="G389">
        <v>20</v>
      </c>
      <c r="H389">
        <v>-0.5</v>
      </c>
      <c r="I389">
        <v>0</v>
      </c>
      <c r="J389">
        <f>[2]Inputs!$B$7</f>
        <v>4.53</v>
      </c>
      <c r="K389">
        <f>[2]Inputs!$C$7</f>
        <v>1.21</v>
      </c>
      <c r="L389" s="5" t="str">
        <f>VLOOKUP(X389,[2]Inputs!$A:$F,6,FALSE)</f>
        <v>1.1014</v>
      </c>
      <c r="M389" s="5" t="str">
        <f>VLOOKUP(X389,[2]Inputs!$A:$H,8,FALSE)</f>
        <v>1.0000</v>
      </c>
      <c r="N389" s="5" t="str">
        <f>VLOOKUP(X389,[2]Inputs!$A:$H,7,FALSE)</f>
        <v>1.0300</v>
      </c>
      <c r="O389">
        <v>0</v>
      </c>
      <c r="P389">
        <v>0</v>
      </c>
      <c r="Q389">
        <v>0</v>
      </c>
      <c r="R389">
        <v>0</v>
      </c>
      <c r="S389">
        <f>SQRT((100/(J389*[2]Inputs!$B$9))^2/(K389^2+1))*[2]Inputs!$B$8^2/100</f>
        <v>23.560643977140487</v>
      </c>
      <c r="T389">
        <f>SQRT((100/(J389*[2]Inputs!$B$9))^2-SQRT((100/(J389*[2]Inputs!$B$9))^2/(K389^2+1))^2)*[2]Inputs!$B$8^2/100/2/PI()/50</f>
        <v>9.0744989423642869E-2</v>
      </c>
      <c r="U389">
        <v>0</v>
      </c>
      <c r="V389">
        <v>0</v>
      </c>
      <c r="W389" t="str">
        <f t="shared" si="15"/>
        <v>PSCAD_DMAT_C_Vdip_SCR4.53_XR1.21_P-0.5_Q0_Vdip.08.189.2.A</v>
      </c>
      <c r="X389" t="str">
        <f t="shared" si="16"/>
        <v>-0.5_0_4.53_1.21</v>
      </c>
      <c r="Z389">
        <v>0</v>
      </c>
    </row>
    <row r="390" spans="1:26" x14ac:dyDescent="0.25">
      <c r="A390" s="1" t="s">
        <v>722</v>
      </c>
      <c r="B390" t="s">
        <v>55</v>
      </c>
      <c r="C390" t="s">
        <v>60</v>
      </c>
      <c r="D390" t="s">
        <v>1140</v>
      </c>
      <c r="E390" t="s">
        <v>323</v>
      </c>
      <c r="F390" t="s">
        <v>304</v>
      </c>
      <c r="G390">
        <v>20</v>
      </c>
      <c r="H390">
        <v>-0.5</v>
      </c>
      <c r="I390">
        <v>0</v>
      </c>
      <c r="J390">
        <f>[2]Inputs!$B$7</f>
        <v>4.53</v>
      </c>
      <c r="K390">
        <f>[2]Inputs!$C$7</f>
        <v>1.21</v>
      </c>
      <c r="L390" s="5" t="str">
        <f>VLOOKUP(X390,[2]Inputs!$A:$F,6,FALSE)</f>
        <v>1.1014</v>
      </c>
      <c r="M390" s="5" t="str">
        <f>VLOOKUP(X390,[2]Inputs!$A:$H,8,FALSE)</f>
        <v>1.0000</v>
      </c>
      <c r="N390" s="5" t="str">
        <f>VLOOKUP(X390,[2]Inputs!$A:$H,7,FALSE)</f>
        <v>1.0300</v>
      </c>
      <c r="O390">
        <v>0</v>
      </c>
      <c r="P390">
        <v>0</v>
      </c>
      <c r="Q390">
        <v>0</v>
      </c>
      <c r="R390">
        <v>0</v>
      </c>
      <c r="S390">
        <f>SQRT((100/(J390*[2]Inputs!$B$9))^2/(K390^2+1))*[2]Inputs!$B$8^2/100</f>
        <v>23.560643977140487</v>
      </c>
      <c r="T390">
        <f>SQRT((100/(J390*[2]Inputs!$B$9))^2-SQRT((100/(J390*[2]Inputs!$B$9))^2/(K390^2+1))^2)*[2]Inputs!$B$8^2/100/2/PI()/50</f>
        <v>9.0744989423642869E-2</v>
      </c>
      <c r="U390">
        <v>0</v>
      </c>
      <c r="V390">
        <v>0</v>
      </c>
      <c r="W390" t="str">
        <f t="shared" si="15"/>
        <v>PSCAD_DMAT_C_Vdip_SCR4.53_XR1.21_P-0.5_Q0_Vdip.05.189.2.B</v>
      </c>
      <c r="X390" t="str">
        <f t="shared" si="16"/>
        <v>-0.5_0_4.53_1.21</v>
      </c>
      <c r="Z390">
        <v>0</v>
      </c>
    </row>
    <row r="391" spans="1:26" x14ac:dyDescent="0.25">
      <c r="A391" s="1" t="s">
        <v>723</v>
      </c>
      <c r="B391" t="s">
        <v>55</v>
      </c>
      <c r="C391" t="s">
        <v>61</v>
      </c>
      <c r="D391" t="s">
        <v>1140</v>
      </c>
      <c r="E391" t="s">
        <v>323</v>
      </c>
      <c r="F391" t="s">
        <v>304</v>
      </c>
      <c r="G391">
        <v>20</v>
      </c>
      <c r="H391">
        <v>-0.5</v>
      </c>
      <c r="I391">
        <v>0</v>
      </c>
      <c r="J391">
        <f>[2]Inputs!$B$7</f>
        <v>4.53</v>
      </c>
      <c r="K391">
        <f>[2]Inputs!$C$7</f>
        <v>1.21</v>
      </c>
      <c r="L391" s="5" t="str">
        <f>VLOOKUP(X391,[2]Inputs!$A:$F,6,FALSE)</f>
        <v>1.1014</v>
      </c>
      <c r="M391" s="5" t="str">
        <f>VLOOKUP(X391,[2]Inputs!$A:$H,8,FALSE)</f>
        <v>1.0000</v>
      </c>
      <c r="N391" s="5" t="str">
        <f>VLOOKUP(X391,[2]Inputs!$A:$H,7,FALSE)</f>
        <v>1.0300</v>
      </c>
      <c r="O391">
        <v>0</v>
      </c>
      <c r="P391">
        <v>0</v>
      </c>
      <c r="Q391">
        <v>0</v>
      </c>
      <c r="R391">
        <v>0</v>
      </c>
      <c r="S391">
        <f>SQRT((100/(J391*[2]Inputs!$B$9))^2/(K391^2+1))*[2]Inputs!$B$8^2/100</f>
        <v>23.560643977140487</v>
      </c>
      <c r="T391">
        <f>SQRT((100/(J391*[2]Inputs!$B$9))^2-SQRT((100/(J391*[2]Inputs!$B$9))^2/(K391^2+1))^2)*[2]Inputs!$B$8^2/100/2/PI()/50</f>
        <v>9.0744989423642869E-2</v>
      </c>
      <c r="U391">
        <v>0</v>
      </c>
      <c r="V391">
        <v>0</v>
      </c>
      <c r="W391" t="str">
        <f t="shared" si="15"/>
        <v>PSCAD_DMAT_C_Vdip_SCR4.53_XR1.21_P-0.5_Q0_Vdip.01.189.2.C</v>
      </c>
      <c r="X391" t="str">
        <f t="shared" si="16"/>
        <v>-0.5_0_4.53_1.21</v>
      </c>
      <c r="Z391">
        <v>0</v>
      </c>
    </row>
    <row r="392" spans="1:26" x14ac:dyDescent="0.25">
      <c r="A392" s="1" t="s">
        <v>724</v>
      </c>
      <c r="B392" t="s">
        <v>55</v>
      </c>
      <c r="C392" t="s">
        <v>43</v>
      </c>
      <c r="D392" t="s">
        <v>1140</v>
      </c>
      <c r="E392" t="s">
        <v>324</v>
      </c>
      <c r="F392" t="s">
        <v>304</v>
      </c>
      <c r="G392">
        <v>55</v>
      </c>
      <c r="H392">
        <v>-1</v>
      </c>
      <c r="I392">
        <v>0</v>
      </c>
      <c r="J392">
        <v>10</v>
      </c>
      <c r="K392">
        <v>14</v>
      </c>
      <c r="L392" s="5" t="str">
        <f>VLOOKUP(X392,[2]Inputs!$A:$F,6,FALSE)</f>
        <v>1.0414</v>
      </c>
      <c r="M392" s="5" t="str">
        <f>VLOOKUP(X392,[2]Inputs!$A:$H,8,FALSE)</f>
        <v>1.0000</v>
      </c>
      <c r="N392" s="5" t="str">
        <f>VLOOKUP(X392,[2]Inputs!$A:$H,7,FALSE)</f>
        <v>1.0300</v>
      </c>
      <c r="O392">
        <v>0</v>
      </c>
      <c r="P392">
        <v>0</v>
      </c>
      <c r="Q392">
        <v>0</v>
      </c>
      <c r="R392">
        <v>0</v>
      </c>
      <c r="S392">
        <f>SQRT((100/(J392*[2]Inputs!$B$9))^2/(K392^2+1))*[2]Inputs!$B$8^2/100</f>
        <v>1.1936621144128245</v>
      </c>
      <c r="T392">
        <f>SQRT((100/(J392*[2]Inputs!$B$9))^2-SQRT((100/(J392*[2]Inputs!$B$9))^2/(K392^2+1))^2)*[2]Inputs!$B$8^2/100/2/PI()/50</f>
        <v>5.3193623249290889E-2</v>
      </c>
      <c r="U392">
        <v>0</v>
      </c>
      <c r="V392">
        <v>0</v>
      </c>
      <c r="W392" t="str">
        <f t="shared" si="15"/>
        <v>PSCAD_DMAT_C_Grid.PhA_SCR10_XR14_P-1_Q0_Grid.PhA.193.1</v>
      </c>
      <c r="X392" t="str">
        <f t="shared" si="16"/>
        <v>-1_0_10_14</v>
      </c>
      <c r="Z392">
        <v>0</v>
      </c>
    </row>
    <row r="393" spans="1:26" x14ac:dyDescent="0.25">
      <c r="A393" s="1" t="s">
        <v>725</v>
      </c>
      <c r="B393" t="s">
        <v>55</v>
      </c>
      <c r="C393" t="s">
        <v>43</v>
      </c>
      <c r="D393" t="s">
        <v>1140</v>
      </c>
      <c r="E393" t="s">
        <v>324</v>
      </c>
      <c r="F393" t="s">
        <v>304</v>
      </c>
      <c r="G393">
        <v>55</v>
      </c>
      <c r="H393">
        <v>-1</v>
      </c>
      <c r="I393">
        <v>0</v>
      </c>
      <c r="J393">
        <v>10</v>
      </c>
      <c r="K393">
        <v>3</v>
      </c>
      <c r="L393" s="5" t="str">
        <f>VLOOKUP(X393,[2]Inputs!$A:$F,6,FALSE)</f>
        <v>1.0647</v>
      </c>
      <c r="M393" s="5" t="str">
        <f>VLOOKUP(X393,[2]Inputs!$A:$H,8,FALSE)</f>
        <v>1.0000</v>
      </c>
      <c r="N393" s="5" t="str">
        <f>VLOOKUP(X393,[2]Inputs!$A:$H,7,FALSE)</f>
        <v>1.0300</v>
      </c>
      <c r="O393">
        <v>0</v>
      </c>
      <c r="P393">
        <v>0</v>
      </c>
      <c r="Q393">
        <v>0</v>
      </c>
      <c r="R393">
        <v>0</v>
      </c>
      <c r="S393">
        <f>SQRT((100/(J393*[2]Inputs!$B$9))^2/(K393^2+1))*[2]Inputs!$B$8^2/100</f>
        <v>5.2980313414205611</v>
      </c>
      <c r="T393">
        <f>SQRT((100/(J393*[2]Inputs!$B$9))^2-SQRT((100/(J393*[2]Inputs!$B$9))^2/(K393^2+1))^2)*[2]Inputs!$B$8^2/100/2/PI()/50</f>
        <v>5.0592472598572046E-2</v>
      </c>
      <c r="U393">
        <v>0</v>
      </c>
      <c r="V393">
        <v>0</v>
      </c>
      <c r="W393" t="str">
        <f t="shared" si="15"/>
        <v>PSCAD_DMAT_C_Grid.PhA_SCR10_XR3_P-1_Q0_Grid.PhA.193.2</v>
      </c>
      <c r="X393" t="str">
        <f t="shared" si="16"/>
        <v>-1_0_10_3</v>
      </c>
      <c r="Z393">
        <v>0</v>
      </c>
    </row>
    <row r="394" spans="1:26" x14ac:dyDescent="0.25">
      <c r="A394" s="1" t="s">
        <v>726</v>
      </c>
      <c r="B394" t="s">
        <v>55</v>
      </c>
      <c r="C394" t="s">
        <v>43</v>
      </c>
      <c r="D394" t="s">
        <v>1140</v>
      </c>
      <c r="E394" t="s">
        <v>324</v>
      </c>
      <c r="F394" t="s">
        <v>304</v>
      </c>
      <c r="G394">
        <v>55</v>
      </c>
      <c r="H394">
        <v>-0.05</v>
      </c>
      <c r="I394">
        <v>0</v>
      </c>
      <c r="J394">
        <v>10</v>
      </c>
      <c r="K394">
        <v>14</v>
      </c>
      <c r="L394" s="5" t="str">
        <f>VLOOKUP(X394,[2]Inputs!$A:$F,6,FALSE)</f>
        <v>1.0303</v>
      </c>
      <c r="M394" s="5" t="str">
        <f>VLOOKUP(X394,[2]Inputs!$A:$H,8,FALSE)</f>
        <v>1.0000</v>
      </c>
      <c r="N394" s="5" t="str">
        <f>VLOOKUP(X394,[2]Inputs!$A:$H,7,FALSE)</f>
        <v>1.0300</v>
      </c>
      <c r="O394">
        <v>0</v>
      </c>
      <c r="P394">
        <v>0</v>
      </c>
      <c r="Q394">
        <v>0</v>
      </c>
      <c r="R394">
        <v>0</v>
      </c>
      <c r="S394">
        <f>SQRT((100/(J394*[2]Inputs!$B$9))^2/(K394^2+1))*[2]Inputs!$B$8^2/100</f>
        <v>1.1936621144128245</v>
      </c>
      <c r="T394">
        <f>SQRT((100/(J394*[2]Inputs!$B$9))^2-SQRT((100/(J394*[2]Inputs!$B$9))^2/(K394^2+1))^2)*[2]Inputs!$B$8^2/100/2/PI()/50</f>
        <v>5.3193623249290889E-2</v>
      </c>
      <c r="U394">
        <v>0</v>
      </c>
      <c r="V394">
        <v>0</v>
      </c>
      <c r="W394" t="str">
        <f t="shared" si="15"/>
        <v>PSCAD_DMAT_C_Grid.PhA_SCR10_XR14_P-0.05_Q0_Grid.PhA.194.1</v>
      </c>
      <c r="X394" t="str">
        <f t="shared" si="16"/>
        <v>-0.05_0_10_14</v>
      </c>
      <c r="Z394">
        <v>0</v>
      </c>
    </row>
    <row r="395" spans="1:26" x14ac:dyDescent="0.25">
      <c r="A395" s="1" t="s">
        <v>727</v>
      </c>
      <c r="B395" t="s">
        <v>55</v>
      </c>
      <c r="C395" t="s">
        <v>43</v>
      </c>
      <c r="D395" t="s">
        <v>1140</v>
      </c>
      <c r="E395" t="s">
        <v>324</v>
      </c>
      <c r="F395" t="s">
        <v>304</v>
      </c>
      <c r="G395">
        <v>55</v>
      </c>
      <c r="H395">
        <v>-0.05</v>
      </c>
      <c r="I395">
        <v>0</v>
      </c>
      <c r="J395">
        <v>10</v>
      </c>
      <c r="K395">
        <v>3</v>
      </c>
      <c r="L395" s="5" t="str">
        <f>VLOOKUP(X395,[2]Inputs!$A:$F,6,FALSE)</f>
        <v>1.0315</v>
      </c>
      <c r="M395" s="5" t="str">
        <f>VLOOKUP(X395,[2]Inputs!$A:$H,8,FALSE)</f>
        <v>1.0000</v>
      </c>
      <c r="N395" s="5" t="str">
        <f>VLOOKUP(X395,[2]Inputs!$A:$H,7,FALSE)</f>
        <v>1.0300</v>
      </c>
      <c r="O395">
        <v>0</v>
      </c>
      <c r="P395">
        <v>0</v>
      </c>
      <c r="Q395">
        <v>0</v>
      </c>
      <c r="R395">
        <v>0</v>
      </c>
      <c r="S395">
        <f>SQRT((100/(J395*[2]Inputs!$B$9))^2/(K395^2+1))*[2]Inputs!$B$8^2/100</f>
        <v>5.2980313414205611</v>
      </c>
      <c r="T395">
        <f>SQRT((100/(J395*[2]Inputs!$B$9))^2-SQRT((100/(J395*[2]Inputs!$B$9))^2/(K395^2+1))^2)*[2]Inputs!$B$8^2/100/2/PI()/50</f>
        <v>5.0592472598572046E-2</v>
      </c>
      <c r="U395">
        <v>0</v>
      </c>
      <c r="V395">
        <v>0</v>
      </c>
      <c r="W395" t="str">
        <f t="shared" si="15"/>
        <v>PSCAD_DMAT_C_Grid.PhA_SCR10_XR3_P-0.05_Q0_Grid.PhA.194.2</v>
      </c>
      <c r="X395" t="str">
        <f t="shared" si="16"/>
        <v>-0.05_0_10_3</v>
      </c>
      <c r="Z395">
        <v>0</v>
      </c>
    </row>
    <row r="396" spans="1:26" x14ac:dyDescent="0.25">
      <c r="A396" s="1" t="s">
        <v>728</v>
      </c>
      <c r="B396" t="s">
        <v>55</v>
      </c>
      <c r="C396" t="s">
        <v>43</v>
      </c>
      <c r="D396" t="s">
        <v>1140</v>
      </c>
      <c r="E396" t="s">
        <v>324</v>
      </c>
      <c r="F396" t="s">
        <v>304</v>
      </c>
      <c r="G396">
        <v>55</v>
      </c>
      <c r="H396">
        <v>-1</v>
      </c>
      <c r="I396">
        <v>0</v>
      </c>
      <c r="J396">
        <v>3</v>
      </c>
      <c r="K396">
        <v>14</v>
      </c>
      <c r="L396" s="5" t="str">
        <f>VLOOKUP(X396,[2]Inputs!$A:$F,6,FALSE)</f>
        <v>1.1013</v>
      </c>
      <c r="M396" s="5" t="str">
        <f>VLOOKUP(X396,[2]Inputs!$A:$H,8,FALSE)</f>
        <v>1.0000</v>
      </c>
      <c r="N396" s="5" t="str">
        <f>VLOOKUP(X396,[2]Inputs!$A:$H,7,FALSE)</f>
        <v>1.0300</v>
      </c>
      <c r="O396">
        <v>0</v>
      </c>
      <c r="P396">
        <v>0</v>
      </c>
      <c r="Q396">
        <v>0</v>
      </c>
      <c r="R396">
        <v>0</v>
      </c>
      <c r="S396">
        <f>SQRT((100/(J396*[2]Inputs!$B$9))^2/(K396^2+1))*[2]Inputs!$B$8^2/100</f>
        <v>3.9788737147094158</v>
      </c>
      <c r="T396">
        <f>SQRT((100/(J396*[2]Inputs!$B$9))^2-SQRT((100/(J396*[2]Inputs!$B$9))^2/(K396^2+1))^2)*[2]Inputs!$B$8^2/100/2/PI()/50</f>
        <v>0.17731207749763631</v>
      </c>
      <c r="U396">
        <v>0</v>
      </c>
      <c r="V396">
        <v>0</v>
      </c>
      <c r="W396" t="str">
        <f t="shared" si="15"/>
        <v>PSCAD_DMAT_C_Grid.PhA_SCR3_XR14_P-1_Q0_Grid.PhA.195.1</v>
      </c>
      <c r="X396" t="str">
        <f t="shared" si="16"/>
        <v>-1_0_3_14</v>
      </c>
      <c r="Z396">
        <v>0</v>
      </c>
    </row>
    <row r="397" spans="1:26" x14ac:dyDescent="0.25">
      <c r="A397" s="1" t="s">
        <v>729</v>
      </c>
      <c r="B397" t="s">
        <v>55</v>
      </c>
      <c r="C397" t="s">
        <v>43</v>
      </c>
      <c r="D397" t="s">
        <v>1140</v>
      </c>
      <c r="E397" t="s">
        <v>324</v>
      </c>
      <c r="F397" t="s">
        <v>304</v>
      </c>
      <c r="G397">
        <v>55</v>
      </c>
      <c r="H397">
        <v>-1</v>
      </c>
      <c r="I397">
        <v>0</v>
      </c>
      <c r="J397">
        <v>3</v>
      </c>
      <c r="K397">
        <v>3</v>
      </c>
      <c r="L397" s="5" t="str">
        <f>VLOOKUP(X397,[2]Inputs!$A:$F,6,FALSE)</f>
        <v>1.1731</v>
      </c>
      <c r="M397" s="5" t="str">
        <f>VLOOKUP(X397,[2]Inputs!$A:$H,8,FALSE)</f>
        <v>1.0000</v>
      </c>
      <c r="N397" s="5" t="str">
        <f>VLOOKUP(X397,[2]Inputs!$A:$H,7,FALSE)</f>
        <v>1.0300</v>
      </c>
      <c r="O397">
        <v>0</v>
      </c>
      <c r="P397">
        <v>0</v>
      </c>
      <c r="Q397">
        <v>0</v>
      </c>
      <c r="R397">
        <v>0</v>
      </c>
      <c r="S397">
        <f>SQRT((100/(J397*[2]Inputs!$B$9))^2/(K397^2+1))*[2]Inputs!$B$8^2/100</f>
        <v>17.660104471401873</v>
      </c>
      <c r="T397">
        <f>SQRT((100/(J397*[2]Inputs!$B$9))^2-SQRT((100/(J397*[2]Inputs!$B$9))^2/(K397^2+1))^2)*[2]Inputs!$B$8^2/100/2/PI()/50</f>
        <v>0.16864157532857349</v>
      </c>
      <c r="U397">
        <v>0</v>
      </c>
      <c r="V397">
        <v>0</v>
      </c>
      <c r="W397" t="str">
        <f t="shared" si="15"/>
        <v>PSCAD_DMAT_C_Grid.PhA_SCR3_XR3_P-1_Q0_Grid.PhA.195.2</v>
      </c>
      <c r="X397" t="str">
        <f t="shared" si="16"/>
        <v>-1_0_3_3</v>
      </c>
      <c r="Z397">
        <v>0</v>
      </c>
    </row>
    <row r="398" spans="1:26" x14ac:dyDescent="0.25">
      <c r="A398" s="1" t="s">
        <v>730</v>
      </c>
      <c r="B398" t="s">
        <v>55</v>
      </c>
      <c r="C398" t="s">
        <v>43</v>
      </c>
      <c r="D398" t="s">
        <v>1140</v>
      </c>
      <c r="E398" t="s">
        <v>324</v>
      </c>
      <c r="F398" t="s">
        <v>304</v>
      </c>
      <c r="G398">
        <v>55</v>
      </c>
      <c r="H398">
        <v>-0.05</v>
      </c>
      <c r="I398">
        <v>0</v>
      </c>
      <c r="J398">
        <v>3</v>
      </c>
      <c r="K398">
        <v>14</v>
      </c>
      <c r="L398" s="5" t="str">
        <f>VLOOKUP(X398,[2]Inputs!$A:$F,6,FALSE)</f>
        <v>1.0311</v>
      </c>
      <c r="M398" s="5" t="str">
        <f>VLOOKUP(X398,[2]Inputs!$A:$H,8,FALSE)</f>
        <v>1.0000</v>
      </c>
      <c r="N398" s="5" t="str">
        <f>VLOOKUP(X398,[2]Inputs!$A:$H,7,FALSE)</f>
        <v>1.0300</v>
      </c>
      <c r="O398">
        <v>0</v>
      </c>
      <c r="P398">
        <v>0</v>
      </c>
      <c r="Q398">
        <v>0</v>
      </c>
      <c r="R398">
        <v>0</v>
      </c>
      <c r="S398">
        <f>SQRT((100/(J398*[2]Inputs!$B$9))^2/(K398^2+1))*[2]Inputs!$B$8^2/100</f>
        <v>3.9788737147094158</v>
      </c>
      <c r="T398">
        <f>SQRT((100/(J398*[2]Inputs!$B$9))^2-SQRT((100/(J398*[2]Inputs!$B$9))^2/(K398^2+1))^2)*[2]Inputs!$B$8^2/100/2/PI()/50</f>
        <v>0.17731207749763631</v>
      </c>
      <c r="U398">
        <v>0</v>
      </c>
      <c r="V398">
        <v>0</v>
      </c>
      <c r="W398" t="str">
        <f t="shared" si="15"/>
        <v>PSCAD_DMAT_C_Grid.PhA_SCR3_XR14_P-0.05_Q0_Grid.PhA.196.1</v>
      </c>
      <c r="X398" t="str">
        <f t="shared" si="16"/>
        <v>-0.05_0_3_14</v>
      </c>
      <c r="Z398">
        <v>0</v>
      </c>
    </row>
    <row r="399" spans="1:26" x14ac:dyDescent="0.25">
      <c r="A399" s="1" t="s">
        <v>731</v>
      </c>
      <c r="B399" t="s">
        <v>55</v>
      </c>
      <c r="C399" t="s">
        <v>43</v>
      </c>
      <c r="D399" t="s">
        <v>1140</v>
      </c>
      <c r="E399" t="s">
        <v>324</v>
      </c>
      <c r="F399" t="s">
        <v>304</v>
      </c>
      <c r="G399">
        <v>55</v>
      </c>
      <c r="H399">
        <v>-0.05</v>
      </c>
      <c r="I399">
        <v>0</v>
      </c>
      <c r="J399">
        <v>3</v>
      </c>
      <c r="K399">
        <v>3</v>
      </c>
      <c r="L399" s="5" t="str">
        <f>VLOOKUP(X399,[2]Inputs!$A:$F,6,FALSE)</f>
        <v>1.0351</v>
      </c>
      <c r="M399" s="5" t="str">
        <f>VLOOKUP(X399,[2]Inputs!$A:$H,8,FALSE)</f>
        <v>1.0000</v>
      </c>
      <c r="N399" s="5" t="str">
        <f>VLOOKUP(X399,[2]Inputs!$A:$H,7,FALSE)</f>
        <v>1.0300</v>
      </c>
      <c r="O399">
        <v>0</v>
      </c>
      <c r="P399">
        <v>0</v>
      </c>
      <c r="Q399">
        <v>0</v>
      </c>
      <c r="R399">
        <v>0</v>
      </c>
      <c r="S399">
        <f>SQRT((100/(J399*[2]Inputs!$B$9))^2/(K399^2+1))*[2]Inputs!$B$8^2/100</f>
        <v>17.660104471401873</v>
      </c>
      <c r="T399">
        <f>SQRT((100/(J399*[2]Inputs!$B$9))^2-SQRT((100/(J399*[2]Inputs!$B$9))^2/(K399^2+1))^2)*[2]Inputs!$B$8^2/100/2/PI()/50</f>
        <v>0.16864157532857349</v>
      </c>
      <c r="U399">
        <v>0</v>
      </c>
      <c r="V399">
        <v>0</v>
      </c>
      <c r="W399" t="str">
        <f t="shared" si="15"/>
        <v>PSCAD_DMAT_C_Grid.PhA_SCR3_XR3_P-0.05_Q0_Grid.PhA.196.2</v>
      </c>
      <c r="X399" t="str">
        <f t="shared" si="16"/>
        <v>-0.05_0_3_3</v>
      </c>
      <c r="Z399">
        <v>0</v>
      </c>
    </row>
    <row r="400" spans="1:26" x14ac:dyDescent="0.25">
      <c r="A400" s="1" t="s">
        <v>732</v>
      </c>
      <c r="B400" t="s">
        <v>55</v>
      </c>
      <c r="C400" t="s">
        <v>43</v>
      </c>
      <c r="D400" t="s">
        <v>1140</v>
      </c>
      <c r="E400" t="s">
        <v>324</v>
      </c>
      <c r="F400" t="s">
        <v>304</v>
      </c>
      <c r="G400">
        <v>55</v>
      </c>
      <c r="H400">
        <v>-1</v>
      </c>
      <c r="I400">
        <v>0</v>
      </c>
      <c r="J400">
        <f>[2]Inputs!$B$6</f>
        <v>7.06</v>
      </c>
      <c r="K400">
        <f>[2]Inputs!$C$6</f>
        <v>1.63</v>
      </c>
      <c r="L400" s="5" t="str">
        <f>VLOOKUP(X400,[2]Inputs!$A:$F,6,FALSE)</f>
        <v>1.1081</v>
      </c>
      <c r="M400" s="5" t="str">
        <f>VLOOKUP(X400,[2]Inputs!$A:$H,8,FALSE)</f>
        <v>1.0000</v>
      </c>
      <c r="N400" s="5" t="str">
        <f>VLOOKUP(X400,[2]Inputs!$A:$H,7,FALSE)</f>
        <v>1.0300</v>
      </c>
      <c r="O400">
        <v>0</v>
      </c>
      <c r="P400">
        <v>0</v>
      </c>
      <c r="Q400">
        <v>0</v>
      </c>
      <c r="R400">
        <v>0</v>
      </c>
      <c r="S400">
        <f>SQRT((100/(J400*[2]Inputs!$B$9))^2/(K400^2+1))*[2]Inputs!$B$8^2/100</f>
        <v>12.409471324438538</v>
      </c>
      <c r="T400">
        <f>SQRT((100/(J400*[2]Inputs!$B$9))^2-SQRT((100/(J400*[2]Inputs!$B$9))^2/(K400^2+1))^2)*[2]Inputs!$B$8^2/100/2/PI()/50</f>
        <v>6.4385935699593638E-2</v>
      </c>
      <c r="U400">
        <v>0</v>
      </c>
      <c r="V400">
        <v>0</v>
      </c>
      <c r="W400" t="str">
        <f t="shared" si="15"/>
        <v>PSCAD_DMAT_C_Grid.PhA_SCR7.06_XR1.63_P-1_Q0_Grid.PhA.197.1</v>
      </c>
      <c r="X400" t="str">
        <f t="shared" si="16"/>
        <v>-1_0_7.06_1.63</v>
      </c>
      <c r="Z400">
        <v>0</v>
      </c>
    </row>
    <row r="401" spans="1:26" x14ac:dyDescent="0.25">
      <c r="A401" s="1" t="s">
        <v>733</v>
      </c>
      <c r="B401" t="s">
        <v>55</v>
      </c>
      <c r="C401" t="s">
        <v>43</v>
      </c>
      <c r="D401" t="s">
        <v>1140</v>
      </c>
      <c r="E401" t="s">
        <v>324</v>
      </c>
      <c r="F401" t="s">
        <v>304</v>
      </c>
      <c r="G401">
        <v>55</v>
      </c>
      <c r="H401">
        <v>-1</v>
      </c>
      <c r="I401">
        <v>0</v>
      </c>
      <c r="J401">
        <f>[2]Inputs!$B$7</f>
        <v>4.53</v>
      </c>
      <c r="K401">
        <f>[2]Inputs!$C$7</f>
        <v>1.21</v>
      </c>
      <c r="L401" s="5" t="str">
        <f>VLOOKUP(X401,[2]Inputs!$A:$F,6,FALSE)</f>
        <v>1.1782</v>
      </c>
      <c r="M401" s="5" t="str">
        <f>VLOOKUP(X401,[2]Inputs!$A:$H,8,FALSE)</f>
        <v>1.0000</v>
      </c>
      <c r="N401" s="5" t="str">
        <f>VLOOKUP(X401,[2]Inputs!$A:$H,7,FALSE)</f>
        <v>1.0300</v>
      </c>
      <c r="O401">
        <v>0</v>
      </c>
      <c r="P401">
        <v>0</v>
      </c>
      <c r="Q401">
        <v>0</v>
      </c>
      <c r="R401">
        <v>0</v>
      </c>
      <c r="S401">
        <f>SQRT((100/(J401*[2]Inputs!$B$9))^2/(K401^2+1))*[2]Inputs!$B$8^2/100</f>
        <v>23.560643977140487</v>
      </c>
      <c r="T401">
        <f>SQRT((100/(J401*[2]Inputs!$B$9))^2-SQRT((100/(J401*[2]Inputs!$B$9))^2/(K401^2+1))^2)*[2]Inputs!$B$8^2/100/2/PI()/50</f>
        <v>9.0744989423642869E-2</v>
      </c>
      <c r="U401">
        <v>0</v>
      </c>
      <c r="V401">
        <v>0</v>
      </c>
      <c r="W401" t="str">
        <f t="shared" si="15"/>
        <v>PSCAD_DMAT_C_Grid.PhA_SCR4.53_XR1.21_P-1_Q0_Grid.PhA.197.2</v>
      </c>
      <c r="X401" t="str">
        <f t="shared" si="16"/>
        <v>-1_0_4.53_1.21</v>
      </c>
      <c r="Z401">
        <v>0</v>
      </c>
    </row>
    <row r="402" spans="1:26" x14ac:dyDescent="0.25">
      <c r="A402" s="1" t="s">
        <v>734</v>
      </c>
      <c r="B402" t="s">
        <v>55</v>
      </c>
      <c r="C402" t="s">
        <v>43</v>
      </c>
      <c r="D402" t="s">
        <v>1140</v>
      </c>
      <c r="E402" t="s">
        <v>324</v>
      </c>
      <c r="F402" t="s">
        <v>304</v>
      </c>
      <c r="G402">
        <v>55</v>
      </c>
      <c r="H402">
        <v>-0.05</v>
      </c>
      <c r="I402">
        <v>0</v>
      </c>
      <c r="J402">
        <f>[2]Inputs!$B$6</f>
        <v>7.06</v>
      </c>
      <c r="K402">
        <f>[2]Inputs!$C$6</f>
        <v>1.63</v>
      </c>
      <c r="L402" s="5" t="str">
        <f>VLOOKUP(X402,[2]Inputs!$A:$F,6,FALSE)</f>
        <v>1.0336</v>
      </c>
      <c r="M402" s="5" t="str">
        <f>VLOOKUP(X402,[2]Inputs!$A:$H,8,FALSE)</f>
        <v>1.0000</v>
      </c>
      <c r="N402" s="5" t="str">
        <f>VLOOKUP(X402,[2]Inputs!$A:$H,7,FALSE)</f>
        <v>1.0300</v>
      </c>
      <c r="O402">
        <v>0</v>
      </c>
      <c r="P402">
        <v>0</v>
      </c>
      <c r="Q402">
        <v>0</v>
      </c>
      <c r="R402">
        <v>0</v>
      </c>
      <c r="S402">
        <f>SQRT((100/(J402*[2]Inputs!$B$9))^2/(K402^2+1))*[2]Inputs!$B$8^2/100</f>
        <v>12.409471324438538</v>
      </c>
      <c r="T402">
        <f>SQRT((100/(J402*[2]Inputs!$B$9))^2-SQRT((100/(J402*[2]Inputs!$B$9))^2/(K402^2+1))^2)*[2]Inputs!$B$8^2/100/2/PI()/50</f>
        <v>6.4385935699593638E-2</v>
      </c>
      <c r="U402">
        <v>0</v>
      </c>
      <c r="V402">
        <v>0</v>
      </c>
      <c r="W402" t="str">
        <f t="shared" si="15"/>
        <v>PSCAD_DMAT_C_Grid.PhA_SCR7.06_XR1.63_P-0.05_Q0_Grid.PhA.198.1</v>
      </c>
      <c r="X402" t="str">
        <f t="shared" si="16"/>
        <v>-0.05_0_7.06_1.63</v>
      </c>
      <c r="Z402">
        <v>0</v>
      </c>
    </row>
    <row r="403" spans="1:26" x14ac:dyDescent="0.25">
      <c r="A403" s="1" t="s">
        <v>735</v>
      </c>
      <c r="B403" t="s">
        <v>55</v>
      </c>
      <c r="C403" t="s">
        <v>43</v>
      </c>
      <c r="D403" t="s">
        <v>1140</v>
      </c>
      <c r="E403" t="s">
        <v>324</v>
      </c>
      <c r="F403" t="s">
        <v>304</v>
      </c>
      <c r="G403">
        <v>55</v>
      </c>
      <c r="H403">
        <v>-0.05</v>
      </c>
      <c r="I403">
        <v>0</v>
      </c>
      <c r="J403">
        <f>[2]Inputs!$B$7</f>
        <v>4.53</v>
      </c>
      <c r="K403">
        <f>[2]Inputs!$C$7</f>
        <v>1.21</v>
      </c>
      <c r="L403" s="5" t="str">
        <f>VLOOKUP(X403,[2]Inputs!$A:$F,6,FALSE)</f>
        <v>1.0368</v>
      </c>
      <c r="M403" s="5" t="str">
        <f>VLOOKUP(X403,[2]Inputs!$A:$H,8,FALSE)</f>
        <v>1.0000</v>
      </c>
      <c r="N403" s="5" t="str">
        <f>VLOOKUP(X403,[2]Inputs!$A:$H,7,FALSE)</f>
        <v>1.0300</v>
      </c>
      <c r="O403">
        <v>0</v>
      </c>
      <c r="P403">
        <v>0</v>
      </c>
      <c r="Q403">
        <v>0</v>
      </c>
      <c r="R403">
        <v>0</v>
      </c>
      <c r="S403">
        <f>SQRT((100/(J403*[2]Inputs!$B$9))^2/(K403^2+1))*[2]Inputs!$B$8^2/100</f>
        <v>23.560643977140487</v>
      </c>
      <c r="T403">
        <f>SQRT((100/(J403*[2]Inputs!$B$9))^2-SQRT((100/(J403*[2]Inputs!$B$9))^2/(K403^2+1))^2)*[2]Inputs!$B$8^2/100/2/PI()/50</f>
        <v>9.0744989423642869E-2</v>
      </c>
      <c r="U403">
        <v>0</v>
      </c>
      <c r="V403">
        <v>0</v>
      </c>
      <c r="W403" t="str">
        <f t="shared" si="15"/>
        <v>PSCAD_DMAT_C_Grid.PhA_SCR4.53_XR1.21_P-0.05_Q0_Grid.PhA.198.2</v>
      </c>
      <c r="X403" t="str">
        <f t="shared" si="16"/>
        <v>-0.05_0_4.53_1.21</v>
      </c>
      <c r="Z403">
        <v>0</v>
      </c>
    </row>
    <row r="404" spans="1:26" x14ac:dyDescent="0.25">
      <c r="A404" s="1" t="s">
        <v>736</v>
      </c>
      <c r="B404" t="s">
        <v>55</v>
      </c>
      <c r="C404" t="s">
        <v>44</v>
      </c>
      <c r="D404" t="s">
        <v>1140</v>
      </c>
      <c r="E404" t="s">
        <v>325</v>
      </c>
      <c r="F404" t="s">
        <v>304</v>
      </c>
      <c r="G404">
        <v>60</v>
      </c>
      <c r="H404">
        <v>-0.05</v>
      </c>
      <c r="I404">
        <v>0</v>
      </c>
      <c r="J404">
        <v>1</v>
      </c>
      <c r="K404">
        <v>14</v>
      </c>
      <c r="L404" s="5" t="str">
        <f>VLOOKUP(X404,[2]Inputs!$A:$F,6,FALSE)</f>
        <v>1.0341</v>
      </c>
      <c r="M404" s="5" t="str">
        <f>VLOOKUP(X404,[2]Inputs!$A:$H,8,FALSE)</f>
        <v>1.0000</v>
      </c>
      <c r="N404" s="5" t="str">
        <f>VLOOKUP(X404,[2]Inputs!$A:$H,7,FALSE)</f>
        <v>1.0300</v>
      </c>
      <c r="O404">
        <v>0</v>
      </c>
      <c r="P404">
        <v>0</v>
      </c>
      <c r="Q404">
        <v>0</v>
      </c>
      <c r="R404">
        <v>0</v>
      </c>
      <c r="S404">
        <f>SQRT((100/(J404*[2]Inputs!$B$9))^2/(K404^2+1))*[2]Inputs!$B$8^2/100</f>
        <v>11.936621144128246</v>
      </c>
      <c r="T404">
        <f>SQRT((100/(J404*[2]Inputs!$B$9))^2-SQRT((100/(J404*[2]Inputs!$B$9))^2/(K404^2+1))^2)*[2]Inputs!$B$8^2/100/2/PI()/50</f>
        <v>0.53193623249290878</v>
      </c>
      <c r="U404">
        <v>0</v>
      </c>
      <c r="V404">
        <v>0</v>
      </c>
      <c r="W404" t="str">
        <f t="shared" si="15"/>
        <v>PSCAD_DMAT_C_P.SpntSCR1_SCR1_XR14_P-0.05_Q0_P.SpntSCR1.199.1</v>
      </c>
      <c r="X404" t="str">
        <f t="shared" si="16"/>
        <v>-0.05_0_1_14</v>
      </c>
      <c r="Z404">
        <v>0</v>
      </c>
    </row>
    <row r="405" spans="1:26" x14ac:dyDescent="0.25">
      <c r="A405" s="1" t="s">
        <v>737</v>
      </c>
      <c r="B405" t="s">
        <v>55</v>
      </c>
      <c r="C405" t="s">
        <v>44</v>
      </c>
      <c r="D405" t="s">
        <v>1140</v>
      </c>
      <c r="E405" t="s">
        <v>325</v>
      </c>
      <c r="F405" t="s">
        <v>304</v>
      </c>
      <c r="G405">
        <v>60</v>
      </c>
      <c r="H405">
        <v>-0.05</v>
      </c>
      <c r="I405">
        <v>0</v>
      </c>
      <c r="J405">
        <v>1</v>
      </c>
      <c r="K405">
        <v>3</v>
      </c>
      <c r="L405" s="5" t="str">
        <f>VLOOKUP(X405,[2]Inputs!$A:$F,6,FALSE)</f>
        <v>1.0457</v>
      </c>
      <c r="M405" s="5" t="str">
        <f>VLOOKUP(X405,[2]Inputs!$A:$H,8,FALSE)</f>
        <v>1.0000</v>
      </c>
      <c r="N405" s="5" t="str">
        <f>VLOOKUP(X405,[2]Inputs!$A:$H,7,FALSE)</f>
        <v>1.0300</v>
      </c>
      <c r="O405">
        <v>0</v>
      </c>
      <c r="P405">
        <v>0</v>
      </c>
      <c r="Q405">
        <v>0</v>
      </c>
      <c r="R405">
        <v>0</v>
      </c>
      <c r="S405">
        <f>SQRT((100/(J405*[2]Inputs!$B$9))^2/(K405^2+1))*[2]Inputs!$B$8^2/100</f>
        <v>52.980313414205618</v>
      </c>
      <c r="T405">
        <f>SQRT((100/(J405*[2]Inputs!$B$9))^2-SQRT((100/(J405*[2]Inputs!$B$9))^2/(K405^2+1))^2)*[2]Inputs!$B$8^2/100/2/PI()/50</f>
        <v>0.50592472598572047</v>
      </c>
      <c r="U405">
        <v>0</v>
      </c>
      <c r="V405">
        <v>0</v>
      </c>
      <c r="W405" t="str">
        <f t="shared" si="15"/>
        <v>PSCAD_DMAT_C_P.SpntSCR1_SCR1_XR3_P-0.05_Q0_P.SpntSCR1.199.2</v>
      </c>
      <c r="X405" t="str">
        <f t="shared" si="16"/>
        <v>-0.05_0_1_3</v>
      </c>
      <c r="Z405">
        <v>0</v>
      </c>
    </row>
    <row r="406" spans="1:26" x14ac:dyDescent="0.25">
      <c r="A406" s="1" t="s">
        <v>738</v>
      </c>
      <c r="B406" t="s">
        <v>55</v>
      </c>
      <c r="C406" t="s">
        <v>45</v>
      </c>
      <c r="D406" t="s">
        <v>1140</v>
      </c>
      <c r="E406" t="s">
        <v>326</v>
      </c>
      <c r="F406" t="s">
        <v>304</v>
      </c>
      <c r="G406">
        <v>20</v>
      </c>
      <c r="H406">
        <v>-1</v>
      </c>
      <c r="I406">
        <v>0</v>
      </c>
      <c r="J406">
        <v>3</v>
      </c>
      <c r="K406">
        <v>14</v>
      </c>
      <c r="L406" s="5" t="str">
        <f>VLOOKUP(X406,[2]Inputs!$A:$F,6,FALSE)</f>
        <v>1.1013</v>
      </c>
      <c r="M406" s="5" t="str">
        <f>VLOOKUP(X406,[2]Inputs!$A:$H,8,FALSE)</f>
        <v>1.0000</v>
      </c>
      <c r="N406" s="5" t="str">
        <f>VLOOKUP(X406,[2]Inputs!$A:$H,7,FALSE)</f>
        <v>1.0300</v>
      </c>
      <c r="O406">
        <v>0</v>
      </c>
      <c r="P406">
        <v>0.43</v>
      </c>
      <c r="Q406" s="17">
        <f>S406*V406</f>
        <v>15.915494858837663</v>
      </c>
      <c r="R406" s="17">
        <f>T406*V406</f>
        <v>0.70924830999054522</v>
      </c>
      <c r="S406">
        <f>SQRT((100/(J406*[2]Inputs!$B$9))^2/(K406^2+1))*[2]Inputs!$B$8^2/100</f>
        <v>3.9788737147094158</v>
      </c>
      <c r="T406">
        <f>SQRT((100/(J406*[2]Inputs!$B$9))^2-SQRT((100/(J406*[2]Inputs!$B$9))^2/(K406^2+1))^2)*[2]Inputs!$B$8^2/100/2/PI()/50</f>
        <v>0.17731207749763631</v>
      </c>
      <c r="U406">
        <v>0</v>
      </c>
      <c r="V406">
        <v>4</v>
      </c>
      <c r="W406" t="str">
        <f t="shared" si="15"/>
        <v>PSCAD_DMAT_C_POC.FRT_SCR3_XR14_P-1_Q0_POC.FRT.200.1</v>
      </c>
      <c r="X406" t="str">
        <f t="shared" si="16"/>
        <v>-1_0_3_14</v>
      </c>
      <c r="Z406">
        <v>0</v>
      </c>
    </row>
    <row r="407" spans="1:26" x14ac:dyDescent="0.25">
      <c r="A407" s="1" t="s">
        <v>739</v>
      </c>
      <c r="B407" t="s">
        <v>55</v>
      </c>
      <c r="C407" t="s">
        <v>45</v>
      </c>
      <c r="D407" t="s">
        <v>1140</v>
      </c>
      <c r="E407" t="s">
        <v>326</v>
      </c>
      <c r="F407" t="s">
        <v>304</v>
      </c>
      <c r="G407">
        <v>20</v>
      </c>
      <c r="H407">
        <v>-1</v>
      </c>
      <c r="I407">
        <v>0</v>
      </c>
      <c r="J407">
        <v>3</v>
      </c>
      <c r="K407">
        <v>3</v>
      </c>
      <c r="L407" s="5" t="str">
        <f>VLOOKUP(X407,[2]Inputs!$A:$F,6,FALSE)</f>
        <v>1.1731</v>
      </c>
      <c r="M407" s="5" t="str">
        <f>VLOOKUP(X407,[2]Inputs!$A:$H,8,FALSE)</f>
        <v>1.0000</v>
      </c>
      <c r="N407" s="5" t="str">
        <f>VLOOKUP(X407,[2]Inputs!$A:$H,7,FALSE)</f>
        <v>1.0300</v>
      </c>
      <c r="O407">
        <v>0</v>
      </c>
      <c r="P407">
        <v>0.43</v>
      </c>
      <c r="Q407" s="17">
        <f t="shared" ref="Q407:Q411" si="17">S407*V407</f>
        <v>70.640417885607491</v>
      </c>
      <c r="R407" s="17">
        <f t="shared" ref="R407:R411" si="18">T407*V407</f>
        <v>0.67456630131429396</v>
      </c>
      <c r="S407">
        <f>SQRT((100/(J407*[2]Inputs!$B$9))^2/(K407^2+1))*[2]Inputs!$B$8^2/100</f>
        <v>17.660104471401873</v>
      </c>
      <c r="T407">
        <f>SQRT((100/(J407*[2]Inputs!$B$9))^2-SQRT((100/(J407*[2]Inputs!$B$9))^2/(K407^2+1))^2)*[2]Inputs!$B$8^2/100/2/PI()/50</f>
        <v>0.16864157532857349</v>
      </c>
      <c r="U407">
        <v>0</v>
      </c>
      <c r="V407">
        <v>4</v>
      </c>
      <c r="W407" t="str">
        <f t="shared" si="15"/>
        <v>PSCAD_DMAT_C_POC.FRT_SCR3_XR3_P-1_Q0_POC.FRT.200.2</v>
      </c>
      <c r="X407" t="str">
        <f t="shared" si="16"/>
        <v>-1_0_3_3</v>
      </c>
      <c r="Z407">
        <v>0</v>
      </c>
    </row>
    <row r="408" spans="1:26" x14ac:dyDescent="0.25">
      <c r="A408" s="1" t="s">
        <v>740</v>
      </c>
      <c r="B408" t="s">
        <v>55</v>
      </c>
      <c r="C408" t="s">
        <v>45</v>
      </c>
      <c r="D408" t="s">
        <v>1140</v>
      </c>
      <c r="E408" t="s">
        <v>326</v>
      </c>
      <c r="F408" t="s">
        <v>304</v>
      </c>
      <c r="G408">
        <v>20</v>
      </c>
      <c r="H408">
        <v>-0.5</v>
      </c>
      <c r="I408">
        <v>0</v>
      </c>
      <c r="J408">
        <v>3</v>
      </c>
      <c r="K408">
        <v>14</v>
      </c>
      <c r="L408" s="5" t="str">
        <f>VLOOKUP(X408,[2]Inputs!$A:$F,6,FALSE)</f>
        <v>1.0538</v>
      </c>
      <c r="M408" s="5" t="str">
        <f>VLOOKUP(X408,[2]Inputs!$A:$H,8,FALSE)</f>
        <v>1.0000</v>
      </c>
      <c r="N408" s="5" t="str">
        <f>VLOOKUP(X408,[2]Inputs!$A:$H,7,FALSE)</f>
        <v>1.0300</v>
      </c>
      <c r="O408">
        <v>0</v>
      </c>
      <c r="P408">
        <v>0.43</v>
      </c>
      <c r="Q408" s="17">
        <f t="shared" si="17"/>
        <v>15.915494858837663</v>
      </c>
      <c r="R408" s="17">
        <f t="shared" si="18"/>
        <v>0.70924830999054522</v>
      </c>
      <c r="S408">
        <f>SQRT((100/(J408*[2]Inputs!$B$9))^2/(K408^2+1))*[2]Inputs!$B$8^2/100</f>
        <v>3.9788737147094158</v>
      </c>
      <c r="T408">
        <f>SQRT((100/(J408*[2]Inputs!$B$9))^2-SQRT((100/(J408*[2]Inputs!$B$9))^2/(K408^2+1))^2)*[2]Inputs!$B$8^2/100/2/PI()/50</f>
        <v>0.17731207749763631</v>
      </c>
      <c r="U408">
        <v>0</v>
      </c>
      <c r="V408">
        <v>4</v>
      </c>
      <c r="W408" t="str">
        <f t="shared" si="15"/>
        <v>PSCAD_DMAT_C_POC.FRT_SCR3_XR14_P-0.5_Q0_POC.FRT.201.1</v>
      </c>
      <c r="X408" t="str">
        <f t="shared" si="16"/>
        <v>-0.5_0_3_14</v>
      </c>
      <c r="Z408">
        <v>0</v>
      </c>
    </row>
    <row r="409" spans="1:26" x14ac:dyDescent="0.25">
      <c r="A409" s="1" t="s">
        <v>741</v>
      </c>
      <c r="B409" t="s">
        <v>55</v>
      </c>
      <c r="C409" t="s">
        <v>45</v>
      </c>
      <c r="D409" t="s">
        <v>1140</v>
      </c>
      <c r="E409" t="s">
        <v>326</v>
      </c>
      <c r="F409" t="s">
        <v>304</v>
      </c>
      <c r="G409">
        <v>20</v>
      </c>
      <c r="H409">
        <v>-0.5</v>
      </c>
      <c r="I409">
        <v>0</v>
      </c>
      <c r="J409">
        <v>3</v>
      </c>
      <c r="K409">
        <v>3</v>
      </c>
      <c r="L409" s="5" t="str">
        <f>VLOOKUP(X409,[2]Inputs!$A:$F,6,FALSE)</f>
        <v>1.0919</v>
      </c>
      <c r="M409" s="5" t="str">
        <f>VLOOKUP(X409,[2]Inputs!$A:$H,8,FALSE)</f>
        <v>1.0000</v>
      </c>
      <c r="N409" s="5" t="str">
        <f>VLOOKUP(X409,[2]Inputs!$A:$H,7,FALSE)</f>
        <v>1.0300</v>
      </c>
      <c r="O409">
        <v>0</v>
      </c>
      <c r="P409">
        <v>0.43</v>
      </c>
      <c r="Q409" s="17">
        <f t="shared" si="17"/>
        <v>70.640417885607491</v>
      </c>
      <c r="R409" s="17">
        <f t="shared" si="18"/>
        <v>0.67456630131429396</v>
      </c>
      <c r="S409">
        <f>SQRT((100/(J409*[2]Inputs!$B$9))^2/(K409^2+1))*[2]Inputs!$B$8^2/100</f>
        <v>17.660104471401873</v>
      </c>
      <c r="T409">
        <f>SQRT((100/(J409*[2]Inputs!$B$9))^2-SQRT((100/(J409*[2]Inputs!$B$9))^2/(K409^2+1))^2)*[2]Inputs!$B$8^2/100/2/PI()/50</f>
        <v>0.16864157532857349</v>
      </c>
      <c r="U409">
        <v>0</v>
      </c>
      <c r="V409">
        <v>4</v>
      </c>
      <c r="W409" t="str">
        <f t="shared" si="15"/>
        <v>PSCAD_DMAT_C_POC.FRT_SCR3_XR3_P-0.5_Q0_POC.FRT.201.2</v>
      </c>
      <c r="X409" t="str">
        <f t="shared" si="16"/>
        <v>-0.5_0_3_3</v>
      </c>
      <c r="Z409">
        <v>0</v>
      </c>
    </row>
    <row r="410" spans="1:26" x14ac:dyDescent="0.25">
      <c r="A410" s="1" t="s">
        <v>742</v>
      </c>
      <c r="B410" t="s">
        <v>55</v>
      </c>
      <c r="C410" t="s">
        <v>45</v>
      </c>
      <c r="D410" t="s">
        <v>1140</v>
      </c>
      <c r="E410" t="s">
        <v>326</v>
      </c>
      <c r="F410" t="s">
        <v>304</v>
      </c>
      <c r="G410">
        <v>20</v>
      </c>
      <c r="H410">
        <v>-0.05</v>
      </c>
      <c r="I410">
        <v>0</v>
      </c>
      <c r="J410">
        <v>3</v>
      </c>
      <c r="K410">
        <v>14</v>
      </c>
      <c r="L410" s="5" t="str">
        <f>VLOOKUP(X410,[2]Inputs!$A:$F,6,FALSE)</f>
        <v>1.0311</v>
      </c>
      <c r="M410" s="5" t="str">
        <f>VLOOKUP(X410,[2]Inputs!$A:$H,8,FALSE)</f>
        <v>1.0000</v>
      </c>
      <c r="N410" s="5" t="str">
        <f>VLOOKUP(X410,[2]Inputs!$A:$H,7,FALSE)</f>
        <v>1.0300</v>
      </c>
      <c r="O410">
        <v>0</v>
      </c>
      <c r="P410">
        <v>0.43</v>
      </c>
      <c r="Q410" s="17">
        <f t="shared" si="17"/>
        <v>15.915494858837663</v>
      </c>
      <c r="R410" s="17">
        <f t="shared" si="18"/>
        <v>0.70924830999054522</v>
      </c>
      <c r="S410">
        <f>SQRT((100/(J410*[2]Inputs!$B$9))^2/(K410^2+1))*[2]Inputs!$B$8^2/100</f>
        <v>3.9788737147094158</v>
      </c>
      <c r="T410">
        <f>SQRT((100/(J410*[2]Inputs!$B$9))^2-SQRT((100/(J410*[2]Inputs!$B$9))^2/(K410^2+1))^2)*[2]Inputs!$B$8^2/100/2/PI()/50</f>
        <v>0.17731207749763631</v>
      </c>
      <c r="U410">
        <v>0</v>
      </c>
      <c r="V410">
        <v>4</v>
      </c>
      <c r="W410" t="str">
        <f t="shared" si="15"/>
        <v>PSCAD_DMAT_C_POC.FRT_SCR3_XR14_P-0.05_Q0_POC.FRT.202.1</v>
      </c>
      <c r="X410" t="str">
        <f t="shared" si="16"/>
        <v>-0.05_0_3_14</v>
      </c>
      <c r="Z410">
        <v>0</v>
      </c>
    </row>
    <row r="411" spans="1:26" x14ac:dyDescent="0.25">
      <c r="A411" s="1" t="s">
        <v>743</v>
      </c>
      <c r="B411" t="s">
        <v>55</v>
      </c>
      <c r="C411" t="s">
        <v>45</v>
      </c>
      <c r="D411" t="s">
        <v>1140</v>
      </c>
      <c r="E411" t="s">
        <v>326</v>
      </c>
      <c r="F411" t="s">
        <v>304</v>
      </c>
      <c r="G411">
        <v>20</v>
      </c>
      <c r="H411">
        <v>-0.05</v>
      </c>
      <c r="I411">
        <v>0</v>
      </c>
      <c r="J411">
        <v>3</v>
      </c>
      <c r="K411">
        <v>3</v>
      </c>
      <c r="L411" s="5" t="str">
        <f>VLOOKUP(X411,[2]Inputs!$A:$F,6,FALSE)</f>
        <v>1.0351</v>
      </c>
      <c r="M411" s="5" t="str">
        <f>VLOOKUP(X411,[2]Inputs!$A:$H,8,FALSE)</f>
        <v>1.0000</v>
      </c>
      <c r="N411" s="5" t="str">
        <f>VLOOKUP(X411,[2]Inputs!$A:$H,7,FALSE)</f>
        <v>1.0300</v>
      </c>
      <c r="O411">
        <v>0</v>
      </c>
      <c r="P411">
        <v>0.43</v>
      </c>
      <c r="Q411" s="17">
        <f t="shared" si="17"/>
        <v>70.640417885607491</v>
      </c>
      <c r="R411" s="17">
        <f t="shared" si="18"/>
        <v>0.67456630131429396</v>
      </c>
      <c r="S411">
        <f>SQRT((100/(J411*[2]Inputs!$B$9))^2/(K411^2+1))*[2]Inputs!$B$8^2/100</f>
        <v>17.660104471401873</v>
      </c>
      <c r="T411">
        <f>SQRT((100/(J411*[2]Inputs!$B$9))^2-SQRT((100/(J411*[2]Inputs!$B$9))^2/(K411^2+1))^2)*[2]Inputs!$B$8^2/100/2/PI()/50</f>
        <v>0.16864157532857349</v>
      </c>
      <c r="U411">
        <v>0</v>
      </c>
      <c r="V411">
        <v>4</v>
      </c>
      <c r="W411" t="str">
        <f t="shared" si="15"/>
        <v>PSCAD_DMAT_C_POC.FRT_SCR3_XR3_P-0.05_Q0_POC.FRT.202.2</v>
      </c>
      <c r="X411" t="str">
        <f t="shared" si="16"/>
        <v>-0.05_0_3_3</v>
      </c>
      <c r="Z411">
        <v>0</v>
      </c>
    </row>
    <row r="412" spans="1:26" x14ac:dyDescent="0.25">
      <c r="A412" s="1" t="s">
        <v>744</v>
      </c>
      <c r="B412" t="s">
        <v>55</v>
      </c>
      <c r="C412" t="s">
        <v>45</v>
      </c>
      <c r="D412" t="s">
        <v>1140</v>
      </c>
      <c r="E412" t="s">
        <v>326</v>
      </c>
      <c r="F412" t="s">
        <v>304</v>
      </c>
      <c r="G412">
        <v>20</v>
      </c>
      <c r="H412">
        <v>-1</v>
      </c>
      <c r="I412">
        <v>0</v>
      </c>
      <c r="J412">
        <v>3</v>
      </c>
      <c r="K412">
        <v>14</v>
      </c>
      <c r="L412" s="5" t="str">
        <f>VLOOKUP(X412,[2]Inputs!$A:$F,6,FALSE)</f>
        <v>1.1013</v>
      </c>
      <c r="M412" s="5" t="str">
        <f>VLOOKUP(X412,[2]Inputs!$A:$H,8,FALSE)</f>
        <v>1.0000</v>
      </c>
      <c r="N412" s="5" t="str">
        <f>VLOOKUP(X412,[2]Inputs!$A:$H,7,FALSE)</f>
        <v>1.0300</v>
      </c>
      <c r="O412">
        <v>0</v>
      </c>
      <c r="P412">
        <v>0.43</v>
      </c>
      <c r="Q412">
        <v>1E-3</v>
      </c>
      <c r="R412">
        <v>0</v>
      </c>
      <c r="S412">
        <f>SQRT((100/(J412*[2]Inputs!$B$9))^2/(K412^2+1))*[2]Inputs!$B$8^2/100</f>
        <v>3.9788737147094158</v>
      </c>
      <c r="T412">
        <f>SQRT((100/(J412*[2]Inputs!$B$9))^2-SQRT((100/(J412*[2]Inputs!$B$9))^2/(K412^2+1))^2)*[2]Inputs!$B$8^2/100/2/PI()/50</f>
        <v>0.17731207749763631</v>
      </c>
      <c r="U412">
        <v>0</v>
      </c>
      <c r="V412">
        <v>0</v>
      </c>
      <c r="W412" t="str">
        <f t="shared" si="15"/>
        <v>PSCAD_DMAT_C_POC.FRT_SCR3_XR14_P-1_Q0_POC.FRT.203.1</v>
      </c>
      <c r="X412" t="str">
        <f t="shared" si="16"/>
        <v>-1_0_3_14</v>
      </c>
      <c r="Z412">
        <v>0</v>
      </c>
    </row>
    <row r="413" spans="1:26" x14ac:dyDescent="0.25">
      <c r="A413" s="1" t="s">
        <v>745</v>
      </c>
      <c r="B413" t="s">
        <v>55</v>
      </c>
      <c r="C413" t="s">
        <v>45</v>
      </c>
      <c r="D413" t="s">
        <v>1140</v>
      </c>
      <c r="E413" t="s">
        <v>326</v>
      </c>
      <c r="F413" t="s">
        <v>304</v>
      </c>
      <c r="G413">
        <v>20</v>
      </c>
      <c r="H413">
        <v>-1</v>
      </c>
      <c r="I413">
        <v>0</v>
      </c>
      <c r="J413">
        <v>3</v>
      </c>
      <c r="K413">
        <v>3</v>
      </c>
      <c r="L413" s="5" t="str">
        <f>VLOOKUP(X413,[2]Inputs!$A:$F,6,FALSE)</f>
        <v>1.1731</v>
      </c>
      <c r="M413" s="5" t="str">
        <f>VLOOKUP(X413,[2]Inputs!$A:$H,8,FALSE)</f>
        <v>1.0000</v>
      </c>
      <c r="N413" s="5" t="str">
        <f>VLOOKUP(X413,[2]Inputs!$A:$H,7,FALSE)</f>
        <v>1.0300</v>
      </c>
      <c r="O413">
        <v>0</v>
      </c>
      <c r="P413">
        <v>0.43</v>
      </c>
      <c r="Q413">
        <v>1E-3</v>
      </c>
      <c r="R413">
        <v>0</v>
      </c>
      <c r="S413">
        <f>SQRT((100/(J413*[2]Inputs!$B$9))^2/(K413^2+1))*[2]Inputs!$B$8^2/100</f>
        <v>17.660104471401873</v>
      </c>
      <c r="T413">
        <f>SQRT((100/(J413*[2]Inputs!$B$9))^2-SQRT((100/(J413*[2]Inputs!$B$9))^2/(K413^2+1))^2)*[2]Inputs!$B$8^2/100/2/PI()/50</f>
        <v>0.16864157532857349</v>
      </c>
      <c r="U413">
        <v>0</v>
      </c>
      <c r="V413">
        <v>0</v>
      </c>
      <c r="W413" t="str">
        <f t="shared" si="15"/>
        <v>PSCAD_DMAT_C_POC.FRT_SCR3_XR3_P-1_Q0_POC.FRT.203.2</v>
      </c>
      <c r="X413" t="str">
        <f t="shared" si="16"/>
        <v>-1_0_3_3</v>
      </c>
      <c r="Z413">
        <v>0</v>
      </c>
    </row>
    <row r="414" spans="1:26" x14ac:dyDescent="0.25">
      <c r="A414" s="1" t="s">
        <v>746</v>
      </c>
      <c r="B414" t="s">
        <v>55</v>
      </c>
      <c r="C414" t="s">
        <v>45</v>
      </c>
      <c r="D414" t="s">
        <v>1140</v>
      </c>
      <c r="E414" t="s">
        <v>326</v>
      </c>
      <c r="F414" t="s">
        <v>304</v>
      </c>
      <c r="G414">
        <v>20</v>
      </c>
      <c r="H414">
        <v>-0.5</v>
      </c>
      <c r="I414">
        <v>0</v>
      </c>
      <c r="J414">
        <v>3</v>
      </c>
      <c r="K414">
        <v>14</v>
      </c>
      <c r="L414" s="5" t="str">
        <f>VLOOKUP(X414,[2]Inputs!$A:$F,6,FALSE)</f>
        <v>1.0538</v>
      </c>
      <c r="M414" s="5" t="str">
        <f>VLOOKUP(X414,[2]Inputs!$A:$H,8,FALSE)</f>
        <v>1.0000</v>
      </c>
      <c r="N414" s="5" t="str">
        <f>VLOOKUP(X414,[2]Inputs!$A:$H,7,FALSE)</f>
        <v>1.0300</v>
      </c>
      <c r="O414">
        <v>0</v>
      </c>
      <c r="P414">
        <v>0.43</v>
      </c>
      <c r="Q414">
        <v>1E-3</v>
      </c>
      <c r="R414">
        <v>0</v>
      </c>
      <c r="S414">
        <f>SQRT((100/(J414*[2]Inputs!$B$9))^2/(K414^2+1))*[2]Inputs!$B$8^2/100</f>
        <v>3.9788737147094158</v>
      </c>
      <c r="T414">
        <f>SQRT((100/(J414*[2]Inputs!$B$9))^2-SQRT((100/(J414*[2]Inputs!$B$9))^2/(K414^2+1))^2)*[2]Inputs!$B$8^2/100/2/PI()/50</f>
        <v>0.17731207749763631</v>
      </c>
      <c r="U414">
        <v>0</v>
      </c>
      <c r="V414">
        <v>0</v>
      </c>
      <c r="W414" t="str">
        <f t="shared" si="15"/>
        <v>PSCAD_DMAT_C_POC.FRT_SCR3_XR14_P-0.5_Q0_POC.FRT.204.1</v>
      </c>
      <c r="X414" t="str">
        <f t="shared" si="16"/>
        <v>-0.5_0_3_14</v>
      </c>
      <c r="Z414">
        <v>0</v>
      </c>
    </row>
    <row r="415" spans="1:26" x14ac:dyDescent="0.25">
      <c r="A415" s="1" t="s">
        <v>747</v>
      </c>
      <c r="B415" t="s">
        <v>55</v>
      </c>
      <c r="C415" t="s">
        <v>45</v>
      </c>
      <c r="D415" t="s">
        <v>1140</v>
      </c>
      <c r="E415" t="s">
        <v>326</v>
      </c>
      <c r="F415" t="s">
        <v>304</v>
      </c>
      <c r="G415">
        <v>20</v>
      </c>
      <c r="H415">
        <v>-0.5</v>
      </c>
      <c r="I415">
        <v>0</v>
      </c>
      <c r="J415">
        <v>3</v>
      </c>
      <c r="K415">
        <v>3</v>
      </c>
      <c r="L415" s="5" t="str">
        <f>VLOOKUP(X415,[2]Inputs!$A:$F,6,FALSE)</f>
        <v>1.0919</v>
      </c>
      <c r="M415" s="5" t="str">
        <f>VLOOKUP(X415,[2]Inputs!$A:$H,8,FALSE)</f>
        <v>1.0000</v>
      </c>
      <c r="N415" s="5" t="str">
        <f>VLOOKUP(X415,[2]Inputs!$A:$H,7,FALSE)</f>
        <v>1.0300</v>
      </c>
      <c r="O415">
        <v>0</v>
      </c>
      <c r="P415">
        <v>0.43</v>
      </c>
      <c r="Q415">
        <v>1E-3</v>
      </c>
      <c r="R415">
        <v>0</v>
      </c>
      <c r="S415">
        <f>SQRT((100/(J415*[2]Inputs!$B$9))^2/(K415^2+1))*[2]Inputs!$B$8^2/100</f>
        <v>17.660104471401873</v>
      </c>
      <c r="T415">
        <f>SQRT((100/(J415*[2]Inputs!$B$9))^2-SQRT((100/(J415*[2]Inputs!$B$9))^2/(K415^2+1))^2)*[2]Inputs!$B$8^2/100/2/PI()/50</f>
        <v>0.16864157532857349</v>
      </c>
      <c r="U415">
        <v>0</v>
      </c>
      <c r="V415">
        <v>0</v>
      </c>
      <c r="W415" t="str">
        <f t="shared" si="15"/>
        <v>PSCAD_DMAT_C_POC.FRT_SCR3_XR3_P-0.5_Q0_POC.FRT.204.2</v>
      </c>
      <c r="X415" t="str">
        <f t="shared" si="16"/>
        <v>-0.5_0_3_3</v>
      </c>
      <c r="Z415">
        <v>0</v>
      </c>
    </row>
    <row r="416" spans="1:26" x14ac:dyDescent="0.25">
      <c r="A416" s="1" t="s">
        <v>748</v>
      </c>
      <c r="B416" t="s">
        <v>55</v>
      </c>
      <c r="C416" t="s">
        <v>45</v>
      </c>
      <c r="D416" t="s">
        <v>1140</v>
      </c>
      <c r="E416" t="s">
        <v>326</v>
      </c>
      <c r="F416" t="s">
        <v>304</v>
      </c>
      <c r="G416">
        <v>20</v>
      </c>
      <c r="H416">
        <v>-0.05</v>
      </c>
      <c r="I416">
        <v>0</v>
      </c>
      <c r="J416">
        <v>3</v>
      </c>
      <c r="K416">
        <v>14</v>
      </c>
      <c r="L416" s="5" t="str">
        <f>VLOOKUP(X416,[2]Inputs!$A:$F,6,FALSE)</f>
        <v>1.0311</v>
      </c>
      <c r="M416" s="5" t="str">
        <f>VLOOKUP(X416,[2]Inputs!$A:$H,8,FALSE)</f>
        <v>1.0000</v>
      </c>
      <c r="N416" s="5" t="str">
        <f>VLOOKUP(X416,[2]Inputs!$A:$H,7,FALSE)</f>
        <v>1.0300</v>
      </c>
      <c r="O416">
        <v>0</v>
      </c>
      <c r="P416">
        <v>0.43</v>
      </c>
      <c r="Q416">
        <v>1E-3</v>
      </c>
      <c r="R416">
        <v>0</v>
      </c>
      <c r="S416">
        <f>SQRT((100/(J416*[2]Inputs!$B$9))^2/(K416^2+1))*[2]Inputs!$B$8^2/100</f>
        <v>3.9788737147094158</v>
      </c>
      <c r="T416">
        <f>SQRT((100/(J416*[2]Inputs!$B$9))^2-SQRT((100/(J416*[2]Inputs!$B$9))^2/(K416^2+1))^2)*[2]Inputs!$B$8^2/100/2/PI()/50</f>
        <v>0.17731207749763631</v>
      </c>
      <c r="U416">
        <v>0</v>
      </c>
      <c r="V416">
        <v>0</v>
      </c>
      <c r="W416" t="str">
        <f t="shared" si="15"/>
        <v>PSCAD_DMAT_C_POC.FRT_SCR3_XR14_P-0.05_Q0_POC.FRT.205.1</v>
      </c>
      <c r="X416" t="str">
        <f t="shared" si="16"/>
        <v>-0.05_0_3_14</v>
      </c>
      <c r="Z416">
        <v>0</v>
      </c>
    </row>
    <row r="417" spans="1:26" x14ac:dyDescent="0.25">
      <c r="A417" s="1" t="s">
        <v>749</v>
      </c>
      <c r="B417" t="s">
        <v>55</v>
      </c>
      <c r="C417" t="s">
        <v>45</v>
      </c>
      <c r="D417" t="s">
        <v>1140</v>
      </c>
      <c r="E417" t="s">
        <v>326</v>
      </c>
      <c r="F417" t="s">
        <v>304</v>
      </c>
      <c r="G417">
        <v>20</v>
      </c>
      <c r="H417">
        <v>-0.05</v>
      </c>
      <c r="I417">
        <v>0</v>
      </c>
      <c r="J417">
        <v>3</v>
      </c>
      <c r="K417">
        <v>3</v>
      </c>
      <c r="L417" s="5" t="str">
        <f>VLOOKUP(X417,[2]Inputs!$A:$F,6,FALSE)</f>
        <v>1.0351</v>
      </c>
      <c r="M417" s="5" t="str">
        <f>VLOOKUP(X417,[2]Inputs!$A:$H,8,FALSE)</f>
        <v>1.0000</v>
      </c>
      <c r="N417" s="5" t="str">
        <f>VLOOKUP(X417,[2]Inputs!$A:$H,7,FALSE)</f>
        <v>1.0300</v>
      </c>
      <c r="O417">
        <v>0</v>
      </c>
      <c r="P417">
        <v>0.43</v>
      </c>
      <c r="Q417">
        <v>1E-3</v>
      </c>
      <c r="R417">
        <v>0</v>
      </c>
      <c r="S417">
        <f>SQRT((100/(J417*[2]Inputs!$B$9))^2/(K417^2+1))*[2]Inputs!$B$8^2/100</f>
        <v>17.660104471401873</v>
      </c>
      <c r="T417">
        <f>SQRT((100/(J417*[2]Inputs!$B$9))^2-SQRT((100/(J417*[2]Inputs!$B$9))^2/(K417^2+1))^2)*[2]Inputs!$B$8^2/100/2/PI()/50</f>
        <v>0.16864157532857349</v>
      </c>
      <c r="U417">
        <v>0</v>
      </c>
      <c r="V417">
        <v>0</v>
      </c>
      <c r="W417" t="str">
        <f t="shared" si="15"/>
        <v>PSCAD_DMAT_C_POC.FRT_SCR3_XR3_P-0.05_Q0_POC.FRT.205.2</v>
      </c>
      <c r="X417" t="str">
        <f t="shared" si="16"/>
        <v>-0.05_0_3_3</v>
      </c>
      <c r="Z417">
        <v>0</v>
      </c>
    </row>
    <row r="418" spans="1:26" x14ac:dyDescent="0.25">
      <c r="A418" s="1" t="s">
        <v>750</v>
      </c>
      <c r="B418" t="s">
        <v>55</v>
      </c>
      <c r="C418" t="s">
        <v>46</v>
      </c>
      <c r="D418" t="s">
        <v>1140</v>
      </c>
      <c r="E418" t="s">
        <v>327</v>
      </c>
      <c r="F418" t="s">
        <v>304</v>
      </c>
      <c r="G418">
        <v>20</v>
      </c>
      <c r="H418">
        <v>-1</v>
      </c>
      <c r="I418">
        <v>0</v>
      </c>
      <c r="J418">
        <f>[2]Inputs!$B$6</f>
        <v>7.06</v>
      </c>
      <c r="K418">
        <f>[2]Inputs!$C$6</f>
        <v>1.63</v>
      </c>
      <c r="L418" s="5" t="str">
        <f>VLOOKUP(X418,[2]Inputs!$A:$F,6,FALSE)</f>
        <v>1.1081</v>
      </c>
      <c r="M418" s="5" t="str">
        <f>VLOOKUP(X418,[2]Inputs!$A:$H,8,FALSE)</f>
        <v>1.0000</v>
      </c>
      <c r="N418" s="5" t="str">
        <f>VLOOKUP(X418,[2]Inputs!$A:$H,7,FALSE)</f>
        <v>1.0300</v>
      </c>
      <c r="O418">
        <v>0</v>
      </c>
      <c r="P418">
        <v>0.43</v>
      </c>
      <c r="Q418">
        <v>1E-3</v>
      </c>
      <c r="R418">
        <v>0</v>
      </c>
      <c r="S418">
        <f>SQRT((100/(J418*[2]Inputs!$B$9))^2/(K418^2+1))*[2]Inputs!$B$8^2/100</f>
        <v>12.409471324438538</v>
      </c>
      <c r="T418">
        <f>SQRT((100/(J418*[2]Inputs!$B$9))^2-SQRT((100/(J418*[2]Inputs!$B$9))^2/(K418^2+1))^2)*[2]Inputs!$B$8^2/100/2/PI()/50</f>
        <v>6.4385935699593638E-2</v>
      </c>
      <c r="U418">
        <v>0</v>
      </c>
      <c r="V418">
        <v>0</v>
      </c>
      <c r="W418" t="str">
        <f t="shared" si="15"/>
        <v>PSCAD_DMAT_C_Site.FRT_SCR7.06_XR1.63_P-1_Q0_Site.FRT.206.1</v>
      </c>
      <c r="X418" t="str">
        <f t="shared" si="16"/>
        <v>-1_0_7.06_1.63</v>
      </c>
      <c r="Z418">
        <v>0</v>
      </c>
    </row>
    <row r="419" spans="1:26" x14ac:dyDescent="0.25">
      <c r="A419" s="1" t="s">
        <v>751</v>
      </c>
      <c r="B419" t="s">
        <v>55</v>
      </c>
      <c r="C419" t="s">
        <v>46</v>
      </c>
      <c r="D419" t="s">
        <v>1140</v>
      </c>
      <c r="E419" t="s">
        <v>327</v>
      </c>
      <c r="F419" t="s">
        <v>304</v>
      </c>
      <c r="G419">
        <v>20</v>
      </c>
      <c r="H419">
        <v>-1</v>
      </c>
      <c r="I419">
        <v>0</v>
      </c>
      <c r="J419">
        <f>[2]Inputs!$B$7</f>
        <v>4.53</v>
      </c>
      <c r="K419">
        <f>[2]Inputs!$C$7</f>
        <v>1.21</v>
      </c>
      <c r="L419" s="5" t="str">
        <f>VLOOKUP(X419,[2]Inputs!$A:$F,6,FALSE)</f>
        <v>1.1782</v>
      </c>
      <c r="M419" s="5" t="str">
        <f>VLOOKUP(X419,[2]Inputs!$A:$H,8,FALSE)</f>
        <v>1.0000</v>
      </c>
      <c r="N419" s="5" t="str">
        <f>VLOOKUP(X419,[2]Inputs!$A:$H,7,FALSE)</f>
        <v>1.0300</v>
      </c>
      <c r="O419">
        <v>0</v>
      </c>
      <c r="P419">
        <v>0.43</v>
      </c>
      <c r="Q419">
        <v>1E-3</v>
      </c>
      <c r="R419">
        <v>0</v>
      </c>
      <c r="S419">
        <f>SQRT((100/(J419*[2]Inputs!$B$9))^2/(K419^2+1))*[2]Inputs!$B$8^2/100</f>
        <v>23.560643977140487</v>
      </c>
      <c r="T419">
        <f>SQRT((100/(J419*[2]Inputs!$B$9))^2-SQRT((100/(J419*[2]Inputs!$B$9))^2/(K419^2+1))^2)*[2]Inputs!$B$8^2/100/2/PI()/50</f>
        <v>9.0744989423642869E-2</v>
      </c>
      <c r="U419">
        <v>0</v>
      </c>
      <c r="V419">
        <v>0</v>
      </c>
      <c r="W419" t="str">
        <f t="shared" si="15"/>
        <v>PSCAD_DMAT_C_Site.FRT_SCR4.53_XR1.21_P-1_Q0_Site.FRT.206.2</v>
      </c>
      <c r="X419" t="str">
        <f t="shared" si="16"/>
        <v>-1_0_4.53_1.21</v>
      </c>
      <c r="Z419">
        <v>0</v>
      </c>
    </row>
    <row r="420" spans="1:26" x14ac:dyDescent="0.25">
      <c r="A420" s="1" t="s">
        <v>752</v>
      </c>
      <c r="B420" t="s">
        <v>55</v>
      </c>
      <c r="C420" t="s">
        <v>46</v>
      </c>
      <c r="D420" t="s">
        <v>1140</v>
      </c>
      <c r="E420" t="s">
        <v>327</v>
      </c>
      <c r="F420" t="s">
        <v>304</v>
      </c>
      <c r="G420">
        <v>20</v>
      </c>
      <c r="H420">
        <v>-1</v>
      </c>
      <c r="I420">
        <v>0</v>
      </c>
      <c r="J420">
        <f>[2]Inputs!$B$6</f>
        <v>7.06</v>
      </c>
      <c r="K420">
        <f>[2]Inputs!$C$6</f>
        <v>1.63</v>
      </c>
      <c r="L420" s="5" t="str">
        <f>VLOOKUP(X420,[2]Inputs!$A:$F,6,FALSE)</f>
        <v>1.1081</v>
      </c>
      <c r="M420" s="5" t="str">
        <f>VLOOKUP(X420,[2]Inputs!$A:$H,8,FALSE)</f>
        <v>1.0000</v>
      </c>
      <c r="N420" s="5" t="str">
        <f>VLOOKUP(X420,[2]Inputs!$A:$H,7,FALSE)</f>
        <v>1.0300</v>
      </c>
      <c r="O420">
        <v>0</v>
      </c>
      <c r="P420">
        <v>0.43</v>
      </c>
      <c r="Q420" s="17">
        <f>(SQRT((100/(J420*[2]Inputs!$B$9)*V420)^2/(K420^2+1)))*([2]Inputs!$B$8^2/100)</f>
        <v>1.3650418456882394</v>
      </c>
      <c r="R420" s="17">
        <f>SQRT((([2]Inputs!$B$8^2/100)*100/(J420*[2]Inputs!$B$9)*V420)^2-(Q420)^2)/(2*PI()*50)</f>
        <v>7.0824529269552985E-3</v>
      </c>
      <c r="S420">
        <f>SQRT((100/(J420*[2]Inputs!$B$9))^2/(K420^2+1))*[2]Inputs!$B$8^2/100</f>
        <v>12.409471324438538</v>
      </c>
      <c r="T420">
        <f>SQRT((100/(J420*[2]Inputs!$B$9))^2-SQRT((100/(J420*[2]Inputs!$B$9))^2/(K420^2+1))^2)*[2]Inputs!$B$8^2/100/2/PI()/50</f>
        <v>6.4385935699593638E-2</v>
      </c>
      <c r="U420">
        <v>0</v>
      </c>
      <c r="V420">
        <v>0.11</v>
      </c>
      <c r="W420" t="str">
        <f t="shared" si="15"/>
        <v>PSCAD_DMAT_C_Site.FRT_SCR7.06_XR1.63_P-1_Q0_Site.FRT.207.1</v>
      </c>
      <c r="X420" t="str">
        <f t="shared" si="16"/>
        <v>-1_0_7.06_1.63</v>
      </c>
      <c r="Z420">
        <v>0</v>
      </c>
    </row>
    <row r="421" spans="1:26" x14ac:dyDescent="0.25">
      <c r="A421" s="1" t="s">
        <v>753</v>
      </c>
      <c r="B421" t="s">
        <v>55</v>
      </c>
      <c r="C421" t="s">
        <v>46</v>
      </c>
      <c r="D421" t="s">
        <v>1140</v>
      </c>
      <c r="E421" t="s">
        <v>327</v>
      </c>
      <c r="F421" t="s">
        <v>304</v>
      </c>
      <c r="G421">
        <v>20</v>
      </c>
      <c r="H421">
        <v>-1</v>
      </c>
      <c r="I421">
        <v>0</v>
      </c>
      <c r="J421">
        <f>[2]Inputs!$B$7</f>
        <v>4.53</v>
      </c>
      <c r="K421">
        <f>[2]Inputs!$C$7</f>
        <v>1.21</v>
      </c>
      <c r="L421" s="5" t="str">
        <f>VLOOKUP(X421,[2]Inputs!$A:$F,6,FALSE)</f>
        <v>1.1782</v>
      </c>
      <c r="M421" s="5" t="str">
        <f>VLOOKUP(X421,[2]Inputs!$A:$H,8,FALSE)</f>
        <v>1.0000</v>
      </c>
      <c r="N421" s="5" t="str">
        <f>VLOOKUP(X421,[2]Inputs!$A:$H,7,FALSE)</f>
        <v>1.0300</v>
      </c>
      <c r="O421">
        <v>0</v>
      </c>
      <c r="P421">
        <v>0.43</v>
      </c>
      <c r="Q421" s="17">
        <f>(SQRT((100/(J421*[2]Inputs!$B$9)*V421)^2/(K421^2+1)))*([2]Inputs!$B$8^2/100)</f>
        <v>2.5916708374854536</v>
      </c>
      <c r="R421" s="17">
        <f>SQRT((([2]Inputs!$B$8^2/100)*100/(J421*[2]Inputs!$B$9)*V421)^2-(Q421)^2)/(2*PI()*50)</f>
        <v>9.981948836600715E-3</v>
      </c>
      <c r="S421">
        <f>SQRT((100/(J421*[2]Inputs!$B$9))^2/(K421^2+1))*[2]Inputs!$B$8^2/100</f>
        <v>23.560643977140487</v>
      </c>
      <c r="T421">
        <f>SQRT((100/(J421*[2]Inputs!$B$9))^2-SQRT((100/(J421*[2]Inputs!$B$9))^2/(K421^2+1))^2)*[2]Inputs!$B$8^2/100/2/PI()/50</f>
        <v>9.0744989423642869E-2</v>
      </c>
      <c r="U421">
        <v>0</v>
      </c>
      <c r="V421">
        <v>0.11</v>
      </c>
      <c r="W421" t="str">
        <f t="shared" si="15"/>
        <v>PSCAD_DMAT_C_Site.FRT_SCR4.53_XR1.21_P-1_Q0_Site.FRT.207.2</v>
      </c>
      <c r="X421" t="str">
        <f t="shared" si="16"/>
        <v>-1_0_4.53_1.21</v>
      </c>
      <c r="Z421">
        <v>0</v>
      </c>
    </row>
    <row r="422" spans="1:26" x14ac:dyDescent="0.25">
      <c r="A422" s="1" t="s">
        <v>754</v>
      </c>
      <c r="B422" t="s">
        <v>55</v>
      </c>
      <c r="C422" t="s">
        <v>46</v>
      </c>
      <c r="D422" t="s">
        <v>1140</v>
      </c>
      <c r="E422" t="s">
        <v>327</v>
      </c>
      <c r="F422" t="s">
        <v>304</v>
      </c>
      <c r="G422">
        <v>20</v>
      </c>
      <c r="H422">
        <v>-1</v>
      </c>
      <c r="I422">
        <v>0</v>
      </c>
      <c r="J422">
        <f>[2]Inputs!$B$6</f>
        <v>7.06</v>
      </c>
      <c r="K422">
        <f>[2]Inputs!$C$6</f>
        <v>1.63</v>
      </c>
      <c r="L422" s="5" t="str">
        <f>VLOOKUP(X422,[2]Inputs!$A:$F,6,FALSE)</f>
        <v>1.1081</v>
      </c>
      <c r="M422" s="5" t="str">
        <f>VLOOKUP(X422,[2]Inputs!$A:$H,8,FALSE)</f>
        <v>1.0000</v>
      </c>
      <c r="N422" s="5" t="str">
        <f>VLOOKUP(X422,[2]Inputs!$A:$H,7,FALSE)</f>
        <v>1.0300</v>
      </c>
      <c r="O422">
        <v>0</v>
      </c>
      <c r="P422">
        <v>0.43</v>
      </c>
      <c r="Q422" s="17">
        <f>(SQRT((100/(J422*[2]Inputs!$B$9)*V422)^2/(K422^2+1)))*([2]Inputs!$B$8^2/100)</f>
        <v>3.1023678311096345</v>
      </c>
      <c r="R422" s="17">
        <f>SQRT((([2]Inputs!$B$8^2/100)*100/(J422*[2]Inputs!$B$9)*V422)^2-(Q422)^2)/(2*PI()*50)</f>
        <v>1.609648392489841E-2</v>
      </c>
      <c r="S422">
        <f>SQRT((100/(J422*[2]Inputs!$B$9))^2/(K422^2+1))*[2]Inputs!$B$8^2/100</f>
        <v>12.409471324438538</v>
      </c>
      <c r="T422">
        <f>SQRT((100/(J422*[2]Inputs!$B$9))^2-SQRT((100/(J422*[2]Inputs!$B$9))^2/(K422^2+1))^2)*[2]Inputs!$B$8^2/100/2/PI()/50</f>
        <v>6.4385935699593638E-2</v>
      </c>
      <c r="U422">
        <v>0</v>
      </c>
      <c r="V422">
        <v>0.25</v>
      </c>
      <c r="W422" t="str">
        <f t="shared" si="15"/>
        <v>PSCAD_DMAT_C_Site.FRT_SCR7.06_XR1.63_P-1_Q0_Site.FRT.208.1</v>
      </c>
      <c r="X422" t="str">
        <f t="shared" si="16"/>
        <v>-1_0_7.06_1.63</v>
      </c>
      <c r="Z422">
        <v>0</v>
      </c>
    </row>
    <row r="423" spans="1:26" x14ac:dyDescent="0.25">
      <c r="A423" s="1" t="s">
        <v>755</v>
      </c>
      <c r="B423" t="s">
        <v>55</v>
      </c>
      <c r="C423" t="s">
        <v>46</v>
      </c>
      <c r="D423" t="s">
        <v>1140</v>
      </c>
      <c r="E423" t="s">
        <v>327</v>
      </c>
      <c r="F423" t="s">
        <v>304</v>
      </c>
      <c r="G423">
        <v>20</v>
      </c>
      <c r="H423">
        <v>-1</v>
      </c>
      <c r="I423">
        <v>0</v>
      </c>
      <c r="J423">
        <f>[2]Inputs!$B$7</f>
        <v>4.53</v>
      </c>
      <c r="K423">
        <f>[2]Inputs!$C$7</f>
        <v>1.21</v>
      </c>
      <c r="L423" s="5" t="str">
        <f>VLOOKUP(X423,[2]Inputs!$A:$F,6,FALSE)</f>
        <v>1.1782</v>
      </c>
      <c r="M423" s="5" t="str">
        <f>VLOOKUP(X423,[2]Inputs!$A:$H,8,FALSE)</f>
        <v>1.0000</v>
      </c>
      <c r="N423" s="5" t="str">
        <f>VLOOKUP(X423,[2]Inputs!$A:$H,7,FALSE)</f>
        <v>1.0300</v>
      </c>
      <c r="O423">
        <v>0</v>
      </c>
      <c r="P423">
        <v>0.43</v>
      </c>
      <c r="Q423" s="17">
        <f>(SQRT((100/(J423*[2]Inputs!$B$9)*V423)^2/(K423^2+1)))*([2]Inputs!$B$8^2/100)</f>
        <v>5.8901609942851216</v>
      </c>
      <c r="R423" s="17">
        <f>SQRT((([2]Inputs!$B$8^2/100)*100/(J423*[2]Inputs!$B$9)*V423)^2-(Q423)^2)/(2*PI()*50)</f>
        <v>2.2686247355910714E-2</v>
      </c>
      <c r="S423">
        <f>SQRT((100/(J423*[2]Inputs!$B$9))^2/(K423^2+1))*[2]Inputs!$B$8^2/100</f>
        <v>23.560643977140487</v>
      </c>
      <c r="T423">
        <f>SQRT((100/(J423*[2]Inputs!$B$9))^2-SQRT((100/(J423*[2]Inputs!$B$9))^2/(K423^2+1))^2)*[2]Inputs!$B$8^2/100/2/PI()/50</f>
        <v>9.0744989423642869E-2</v>
      </c>
      <c r="U423">
        <v>0</v>
      </c>
      <c r="V423">
        <v>0.25</v>
      </c>
      <c r="W423" t="str">
        <f t="shared" si="15"/>
        <v>PSCAD_DMAT_C_Site.FRT_SCR4.53_XR1.21_P-1_Q0_Site.FRT.208.2</v>
      </c>
      <c r="X423" t="str">
        <f t="shared" si="16"/>
        <v>-1_0_4.53_1.21</v>
      </c>
      <c r="Z423">
        <v>0</v>
      </c>
    </row>
    <row r="424" spans="1:26" x14ac:dyDescent="0.25">
      <c r="A424" s="1" t="s">
        <v>756</v>
      </c>
      <c r="B424" t="s">
        <v>55</v>
      </c>
      <c r="C424" t="s">
        <v>46</v>
      </c>
      <c r="D424" t="s">
        <v>1140</v>
      </c>
      <c r="E424" t="s">
        <v>327</v>
      </c>
      <c r="F424" t="s">
        <v>304</v>
      </c>
      <c r="G424">
        <v>20</v>
      </c>
      <c r="H424">
        <v>-1</v>
      </c>
      <c r="I424">
        <v>0</v>
      </c>
      <c r="J424">
        <f>[2]Inputs!$B$6</f>
        <v>7.06</v>
      </c>
      <c r="K424">
        <f>[2]Inputs!$C$6</f>
        <v>1.63</v>
      </c>
      <c r="L424" s="5" t="str">
        <f>VLOOKUP(X424,[2]Inputs!$A:$F,6,FALSE)</f>
        <v>1.1081</v>
      </c>
      <c r="M424" s="5" t="str">
        <f>VLOOKUP(X424,[2]Inputs!$A:$H,8,FALSE)</f>
        <v>1.0000</v>
      </c>
      <c r="N424" s="5" t="str">
        <f>VLOOKUP(X424,[2]Inputs!$A:$H,7,FALSE)</f>
        <v>1.0300</v>
      </c>
      <c r="O424">
        <v>0</v>
      </c>
      <c r="P424">
        <v>0.43</v>
      </c>
      <c r="Q424" s="17">
        <f>(SQRT((100/(J424*[2]Inputs!$B$9)*V424)^2/(K424^2+1)))*([2]Inputs!$B$8^2/100)</f>
        <v>5.2119779562641861</v>
      </c>
      <c r="R424" s="17">
        <f>SQRT((([2]Inputs!$B$8^2/100)*100/(J424*[2]Inputs!$B$9)*V424)^2-(Q424)^2)/(2*PI()*50)</f>
        <v>2.7042092993829325E-2</v>
      </c>
      <c r="S424">
        <f>SQRT((100/(J424*[2]Inputs!$B$9))^2/(K424^2+1))*[2]Inputs!$B$8^2/100</f>
        <v>12.409471324438538</v>
      </c>
      <c r="T424">
        <f>SQRT((100/(J424*[2]Inputs!$B$9))^2-SQRT((100/(J424*[2]Inputs!$B$9))^2/(K424^2+1))^2)*[2]Inputs!$B$8^2/100/2/PI()/50</f>
        <v>6.4385935699593638E-2</v>
      </c>
      <c r="U424">
        <v>0</v>
      </c>
      <c r="V424">
        <v>0.42</v>
      </c>
      <c r="W424" t="str">
        <f t="shared" si="15"/>
        <v>PSCAD_DMAT_C_Site.FRT_SCR7.06_XR1.63_P-1_Q0_Site.FRT.209.1</v>
      </c>
      <c r="X424" t="str">
        <f t="shared" si="16"/>
        <v>-1_0_7.06_1.63</v>
      </c>
      <c r="Z424">
        <v>0</v>
      </c>
    </row>
    <row r="425" spans="1:26" x14ac:dyDescent="0.25">
      <c r="A425" s="1" t="s">
        <v>757</v>
      </c>
      <c r="B425" t="s">
        <v>55</v>
      </c>
      <c r="C425" t="s">
        <v>46</v>
      </c>
      <c r="D425" t="s">
        <v>1140</v>
      </c>
      <c r="E425" t="s">
        <v>327</v>
      </c>
      <c r="F425" t="s">
        <v>304</v>
      </c>
      <c r="G425">
        <v>20</v>
      </c>
      <c r="H425">
        <v>-1</v>
      </c>
      <c r="I425">
        <v>0</v>
      </c>
      <c r="J425">
        <f>[2]Inputs!$B$7</f>
        <v>4.53</v>
      </c>
      <c r="K425">
        <f>[2]Inputs!$C$7</f>
        <v>1.21</v>
      </c>
      <c r="L425" s="5" t="str">
        <f>VLOOKUP(X425,[2]Inputs!$A:$F,6,FALSE)</f>
        <v>1.1782</v>
      </c>
      <c r="M425" s="5" t="str">
        <f>VLOOKUP(X425,[2]Inputs!$A:$H,8,FALSE)</f>
        <v>1.0000</v>
      </c>
      <c r="N425" s="5" t="str">
        <f>VLOOKUP(X425,[2]Inputs!$A:$H,7,FALSE)</f>
        <v>1.0300</v>
      </c>
      <c r="O425">
        <v>0</v>
      </c>
      <c r="P425">
        <v>0.43</v>
      </c>
      <c r="Q425" s="17">
        <f>(SQRT((100/(J425*[2]Inputs!$B$9)*V425)^2/(K425^2+1)))*([2]Inputs!$B$8^2/100)</f>
        <v>9.8954704703990046</v>
      </c>
      <c r="R425" s="17">
        <f>SQRT((([2]Inputs!$B$8^2/100)*100/(J425*[2]Inputs!$B$9)*V425)^2-(Q425)^2)/(2*PI()*50)</f>
        <v>3.8112895557929995E-2</v>
      </c>
      <c r="S425">
        <f>SQRT((100/(J425*[2]Inputs!$B$9))^2/(K425^2+1))*[2]Inputs!$B$8^2/100</f>
        <v>23.560643977140487</v>
      </c>
      <c r="T425">
        <f>SQRT((100/(J425*[2]Inputs!$B$9))^2-SQRT((100/(J425*[2]Inputs!$B$9))^2/(K425^2+1))^2)*[2]Inputs!$B$8^2/100/2/PI()/50</f>
        <v>9.0744989423642869E-2</v>
      </c>
      <c r="U425">
        <v>0</v>
      </c>
      <c r="V425">
        <v>0.42</v>
      </c>
      <c r="W425" t="str">
        <f t="shared" si="15"/>
        <v>PSCAD_DMAT_C_Site.FRT_SCR4.53_XR1.21_P-1_Q0_Site.FRT.209.2</v>
      </c>
      <c r="X425" t="str">
        <f t="shared" si="16"/>
        <v>-1_0_4.53_1.21</v>
      </c>
      <c r="Z425">
        <v>0</v>
      </c>
    </row>
    <row r="426" spans="1:26" x14ac:dyDescent="0.25">
      <c r="A426" s="1" t="s">
        <v>758</v>
      </c>
      <c r="B426" t="s">
        <v>55</v>
      </c>
      <c r="C426" t="s">
        <v>46</v>
      </c>
      <c r="D426" t="s">
        <v>1140</v>
      </c>
      <c r="E426" t="s">
        <v>327</v>
      </c>
      <c r="F426" t="s">
        <v>304</v>
      </c>
      <c r="G426">
        <v>20</v>
      </c>
      <c r="H426">
        <v>-1</v>
      </c>
      <c r="I426">
        <v>0</v>
      </c>
      <c r="J426">
        <f>[2]Inputs!$B$6</f>
        <v>7.06</v>
      </c>
      <c r="K426">
        <f>[2]Inputs!$C$6</f>
        <v>1.63</v>
      </c>
      <c r="L426" s="5" t="str">
        <f>VLOOKUP(X426,[2]Inputs!$A:$F,6,FALSE)</f>
        <v>1.1081</v>
      </c>
      <c r="M426" s="5" t="str">
        <f>VLOOKUP(X426,[2]Inputs!$A:$H,8,FALSE)</f>
        <v>1.0000</v>
      </c>
      <c r="N426" s="5" t="str">
        <f>VLOOKUP(X426,[2]Inputs!$A:$H,7,FALSE)</f>
        <v>1.0300</v>
      </c>
      <c r="O426">
        <v>0</v>
      </c>
      <c r="P426">
        <v>0.43</v>
      </c>
      <c r="Q426" s="17">
        <f>(SQRT((100/(J426*[2]Inputs!$B$9)*V426)^2/(K426^2+1)))*([2]Inputs!$B$8^2/100)</f>
        <v>8.1902510741294368</v>
      </c>
      <c r="R426" s="17">
        <f>SQRT((([2]Inputs!$B$8^2/100)*100/(J426*[2]Inputs!$B$9)*V426)^2-(Q426)^2)/(2*PI()*50)</f>
        <v>4.2494717561731794E-2</v>
      </c>
      <c r="S426">
        <f>SQRT((100/(J426*[2]Inputs!$B$9))^2/(K426^2+1))*[2]Inputs!$B$8^2/100</f>
        <v>12.409471324438538</v>
      </c>
      <c r="T426">
        <f>SQRT((100/(J426*[2]Inputs!$B$9))^2-SQRT((100/(J426*[2]Inputs!$B$9))^2/(K426^2+1))^2)*[2]Inputs!$B$8^2/100/2/PI()/50</f>
        <v>6.4385935699593638E-2</v>
      </c>
      <c r="U426">
        <v>0</v>
      </c>
      <c r="V426">
        <v>0.66</v>
      </c>
      <c r="W426" t="str">
        <f t="shared" si="15"/>
        <v>PSCAD_DMAT_C_Site.FRT_SCR7.06_XR1.63_P-1_Q0_Site.FRT.210.1</v>
      </c>
      <c r="X426" t="str">
        <f t="shared" si="16"/>
        <v>-1_0_7.06_1.63</v>
      </c>
      <c r="Z426">
        <v>0</v>
      </c>
    </row>
    <row r="427" spans="1:26" x14ac:dyDescent="0.25">
      <c r="A427" s="1" t="s">
        <v>759</v>
      </c>
      <c r="B427" t="s">
        <v>55</v>
      </c>
      <c r="C427" t="s">
        <v>46</v>
      </c>
      <c r="D427" t="s">
        <v>1140</v>
      </c>
      <c r="E427" t="s">
        <v>327</v>
      </c>
      <c r="F427" t="s">
        <v>304</v>
      </c>
      <c r="G427">
        <v>20</v>
      </c>
      <c r="H427">
        <v>-1</v>
      </c>
      <c r="I427">
        <v>0</v>
      </c>
      <c r="J427">
        <f>[2]Inputs!$B$7</f>
        <v>4.53</v>
      </c>
      <c r="K427">
        <f>[2]Inputs!$C$7</f>
        <v>1.21</v>
      </c>
      <c r="L427" s="5" t="str">
        <f>VLOOKUP(X427,[2]Inputs!$A:$F,6,FALSE)</f>
        <v>1.1782</v>
      </c>
      <c r="M427" s="5" t="str">
        <f>VLOOKUP(X427,[2]Inputs!$A:$H,8,FALSE)</f>
        <v>1.0000</v>
      </c>
      <c r="N427" s="5" t="str">
        <f>VLOOKUP(X427,[2]Inputs!$A:$H,7,FALSE)</f>
        <v>1.0300</v>
      </c>
      <c r="O427">
        <v>0</v>
      </c>
      <c r="P427">
        <v>0.43</v>
      </c>
      <c r="Q427" s="17">
        <f>(SQRT((100/(J427*[2]Inputs!$B$9)*V427)^2/(K427^2+1)))*([2]Inputs!$B$8^2/100)</f>
        <v>15.550025024912721</v>
      </c>
      <c r="R427" s="17">
        <f>SQRT((([2]Inputs!$B$8^2/100)*100/(J427*[2]Inputs!$B$9)*V427)^2-(Q427)^2)/(2*PI()*50)</f>
        <v>5.9891693019604286E-2</v>
      </c>
      <c r="S427">
        <f>SQRT((100/(J427*[2]Inputs!$B$9))^2/(K427^2+1))*[2]Inputs!$B$8^2/100</f>
        <v>23.560643977140487</v>
      </c>
      <c r="T427">
        <f>SQRT((100/(J427*[2]Inputs!$B$9))^2-SQRT((100/(J427*[2]Inputs!$B$9))^2/(K427^2+1))^2)*[2]Inputs!$B$8^2/100/2/PI()/50</f>
        <v>9.0744989423642869E-2</v>
      </c>
      <c r="U427">
        <v>0</v>
      </c>
      <c r="V427">
        <v>0.66</v>
      </c>
      <c r="W427" t="str">
        <f t="shared" si="15"/>
        <v>PSCAD_DMAT_C_Site.FRT_SCR4.53_XR1.21_P-1_Q0_Site.FRT.210.2</v>
      </c>
      <c r="X427" t="str">
        <f t="shared" si="16"/>
        <v>-1_0_4.53_1.21</v>
      </c>
      <c r="Z427">
        <v>0</v>
      </c>
    </row>
    <row r="428" spans="1:26" x14ac:dyDescent="0.25">
      <c r="A428" s="1" t="s">
        <v>760</v>
      </c>
      <c r="B428" t="s">
        <v>55</v>
      </c>
      <c r="C428" t="s">
        <v>46</v>
      </c>
      <c r="D428" t="s">
        <v>1140</v>
      </c>
      <c r="E428" t="s">
        <v>327</v>
      </c>
      <c r="F428" t="s">
        <v>304</v>
      </c>
      <c r="G428">
        <v>20</v>
      </c>
      <c r="H428">
        <v>-1</v>
      </c>
      <c r="I428">
        <v>0</v>
      </c>
      <c r="J428">
        <f>[2]Inputs!$B$6</f>
        <v>7.06</v>
      </c>
      <c r="K428">
        <f>[2]Inputs!$C$6</f>
        <v>1.63</v>
      </c>
      <c r="L428" s="5" t="str">
        <f>VLOOKUP(X428,[2]Inputs!$A:$F,6,FALSE)</f>
        <v>1.1081</v>
      </c>
      <c r="M428" s="5" t="str">
        <f>VLOOKUP(X428,[2]Inputs!$A:$H,8,FALSE)</f>
        <v>1.0000</v>
      </c>
      <c r="N428" s="5" t="str">
        <f>VLOOKUP(X428,[2]Inputs!$A:$H,7,FALSE)</f>
        <v>1.0300</v>
      </c>
      <c r="O428">
        <v>0</v>
      </c>
      <c r="P428">
        <v>0.43</v>
      </c>
      <c r="Q428" s="17">
        <f>(SQRT((100/(J428*[2]Inputs!$B$9)*V428)^2/(K428^2+1)))*([2]Inputs!$B$8^2/100)</f>
        <v>12.409471324438538</v>
      </c>
      <c r="R428" s="17">
        <f>SQRT((([2]Inputs!$B$8^2/100)*100/(J428*[2]Inputs!$B$9)*V428)^2-(Q428)^2)/(2*PI()*50)</f>
        <v>6.4385935699593638E-2</v>
      </c>
      <c r="S428">
        <f>SQRT((100/(J428*[2]Inputs!$B$9))^2/(K428^2+1))*[2]Inputs!$B$8^2/100</f>
        <v>12.409471324438538</v>
      </c>
      <c r="T428">
        <f>SQRT((100/(J428*[2]Inputs!$B$9))^2-SQRT((100/(J428*[2]Inputs!$B$9))^2/(K428^2+1))^2)*[2]Inputs!$B$8^2/100/2/PI()/50</f>
        <v>6.4385935699593638E-2</v>
      </c>
      <c r="U428">
        <v>0</v>
      </c>
      <c r="V428">
        <v>1</v>
      </c>
      <c r="W428" t="str">
        <f t="shared" si="15"/>
        <v>PSCAD_DMAT_C_Site.FRT_SCR7.06_XR1.63_P-1_Q0_Site.FRT.211.1</v>
      </c>
      <c r="X428" t="str">
        <f t="shared" si="16"/>
        <v>-1_0_7.06_1.63</v>
      </c>
      <c r="Z428">
        <v>0</v>
      </c>
    </row>
    <row r="429" spans="1:26" x14ac:dyDescent="0.25">
      <c r="A429" s="1" t="s">
        <v>761</v>
      </c>
      <c r="B429" t="s">
        <v>55</v>
      </c>
      <c r="C429" t="s">
        <v>46</v>
      </c>
      <c r="D429" t="s">
        <v>1140</v>
      </c>
      <c r="E429" t="s">
        <v>327</v>
      </c>
      <c r="F429" t="s">
        <v>304</v>
      </c>
      <c r="G429">
        <v>20</v>
      </c>
      <c r="H429">
        <v>-1</v>
      </c>
      <c r="I429">
        <v>0</v>
      </c>
      <c r="J429">
        <f>[2]Inputs!$B$7</f>
        <v>4.53</v>
      </c>
      <c r="K429">
        <f>[2]Inputs!$C$7</f>
        <v>1.21</v>
      </c>
      <c r="L429" s="5" t="str">
        <f>VLOOKUP(X429,[2]Inputs!$A:$F,6,FALSE)</f>
        <v>1.1782</v>
      </c>
      <c r="M429" s="5" t="str">
        <f>VLOOKUP(X429,[2]Inputs!$A:$H,8,FALSE)</f>
        <v>1.0000</v>
      </c>
      <c r="N429" s="5" t="str">
        <f>VLOOKUP(X429,[2]Inputs!$A:$H,7,FALSE)</f>
        <v>1.0300</v>
      </c>
      <c r="O429">
        <v>0</v>
      </c>
      <c r="P429">
        <v>0.43</v>
      </c>
      <c r="Q429" s="17">
        <f>(SQRT((100/(J429*[2]Inputs!$B$9)*V429)^2/(K429^2+1)))*([2]Inputs!$B$8^2/100)</f>
        <v>23.560643977140487</v>
      </c>
      <c r="R429" s="17">
        <f>SQRT((([2]Inputs!$B$8^2/100)*100/(J429*[2]Inputs!$B$9)*V429)^2-(Q429)^2)/(2*PI()*50)</f>
        <v>9.0744989423642855E-2</v>
      </c>
      <c r="S429">
        <f>SQRT((100/(J429*[2]Inputs!$B$9))^2/(K429^2+1))*[2]Inputs!$B$8^2/100</f>
        <v>23.560643977140487</v>
      </c>
      <c r="T429">
        <f>SQRT((100/(J429*[2]Inputs!$B$9))^2-SQRT((100/(J429*[2]Inputs!$B$9))^2/(K429^2+1))^2)*[2]Inputs!$B$8^2/100/2/PI()/50</f>
        <v>9.0744989423642869E-2</v>
      </c>
      <c r="U429">
        <v>0</v>
      </c>
      <c r="V429">
        <v>1</v>
      </c>
      <c r="W429" t="str">
        <f t="shared" si="15"/>
        <v>PSCAD_DMAT_C_Site.FRT_SCR4.53_XR1.21_P-1_Q0_Site.FRT.211.2</v>
      </c>
      <c r="X429" t="str">
        <f t="shared" si="16"/>
        <v>-1_0_4.53_1.21</v>
      </c>
      <c r="Z429">
        <v>0</v>
      </c>
    </row>
    <row r="430" spans="1:26" x14ac:dyDescent="0.25">
      <c r="A430" s="1" t="s">
        <v>762</v>
      </c>
      <c r="B430" t="s">
        <v>55</v>
      </c>
      <c r="C430" t="s">
        <v>46</v>
      </c>
      <c r="D430" t="s">
        <v>1140</v>
      </c>
      <c r="E430" t="s">
        <v>327</v>
      </c>
      <c r="F430" t="s">
        <v>304</v>
      </c>
      <c r="G430">
        <v>20</v>
      </c>
      <c r="H430">
        <v>-1</v>
      </c>
      <c r="I430">
        <v>0</v>
      </c>
      <c r="J430">
        <f>[2]Inputs!$B$6</f>
        <v>7.06</v>
      </c>
      <c r="K430">
        <f>[2]Inputs!$C$6</f>
        <v>1.63</v>
      </c>
      <c r="L430" s="5" t="str">
        <f>VLOOKUP(X430,[2]Inputs!$A:$F,6,FALSE)</f>
        <v>1.1081</v>
      </c>
      <c r="M430" s="5" t="str">
        <f>VLOOKUP(X430,[2]Inputs!$A:$H,8,FALSE)</f>
        <v>1.0000</v>
      </c>
      <c r="N430" s="5" t="str">
        <f>VLOOKUP(X430,[2]Inputs!$A:$H,7,FALSE)</f>
        <v>1.0300</v>
      </c>
      <c r="O430">
        <v>0</v>
      </c>
      <c r="P430">
        <v>0.43</v>
      </c>
      <c r="Q430" s="17">
        <f>(SQRT((100/(J430*[2]Inputs!$B$9)*V430)^2/(K430^2+1)))*([2]Inputs!$B$8^2/100)</f>
        <v>18.614206986657809</v>
      </c>
      <c r="R430" s="17">
        <f>SQRT((([2]Inputs!$B$8^2/100)*100/(J430*[2]Inputs!$B$9)*V430)^2-(Q430)^2)/(2*PI()*50)</f>
        <v>9.657890354939043E-2</v>
      </c>
      <c r="S430">
        <f>SQRT((100/(J430*[2]Inputs!$B$9))^2/(K430^2+1))*[2]Inputs!$B$8^2/100</f>
        <v>12.409471324438538</v>
      </c>
      <c r="T430">
        <f>SQRT((100/(J430*[2]Inputs!$B$9))^2-SQRT((100/(J430*[2]Inputs!$B$9))^2/(K430^2+1))^2)*[2]Inputs!$B$8^2/100/2/PI()/50</f>
        <v>6.4385935699593638E-2</v>
      </c>
      <c r="U430">
        <v>0</v>
      </c>
      <c r="V430">
        <v>1.5</v>
      </c>
      <c r="W430" t="str">
        <f t="shared" si="15"/>
        <v>PSCAD_DMAT_C_Site.FRT_SCR7.06_XR1.63_P-1_Q0_Site.FRT.212.1</v>
      </c>
      <c r="X430" t="str">
        <f t="shared" si="16"/>
        <v>-1_0_7.06_1.63</v>
      </c>
      <c r="Z430">
        <v>0</v>
      </c>
    </row>
    <row r="431" spans="1:26" x14ac:dyDescent="0.25">
      <c r="A431" s="1" t="s">
        <v>763</v>
      </c>
      <c r="B431" t="s">
        <v>55</v>
      </c>
      <c r="C431" t="s">
        <v>46</v>
      </c>
      <c r="D431" t="s">
        <v>1140</v>
      </c>
      <c r="E431" t="s">
        <v>327</v>
      </c>
      <c r="F431" t="s">
        <v>304</v>
      </c>
      <c r="G431">
        <v>20</v>
      </c>
      <c r="H431">
        <v>-1</v>
      </c>
      <c r="I431">
        <v>0</v>
      </c>
      <c r="J431">
        <f>[2]Inputs!$B$7</f>
        <v>4.53</v>
      </c>
      <c r="K431">
        <f>[2]Inputs!$C$7</f>
        <v>1.21</v>
      </c>
      <c r="L431" s="5" t="str">
        <f>VLOOKUP(X431,[2]Inputs!$A:$F,6,FALSE)</f>
        <v>1.1782</v>
      </c>
      <c r="M431" s="5" t="str">
        <f>VLOOKUP(X431,[2]Inputs!$A:$H,8,FALSE)</f>
        <v>1.0000</v>
      </c>
      <c r="N431" s="5" t="str">
        <f>VLOOKUP(X431,[2]Inputs!$A:$H,7,FALSE)</f>
        <v>1.0300</v>
      </c>
      <c r="O431">
        <v>0</v>
      </c>
      <c r="P431">
        <v>0.43</v>
      </c>
      <c r="Q431" s="17">
        <f>(SQRT((100/(J431*[2]Inputs!$B$9)*V431)^2/(K431^2+1)))*([2]Inputs!$B$8^2/100)</f>
        <v>35.340965965710737</v>
      </c>
      <c r="R431" s="17">
        <f>SQRT((([2]Inputs!$B$8^2/100)*100/(J431*[2]Inputs!$B$9)*V431)^2-(Q431)^2)/(2*PI()*50)</f>
        <v>0.13611748413546429</v>
      </c>
      <c r="S431">
        <f>SQRT((100/(J431*[2]Inputs!$B$9))^2/(K431^2+1))*[2]Inputs!$B$8^2/100</f>
        <v>23.560643977140487</v>
      </c>
      <c r="T431">
        <f>SQRT((100/(J431*[2]Inputs!$B$9))^2-SQRT((100/(J431*[2]Inputs!$B$9))^2/(K431^2+1))^2)*[2]Inputs!$B$8^2/100/2/PI()/50</f>
        <v>9.0744989423642869E-2</v>
      </c>
      <c r="U431">
        <v>0</v>
      </c>
      <c r="V431">
        <v>1.5</v>
      </c>
      <c r="W431" t="str">
        <f t="shared" si="15"/>
        <v>PSCAD_DMAT_C_Site.FRT_SCR4.53_XR1.21_P-1_Q0_Site.FRT.212.2</v>
      </c>
      <c r="X431" t="str">
        <f t="shared" si="16"/>
        <v>-1_0_4.53_1.21</v>
      </c>
      <c r="Z431">
        <v>0</v>
      </c>
    </row>
    <row r="432" spans="1:26" x14ac:dyDescent="0.25">
      <c r="A432" s="1" t="s">
        <v>764</v>
      </c>
      <c r="B432" t="s">
        <v>55</v>
      </c>
      <c r="C432" t="s">
        <v>46</v>
      </c>
      <c r="D432" t="s">
        <v>1140</v>
      </c>
      <c r="E432" t="s">
        <v>327</v>
      </c>
      <c r="F432" t="s">
        <v>304</v>
      </c>
      <c r="G432">
        <v>20</v>
      </c>
      <c r="H432">
        <v>-1</v>
      </c>
      <c r="I432">
        <v>0</v>
      </c>
      <c r="J432">
        <f>[2]Inputs!$B$6</f>
        <v>7.06</v>
      </c>
      <c r="K432">
        <f>[2]Inputs!$C$6</f>
        <v>1.63</v>
      </c>
      <c r="L432" s="5" t="str">
        <f>VLOOKUP(X432,[2]Inputs!$A:$F,6,FALSE)</f>
        <v>1.1081</v>
      </c>
      <c r="M432" s="5" t="str">
        <f>VLOOKUP(X432,[2]Inputs!$A:$H,8,FALSE)</f>
        <v>1.0000</v>
      </c>
      <c r="N432" s="5" t="str">
        <f>VLOOKUP(X432,[2]Inputs!$A:$H,7,FALSE)</f>
        <v>1.0300</v>
      </c>
      <c r="O432">
        <v>0</v>
      </c>
      <c r="P432">
        <v>0.43</v>
      </c>
      <c r="Q432" s="17">
        <f>(SQRT((100/(J432*[2]Inputs!$B$9)*V432)^2/(K432^2+1)))*([2]Inputs!$B$8^2/100)</f>
        <v>28.54178404620864</v>
      </c>
      <c r="R432" s="17">
        <f>SQRT((([2]Inputs!$B$8^2/100)*100/(J432*[2]Inputs!$B$9)*V432)^2-(Q432)^2)/(2*PI()*50)</f>
        <v>0.14808765210906535</v>
      </c>
      <c r="S432">
        <f>SQRT((100/(J432*[2]Inputs!$B$9))^2/(K432^2+1))*[2]Inputs!$B$8^2/100</f>
        <v>12.409471324438538</v>
      </c>
      <c r="T432">
        <f>SQRT((100/(J432*[2]Inputs!$B$9))^2-SQRT((100/(J432*[2]Inputs!$B$9))^2/(K432^2+1))^2)*[2]Inputs!$B$8^2/100/2/PI()/50</f>
        <v>6.4385935699593638E-2</v>
      </c>
      <c r="U432">
        <v>0</v>
      </c>
      <c r="V432">
        <v>2.2999999999999998</v>
      </c>
      <c r="W432" t="str">
        <f t="shared" si="15"/>
        <v>PSCAD_DMAT_C_Site.FRT_SCR7.06_XR1.63_P-1_Q0_Site.FRT.213.1</v>
      </c>
      <c r="X432" t="str">
        <f t="shared" si="16"/>
        <v>-1_0_7.06_1.63</v>
      </c>
      <c r="Z432">
        <v>0</v>
      </c>
    </row>
    <row r="433" spans="1:26" x14ac:dyDescent="0.25">
      <c r="A433" s="1" t="s">
        <v>765</v>
      </c>
      <c r="B433" t="s">
        <v>55</v>
      </c>
      <c r="C433" t="s">
        <v>46</v>
      </c>
      <c r="D433" t="s">
        <v>1140</v>
      </c>
      <c r="E433" t="s">
        <v>327</v>
      </c>
      <c r="F433" t="s">
        <v>304</v>
      </c>
      <c r="G433">
        <v>20</v>
      </c>
      <c r="H433">
        <v>-1</v>
      </c>
      <c r="I433">
        <v>0</v>
      </c>
      <c r="J433">
        <f>[2]Inputs!$B$7</f>
        <v>4.53</v>
      </c>
      <c r="K433">
        <f>[2]Inputs!$C$7</f>
        <v>1.21</v>
      </c>
      <c r="L433" s="5" t="str">
        <f>VLOOKUP(X433,[2]Inputs!$A:$F,6,FALSE)</f>
        <v>1.1782</v>
      </c>
      <c r="M433" s="5" t="str">
        <f>VLOOKUP(X433,[2]Inputs!$A:$H,8,FALSE)</f>
        <v>1.0000</v>
      </c>
      <c r="N433" s="5" t="str">
        <f>VLOOKUP(X433,[2]Inputs!$A:$H,7,FALSE)</f>
        <v>1.0300</v>
      </c>
      <c r="O433">
        <v>0</v>
      </c>
      <c r="P433">
        <v>0.43</v>
      </c>
      <c r="Q433" s="17">
        <f>(SQRT((100/(J433*[2]Inputs!$B$9)*V433)^2/(K433^2+1)))*([2]Inputs!$B$8^2/100)</f>
        <v>54.189481147423116</v>
      </c>
      <c r="R433" s="17">
        <f>SQRT((([2]Inputs!$B$8^2/100)*100/(J433*[2]Inputs!$B$9)*V433)^2-(Q433)^2)/(2*PI()*50)</f>
        <v>0.20871347567437853</v>
      </c>
      <c r="S433">
        <f>SQRT((100/(J433*[2]Inputs!$B$9))^2/(K433^2+1))*[2]Inputs!$B$8^2/100</f>
        <v>23.560643977140487</v>
      </c>
      <c r="T433">
        <f>SQRT((100/(J433*[2]Inputs!$B$9))^2-SQRT((100/(J433*[2]Inputs!$B$9))^2/(K433^2+1))^2)*[2]Inputs!$B$8^2/100/2/PI()/50</f>
        <v>9.0744989423642869E-2</v>
      </c>
      <c r="U433">
        <v>0</v>
      </c>
      <c r="V433">
        <v>2.2999999999999998</v>
      </c>
      <c r="W433" t="str">
        <f t="shared" si="15"/>
        <v>PSCAD_DMAT_C_Site.FRT_SCR4.53_XR1.21_P-1_Q0_Site.FRT.213.2</v>
      </c>
      <c r="X433" t="str">
        <f t="shared" si="16"/>
        <v>-1_0_4.53_1.21</v>
      </c>
      <c r="Z433">
        <v>0</v>
      </c>
    </row>
    <row r="434" spans="1:26" x14ac:dyDescent="0.25">
      <c r="A434" s="1" t="s">
        <v>766</v>
      </c>
      <c r="B434" t="s">
        <v>55</v>
      </c>
      <c r="C434" t="s">
        <v>46</v>
      </c>
      <c r="D434" t="s">
        <v>1140</v>
      </c>
      <c r="E434" t="s">
        <v>327</v>
      </c>
      <c r="F434" t="s">
        <v>304</v>
      </c>
      <c r="G434">
        <v>20</v>
      </c>
      <c r="H434">
        <v>-1</v>
      </c>
      <c r="I434">
        <v>0</v>
      </c>
      <c r="J434">
        <f>[2]Inputs!$B$6</f>
        <v>7.06</v>
      </c>
      <c r="K434">
        <f>[2]Inputs!$C$6</f>
        <v>1.63</v>
      </c>
      <c r="L434" s="5" t="str">
        <f>VLOOKUP(X434,[2]Inputs!$A:$F,6,FALSE)</f>
        <v>1.1081</v>
      </c>
      <c r="M434" s="5" t="str">
        <f>VLOOKUP(X434,[2]Inputs!$A:$H,8,FALSE)</f>
        <v>1.0000</v>
      </c>
      <c r="N434" s="5" t="str">
        <f>VLOOKUP(X434,[2]Inputs!$A:$H,7,FALSE)</f>
        <v>1.0300</v>
      </c>
      <c r="O434">
        <v>0</v>
      </c>
      <c r="P434">
        <v>0.43</v>
      </c>
      <c r="Q434" s="17">
        <f>(SQRT((100/(J434*[2]Inputs!$B$9)*V434)^2/(K434^2+1)))*([2]Inputs!$B$8^2/100)</f>
        <v>49.637885297754153</v>
      </c>
      <c r="R434" s="17">
        <f>SQRT((([2]Inputs!$B$8^2/100)*100/(J434*[2]Inputs!$B$9)*V434)^2-(Q434)^2)/(2*PI()*50)</f>
        <v>0.25754374279837455</v>
      </c>
      <c r="S434">
        <f>SQRT((100/(J434*[2]Inputs!$B$9))^2/(K434^2+1))*[2]Inputs!$B$8^2/100</f>
        <v>12.409471324438538</v>
      </c>
      <c r="T434">
        <f>SQRT((100/(J434*[2]Inputs!$B$9))^2-SQRT((100/(J434*[2]Inputs!$B$9))^2/(K434^2+1))^2)*[2]Inputs!$B$8^2/100/2/PI()/50</f>
        <v>6.4385935699593638E-2</v>
      </c>
      <c r="U434">
        <v>0</v>
      </c>
      <c r="V434">
        <v>4</v>
      </c>
      <c r="W434" t="str">
        <f t="shared" si="15"/>
        <v>PSCAD_DMAT_C_Site.FRT_SCR7.06_XR1.63_P-1_Q0_Site.FRT.214.1</v>
      </c>
      <c r="X434" t="str">
        <f t="shared" si="16"/>
        <v>-1_0_7.06_1.63</v>
      </c>
      <c r="Z434">
        <v>0</v>
      </c>
    </row>
    <row r="435" spans="1:26" x14ac:dyDescent="0.25">
      <c r="A435" s="1" t="s">
        <v>767</v>
      </c>
      <c r="B435" t="s">
        <v>55</v>
      </c>
      <c r="C435" t="s">
        <v>46</v>
      </c>
      <c r="D435" t="s">
        <v>1140</v>
      </c>
      <c r="E435" t="s">
        <v>327</v>
      </c>
      <c r="F435" t="s">
        <v>304</v>
      </c>
      <c r="G435">
        <v>20</v>
      </c>
      <c r="H435">
        <v>-1</v>
      </c>
      <c r="I435">
        <v>0</v>
      </c>
      <c r="J435">
        <f>[2]Inputs!$B$7</f>
        <v>4.53</v>
      </c>
      <c r="K435">
        <f>[2]Inputs!$C$7</f>
        <v>1.21</v>
      </c>
      <c r="L435" s="5" t="str">
        <f>VLOOKUP(X435,[2]Inputs!$A:$F,6,FALSE)</f>
        <v>1.1782</v>
      </c>
      <c r="M435" s="5" t="str">
        <f>VLOOKUP(X435,[2]Inputs!$A:$H,8,FALSE)</f>
        <v>1.0000</v>
      </c>
      <c r="N435" s="5" t="str">
        <f>VLOOKUP(X435,[2]Inputs!$A:$H,7,FALSE)</f>
        <v>1.0300</v>
      </c>
      <c r="O435">
        <v>0</v>
      </c>
      <c r="P435">
        <v>0.43</v>
      </c>
      <c r="Q435" s="17">
        <f>(SQRT((100/(J435*[2]Inputs!$B$9)*V435)^2/(K435^2+1)))*([2]Inputs!$B$8^2/100)</f>
        <v>94.242575908561946</v>
      </c>
      <c r="R435" s="17">
        <f>SQRT((([2]Inputs!$B$8^2/100)*100/(J435*[2]Inputs!$B$9)*V435)^2-(Q435)^2)/(2*PI()*50)</f>
        <v>0.36297995769457142</v>
      </c>
      <c r="S435">
        <f>SQRT((100/(J435*[2]Inputs!$B$9))^2/(K435^2+1))*[2]Inputs!$B$8^2/100</f>
        <v>23.560643977140487</v>
      </c>
      <c r="T435">
        <f>SQRT((100/(J435*[2]Inputs!$B$9))^2-SQRT((100/(J435*[2]Inputs!$B$9))^2/(K435^2+1))^2)*[2]Inputs!$B$8^2/100/2/PI()/50</f>
        <v>9.0744989423642869E-2</v>
      </c>
      <c r="U435">
        <v>0</v>
      </c>
      <c r="V435">
        <v>4</v>
      </c>
      <c r="W435" t="str">
        <f t="shared" si="15"/>
        <v>PSCAD_DMAT_C_Site.FRT_SCR4.53_XR1.21_P-1_Q0_Site.FRT.214.2</v>
      </c>
      <c r="X435" t="str">
        <f t="shared" si="16"/>
        <v>-1_0_4.53_1.21</v>
      </c>
      <c r="Z435">
        <v>0</v>
      </c>
    </row>
    <row r="436" spans="1:26" x14ac:dyDescent="0.25">
      <c r="A436" s="1" t="s">
        <v>768</v>
      </c>
      <c r="B436" t="s">
        <v>55</v>
      </c>
      <c r="C436" t="s">
        <v>46</v>
      </c>
      <c r="D436" t="s">
        <v>1140</v>
      </c>
      <c r="E436" t="s">
        <v>327</v>
      </c>
      <c r="F436" t="s">
        <v>304</v>
      </c>
      <c r="G436">
        <v>20</v>
      </c>
      <c r="H436">
        <v>-1</v>
      </c>
      <c r="I436">
        <v>0</v>
      </c>
      <c r="J436">
        <f>[2]Inputs!$B$6</f>
        <v>7.06</v>
      </c>
      <c r="K436">
        <f>[2]Inputs!$C$6</f>
        <v>1.63</v>
      </c>
      <c r="L436" s="5" t="str">
        <f>VLOOKUP(X436,[2]Inputs!$A:$F,6,FALSE)</f>
        <v>1.1081</v>
      </c>
      <c r="M436" s="5" t="str">
        <f>VLOOKUP(X436,[2]Inputs!$A:$H,8,FALSE)</f>
        <v>1.0000</v>
      </c>
      <c r="N436" s="5" t="str">
        <f>VLOOKUP(X436,[2]Inputs!$A:$H,7,FALSE)</f>
        <v>1.0300</v>
      </c>
      <c r="O436">
        <v>0</v>
      </c>
      <c r="P436">
        <v>0.43</v>
      </c>
      <c r="Q436" s="17">
        <f>(SQRT((100/(J436*[2]Inputs!$B$9)*V436)^2/(K436^2+1)))*([2]Inputs!$B$8^2/100)</f>
        <v>111.68524191994686</v>
      </c>
      <c r="R436" s="17">
        <f>SQRT((([2]Inputs!$B$8^2/100)*100/(J436*[2]Inputs!$B$9)*V436)^2-(Q436)^2)/(2*PI()*50)</f>
        <v>0.57947342129634272</v>
      </c>
      <c r="S436">
        <f>SQRT((100/(J436*[2]Inputs!$B$9))^2/(K436^2+1))*[2]Inputs!$B$8^2/100</f>
        <v>12.409471324438538</v>
      </c>
      <c r="T436">
        <f>SQRT((100/(J436*[2]Inputs!$B$9))^2-SQRT((100/(J436*[2]Inputs!$B$9))^2/(K436^2+1))^2)*[2]Inputs!$B$8^2/100/2/PI()/50</f>
        <v>6.4385935699593638E-2</v>
      </c>
      <c r="U436">
        <v>0</v>
      </c>
      <c r="V436">
        <v>9</v>
      </c>
      <c r="W436" t="str">
        <f t="shared" si="15"/>
        <v>PSCAD_DMAT_C_Site.FRT_SCR7.06_XR1.63_P-1_Q0_Site.FRT.215.1</v>
      </c>
      <c r="X436" t="str">
        <f t="shared" si="16"/>
        <v>-1_0_7.06_1.63</v>
      </c>
      <c r="Z436">
        <v>0</v>
      </c>
    </row>
    <row r="437" spans="1:26" x14ac:dyDescent="0.25">
      <c r="A437" s="1" t="s">
        <v>769</v>
      </c>
      <c r="B437" t="s">
        <v>55</v>
      </c>
      <c r="C437" t="s">
        <v>46</v>
      </c>
      <c r="D437" t="s">
        <v>1140</v>
      </c>
      <c r="E437" t="s">
        <v>327</v>
      </c>
      <c r="F437" t="s">
        <v>304</v>
      </c>
      <c r="G437">
        <v>20</v>
      </c>
      <c r="H437">
        <v>-1</v>
      </c>
      <c r="I437">
        <v>0</v>
      </c>
      <c r="J437">
        <f>[2]Inputs!$B$7</f>
        <v>4.53</v>
      </c>
      <c r="K437">
        <f>[2]Inputs!$C$7</f>
        <v>1.21</v>
      </c>
      <c r="L437" s="5" t="str">
        <f>VLOOKUP(X437,[2]Inputs!$A:$F,6,FALSE)</f>
        <v>1.1782</v>
      </c>
      <c r="M437" s="5" t="str">
        <f>VLOOKUP(X437,[2]Inputs!$A:$H,8,FALSE)</f>
        <v>1.0000</v>
      </c>
      <c r="N437" s="5" t="str">
        <f>VLOOKUP(X437,[2]Inputs!$A:$H,7,FALSE)</f>
        <v>1.0300</v>
      </c>
      <c r="O437">
        <v>0</v>
      </c>
      <c r="P437">
        <v>0.43</v>
      </c>
      <c r="Q437" s="17">
        <f>(SQRT((100/(J437*[2]Inputs!$B$9)*V437)^2/(K437^2+1)))*([2]Inputs!$B$8^2/100)</f>
        <v>212.04579579426439</v>
      </c>
      <c r="R437" s="17">
        <f>SQRT((([2]Inputs!$B$8^2/100)*100/(J437*[2]Inputs!$B$9)*V437)^2-(Q437)^2)/(2*PI()*50)</f>
        <v>0.81670490481278579</v>
      </c>
      <c r="S437">
        <f>SQRT((100/(J437*[2]Inputs!$B$9))^2/(K437^2+1))*[2]Inputs!$B$8^2/100</f>
        <v>23.560643977140487</v>
      </c>
      <c r="T437">
        <f>SQRT((100/(J437*[2]Inputs!$B$9))^2-SQRT((100/(J437*[2]Inputs!$B$9))^2/(K437^2+1))^2)*[2]Inputs!$B$8^2/100/2/PI()/50</f>
        <v>9.0744989423642869E-2</v>
      </c>
      <c r="U437">
        <v>0</v>
      </c>
      <c r="V437">
        <v>9</v>
      </c>
      <c r="W437" t="str">
        <f t="shared" si="15"/>
        <v>PSCAD_DMAT_C_Site.FRT_SCR4.53_XR1.21_P-1_Q0_Site.FRT.215.2</v>
      </c>
      <c r="X437" t="str">
        <f t="shared" si="16"/>
        <v>-1_0_4.53_1.21</v>
      </c>
      <c r="Z437">
        <v>0</v>
      </c>
    </row>
    <row r="438" spans="1:26" x14ac:dyDescent="0.25">
      <c r="A438" s="1" t="s">
        <v>770</v>
      </c>
      <c r="B438" t="s">
        <v>55</v>
      </c>
      <c r="C438" t="s">
        <v>46</v>
      </c>
      <c r="D438" t="s">
        <v>1140</v>
      </c>
      <c r="E438" t="s">
        <v>327</v>
      </c>
      <c r="F438" t="s">
        <v>304</v>
      </c>
      <c r="G438">
        <v>20</v>
      </c>
      <c r="H438">
        <v>-0.5</v>
      </c>
      <c r="I438">
        <v>0</v>
      </c>
      <c r="J438">
        <f>[2]Inputs!$B$6</f>
        <v>7.06</v>
      </c>
      <c r="K438">
        <f>[2]Inputs!$C$6</f>
        <v>1.63</v>
      </c>
      <c r="L438" s="5" t="str">
        <f>VLOOKUP(X438,[2]Inputs!$A:$F,6,FALSE)</f>
        <v>1.0675</v>
      </c>
      <c r="M438" s="5" t="str">
        <f>VLOOKUP(X438,[2]Inputs!$A:$H,8,FALSE)</f>
        <v>1.0000</v>
      </c>
      <c r="N438" s="5" t="str">
        <f>VLOOKUP(X438,[2]Inputs!$A:$H,7,FALSE)</f>
        <v>1.0300</v>
      </c>
      <c r="O438">
        <v>0</v>
      </c>
      <c r="P438">
        <v>0.43</v>
      </c>
      <c r="Q438">
        <v>1E-3</v>
      </c>
      <c r="R438">
        <v>0</v>
      </c>
      <c r="S438">
        <f>SQRT((100/(J438*[2]Inputs!$B$9))^2/(K438^2+1))*[2]Inputs!$B$8^2/100</f>
        <v>12.409471324438538</v>
      </c>
      <c r="T438">
        <f>SQRT((100/(J438*[2]Inputs!$B$9))^2-SQRT((100/(J438*[2]Inputs!$B$9))^2/(K438^2+1))^2)*[2]Inputs!$B$8^2/100/2/PI()/50</f>
        <v>6.4385935699593638E-2</v>
      </c>
      <c r="U438">
        <v>0</v>
      </c>
      <c r="V438">
        <v>0</v>
      </c>
      <c r="W438" t="str">
        <f t="shared" si="15"/>
        <v>PSCAD_DMAT_C_Site.FRT_SCR7.06_XR1.63_P-0.5_Q0_Site.FRT.216.1</v>
      </c>
      <c r="X438" t="str">
        <f t="shared" si="16"/>
        <v>-0.5_0_7.06_1.63</v>
      </c>
      <c r="Z438">
        <v>0</v>
      </c>
    </row>
    <row r="439" spans="1:26" x14ac:dyDescent="0.25">
      <c r="A439" s="1" t="s">
        <v>771</v>
      </c>
      <c r="B439" t="s">
        <v>55</v>
      </c>
      <c r="C439" t="s">
        <v>46</v>
      </c>
      <c r="D439" t="s">
        <v>1140</v>
      </c>
      <c r="E439" t="s">
        <v>327</v>
      </c>
      <c r="F439" t="s">
        <v>304</v>
      </c>
      <c r="G439">
        <v>20</v>
      </c>
      <c r="H439">
        <v>-0.5</v>
      </c>
      <c r="I439">
        <v>0</v>
      </c>
      <c r="J439">
        <f>[2]Inputs!$B$7</f>
        <v>4.53</v>
      </c>
      <c r="K439">
        <f>[2]Inputs!$C$7</f>
        <v>1.21</v>
      </c>
      <c r="L439" s="5" t="str">
        <f>VLOOKUP(X439,[2]Inputs!$A:$F,6,FALSE)</f>
        <v>1.1014</v>
      </c>
      <c r="M439" s="5" t="str">
        <f>VLOOKUP(X439,[2]Inputs!$A:$H,8,FALSE)</f>
        <v>1.0000</v>
      </c>
      <c r="N439" s="5" t="str">
        <f>VLOOKUP(X439,[2]Inputs!$A:$H,7,FALSE)</f>
        <v>1.0300</v>
      </c>
      <c r="O439">
        <v>0</v>
      </c>
      <c r="P439">
        <v>0.43</v>
      </c>
      <c r="Q439">
        <v>1E-3</v>
      </c>
      <c r="R439">
        <v>0</v>
      </c>
      <c r="S439">
        <f>SQRT((100/(J439*[2]Inputs!$B$9))^2/(K439^2+1))*[2]Inputs!$B$8^2/100</f>
        <v>23.560643977140487</v>
      </c>
      <c r="T439">
        <f>SQRT((100/(J439*[2]Inputs!$B$9))^2-SQRT((100/(J439*[2]Inputs!$B$9))^2/(K439^2+1))^2)*[2]Inputs!$B$8^2/100/2/PI()/50</f>
        <v>9.0744989423642869E-2</v>
      </c>
      <c r="U439">
        <v>0</v>
      </c>
      <c r="V439">
        <v>0</v>
      </c>
      <c r="W439" t="str">
        <f t="shared" si="15"/>
        <v>PSCAD_DMAT_C_Site.FRT_SCR4.53_XR1.21_P-0.5_Q0_Site.FRT.216.2</v>
      </c>
      <c r="X439" t="str">
        <f t="shared" si="16"/>
        <v>-0.5_0_4.53_1.21</v>
      </c>
      <c r="Z439">
        <v>0</v>
      </c>
    </row>
    <row r="440" spans="1:26" x14ac:dyDescent="0.25">
      <c r="A440" s="1" t="s">
        <v>772</v>
      </c>
      <c r="B440" t="s">
        <v>55</v>
      </c>
      <c r="C440" t="s">
        <v>46</v>
      </c>
      <c r="D440" t="s">
        <v>1140</v>
      </c>
      <c r="E440" t="s">
        <v>327</v>
      </c>
      <c r="F440" t="s">
        <v>304</v>
      </c>
      <c r="G440">
        <v>20</v>
      </c>
      <c r="H440">
        <v>-0.5</v>
      </c>
      <c r="I440">
        <v>0</v>
      </c>
      <c r="J440">
        <f>[2]Inputs!$B$6</f>
        <v>7.06</v>
      </c>
      <c r="K440">
        <f>[2]Inputs!$C$6</f>
        <v>1.63</v>
      </c>
      <c r="L440" s="5" t="str">
        <f>VLOOKUP(X440,[2]Inputs!$A:$F,6,FALSE)</f>
        <v>1.0675</v>
      </c>
      <c r="M440" s="5" t="str">
        <f>VLOOKUP(X440,[2]Inputs!$A:$H,8,FALSE)</f>
        <v>1.0000</v>
      </c>
      <c r="N440" s="5" t="str">
        <f>VLOOKUP(X440,[2]Inputs!$A:$H,7,FALSE)</f>
        <v>1.0300</v>
      </c>
      <c r="O440">
        <v>0</v>
      </c>
      <c r="P440">
        <v>0.43</v>
      </c>
      <c r="Q440" s="17">
        <f>(SQRT((100/(J440*[2]Inputs!$B$9)*V440)^2/(K440^2+1)))*([2]Inputs!$B$8^2/100)</f>
        <v>1.3650418456882394</v>
      </c>
      <c r="R440" s="17">
        <f>SQRT((([2]Inputs!$B$8^2/100)*100/(J440*[2]Inputs!$B$9)*V440)^2-(Q440)^2)/(2*PI()*50)</f>
        <v>7.0824529269552985E-3</v>
      </c>
      <c r="S440">
        <f>SQRT((100/(J440*[2]Inputs!$B$9))^2/(K440^2+1))*[2]Inputs!$B$8^2/100</f>
        <v>12.409471324438538</v>
      </c>
      <c r="T440">
        <f>SQRT((100/(J440*[2]Inputs!$B$9))^2-SQRT((100/(J440*[2]Inputs!$B$9))^2/(K440^2+1))^2)*[2]Inputs!$B$8^2/100/2/PI()/50</f>
        <v>6.4385935699593638E-2</v>
      </c>
      <c r="U440">
        <v>0</v>
      </c>
      <c r="V440">
        <v>0.11</v>
      </c>
      <c r="W440" t="str">
        <f t="shared" si="15"/>
        <v>PSCAD_DMAT_C_Site.FRT_SCR7.06_XR1.63_P-0.5_Q0_Site.FRT.217.1</v>
      </c>
      <c r="X440" t="str">
        <f t="shared" si="16"/>
        <v>-0.5_0_7.06_1.63</v>
      </c>
      <c r="Z440">
        <v>0</v>
      </c>
    </row>
    <row r="441" spans="1:26" x14ac:dyDescent="0.25">
      <c r="A441" s="1" t="s">
        <v>773</v>
      </c>
      <c r="B441" t="s">
        <v>55</v>
      </c>
      <c r="C441" t="s">
        <v>46</v>
      </c>
      <c r="D441" t="s">
        <v>1140</v>
      </c>
      <c r="E441" t="s">
        <v>327</v>
      </c>
      <c r="F441" t="s">
        <v>304</v>
      </c>
      <c r="G441">
        <v>20</v>
      </c>
      <c r="H441">
        <v>-0.5</v>
      </c>
      <c r="I441">
        <v>0</v>
      </c>
      <c r="J441">
        <f>[2]Inputs!$B$7</f>
        <v>4.53</v>
      </c>
      <c r="K441">
        <f>[2]Inputs!$C$7</f>
        <v>1.21</v>
      </c>
      <c r="L441" s="5" t="str">
        <f>VLOOKUP(X441,[2]Inputs!$A:$F,6,FALSE)</f>
        <v>1.1014</v>
      </c>
      <c r="M441" s="5" t="str">
        <f>VLOOKUP(X441,[2]Inputs!$A:$H,8,FALSE)</f>
        <v>1.0000</v>
      </c>
      <c r="N441" s="5" t="str">
        <f>VLOOKUP(X441,[2]Inputs!$A:$H,7,FALSE)</f>
        <v>1.0300</v>
      </c>
      <c r="O441">
        <v>0</v>
      </c>
      <c r="P441">
        <v>0.43</v>
      </c>
      <c r="Q441" s="17">
        <f>(SQRT((100/(J441*[2]Inputs!$B$9)*V441)^2/(K441^2+1)))*([2]Inputs!$B$8^2/100)</f>
        <v>2.5916708374854536</v>
      </c>
      <c r="R441" s="17">
        <f>SQRT((([2]Inputs!$B$8^2/100)*100/(J441*[2]Inputs!$B$9)*V441)^2-(Q441)^2)/(2*PI()*50)</f>
        <v>9.981948836600715E-3</v>
      </c>
      <c r="S441">
        <f>SQRT((100/(J441*[2]Inputs!$B$9))^2/(K441^2+1))*[2]Inputs!$B$8^2/100</f>
        <v>23.560643977140487</v>
      </c>
      <c r="T441">
        <f>SQRT((100/(J441*[2]Inputs!$B$9))^2-SQRT((100/(J441*[2]Inputs!$B$9))^2/(K441^2+1))^2)*[2]Inputs!$B$8^2/100/2/PI()/50</f>
        <v>9.0744989423642869E-2</v>
      </c>
      <c r="U441">
        <v>0</v>
      </c>
      <c r="V441">
        <v>0.11</v>
      </c>
      <c r="W441" t="str">
        <f t="shared" si="15"/>
        <v>PSCAD_DMAT_C_Site.FRT_SCR4.53_XR1.21_P-0.5_Q0_Site.FRT.217.2</v>
      </c>
      <c r="X441" t="str">
        <f t="shared" si="16"/>
        <v>-0.5_0_4.53_1.21</v>
      </c>
      <c r="Z441">
        <v>0</v>
      </c>
    </row>
    <row r="442" spans="1:26" x14ac:dyDescent="0.25">
      <c r="A442" s="1" t="s">
        <v>774</v>
      </c>
      <c r="B442" t="s">
        <v>55</v>
      </c>
      <c r="C442" t="s">
        <v>46</v>
      </c>
      <c r="D442" t="s">
        <v>1140</v>
      </c>
      <c r="E442" t="s">
        <v>327</v>
      </c>
      <c r="F442" t="s">
        <v>304</v>
      </c>
      <c r="G442">
        <v>20</v>
      </c>
      <c r="H442">
        <v>-0.5</v>
      </c>
      <c r="I442">
        <v>0</v>
      </c>
      <c r="J442">
        <f>[2]Inputs!$B$6</f>
        <v>7.06</v>
      </c>
      <c r="K442">
        <f>[2]Inputs!$C$6</f>
        <v>1.63</v>
      </c>
      <c r="L442" s="5" t="str">
        <f>VLOOKUP(X442,[2]Inputs!$A:$F,6,FALSE)</f>
        <v>1.0675</v>
      </c>
      <c r="M442" s="5" t="str">
        <f>VLOOKUP(X442,[2]Inputs!$A:$H,8,FALSE)</f>
        <v>1.0000</v>
      </c>
      <c r="N442" s="5" t="str">
        <f>VLOOKUP(X442,[2]Inputs!$A:$H,7,FALSE)</f>
        <v>1.0300</v>
      </c>
      <c r="O442">
        <v>0</v>
      </c>
      <c r="P442">
        <v>0.43</v>
      </c>
      <c r="Q442" s="17">
        <f>(SQRT((100/(J442*[2]Inputs!$B$9)*V442)^2/(K442^2+1)))*([2]Inputs!$B$8^2/100)</f>
        <v>3.1023678311096345</v>
      </c>
      <c r="R442" s="17">
        <f>SQRT((([2]Inputs!$B$8^2/100)*100/(J442*[2]Inputs!$B$9)*V442)^2-(Q442)^2)/(2*PI()*50)</f>
        <v>1.609648392489841E-2</v>
      </c>
      <c r="S442">
        <f>SQRT((100/(J442*[2]Inputs!$B$9))^2/(K442^2+1))*[2]Inputs!$B$8^2/100</f>
        <v>12.409471324438538</v>
      </c>
      <c r="T442">
        <f>SQRT((100/(J442*[2]Inputs!$B$9))^2-SQRT((100/(J442*[2]Inputs!$B$9))^2/(K442^2+1))^2)*[2]Inputs!$B$8^2/100/2/PI()/50</f>
        <v>6.4385935699593638E-2</v>
      </c>
      <c r="U442">
        <v>0</v>
      </c>
      <c r="V442">
        <v>0.25</v>
      </c>
      <c r="W442" t="str">
        <f t="shared" si="15"/>
        <v>PSCAD_DMAT_C_Site.FRT_SCR7.06_XR1.63_P-0.5_Q0_Site.FRT.218.1</v>
      </c>
      <c r="X442" t="str">
        <f t="shared" si="16"/>
        <v>-0.5_0_7.06_1.63</v>
      </c>
      <c r="Z442">
        <v>0</v>
      </c>
    </row>
    <row r="443" spans="1:26" x14ac:dyDescent="0.25">
      <c r="A443" s="1" t="s">
        <v>775</v>
      </c>
      <c r="B443" t="s">
        <v>55</v>
      </c>
      <c r="C443" t="s">
        <v>46</v>
      </c>
      <c r="D443" t="s">
        <v>1140</v>
      </c>
      <c r="E443" t="s">
        <v>327</v>
      </c>
      <c r="F443" t="s">
        <v>304</v>
      </c>
      <c r="G443">
        <v>20</v>
      </c>
      <c r="H443">
        <v>-0.5</v>
      </c>
      <c r="I443">
        <v>0</v>
      </c>
      <c r="J443">
        <f>[2]Inputs!$B$7</f>
        <v>4.53</v>
      </c>
      <c r="K443">
        <f>[2]Inputs!$C$7</f>
        <v>1.21</v>
      </c>
      <c r="L443" s="5" t="str">
        <f>VLOOKUP(X443,[2]Inputs!$A:$F,6,FALSE)</f>
        <v>1.1014</v>
      </c>
      <c r="M443" s="5" t="str">
        <f>VLOOKUP(X443,[2]Inputs!$A:$H,8,FALSE)</f>
        <v>1.0000</v>
      </c>
      <c r="N443" s="5" t="str">
        <f>VLOOKUP(X443,[2]Inputs!$A:$H,7,FALSE)</f>
        <v>1.0300</v>
      </c>
      <c r="O443">
        <v>0</v>
      </c>
      <c r="P443">
        <v>0.43</v>
      </c>
      <c r="Q443" s="17">
        <f>(SQRT((100/(J443*[2]Inputs!$B$9)*V443)^2/(K443^2+1)))*([2]Inputs!$B$8^2/100)</f>
        <v>5.8901609942851216</v>
      </c>
      <c r="R443" s="17">
        <f>SQRT((([2]Inputs!$B$8^2/100)*100/(J443*[2]Inputs!$B$9)*V443)^2-(Q443)^2)/(2*PI()*50)</f>
        <v>2.2686247355910714E-2</v>
      </c>
      <c r="S443">
        <f>SQRT((100/(J443*[2]Inputs!$B$9))^2/(K443^2+1))*[2]Inputs!$B$8^2/100</f>
        <v>23.560643977140487</v>
      </c>
      <c r="T443">
        <f>SQRT((100/(J443*[2]Inputs!$B$9))^2-SQRT((100/(J443*[2]Inputs!$B$9))^2/(K443^2+1))^2)*[2]Inputs!$B$8^2/100/2/PI()/50</f>
        <v>9.0744989423642869E-2</v>
      </c>
      <c r="U443">
        <v>0</v>
      </c>
      <c r="V443">
        <v>0.25</v>
      </c>
      <c r="W443" t="str">
        <f t="shared" si="15"/>
        <v>PSCAD_DMAT_C_Site.FRT_SCR4.53_XR1.21_P-0.5_Q0_Site.FRT.218.2</v>
      </c>
      <c r="X443" t="str">
        <f t="shared" si="16"/>
        <v>-0.5_0_4.53_1.21</v>
      </c>
      <c r="Z443">
        <v>0</v>
      </c>
    </row>
    <row r="444" spans="1:26" x14ac:dyDescent="0.25">
      <c r="A444" s="1" t="s">
        <v>776</v>
      </c>
      <c r="B444" t="s">
        <v>55</v>
      </c>
      <c r="C444" t="s">
        <v>46</v>
      </c>
      <c r="D444" t="s">
        <v>1140</v>
      </c>
      <c r="E444" t="s">
        <v>327</v>
      </c>
      <c r="F444" t="s">
        <v>304</v>
      </c>
      <c r="G444">
        <v>20</v>
      </c>
      <c r="H444">
        <v>-0.5</v>
      </c>
      <c r="I444">
        <v>0</v>
      </c>
      <c r="J444">
        <f>[2]Inputs!$B$6</f>
        <v>7.06</v>
      </c>
      <c r="K444">
        <f>[2]Inputs!$C$6</f>
        <v>1.63</v>
      </c>
      <c r="L444" s="5" t="str">
        <f>VLOOKUP(X444,[2]Inputs!$A:$F,6,FALSE)</f>
        <v>1.0675</v>
      </c>
      <c r="M444" s="5" t="str">
        <f>VLOOKUP(X444,[2]Inputs!$A:$H,8,FALSE)</f>
        <v>1.0000</v>
      </c>
      <c r="N444" s="5" t="str">
        <f>VLOOKUP(X444,[2]Inputs!$A:$H,7,FALSE)</f>
        <v>1.0300</v>
      </c>
      <c r="O444">
        <v>0</v>
      </c>
      <c r="P444">
        <v>0.43</v>
      </c>
      <c r="Q444" s="17">
        <f>(SQRT((100/(J444*[2]Inputs!$B$9)*V444)^2/(K444^2+1)))*([2]Inputs!$B$8^2/100)</f>
        <v>5.2119779562641861</v>
      </c>
      <c r="R444" s="17">
        <f>SQRT((([2]Inputs!$B$8^2/100)*100/(J444*[2]Inputs!$B$9)*V444)^2-(Q444)^2)/(2*PI()*50)</f>
        <v>2.7042092993829325E-2</v>
      </c>
      <c r="S444">
        <f>SQRT((100/(J444*[2]Inputs!$B$9))^2/(K444^2+1))*[2]Inputs!$B$8^2/100</f>
        <v>12.409471324438538</v>
      </c>
      <c r="T444">
        <f>SQRT((100/(J444*[2]Inputs!$B$9))^2-SQRT((100/(J444*[2]Inputs!$B$9))^2/(K444^2+1))^2)*[2]Inputs!$B$8^2/100/2/PI()/50</f>
        <v>6.4385935699593638E-2</v>
      </c>
      <c r="U444">
        <v>0</v>
      </c>
      <c r="V444">
        <v>0.42</v>
      </c>
      <c r="W444" t="str">
        <f t="shared" si="15"/>
        <v>PSCAD_DMAT_C_Site.FRT_SCR7.06_XR1.63_P-0.5_Q0_Site.FRT.219.1</v>
      </c>
      <c r="X444" t="str">
        <f t="shared" si="16"/>
        <v>-0.5_0_7.06_1.63</v>
      </c>
      <c r="Z444">
        <v>0</v>
      </c>
    </row>
    <row r="445" spans="1:26" x14ac:dyDescent="0.25">
      <c r="A445" s="1" t="s">
        <v>777</v>
      </c>
      <c r="B445" t="s">
        <v>55</v>
      </c>
      <c r="C445" t="s">
        <v>46</v>
      </c>
      <c r="D445" t="s">
        <v>1140</v>
      </c>
      <c r="E445" t="s">
        <v>327</v>
      </c>
      <c r="F445" t="s">
        <v>304</v>
      </c>
      <c r="G445">
        <v>20</v>
      </c>
      <c r="H445">
        <v>-0.5</v>
      </c>
      <c r="I445">
        <v>0</v>
      </c>
      <c r="J445">
        <f>[2]Inputs!$B$7</f>
        <v>4.53</v>
      </c>
      <c r="K445">
        <f>[2]Inputs!$C$7</f>
        <v>1.21</v>
      </c>
      <c r="L445" s="5" t="str">
        <f>VLOOKUP(X445,[2]Inputs!$A:$F,6,FALSE)</f>
        <v>1.1014</v>
      </c>
      <c r="M445" s="5" t="str">
        <f>VLOOKUP(X445,[2]Inputs!$A:$H,8,FALSE)</f>
        <v>1.0000</v>
      </c>
      <c r="N445" s="5" t="str">
        <f>VLOOKUP(X445,[2]Inputs!$A:$H,7,FALSE)</f>
        <v>1.0300</v>
      </c>
      <c r="O445">
        <v>0</v>
      </c>
      <c r="P445">
        <v>0.43</v>
      </c>
      <c r="Q445" s="17">
        <f>(SQRT((100/(J445*[2]Inputs!$B$9)*V445)^2/(K445^2+1)))*([2]Inputs!$B$8^2/100)</f>
        <v>9.8954704703990046</v>
      </c>
      <c r="R445" s="17">
        <f>SQRT((([2]Inputs!$B$8^2/100)*100/(J445*[2]Inputs!$B$9)*V445)^2-(Q445)^2)/(2*PI()*50)</f>
        <v>3.8112895557929995E-2</v>
      </c>
      <c r="S445">
        <f>SQRT((100/(J445*[2]Inputs!$B$9))^2/(K445^2+1))*[2]Inputs!$B$8^2/100</f>
        <v>23.560643977140487</v>
      </c>
      <c r="T445">
        <f>SQRT((100/(J445*[2]Inputs!$B$9))^2-SQRT((100/(J445*[2]Inputs!$B$9))^2/(K445^2+1))^2)*[2]Inputs!$B$8^2/100/2/PI()/50</f>
        <v>9.0744989423642869E-2</v>
      </c>
      <c r="U445">
        <v>0</v>
      </c>
      <c r="V445">
        <v>0.42</v>
      </c>
      <c r="W445" t="str">
        <f t="shared" si="15"/>
        <v>PSCAD_DMAT_C_Site.FRT_SCR4.53_XR1.21_P-0.5_Q0_Site.FRT.219.2</v>
      </c>
      <c r="X445" t="str">
        <f t="shared" si="16"/>
        <v>-0.5_0_4.53_1.21</v>
      </c>
      <c r="Z445">
        <v>0</v>
      </c>
    </row>
    <row r="446" spans="1:26" x14ac:dyDescent="0.25">
      <c r="A446" s="1" t="s">
        <v>778</v>
      </c>
      <c r="B446" t="s">
        <v>55</v>
      </c>
      <c r="C446" t="s">
        <v>46</v>
      </c>
      <c r="D446" t="s">
        <v>1140</v>
      </c>
      <c r="E446" t="s">
        <v>327</v>
      </c>
      <c r="F446" t="s">
        <v>304</v>
      </c>
      <c r="G446">
        <v>20</v>
      </c>
      <c r="H446">
        <v>-0.5</v>
      </c>
      <c r="I446">
        <v>0</v>
      </c>
      <c r="J446">
        <f>[2]Inputs!$B$6</f>
        <v>7.06</v>
      </c>
      <c r="K446">
        <f>[2]Inputs!$C$6</f>
        <v>1.63</v>
      </c>
      <c r="L446" s="5" t="str">
        <f>VLOOKUP(X446,[2]Inputs!$A:$F,6,FALSE)</f>
        <v>1.0675</v>
      </c>
      <c r="M446" s="5" t="str">
        <f>VLOOKUP(X446,[2]Inputs!$A:$H,8,FALSE)</f>
        <v>1.0000</v>
      </c>
      <c r="N446" s="5" t="str">
        <f>VLOOKUP(X446,[2]Inputs!$A:$H,7,FALSE)</f>
        <v>1.0300</v>
      </c>
      <c r="O446">
        <v>0</v>
      </c>
      <c r="P446">
        <v>0.43</v>
      </c>
      <c r="Q446" s="17">
        <f>(SQRT((100/(J446*[2]Inputs!$B$9)*V446)^2/(K446^2+1)))*([2]Inputs!$B$8^2/100)</f>
        <v>8.1902510741294368</v>
      </c>
      <c r="R446" s="17">
        <f>SQRT((([2]Inputs!$B$8^2/100)*100/(J446*[2]Inputs!$B$9)*V446)^2-(Q446)^2)/(2*PI()*50)</f>
        <v>4.2494717561731794E-2</v>
      </c>
      <c r="S446">
        <f>SQRT((100/(J446*[2]Inputs!$B$9))^2/(K446^2+1))*[2]Inputs!$B$8^2/100</f>
        <v>12.409471324438538</v>
      </c>
      <c r="T446">
        <f>SQRT((100/(J446*[2]Inputs!$B$9))^2-SQRT((100/(J446*[2]Inputs!$B$9))^2/(K446^2+1))^2)*[2]Inputs!$B$8^2/100/2/PI()/50</f>
        <v>6.4385935699593638E-2</v>
      </c>
      <c r="U446">
        <v>0</v>
      </c>
      <c r="V446">
        <v>0.66</v>
      </c>
      <c r="W446" t="str">
        <f t="shared" si="15"/>
        <v>PSCAD_DMAT_C_Site.FRT_SCR7.06_XR1.63_P-0.5_Q0_Site.FRT.220.1</v>
      </c>
      <c r="X446" t="str">
        <f t="shared" si="16"/>
        <v>-0.5_0_7.06_1.63</v>
      </c>
      <c r="Z446">
        <v>0</v>
      </c>
    </row>
    <row r="447" spans="1:26" x14ac:dyDescent="0.25">
      <c r="A447" s="1" t="s">
        <v>779</v>
      </c>
      <c r="B447" t="s">
        <v>55</v>
      </c>
      <c r="C447" t="s">
        <v>46</v>
      </c>
      <c r="D447" t="s">
        <v>1140</v>
      </c>
      <c r="E447" t="s">
        <v>327</v>
      </c>
      <c r="F447" t="s">
        <v>304</v>
      </c>
      <c r="G447">
        <v>20</v>
      </c>
      <c r="H447">
        <v>-0.5</v>
      </c>
      <c r="I447">
        <v>0</v>
      </c>
      <c r="J447">
        <f>[2]Inputs!$B$7</f>
        <v>4.53</v>
      </c>
      <c r="K447">
        <f>[2]Inputs!$C$7</f>
        <v>1.21</v>
      </c>
      <c r="L447" s="5" t="str">
        <f>VLOOKUP(X447,[2]Inputs!$A:$F,6,FALSE)</f>
        <v>1.1014</v>
      </c>
      <c r="M447" s="5" t="str">
        <f>VLOOKUP(X447,[2]Inputs!$A:$H,8,FALSE)</f>
        <v>1.0000</v>
      </c>
      <c r="N447" s="5" t="str">
        <f>VLOOKUP(X447,[2]Inputs!$A:$H,7,FALSE)</f>
        <v>1.0300</v>
      </c>
      <c r="O447">
        <v>0</v>
      </c>
      <c r="P447">
        <v>0.43</v>
      </c>
      <c r="Q447" s="17">
        <f>(SQRT((100/(J447*[2]Inputs!$B$9)*V447)^2/(K447^2+1)))*([2]Inputs!$B$8^2/100)</f>
        <v>15.550025024912721</v>
      </c>
      <c r="R447" s="17">
        <f>SQRT((([2]Inputs!$B$8^2/100)*100/(J447*[2]Inputs!$B$9)*V447)^2-(Q447)^2)/(2*PI()*50)</f>
        <v>5.9891693019604286E-2</v>
      </c>
      <c r="S447">
        <f>SQRT((100/(J447*[2]Inputs!$B$9))^2/(K447^2+1))*[2]Inputs!$B$8^2/100</f>
        <v>23.560643977140487</v>
      </c>
      <c r="T447">
        <f>SQRT((100/(J447*[2]Inputs!$B$9))^2-SQRT((100/(J447*[2]Inputs!$B$9))^2/(K447^2+1))^2)*[2]Inputs!$B$8^2/100/2/PI()/50</f>
        <v>9.0744989423642869E-2</v>
      </c>
      <c r="U447">
        <v>0</v>
      </c>
      <c r="V447">
        <v>0.66</v>
      </c>
      <c r="W447" t="str">
        <f t="shared" si="15"/>
        <v>PSCAD_DMAT_C_Site.FRT_SCR4.53_XR1.21_P-0.5_Q0_Site.FRT.220.2</v>
      </c>
      <c r="X447" t="str">
        <f t="shared" si="16"/>
        <v>-0.5_0_4.53_1.21</v>
      </c>
      <c r="Z447">
        <v>0</v>
      </c>
    </row>
    <row r="448" spans="1:26" x14ac:dyDescent="0.25">
      <c r="A448" s="1" t="s">
        <v>780</v>
      </c>
      <c r="B448" t="s">
        <v>55</v>
      </c>
      <c r="C448" t="s">
        <v>46</v>
      </c>
      <c r="D448" t="s">
        <v>1140</v>
      </c>
      <c r="E448" t="s">
        <v>327</v>
      </c>
      <c r="F448" t="s">
        <v>304</v>
      </c>
      <c r="G448">
        <v>20</v>
      </c>
      <c r="H448">
        <v>-0.5</v>
      </c>
      <c r="I448">
        <v>0</v>
      </c>
      <c r="J448">
        <f>[2]Inputs!$B$6</f>
        <v>7.06</v>
      </c>
      <c r="K448">
        <f>[2]Inputs!$C$6</f>
        <v>1.63</v>
      </c>
      <c r="L448" s="5" t="str">
        <f>VLOOKUP(X448,[2]Inputs!$A:$F,6,FALSE)</f>
        <v>1.0675</v>
      </c>
      <c r="M448" s="5" t="str">
        <f>VLOOKUP(X448,[2]Inputs!$A:$H,8,FALSE)</f>
        <v>1.0000</v>
      </c>
      <c r="N448" s="5" t="str">
        <f>VLOOKUP(X448,[2]Inputs!$A:$H,7,FALSE)</f>
        <v>1.0300</v>
      </c>
      <c r="O448">
        <v>0</v>
      </c>
      <c r="P448">
        <v>0.43</v>
      </c>
      <c r="Q448" s="17">
        <f>(SQRT((100/(J448*[2]Inputs!$B$9)*V448)^2/(K448^2+1)))*([2]Inputs!$B$8^2/100)</f>
        <v>12.409471324438538</v>
      </c>
      <c r="R448" s="17">
        <f>SQRT((([2]Inputs!$B$8^2/100)*100/(J448*[2]Inputs!$B$9)*V448)^2-(Q448)^2)/(2*PI()*50)</f>
        <v>6.4385935699593638E-2</v>
      </c>
      <c r="S448">
        <f>SQRT((100/(J448*[2]Inputs!$B$9))^2/(K448^2+1))*[2]Inputs!$B$8^2/100</f>
        <v>12.409471324438538</v>
      </c>
      <c r="T448">
        <f>SQRT((100/(J448*[2]Inputs!$B$9))^2-SQRT((100/(J448*[2]Inputs!$B$9))^2/(K448^2+1))^2)*[2]Inputs!$B$8^2/100/2/PI()/50</f>
        <v>6.4385935699593638E-2</v>
      </c>
      <c r="U448">
        <v>0</v>
      </c>
      <c r="V448">
        <v>1</v>
      </c>
      <c r="W448" t="str">
        <f t="shared" si="15"/>
        <v>PSCAD_DMAT_C_Site.FRT_SCR7.06_XR1.63_P-0.5_Q0_Site.FRT.221.1</v>
      </c>
      <c r="X448" t="str">
        <f t="shared" si="16"/>
        <v>-0.5_0_7.06_1.63</v>
      </c>
      <c r="Z448">
        <v>0</v>
      </c>
    </row>
    <row r="449" spans="1:28" x14ac:dyDescent="0.25">
      <c r="A449" s="1" t="s">
        <v>781</v>
      </c>
      <c r="B449" t="s">
        <v>55</v>
      </c>
      <c r="C449" t="s">
        <v>46</v>
      </c>
      <c r="D449" t="s">
        <v>1140</v>
      </c>
      <c r="E449" t="s">
        <v>327</v>
      </c>
      <c r="F449" t="s">
        <v>304</v>
      </c>
      <c r="G449">
        <v>20</v>
      </c>
      <c r="H449">
        <v>-0.5</v>
      </c>
      <c r="I449">
        <v>0</v>
      </c>
      <c r="J449">
        <f>[2]Inputs!$B$7</f>
        <v>4.53</v>
      </c>
      <c r="K449">
        <f>[2]Inputs!$C$7</f>
        <v>1.21</v>
      </c>
      <c r="L449" s="5" t="str">
        <f>VLOOKUP(X449,[2]Inputs!$A:$F,6,FALSE)</f>
        <v>1.1014</v>
      </c>
      <c r="M449" s="5" t="str">
        <f>VLOOKUP(X449,[2]Inputs!$A:$H,8,FALSE)</f>
        <v>1.0000</v>
      </c>
      <c r="N449" s="5" t="str">
        <f>VLOOKUP(X449,[2]Inputs!$A:$H,7,FALSE)</f>
        <v>1.0300</v>
      </c>
      <c r="O449">
        <v>0</v>
      </c>
      <c r="P449">
        <v>0.43</v>
      </c>
      <c r="Q449" s="17">
        <f>(SQRT((100/(J449*[2]Inputs!$B$9)*V449)^2/(K449^2+1)))*([2]Inputs!$B$8^2/100)</f>
        <v>23.560643977140487</v>
      </c>
      <c r="R449" s="17">
        <f>SQRT((([2]Inputs!$B$8^2/100)*100/(J449*[2]Inputs!$B$9)*V449)^2-(Q449)^2)/(2*PI()*50)</f>
        <v>9.0744989423642855E-2</v>
      </c>
      <c r="S449">
        <f>SQRT((100/(J449*[2]Inputs!$B$9))^2/(K449^2+1))*[2]Inputs!$B$8^2/100</f>
        <v>23.560643977140487</v>
      </c>
      <c r="T449">
        <f>SQRT((100/(J449*[2]Inputs!$B$9))^2-SQRT((100/(J449*[2]Inputs!$B$9))^2/(K449^2+1))^2)*[2]Inputs!$B$8^2/100/2/PI()/50</f>
        <v>9.0744989423642869E-2</v>
      </c>
      <c r="U449">
        <v>0</v>
      </c>
      <c r="V449">
        <v>1</v>
      </c>
      <c r="W449" t="str">
        <f t="shared" si="15"/>
        <v>PSCAD_DMAT_C_Site.FRT_SCR4.53_XR1.21_P-0.5_Q0_Site.FRT.221.2</v>
      </c>
      <c r="X449" t="str">
        <f t="shared" si="16"/>
        <v>-0.5_0_4.53_1.21</v>
      </c>
      <c r="Z449">
        <v>0</v>
      </c>
    </row>
    <row r="450" spans="1:28" x14ac:dyDescent="0.25">
      <c r="A450" s="1" t="s">
        <v>782</v>
      </c>
      <c r="B450" t="s">
        <v>55</v>
      </c>
      <c r="C450" t="s">
        <v>46</v>
      </c>
      <c r="D450" t="s">
        <v>1140</v>
      </c>
      <c r="E450" t="s">
        <v>327</v>
      </c>
      <c r="F450" t="s">
        <v>304</v>
      </c>
      <c r="G450">
        <v>20</v>
      </c>
      <c r="H450">
        <v>-0.5</v>
      </c>
      <c r="I450">
        <v>0</v>
      </c>
      <c r="J450">
        <f>[2]Inputs!$B$6</f>
        <v>7.06</v>
      </c>
      <c r="K450">
        <f>[2]Inputs!$C$6</f>
        <v>1.63</v>
      </c>
      <c r="L450" s="5" t="str">
        <f>VLOOKUP(X450,[2]Inputs!$A:$F,6,FALSE)</f>
        <v>1.0675</v>
      </c>
      <c r="M450" s="5" t="str">
        <f>VLOOKUP(X450,[2]Inputs!$A:$H,8,FALSE)</f>
        <v>1.0000</v>
      </c>
      <c r="N450" s="5" t="str">
        <f>VLOOKUP(X450,[2]Inputs!$A:$H,7,FALSE)</f>
        <v>1.0300</v>
      </c>
      <c r="O450">
        <v>0</v>
      </c>
      <c r="P450">
        <v>0.43</v>
      </c>
      <c r="Q450" s="17">
        <f>(SQRT((100/(J450*[2]Inputs!$B$9)*V450)^2/(K450^2+1)))*([2]Inputs!$B$8^2/100)</f>
        <v>18.614206986657809</v>
      </c>
      <c r="R450" s="17">
        <f>SQRT((([2]Inputs!$B$8^2/100)*100/(J450*[2]Inputs!$B$9)*V450)^2-(Q450)^2)/(2*PI()*50)</f>
        <v>9.657890354939043E-2</v>
      </c>
      <c r="S450">
        <f>SQRT((100/(J450*[2]Inputs!$B$9))^2/(K450^2+1))*[2]Inputs!$B$8^2/100</f>
        <v>12.409471324438538</v>
      </c>
      <c r="T450">
        <f>SQRT((100/(J450*[2]Inputs!$B$9))^2-SQRT((100/(J450*[2]Inputs!$B$9))^2/(K450^2+1))^2)*[2]Inputs!$B$8^2/100/2/PI()/50</f>
        <v>6.4385935699593638E-2</v>
      </c>
      <c r="U450">
        <v>0</v>
      </c>
      <c r="V450">
        <v>1.5</v>
      </c>
      <c r="W450" t="str">
        <f t="shared" si="15"/>
        <v>PSCAD_DMAT_C_Site.FRT_SCR7.06_XR1.63_P-0.5_Q0_Site.FRT.222.1</v>
      </c>
      <c r="X450" t="str">
        <f t="shared" si="16"/>
        <v>-0.5_0_7.06_1.63</v>
      </c>
      <c r="Z450">
        <v>0</v>
      </c>
    </row>
    <row r="451" spans="1:28" x14ac:dyDescent="0.25">
      <c r="A451" s="1" t="s">
        <v>783</v>
      </c>
      <c r="B451" t="s">
        <v>55</v>
      </c>
      <c r="C451" t="s">
        <v>46</v>
      </c>
      <c r="D451" t="s">
        <v>1140</v>
      </c>
      <c r="E451" t="s">
        <v>327</v>
      </c>
      <c r="F451" t="s">
        <v>304</v>
      </c>
      <c r="G451">
        <v>20</v>
      </c>
      <c r="H451">
        <v>-0.5</v>
      </c>
      <c r="I451">
        <v>0</v>
      </c>
      <c r="J451">
        <f>[2]Inputs!$B$7</f>
        <v>4.53</v>
      </c>
      <c r="K451">
        <f>[2]Inputs!$C$7</f>
        <v>1.21</v>
      </c>
      <c r="L451" s="5" t="str">
        <f>VLOOKUP(X451,[2]Inputs!$A:$F,6,FALSE)</f>
        <v>1.1014</v>
      </c>
      <c r="M451" s="5" t="str">
        <f>VLOOKUP(X451,[2]Inputs!$A:$H,8,FALSE)</f>
        <v>1.0000</v>
      </c>
      <c r="N451" s="5" t="str">
        <f>VLOOKUP(X451,[2]Inputs!$A:$H,7,FALSE)</f>
        <v>1.0300</v>
      </c>
      <c r="O451">
        <v>0</v>
      </c>
      <c r="P451">
        <v>0.43</v>
      </c>
      <c r="Q451" s="17">
        <f>(SQRT((100/(J451*[2]Inputs!$B$9)*V451)^2/(K451^2+1)))*([2]Inputs!$B$8^2/100)</f>
        <v>35.340965965710737</v>
      </c>
      <c r="R451" s="17">
        <f>SQRT((([2]Inputs!$B$8^2/100)*100/(J451*[2]Inputs!$B$9)*V451)^2-(Q451)^2)/(2*PI()*50)</f>
        <v>0.13611748413546429</v>
      </c>
      <c r="S451">
        <f>SQRT((100/(J451*[2]Inputs!$B$9))^2/(K451^2+1))*[2]Inputs!$B$8^2/100</f>
        <v>23.560643977140487</v>
      </c>
      <c r="T451">
        <f>SQRT((100/(J451*[2]Inputs!$B$9))^2-SQRT((100/(J451*[2]Inputs!$B$9))^2/(K451^2+1))^2)*[2]Inputs!$B$8^2/100/2/PI()/50</f>
        <v>9.0744989423642869E-2</v>
      </c>
      <c r="U451">
        <v>0</v>
      </c>
      <c r="V451">
        <v>1.5</v>
      </c>
      <c r="W451" t="str">
        <f t="shared" ref="W451:W514" si="19">"PSCAD_"&amp;F451&amp;"_"&amp;D451&amp;"_"&amp;E451&amp;"_SCR"&amp;ROUND(J451,2)&amp;"_XR"&amp;ROUND(K451,2)&amp;"_P"&amp;H451&amp;"_Q"&amp;I451&amp;"_"&amp;A451</f>
        <v>PSCAD_DMAT_C_Site.FRT_SCR4.53_XR1.21_P-0.5_Q0_Site.FRT.222.2</v>
      </c>
      <c r="X451" t="str">
        <f t="shared" ref="X451:X514" si="20">H451&amp;"_"&amp;I451&amp;"_"&amp;ROUND(J451,2)&amp;"_"&amp;ROUND(K451,2)</f>
        <v>-0.5_0_4.53_1.21</v>
      </c>
      <c r="Z451">
        <v>0</v>
      </c>
    </row>
    <row r="452" spans="1:28" x14ac:dyDescent="0.25">
      <c r="A452" s="1" t="s">
        <v>784</v>
      </c>
      <c r="B452" t="s">
        <v>55</v>
      </c>
      <c r="C452" t="s">
        <v>46</v>
      </c>
      <c r="D452" t="s">
        <v>1140</v>
      </c>
      <c r="E452" t="s">
        <v>327</v>
      </c>
      <c r="F452" t="s">
        <v>304</v>
      </c>
      <c r="G452">
        <v>20</v>
      </c>
      <c r="H452">
        <v>-0.5</v>
      </c>
      <c r="I452">
        <v>0</v>
      </c>
      <c r="J452">
        <f>[2]Inputs!$B$6</f>
        <v>7.06</v>
      </c>
      <c r="K452">
        <f>[2]Inputs!$C$6</f>
        <v>1.63</v>
      </c>
      <c r="L452" s="5" t="str">
        <f>VLOOKUP(X452,[2]Inputs!$A:$F,6,FALSE)</f>
        <v>1.0675</v>
      </c>
      <c r="M452" s="5" t="str">
        <f>VLOOKUP(X452,[2]Inputs!$A:$H,8,FALSE)</f>
        <v>1.0000</v>
      </c>
      <c r="N452" s="5" t="str">
        <f>VLOOKUP(X452,[2]Inputs!$A:$H,7,FALSE)</f>
        <v>1.0300</v>
      </c>
      <c r="O452">
        <v>0</v>
      </c>
      <c r="P452">
        <v>0.43</v>
      </c>
      <c r="Q452" s="17">
        <f>(SQRT((100/(J452*[2]Inputs!$B$9)*V452)^2/(K452^2+1)))*([2]Inputs!$B$8^2/100)</f>
        <v>28.54178404620864</v>
      </c>
      <c r="R452" s="17">
        <f>SQRT((([2]Inputs!$B$8^2/100)*100/(J452*[2]Inputs!$B$9)*V452)^2-(Q452)^2)/(2*PI()*50)</f>
        <v>0.14808765210906535</v>
      </c>
      <c r="S452">
        <f>SQRT((100/(J452*[2]Inputs!$B$9))^2/(K452^2+1))*[2]Inputs!$B$8^2/100</f>
        <v>12.409471324438538</v>
      </c>
      <c r="T452">
        <f>SQRT((100/(J452*[2]Inputs!$B$9))^2-SQRT((100/(J452*[2]Inputs!$B$9))^2/(K452^2+1))^2)*[2]Inputs!$B$8^2/100/2/PI()/50</f>
        <v>6.4385935699593638E-2</v>
      </c>
      <c r="U452">
        <v>0</v>
      </c>
      <c r="V452">
        <v>2.2999999999999998</v>
      </c>
      <c r="W452" t="str">
        <f t="shared" si="19"/>
        <v>PSCAD_DMAT_C_Site.FRT_SCR7.06_XR1.63_P-0.5_Q0_Site.FRT.223.1</v>
      </c>
      <c r="X452" t="str">
        <f t="shared" si="20"/>
        <v>-0.5_0_7.06_1.63</v>
      </c>
      <c r="Z452">
        <v>0</v>
      </c>
    </row>
    <row r="453" spans="1:28" x14ac:dyDescent="0.25">
      <c r="A453" s="1" t="s">
        <v>785</v>
      </c>
      <c r="B453" t="s">
        <v>55</v>
      </c>
      <c r="C453" t="s">
        <v>46</v>
      </c>
      <c r="D453" t="s">
        <v>1140</v>
      </c>
      <c r="E453" t="s">
        <v>327</v>
      </c>
      <c r="F453" t="s">
        <v>304</v>
      </c>
      <c r="G453">
        <v>20</v>
      </c>
      <c r="H453">
        <v>-0.5</v>
      </c>
      <c r="I453">
        <v>0</v>
      </c>
      <c r="J453">
        <f>[2]Inputs!$B$7</f>
        <v>4.53</v>
      </c>
      <c r="K453">
        <f>[2]Inputs!$C$7</f>
        <v>1.21</v>
      </c>
      <c r="L453" s="5" t="str">
        <f>VLOOKUP(X453,[2]Inputs!$A:$F,6,FALSE)</f>
        <v>1.1014</v>
      </c>
      <c r="M453" s="5" t="str">
        <f>VLOOKUP(X453,[2]Inputs!$A:$H,8,FALSE)</f>
        <v>1.0000</v>
      </c>
      <c r="N453" s="5" t="str">
        <f>VLOOKUP(X453,[2]Inputs!$A:$H,7,FALSE)</f>
        <v>1.0300</v>
      </c>
      <c r="O453">
        <v>0</v>
      </c>
      <c r="P453">
        <v>0.43</v>
      </c>
      <c r="Q453" s="17">
        <f>(SQRT((100/(J453*[2]Inputs!$B$9)*V453)^2/(K453^2+1)))*([2]Inputs!$B$8^2/100)</f>
        <v>54.189481147423116</v>
      </c>
      <c r="R453" s="17">
        <f>SQRT((([2]Inputs!$B$8^2/100)*100/(J453*[2]Inputs!$B$9)*V453)^2-(Q453)^2)/(2*PI()*50)</f>
        <v>0.20871347567437853</v>
      </c>
      <c r="S453">
        <f>SQRT((100/(J453*[2]Inputs!$B$9))^2/(K453^2+1))*[2]Inputs!$B$8^2/100</f>
        <v>23.560643977140487</v>
      </c>
      <c r="T453">
        <f>SQRT((100/(J453*[2]Inputs!$B$9))^2-SQRT((100/(J453*[2]Inputs!$B$9))^2/(K453^2+1))^2)*[2]Inputs!$B$8^2/100/2/PI()/50</f>
        <v>9.0744989423642869E-2</v>
      </c>
      <c r="U453">
        <v>0</v>
      </c>
      <c r="V453">
        <v>2.2999999999999998</v>
      </c>
      <c r="W453" t="str">
        <f t="shared" si="19"/>
        <v>PSCAD_DMAT_C_Site.FRT_SCR4.53_XR1.21_P-0.5_Q0_Site.FRT.223.2</v>
      </c>
      <c r="X453" t="str">
        <f t="shared" si="20"/>
        <v>-0.5_0_4.53_1.21</v>
      </c>
      <c r="Z453">
        <v>0</v>
      </c>
    </row>
    <row r="454" spans="1:28" x14ac:dyDescent="0.25">
      <c r="A454" s="1" t="s">
        <v>786</v>
      </c>
      <c r="B454" t="s">
        <v>55</v>
      </c>
      <c r="C454" t="s">
        <v>46</v>
      </c>
      <c r="D454" t="s">
        <v>1140</v>
      </c>
      <c r="E454" t="s">
        <v>327</v>
      </c>
      <c r="F454" t="s">
        <v>304</v>
      </c>
      <c r="G454">
        <v>20</v>
      </c>
      <c r="H454">
        <v>-0.5</v>
      </c>
      <c r="I454">
        <v>0</v>
      </c>
      <c r="J454">
        <f>[2]Inputs!$B$6</f>
        <v>7.06</v>
      </c>
      <c r="K454">
        <f>[2]Inputs!$C$6</f>
        <v>1.63</v>
      </c>
      <c r="L454" s="5" t="str">
        <f>VLOOKUP(X454,[2]Inputs!$A:$F,6,FALSE)</f>
        <v>1.0675</v>
      </c>
      <c r="M454" s="5" t="str">
        <f>VLOOKUP(X454,[2]Inputs!$A:$H,8,FALSE)</f>
        <v>1.0000</v>
      </c>
      <c r="N454" s="5" t="str">
        <f>VLOOKUP(X454,[2]Inputs!$A:$H,7,FALSE)</f>
        <v>1.0300</v>
      </c>
      <c r="O454">
        <v>0</v>
      </c>
      <c r="P454">
        <v>0.43</v>
      </c>
      <c r="Q454" s="17">
        <f>(SQRT((100/(J454*[2]Inputs!$B$9)*V454)^2/(K454^2+1)))*([2]Inputs!$B$8^2/100)</f>
        <v>49.637885297754153</v>
      </c>
      <c r="R454" s="17">
        <f>SQRT((([2]Inputs!$B$8^2/100)*100/(J454*[2]Inputs!$B$9)*V454)^2-(Q454)^2)/(2*PI()*50)</f>
        <v>0.25754374279837455</v>
      </c>
      <c r="S454">
        <f>SQRT((100/(J454*[2]Inputs!$B$9))^2/(K454^2+1))*[2]Inputs!$B$8^2/100</f>
        <v>12.409471324438538</v>
      </c>
      <c r="T454">
        <f>SQRT((100/(J454*[2]Inputs!$B$9))^2-SQRT((100/(J454*[2]Inputs!$B$9))^2/(K454^2+1))^2)*[2]Inputs!$B$8^2/100/2/PI()/50</f>
        <v>6.4385935699593638E-2</v>
      </c>
      <c r="U454">
        <v>0</v>
      </c>
      <c r="V454">
        <v>4</v>
      </c>
      <c r="W454" t="str">
        <f t="shared" si="19"/>
        <v>PSCAD_DMAT_C_Site.FRT_SCR7.06_XR1.63_P-0.5_Q0_Site.FRT.224.1</v>
      </c>
      <c r="X454" t="str">
        <f t="shared" si="20"/>
        <v>-0.5_0_7.06_1.63</v>
      </c>
      <c r="Z454">
        <v>0</v>
      </c>
    </row>
    <row r="455" spans="1:28" x14ac:dyDescent="0.25">
      <c r="A455" s="1" t="s">
        <v>787</v>
      </c>
      <c r="B455" t="s">
        <v>55</v>
      </c>
      <c r="C455" t="s">
        <v>46</v>
      </c>
      <c r="D455" t="s">
        <v>1140</v>
      </c>
      <c r="E455" t="s">
        <v>327</v>
      </c>
      <c r="F455" t="s">
        <v>304</v>
      </c>
      <c r="G455">
        <v>20</v>
      </c>
      <c r="H455">
        <v>-0.5</v>
      </c>
      <c r="I455">
        <v>0</v>
      </c>
      <c r="J455">
        <f>[2]Inputs!$B$7</f>
        <v>4.53</v>
      </c>
      <c r="K455">
        <f>[2]Inputs!$C$7</f>
        <v>1.21</v>
      </c>
      <c r="L455" s="5" t="str">
        <f>VLOOKUP(X455,[2]Inputs!$A:$F,6,FALSE)</f>
        <v>1.1014</v>
      </c>
      <c r="M455" s="5" t="str">
        <f>VLOOKUP(X455,[2]Inputs!$A:$H,8,FALSE)</f>
        <v>1.0000</v>
      </c>
      <c r="N455" s="5" t="str">
        <f>VLOOKUP(X455,[2]Inputs!$A:$H,7,FALSE)</f>
        <v>1.0300</v>
      </c>
      <c r="O455">
        <v>0</v>
      </c>
      <c r="P455">
        <v>0.43</v>
      </c>
      <c r="Q455" s="17">
        <f>(SQRT((100/(J455*[2]Inputs!$B$9)*V455)^2/(K455^2+1)))*([2]Inputs!$B$8^2/100)</f>
        <v>94.242575908561946</v>
      </c>
      <c r="R455" s="17">
        <f>SQRT((([2]Inputs!$B$8^2/100)*100/(J455*[2]Inputs!$B$9)*V455)^2-(Q455)^2)/(2*PI()*50)</f>
        <v>0.36297995769457142</v>
      </c>
      <c r="S455">
        <f>SQRT((100/(J455*[2]Inputs!$B$9))^2/(K455^2+1))*[2]Inputs!$B$8^2/100</f>
        <v>23.560643977140487</v>
      </c>
      <c r="T455">
        <f>SQRT((100/(J455*[2]Inputs!$B$9))^2-SQRT((100/(J455*[2]Inputs!$B$9))^2/(K455^2+1))^2)*[2]Inputs!$B$8^2/100/2/PI()/50</f>
        <v>9.0744989423642869E-2</v>
      </c>
      <c r="U455">
        <v>0</v>
      </c>
      <c r="V455">
        <v>4</v>
      </c>
      <c r="W455" t="str">
        <f t="shared" si="19"/>
        <v>PSCAD_DMAT_C_Site.FRT_SCR4.53_XR1.21_P-0.5_Q0_Site.FRT.224.2</v>
      </c>
      <c r="X455" t="str">
        <f t="shared" si="20"/>
        <v>-0.5_0_4.53_1.21</v>
      </c>
      <c r="Z455">
        <v>0</v>
      </c>
    </row>
    <row r="456" spans="1:28" x14ac:dyDescent="0.25">
      <c r="A456" s="1" t="s">
        <v>788</v>
      </c>
      <c r="B456" t="s">
        <v>55</v>
      </c>
      <c r="C456" t="s">
        <v>46</v>
      </c>
      <c r="D456" t="s">
        <v>1140</v>
      </c>
      <c r="E456" t="s">
        <v>327</v>
      </c>
      <c r="F456" t="s">
        <v>304</v>
      </c>
      <c r="G456">
        <v>20</v>
      </c>
      <c r="H456">
        <v>-0.5</v>
      </c>
      <c r="I456">
        <v>0</v>
      </c>
      <c r="J456">
        <f>[2]Inputs!$B$6</f>
        <v>7.06</v>
      </c>
      <c r="K456">
        <f>[2]Inputs!$C$6</f>
        <v>1.63</v>
      </c>
      <c r="L456" s="5" t="str">
        <f>VLOOKUP(X456,[2]Inputs!$A:$F,6,FALSE)</f>
        <v>1.0675</v>
      </c>
      <c r="M456" s="5" t="str">
        <f>VLOOKUP(X456,[2]Inputs!$A:$H,8,FALSE)</f>
        <v>1.0000</v>
      </c>
      <c r="N456" s="5" t="str">
        <f>VLOOKUP(X456,[2]Inputs!$A:$H,7,FALSE)</f>
        <v>1.0300</v>
      </c>
      <c r="O456">
        <v>0</v>
      </c>
      <c r="P456">
        <v>0.43</v>
      </c>
      <c r="Q456" s="17">
        <f>(SQRT((100/(J456*[2]Inputs!$B$9)*V456)^2/(K456^2+1)))*([2]Inputs!$B$8^2/100)</f>
        <v>111.68524191994686</v>
      </c>
      <c r="R456" s="17">
        <f>SQRT((([2]Inputs!$B$8^2/100)*100/(J456*[2]Inputs!$B$9)*V456)^2-(Q456)^2)/(2*PI()*50)</f>
        <v>0.57947342129634272</v>
      </c>
      <c r="S456">
        <f>SQRT((100/(J456*[2]Inputs!$B$9))^2/(K456^2+1))*[2]Inputs!$B$8^2/100</f>
        <v>12.409471324438538</v>
      </c>
      <c r="T456">
        <f>SQRT((100/(J456*[2]Inputs!$B$9))^2-SQRT((100/(J456*[2]Inputs!$B$9))^2/(K456^2+1))^2)*[2]Inputs!$B$8^2/100/2/PI()/50</f>
        <v>6.4385935699593638E-2</v>
      </c>
      <c r="U456">
        <v>0</v>
      </c>
      <c r="V456">
        <v>9</v>
      </c>
      <c r="W456" t="str">
        <f t="shared" si="19"/>
        <v>PSCAD_DMAT_C_Site.FRT_SCR7.06_XR1.63_P-0.5_Q0_Site.FRT.225.1</v>
      </c>
      <c r="X456" t="str">
        <f t="shared" si="20"/>
        <v>-0.5_0_7.06_1.63</v>
      </c>
      <c r="Z456">
        <v>0</v>
      </c>
    </row>
    <row r="457" spans="1:28" x14ac:dyDescent="0.25">
      <c r="A457" s="1" t="s">
        <v>789</v>
      </c>
      <c r="B457" t="s">
        <v>55</v>
      </c>
      <c r="C457" t="s">
        <v>46</v>
      </c>
      <c r="D457" t="s">
        <v>1140</v>
      </c>
      <c r="E457" t="s">
        <v>327</v>
      </c>
      <c r="F457" t="s">
        <v>304</v>
      </c>
      <c r="G457">
        <v>20</v>
      </c>
      <c r="H457">
        <v>-0.5</v>
      </c>
      <c r="I457">
        <v>0</v>
      </c>
      <c r="J457">
        <f>[2]Inputs!$B$7</f>
        <v>4.53</v>
      </c>
      <c r="K457">
        <f>[2]Inputs!$C$7</f>
        <v>1.21</v>
      </c>
      <c r="L457" s="5" t="str">
        <f>VLOOKUP(X457,[2]Inputs!$A:$F,6,FALSE)</f>
        <v>1.1014</v>
      </c>
      <c r="M457" s="5" t="str">
        <f>VLOOKUP(X457,[2]Inputs!$A:$H,8,FALSE)</f>
        <v>1.0000</v>
      </c>
      <c r="N457" s="5" t="str">
        <f>VLOOKUP(X457,[2]Inputs!$A:$H,7,FALSE)</f>
        <v>1.0300</v>
      </c>
      <c r="O457">
        <v>0</v>
      </c>
      <c r="P457">
        <v>0.43</v>
      </c>
      <c r="Q457" s="17">
        <f>(SQRT((100/(J457*[2]Inputs!$B$9)*V457)^2/(K457^2+1)))*([2]Inputs!$B$8^2/100)</f>
        <v>212.04579579426439</v>
      </c>
      <c r="R457" s="17">
        <f>SQRT((([2]Inputs!$B$8^2/100)*100/(J457*[2]Inputs!$B$9)*V457)^2-(Q457)^2)/(2*PI()*50)</f>
        <v>0.81670490481278579</v>
      </c>
      <c r="S457">
        <f>SQRT((100/(J457*[2]Inputs!$B$9))^2/(K457^2+1))*[2]Inputs!$B$8^2/100</f>
        <v>23.560643977140487</v>
      </c>
      <c r="T457">
        <f>SQRT((100/(J457*[2]Inputs!$B$9))^2-SQRT((100/(J457*[2]Inputs!$B$9))^2/(K457^2+1))^2)*[2]Inputs!$B$8^2/100/2/PI()/50</f>
        <v>9.0744989423642869E-2</v>
      </c>
      <c r="U457">
        <v>0</v>
      </c>
      <c r="V457">
        <v>9</v>
      </c>
      <c r="W457" t="str">
        <f t="shared" si="19"/>
        <v>PSCAD_DMAT_C_Site.FRT_SCR4.53_XR1.21_P-0.5_Q0_Site.FRT.225.2</v>
      </c>
      <c r="X457" t="str">
        <f t="shared" si="20"/>
        <v>-0.5_0_4.53_1.21</v>
      </c>
      <c r="Z457">
        <v>0</v>
      </c>
    </row>
    <row r="458" spans="1:28" x14ac:dyDescent="0.25">
      <c r="A458" s="1" t="s">
        <v>1182</v>
      </c>
      <c r="B458" t="s">
        <v>55</v>
      </c>
      <c r="C458" t="s">
        <v>66</v>
      </c>
      <c r="D458" t="s">
        <v>1140</v>
      </c>
      <c r="E458" s="4" t="s">
        <v>331</v>
      </c>
      <c r="F458" t="s">
        <v>305</v>
      </c>
      <c r="G458">
        <v>90</v>
      </c>
      <c r="H458">
        <v>-1</v>
      </c>
      <c r="I458">
        <v>0.39500000000000002</v>
      </c>
      <c r="J458">
        <v>1001</v>
      </c>
      <c r="K458">
        <v>10</v>
      </c>
      <c r="L458" s="5" t="str">
        <f>VLOOKUP(X458,[2]Inputs!$A:$F,6,FALSE)</f>
        <v>0.9997</v>
      </c>
      <c r="M458" s="5" t="str">
        <f>VLOOKUP(X458,[2]Inputs!$A:$H,8,FALSE)</f>
        <v>1.0125</v>
      </c>
      <c r="N458" s="5" t="str">
        <f>VLOOKUP(X458,[2]Inputs!$A:$H,7,FALSE)</f>
        <v>1.0200</v>
      </c>
      <c r="O458">
        <v>0</v>
      </c>
      <c r="P458">
        <v>0</v>
      </c>
      <c r="Q458" s="17">
        <v>0</v>
      </c>
      <c r="R458" s="17">
        <v>0</v>
      </c>
      <c r="S458">
        <f>SQRT((100/(J458*[2]Inputs!$B$9))^2/(K458^2+1))*[2]Inputs!$B$8^2/100</f>
        <v>1.6654045956177334E-2</v>
      </c>
      <c r="T458">
        <f>SQRT((100/(J458*[2]Inputs!$B$9))^2-SQRT((100/(J458*[2]Inputs!$B$9))^2/(K458^2+1))^2)*[2]Inputs!$B$8^2/100/2/PI()/50</f>
        <v>5.3011474728104264E-4</v>
      </c>
      <c r="U458">
        <v>0</v>
      </c>
      <c r="V458">
        <v>9</v>
      </c>
      <c r="W458" t="str">
        <f t="shared" si="19"/>
        <v>PSCAD_SMIB_C_CUO.PIA_SCR1001_XR10_P-1_Q0.395_CUO_1</v>
      </c>
      <c r="X458" t="str">
        <f t="shared" si="20"/>
        <v>-1_0.395_1001_10</v>
      </c>
      <c r="Z458">
        <v>0</v>
      </c>
      <c r="AB458" s="13" t="s">
        <v>259</v>
      </c>
    </row>
    <row r="459" spans="1:28" x14ac:dyDescent="0.25">
      <c r="A459" s="1" t="s">
        <v>1183</v>
      </c>
      <c r="B459" t="s">
        <v>55</v>
      </c>
      <c r="C459" t="s">
        <v>66</v>
      </c>
      <c r="D459" t="s">
        <v>1140</v>
      </c>
      <c r="E459" s="4" t="s">
        <v>331</v>
      </c>
      <c r="F459" t="s">
        <v>305</v>
      </c>
      <c r="G459">
        <v>90</v>
      </c>
      <c r="H459">
        <v>-1</v>
      </c>
      <c r="I459">
        <v>-0.39500000000000002</v>
      </c>
      <c r="J459">
        <v>1001</v>
      </c>
      <c r="K459">
        <v>10</v>
      </c>
      <c r="L459" s="5" t="str">
        <f>VLOOKUP(X459,[2]Inputs!$A:$F,6,FALSE)</f>
        <v>1.0005</v>
      </c>
      <c r="M459" s="5" t="str">
        <f>VLOOKUP(X459,[2]Inputs!$A:$H,8,FALSE)</f>
        <v>0.9375</v>
      </c>
      <c r="N459" s="5" t="str">
        <f>VLOOKUP(X459,[2]Inputs!$A:$H,7,FALSE)</f>
        <v>0.9800</v>
      </c>
      <c r="O459">
        <v>0</v>
      </c>
      <c r="P459">
        <v>0</v>
      </c>
      <c r="Q459" s="17">
        <v>0</v>
      </c>
      <c r="R459" s="17">
        <v>0</v>
      </c>
      <c r="S459">
        <f>SQRT((100/(J459*[2]Inputs!$B$9))^2/(K459^2+1))*[2]Inputs!$B$8^2/100</f>
        <v>1.6654045956177334E-2</v>
      </c>
      <c r="T459">
        <f>SQRT((100/(J459*[2]Inputs!$B$9))^2-SQRT((100/(J459*[2]Inputs!$B$9))^2/(K459^2+1))^2)*[2]Inputs!$B$8^2/100/2/PI()/50</f>
        <v>5.3011474728104264E-4</v>
      </c>
      <c r="U459">
        <v>0</v>
      </c>
      <c r="V459">
        <v>9</v>
      </c>
      <c r="W459" t="str">
        <f t="shared" si="19"/>
        <v>PSCAD_SMIB_C_CUO.PIA_SCR1001_XR10_P-1_Q-0.395_CUO_2</v>
      </c>
      <c r="X459" t="str">
        <f t="shared" si="20"/>
        <v>-1_-0.395_1001_10</v>
      </c>
      <c r="Z459">
        <v>0</v>
      </c>
      <c r="AB459" s="14"/>
    </row>
    <row r="460" spans="1:28" x14ac:dyDescent="0.25">
      <c r="A460" s="1" t="s">
        <v>1184</v>
      </c>
      <c r="B460" t="s">
        <v>55</v>
      </c>
      <c r="C460" t="s">
        <v>66</v>
      </c>
      <c r="D460" t="s">
        <v>1140</v>
      </c>
      <c r="E460" s="4" t="s">
        <v>331</v>
      </c>
      <c r="F460" t="s">
        <v>305</v>
      </c>
      <c r="G460">
        <v>90</v>
      </c>
      <c r="H460">
        <v>1</v>
      </c>
      <c r="I460">
        <v>0.39500000000000002</v>
      </c>
      <c r="J460">
        <v>1001</v>
      </c>
      <c r="K460">
        <v>10</v>
      </c>
      <c r="L460" s="5" t="str">
        <f>VLOOKUP(X460,[2]Inputs!$A:$F,6,FALSE)</f>
        <v>0.9995</v>
      </c>
      <c r="M460" s="5" t="str">
        <f>VLOOKUP(X460,[2]Inputs!$A:$H,8,FALSE)</f>
        <v>1.0250</v>
      </c>
      <c r="N460" s="5" t="str">
        <f>VLOOKUP(X460,[2]Inputs!$A:$H,7,FALSE)</f>
        <v>1.0200</v>
      </c>
      <c r="O460">
        <v>0</v>
      </c>
      <c r="P460">
        <v>0</v>
      </c>
      <c r="Q460" s="17">
        <v>0</v>
      </c>
      <c r="R460" s="17">
        <v>0</v>
      </c>
      <c r="S460">
        <f>SQRT((100/(J460*[2]Inputs!$B$9))^2/(K460^2+1))*[2]Inputs!$B$8^2/100</f>
        <v>1.6654045956177334E-2</v>
      </c>
      <c r="T460">
        <f>SQRT((100/(J460*[2]Inputs!$B$9))^2-SQRT((100/(J460*[2]Inputs!$B$9))^2/(K460^2+1))^2)*[2]Inputs!$B$8^2/100/2/PI()/50</f>
        <v>5.3011474728104264E-4</v>
      </c>
      <c r="U460">
        <v>0</v>
      </c>
      <c r="V460">
        <v>9</v>
      </c>
      <c r="W460" t="str">
        <f t="shared" si="19"/>
        <v>PSCAD_SMIB_C_CUO.PIA_SCR1001_XR10_P1_Q0.395_CUO_3a</v>
      </c>
      <c r="X460" t="str">
        <f t="shared" si="20"/>
        <v>1_0.395_1001_10</v>
      </c>
      <c r="Z460">
        <v>0</v>
      </c>
      <c r="AB460" s="14"/>
    </row>
    <row r="461" spans="1:28" x14ac:dyDescent="0.25">
      <c r="A461" s="1" t="s">
        <v>1185</v>
      </c>
      <c r="B461" t="s">
        <v>55</v>
      </c>
      <c r="C461" t="s">
        <v>66</v>
      </c>
      <c r="D461" t="s">
        <v>1140</v>
      </c>
      <c r="E461" s="4" t="s">
        <v>331</v>
      </c>
      <c r="F461" t="s">
        <v>305</v>
      </c>
      <c r="G461">
        <v>90</v>
      </c>
      <c r="H461">
        <v>0.01</v>
      </c>
      <c r="I461">
        <v>0.39500000000000002</v>
      </c>
      <c r="J461">
        <v>1001</v>
      </c>
      <c r="K461">
        <v>10</v>
      </c>
      <c r="L461" s="5" t="str">
        <f>VLOOKUP(X461,[2]Inputs!$A:$F,6,FALSE)</f>
        <v>0.9996</v>
      </c>
      <c r="M461" s="5" t="str">
        <f>VLOOKUP(X461,[2]Inputs!$A:$H,8,FALSE)</f>
        <v>1.0125</v>
      </c>
      <c r="N461" s="5" t="str">
        <f>VLOOKUP(X461,[2]Inputs!$A:$H,7,FALSE)</f>
        <v>1.0200</v>
      </c>
      <c r="O461">
        <v>0</v>
      </c>
      <c r="P461">
        <v>0</v>
      </c>
      <c r="Q461" s="17">
        <v>0</v>
      </c>
      <c r="R461" s="17">
        <v>0</v>
      </c>
      <c r="S461">
        <f>SQRT((100/(J461*[2]Inputs!$B$9))^2/(K461^2+1))*[2]Inputs!$B$8^2/100</f>
        <v>1.6654045956177334E-2</v>
      </c>
      <c r="T461">
        <f>SQRT((100/(J461*[2]Inputs!$B$9))^2-SQRT((100/(J461*[2]Inputs!$B$9))^2/(K461^2+1))^2)*[2]Inputs!$B$8^2/100/2/PI()/50</f>
        <v>5.3011474728104264E-4</v>
      </c>
      <c r="U461">
        <v>0</v>
      </c>
      <c r="V461">
        <v>9</v>
      </c>
      <c r="W461" t="str">
        <f t="shared" si="19"/>
        <v>PSCAD_SMIB_C_CUO.PIA_SCR1001_XR10_P0.01_Q0.395_CUO_3b</v>
      </c>
      <c r="X461" t="str">
        <f t="shared" si="20"/>
        <v>0.01_0.395_1001_10</v>
      </c>
      <c r="Z461">
        <v>0</v>
      </c>
      <c r="AB461" s="14"/>
    </row>
    <row r="462" spans="1:28" x14ac:dyDescent="0.25">
      <c r="A462" s="1" t="s">
        <v>1186</v>
      </c>
      <c r="B462" t="s">
        <v>55</v>
      </c>
      <c r="C462" t="s">
        <v>67</v>
      </c>
      <c r="D462" t="s">
        <v>1140</v>
      </c>
      <c r="E462" s="4" t="s">
        <v>331</v>
      </c>
      <c r="F462" t="s">
        <v>305</v>
      </c>
      <c r="G462">
        <v>90</v>
      </c>
      <c r="H462">
        <v>1</v>
      </c>
      <c r="I462">
        <v>-0.39500000000000002</v>
      </c>
      <c r="J462">
        <v>1000</v>
      </c>
      <c r="K462">
        <v>10</v>
      </c>
      <c r="L462" s="5" t="str">
        <f>VLOOKUP(X462,[2]Inputs!$A:$F,6,FALSE)</f>
        <v>1.0303</v>
      </c>
      <c r="M462" s="5" t="str">
        <f>VLOOKUP(X462,[2]Inputs!$A:$H,8,FALSE)</f>
        <v>0.9750</v>
      </c>
      <c r="N462" s="5" t="str">
        <f>VLOOKUP(X462,[2]Inputs!$A:$H,7,FALSE)</f>
        <v>1.0100</v>
      </c>
      <c r="O462">
        <v>0</v>
      </c>
      <c r="P462">
        <v>0</v>
      </c>
      <c r="Q462" s="17">
        <v>0</v>
      </c>
      <c r="R462" s="17">
        <v>0</v>
      </c>
      <c r="S462">
        <f>SQRT((100/(J462*[2]Inputs!$B$9))^2/(K462^2+1))*[2]Inputs!$B$8^2/100</f>
        <v>1.6670700002133509E-2</v>
      </c>
      <c r="T462">
        <f>SQRT((100/(J462*[2]Inputs!$B$9))^2-SQRT((100/(J462*[2]Inputs!$B$9))^2/(K462^2+1))^2)*[2]Inputs!$B$8^2/100/2/PI()/50</f>
        <v>5.3064486202832376E-4</v>
      </c>
      <c r="U462">
        <v>0</v>
      </c>
      <c r="V462">
        <v>9</v>
      </c>
      <c r="W462" t="str">
        <f t="shared" si="19"/>
        <v>PSCAD_SMIB_C_CUO.PIA_SCR1000_XR10_P1_Q-0.395_CUO_4a</v>
      </c>
      <c r="X462" t="str">
        <f t="shared" si="20"/>
        <v>1_-0.395_1000_10</v>
      </c>
      <c r="Z462">
        <v>0</v>
      </c>
      <c r="AB462" s="14"/>
    </row>
    <row r="463" spans="1:28" x14ac:dyDescent="0.25">
      <c r="A463" s="1" t="s">
        <v>1187</v>
      </c>
      <c r="B463" t="s">
        <v>55</v>
      </c>
      <c r="C463" t="s">
        <v>67</v>
      </c>
      <c r="D463" t="s">
        <v>1140</v>
      </c>
      <c r="E463" s="4" t="s">
        <v>331</v>
      </c>
      <c r="F463" t="s">
        <v>305</v>
      </c>
      <c r="G463">
        <v>90</v>
      </c>
      <c r="H463">
        <v>0.01</v>
      </c>
      <c r="I463">
        <v>-0.39500000000000002</v>
      </c>
      <c r="J463">
        <v>1000</v>
      </c>
      <c r="K463">
        <v>10</v>
      </c>
      <c r="L463" s="5" t="str">
        <f>VLOOKUP(X463,[2]Inputs!$A:$F,6,FALSE)</f>
        <v>1.0304</v>
      </c>
      <c r="M463" s="5" t="str">
        <f>VLOOKUP(X463,[2]Inputs!$A:$H,8,FALSE)</f>
        <v>0.9625</v>
      </c>
      <c r="N463" s="5" t="str">
        <f>VLOOKUP(X463,[2]Inputs!$A:$H,7,FALSE)</f>
        <v>1.0100</v>
      </c>
      <c r="O463">
        <v>0</v>
      </c>
      <c r="P463">
        <v>0</v>
      </c>
      <c r="Q463" s="17">
        <v>0</v>
      </c>
      <c r="R463" s="17">
        <v>0</v>
      </c>
      <c r="S463">
        <f>SQRT((100/(J463*[2]Inputs!$B$9))^2/(K463^2+1))*[2]Inputs!$B$8^2/100</f>
        <v>1.6670700002133509E-2</v>
      </c>
      <c r="T463">
        <f>SQRT((100/(J463*[2]Inputs!$B$9))^2-SQRT((100/(J463*[2]Inputs!$B$9))^2/(K463^2+1))^2)*[2]Inputs!$B$8^2/100/2/PI()/50</f>
        <v>5.3064486202832376E-4</v>
      </c>
      <c r="U463">
        <v>0</v>
      </c>
      <c r="V463">
        <v>9</v>
      </c>
      <c r="W463" t="str">
        <f t="shared" si="19"/>
        <v>PSCAD_SMIB_C_CUO.PIA_SCR1000_XR10_P0.01_Q-0.395_CUO_4b</v>
      </c>
      <c r="X463" t="str">
        <f t="shared" si="20"/>
        <v>0.01_-0.395_1000_10</v>
      </c>
      <c r="Z463">
        <v>0</v>
      </c>
      <c r="AB463" s="14"/>
    </row>
    <row r="464" spans="1:28" x14ac:dyDescent="0.25">
      <c r="A464" s="1" t="s">
        <v>1188</v>
      </c>
      <c r="B464" t="s">
        <v>55</v>
      </c>
      <c r="C464" t="s">
        <v>67</v>
      </c>
      <c r="D464" t="s">
        <v>1140</v>
      </c>
      <c r="E464" s="4" t="s">
        <v>331</v>
      </c>
      <c r="F464" t="s">
        <v>305</v>
      </c>
      <c r="G464">
        <v>50</v>
      </c>
      <c r="H464">
        <v>-1</v>
      </c>
      <c r="I464">
        <v>0.39500000000000002</v>
      </c>
      <c r="J464">
        <v>1000</v>
      </c>
      <c r="K464">
        <v>10</v>
      </c>
      <c r="L464" s="5" t="str">
        <f>VLOOKUP(X464,[2]Inputs!$A:$F,6,FALSE)</f>
        <v>1.0297</v>
      </c>
      <c r="M464" s="5" t="str">
        <f>VLOOKUP(X464,[2]Inputs!$A:$H,8,FALSE)</f>
        <v>1.0500</v>
      </c>
      <c r="N464" s="5" t="str">
        <f>VLOOKUP(X464,[2]Inputs!$A:$H,7,FALSE)</f>
        <v>1.0500</v>
      </c>
      <c r="O464">
        <v>0</v>
      </c>
      <c r="P464">
        <v>0</v>
      </c>
      <c r="Q464" s="17">
        <v>0</v>
      </c>
      <c r="R464" s="17">
        <v>0</v>
      </c>
      <c r="S464">
        <f>SQRT((100/(J464*[2]Inputs!$B$9))^2/(K464^2+1))*[2]Inputs!$B$8^2/100</f>
        <v>1.6670700002133509E-2</v>
      </c>
      <c r="T464">
        <f>SQRT((100/(J464*[2]Inputs!$B$9))^2-SQRT((100/(J464*[2]Inputs!$B$9))^2/(K464^2+1))^2)*[2]Inputs!$B$8^2/100/2/PI()/50</f>
        <v>5.3064486202832376E-4</v>
      </c>
      <c r="U464">
        <v>0</v>
      </c>
      <c r="V464">
        <v>9</v>
      </c>
      <c r="W464" t="str">
        <f t="shared" si="19"/>
        <v>PSCAD_SMIB_C_CUO.PIA_SCR1000_XR10_P-1_Q0.395_CUO_5</v>
      </c>
      <c r="X464" t="str">
        <f t="shared" si="20"/>
        <v>-1_0.395_1000_10</v>
      </c>
      <c r="Z464">
        <v>0</v>
      </c>
      <c r="AB464" s="14"/>
    </row>
    <row r="465" spans="1:28" x14ac:dyDescent="0.25">
      <c r="A465" s="1" t="s">
        <v>1189</v>
      </c>
      <c r="B465" t="s">
        <v>55</v>
      </c>
      <c r="C465" t="s">
        <v>67</v>
      </c>
      <c r="D465" t="s">
        <v>1140</v>
      </c>
      <c r="E465" s="4" t="s">
        <v>331</v>
      </c>
      <c r="F465" t="s">
        <v>305</v>
      </c>
      <c r="G465">
        <v>50</v>
      </c>
      <c r="H465">
        <v>-1</v>
      </c>
      <c r="I465">
        <v>-0.39500000000000002</v>
      </c>
      <c r="J465">
        <v>1000</v>
      </c>
      <c r="K465">
        <v>10</v>
      </c>
      <c r="L465" s="5" t="str">
        <f>VLOOKUP(X465,[2]Inputs!$A:$F,6,FALSE)</f>
        <v>1.0305</v>
      </c>
      <c r="M465" s="5" t="str">
        <f>VLOOKUP(X465,[2]Inputs!$A:$H,8,FALSE)</f>
        <v>0.9625</v>
      </c>
      <c r="N465" s="5" t="str">
        <f>VLOOKUP(X465,[2]Inputs!$A:$H,7,FALSE)</f>
        <v>1.0100</v>
      </c>
      <c r="O465">
        <v>0</v>
      </c>
      <c r="P465">
        <v>0</v>
      </c>
      <c r="Q465" s="17">
        <v>0</v>
      </c>
      <c r="R465" s="17">
        <v>0</v>
      </c>
      <c r="S465">
        <f>SQRT((100/(J465*[2]Inputs!$B$9))^2/(K465^2+1))*[2]Inputs!$B$8^2/100</f>
        <v>1.6670700002133509E-2</v>
      </c>
      <c r="T465">
        <f>SQRT((100/(J465*[2]Inputs!$B$9))^2-SQRT((100/(J465*[2]Inputs!$B$9))^2/(K465^2+1))^2)*[2]Inputs!$B$8^2/100/2/PI()/50</f>
        <v>5.3064486202832376E-4</v>
      </c>
      <c r="U465">
        <v>0</v>
      </c>
      <c r="V465">
        <v>9</v>
      </c>
      <c r="W465" t="str">
        <f t="shared" si="19"/>
        <v>PSCAD_SMIB_C_CUO.PIA_SCR1000_XR10_P-1_Q-0.395_CUO_6</v>
      </c>
      <c r="X465" t="str">
        <f t="shared" si="20"/>
        <v>-1_-0.395_1000_10</v>
      </c>
      <c r="Z465">
        <v>0</v>
      </c>
      <c r="AB465" s="14"/>
    </row>
    <row r="466" spans="1:28" x14ac:dyDescent="0.25">
      <c r="A466" s="1" t="s">
        <v>1190</v>
      </c>
      <c r="B466" t="s">
        <v>55</v>
      </c>
      <c r="C466" t="s">
        <v>68</v>
      </c>
      <c r="D466" t="s">
        <v>1140</v>
      </c>
      <c r="E466" s="4" t="s">
        <v>331</v>
      </c>
      <c r="F466" t="s">
        <v>305</v>
      </c>
      <c r="G466">
        <v>50</v>
      </c>
      <c r="H466">
        <v>-1</v>
      </c>
      <c r="I466">
        <v>0.39500000000000002</v>
      </c>
      <c r="J466">
        <v>1000</v>
      </c>
      <c r="K466">
        <v>10</v>
      </c>
      <c r="L466" s="5" t="str">
        <f>VLOOKUP(X466,[2]Inputs!$A:$F,6,FALSE)</f>
        <v>1.0297</v>
      </c>
      <c r="M466" s="5" t="str">
        <f>VLOOKUP(X466,[2]Inputs!$A:$H,8,FALSE)</f>
        <v>1.0500</v>
      </c>
      <c r="N466" s="5" t="str">
        <f>VLOOKUP(X466,[2]Inputs!$A:$H,7,FALSE)</f>
        <v>1.0500</v>
      </c>
      <c r="O466">
        <v>0</v>
      </c>
      <c r="P466">
        <v>0</v>
      </c>
      <c r="Q466" s="17">
        <v>0</v>
      </c>
      <c r="R466" s="17">
        <v>0</v>
      </c>
      <c r="S466">
        <f>SQRT((100/(J466*[2]Inputs!$B$9))^2/(K466^2+1))*[2]Inputs!$B$8^2/100</f>
        <v>1.6670700002133509E-2</v>
      </c>
      <c r="T466">
        <f>SQRT((100/(J466*[2]Inputs!$B$9))^2-SQRT((100/(J466*[2]Inputs!$B$9))^2/(K466^2+1))^2)*[2]Inputs!$B$8^2/100/2/PI()/50</f>
        <v>5.3064486202832376E-4</v>
      </c>
      <c r="U466">
        <v>0</v>
      </c>
      <c r="V466">
        <v>9</v>
      </c>
      <c r="W466" t="str">
        <f t="shared" si="19"/>
        <v>PSCAD_SMIB_C_CUO.PIA_SCR1000_XR10_P-1_Q0.395_CUO_7</v>
      </c>
      <c r="X466" t="str">
        <f t="shared" si="20"/>
        <v>-1_0.395_1000_10</v>
      </c>
      <c r="Z466">
        <v>0</v>
      </c>
      <c r="AB466" s="14"/>
    </row>
    <row r="467" spans="1:28" x14ac:dyDescent="0.25">
      <c r="A467" s="1" t="s">
        <v>1191</v>
      </c>
      <c r="B467" t="s">
        <v>55</v>
      </c>
      <c r="C467" t="s">
        <v>68</v>
      </c>
      <c r="D467" t="s">
        <v>1140</v>
      </c>
      <c r="E467" s="4" t="s">
        <v>331</v>
      </c>
      <c r="F467" t="s">
        <v>305</v>
      </c>
      <c r="G467">
        <v>50</v>
      </c>
      <c r="H467">
        <v>-1</v>
      </c>
      <c r="I467">
        <v>-0.39500000000000002</v>
      </c>
      <c r="J467">
        <v>1000</v>
      </c>
      <c r="K467">
        <v>10</v>
      </c>
      <c r="L467" s="5" t="str">
        <f>VLOOKUP(X467,[2]Inputs!$A:$F,6,FALSE)</f>
        <v>1.0305</v>
      </c>
      <c r="M467" s="5" t="str">
        <f>VLOOKUP(X467,[2]Inputs!$A:$H,8,FALSE)</f>
        <v>0.9625</v>
      </c>
      <c r="N467" s="5" t="str">
        <f>VLOOKUP(X467,[2]Inputs!$A:$H,7,FALSE)</f>
        <v>1.0100</v>
      </c>
      <c r="O467">
        <v>0</v>
      </c>
      <c r="P467">
        <v>0</v>
      </c>
      <c r="Q467" s="17">
        <v>0</v>
      </c>
      <c r="R467" s="17">
        <v>0</v>
      </c>
      <c r="S467">
        <f>SQRT((100/(J467*[2]Inputs!$B$9))^2/(K467^2+1))*[2]Inputs!$B$8^2/100</f>
        <v>1.6670700002133509E-2</v>
      </c>
      <c r="T467">
        <f>SQRT((100/(J467*[2]Inputs!$B$9))^2-SQRT((100/(J467*[2]Inputs!$B$9))^2/(K467^2+1))^2)*[2]Inputs!$B$8^2/100/2/PI()/50</f>
        <v>5.3064486202832376E-4</v>
      </c>
      <c r="U467">
        <v>0</v>
      </c>
      <c r="V467">
        <v>9</v>
      </c>
      <c r="W467" t="str">
        <f t="shared" si="19"/>
        <v>PSCAD_SMIB_C_CUO.PIA_SCR1000_XR10_P-1_Q-0.395_CUO_8</v>
      </c>
      <c r="X467" t="str">
        <f t="shared" si="20"/>
        <v>-1_-0.395_1000_10</v>
      </c>
      <c r="Z467">
        <v>0</v>
      </c>
      <c r="AB467" s="14"/>
    </row>
    <row r="468" spans="1:28" x14ac:dyDescent="0.25">
      <c r="A468" s="1" t="s">
        <v>1192</v>
      </c>
      <c r="B468" t="s">
        <v>55</v>
      </c>
      <c r="C468" t="s">
        <v>69</v>
      </c>
      <c r="D468" t="s">
        <v>1140</v>
      </c>
      <c r="E468" s="4" t="s">
        <v>331</v>
      </c>
      <c r="F468" t="s">
        <v>305</v>
      </c>
      <c r="G468">
        <v>50</v>
      </c>
      <c r="H468">
        <v>-1</v>
      </c>
      <c r="I468">
        <v>0.39500000000000002</v>
      </c>
      <c r="J468">
        <v>1000</v>
      </c>
      <c r="K468">
        <v>10</v>
      </c>
      <c r="L468" s="5" t="str">
        <f>VLOOKUP(X468,[2]Inputs!$A:$F,6,FALSE)</f>
        <v>1.0297</v>
      </c>
      <c r="M468" s="5" t="str">
        <f>VLOOKUP(X468,[2]Inputs!$A:$H,8,FALSE)</f>
        <v>1.0500</v>
      </c>
      <c r="N468" s="5" t="str">
        <f>VLOOKUP(X468,[2]Inputs!$A:$H,7,FALSE)</f>
        <v>1.0500</v>
      </c>
      <c r="O468">
        <v>0</v>
      </c>
      <c r="P468">
        <v>0</v>
      </c>
      <c r="Q468" s="17">
        <v>0</v>
      </c>
      <c r="R468" s="17">
        <v>0</v>
      </c>
      <c r="S468">
        <f>SQRT((100/(J468*[2]Inputs!$B$9))^2/(K468^2+1))*[2]Inputs!$B$8^2/100</f>
        <v>1.6670700002133509E-2</v>
      </c>
      <c r="T468">
        <f>SQRT((100/(J468*[2]Inputs!$B$9))^2-SQRT((100/(J468*[2]Inputs!$B$9))^2/(K468^2+1))^2)*[2]Inputs!$B$8^2/100/2/PI()/50</f>
        <v>5.3064486202832376E-4</v>
      </c>
      <c r="U468">
        <v>0</v>
      </c>
      <c r="V468">
        <v>9</v>
      </c>
      <c r="W468" t="str">
        <f t="shared" si="19"/>
        <v>PSCAD_SMIB_C_CUO.PIA_SCR1000_XR10_P-1_Q0.395_CUO_9</v>
      </c>
      <c r="X468" t="str">
        <f t="shared" si="20"/>
        <v>-1_0.395_1000_10</v>
      </c>
      <c r="Z468">
        <v>0</v>
      </c>
      <c r="AB468" s="14"/>
    </row>
    <row r="469" spans="1:28" x14ac:dyDescent="0.25">
      <c r="A469" s="1" t="s">
        <v>1193</v>
      </c>
      <c r="B469" t="s">
        <v>55</v>
      </c>
      <c r="C469" t="s">
        <v>69</v>
      </c>
      <c r="D469" t="s">
        <v>1140</v>
      </c>
      <c r="E469" s="4" t="s">
        <v>331</v>
      </c>
      <c r="F469" t="s">
        <v>305</v>
      </c>
      <c r="G469">
        <v>50</v>
      </c>
      <c r="H469">
        <v>-1</v>
      </c>
      <c r="I469">
        <v>-0.39500000000000002</v>
      </c>
      <c r="J469">
        <v>1000</v>
      </c>
      <c r="K469">
        <v>10</v>
      </c>
      <c r="L469" s="5" t="str">
        <f>VLOOKUP(X469,[2]Inputs!$A:$F,6,FALSE)</f>
        <v>1.0305</v>
      </c>
      <c r="M469" s="5" t="str">
        <f>VLOOKUP(X469,[2]Inputs!$A:$H,8,FALSE)</f>
        <v>0.9625</v>
      </c>
      <c r="N469" s="5" t="str">
        <f>VLOOKUP(X469,[2]Inputs!$A:$H,7,FALSE)</f>
        <v>1.0100</v>
      </c>
      <c r="O469">
        <v>0</v>
      </c>
      <c r="P469">
        <v>0</v>
      </c>
      <c r="Q469" s="17">
        <v>0</v>
      </c>
      <c r="R469" s="17">
        <v>0</v>
      </c>
      <c r="S469">
        <f>SQRT((100/(J469*[2]Inputs!$B$9))^2/(K469^2+1))*[2]Inputs!$B$8^2/100</f>
        <v>1.6670700002133509E-2</v>
      </c>
      <c r="T469">
        <f>SQRT((100/(J469*[2]Inputs!$B$9))^2-SQRT((100/(J469*[2]Inputs!$B$9))^2/(K469^2+1))^2)*[2]Inputs!$B$8^2/100/2/PI()/50</f>
        <v>5.3064486202832376E-4</v>
      </c>
      <c r="U469">
        <v>0</v>
      </c>
      <c r="V469">
        <v>9</v>
      </c>
      <c r="W469" t="str">
        <f t="shared" si="19"/>
        <v>PSCAD_SMIB_C_CUO.PIA_SCR1000_XR10_P-1_Q-0.395_CUO_10</v>
      </c>
      <c r="X469" t="str">
        <f t="shared" si="20"/>
        <v>-1_-0.395_1000_10</v>
      </c>
      <c r="Z469">
        <v>0</v>
      </c>
      <c r="AB469" s="14"/>
    </row>
    <row r="470" spans="1:28" x14ac:dyDescent="0.25">
      <c r="A470" s="1" t="s">
        <v>1194</v>
      </c>
      <c r="B470" t="s">
        <v>55</v>
      </c>
      <c r="C470" t="s">
        <v>69</v>
      </c>
      <c r="D470" t="s">
        <v>1140</v>
      </c>
      <c r="E470" s="4" t="s">
        <v>331</v>
      </c>
      <c r="F470" t="s">
        <v>305</v>
      </c>
      <c r="G470">
        <v>50</v>
      </c>
      <c r="H470">
        <v>1</v>
      </c>
      <c r="I470">
        <v>0.39500000000000002</v>
      </c>
      <c r="J470">
        <v>1000</v>
      </c>
      <c r="K470">
        <v>10</v>
      </c>
      <c r="L470" s="5" t="str">
        <f>VLOOKUP(X470,[2]Inputs!$A:$F,6,FALSE)</f>
        <v>1.0295</v>
      </c>
      <c r="M470" s="5" t="str">
        <f>VLOOKUP(X470,[2]Inputs!$A:$H,8,FALSE)</f>
        <v>1.0625</v>
      </c>
      <c r="N470" s="5" t="str">
        <f>VLOOKUP(X470,[2]Inputs!$A:$H,7,FALSE)</f>
        <v>1.0500</v>
      </c>
      <c r="O470">
        <v>0</v>
      </c>
      <c r="P470">
        <v>0</v>
      </c>
      <c r="Q470" s="17">
        <v>0</v>
      </c>
      <c r="R470" s="17">
        <v>0</v>
      </c>
      <c r="S470">
        <f>SQRT((100/(J470*[2]Inputs!$B$9))^2/(K470^2+1))*[2]Inputs!$B$8^2/100</f>
        <v>1.6670700002133509E-2</v>
      </c>
      <c r="T470">
        <f>SQRT((100/(J470*[2]Inputs!$B$9))^2-SQRT((100/(J470*[2]Inputs!$B$9))^2/(K470^2+1))^2)*[2]Inputs!$B$8^2/100/2/PI()/50</f>
        <v>5.3064486202832376E-4</v>
      </c>
      <c r="U470">
        <v>0</v>
      </c>
      <c r="V470">
        <v>9</v>
      </c>
      <c r="W470" t="str">
        <f t="shared" si="19"/>
        <v>PSCAD_SMIB_C_CUO.PIA_SCR1000_XR10_P1_Q0.395_CUO_11a</v>
      </c>
      <c r="X470" t="str">
        <f t="shared" si="20"/>
        <v>1_0.395_1000_10</v>
      </c>
      <c r="Z470">
        <v>0</v>
      </c>
      <c r="AB470" s="14"/>
    </row>
    <row r="471" spans="1:28" x14ac:dyDescent="0.25">
      <c r="A471" s="1" t="s">
        <v>1195</v>
      </c>
      <c r="B471" t="s">
        <v>55</v>
      </c>
      <c r="C471" t="s">
        <v>69</v>
      </c>
      <c r="D471" t="s">
        <v>1140</v>
      </c>
      <c r="E471" s="4" t="s">
        <v>331</v>
      </c>
      <c r="F471" t="s">
        <v>305</v>
      </c>
      <c r="G471">
        <v>50</v>
      </c>
      <c r="H471">
        <v>0</v>
      </c>
      <c r="I471">
        <v>0.39500000000000002</v>
      </c>
      <c r="J471">
        <v>1000</v>
      </c>
      <c r="K471">
        <v>10</v>
      </c>
      <c r="L471" s="5" t="str">
        <f>VLOOKUP(X471,[2]Inputs!$A:$F,6,FALSE)</f>
        <v>1.0296</v>
      </c>
      <c r="M471" s="5" t="str">
        <f>VLOOKUP(X471,[2]Inputs!$A:$H,8,FALSE)</f>
        <v>1.0500</v>
      </c>
      <c r="N471" s="5" t="str">
        <f>VLOOKUP(X471,[2]Inputs!$A:$H,7,FALSE)</f>
        <v>1.0500</v>
      </c>
      <c r="O471">
        <v>0</v>
      </c>
      <c r="P471">
        <v>0</v>
      </c>
      <c r="Q471" s="17">
        <v>0</v>
      </c>
      <c r="R471" s="17">
        <v>0</v>
      </c>
      <c r="S471">
        <f>SQRT((100/(J471*[2]Inputs!$B$9))^2/(K471^2+1))*[2]Inputs!$B$8^2/100</f>
        <v>1.6670700002133509E-2</v>
      </c>
      <c r="T471">
        <f>SQRT((100/(J471*[2]Inputs!$B$9))^2-SQRT((100/(J471*[2]Inputs!$B$9))^2/(K471^2+1))^2)*[2]Inputs!$B$8^2/100/2/PI()/50</f>
        <v>5.3064486202832376E-4</v>
      </c>
      <c r="U471">
        <v>0</v>
      </c>
      <c r="V471">
        <v>9</v>
      </c>
      <c r="W471" t="str">
        <f t="shared" si="19"/>
        <v>PSCAD_SMIB_C_CUO.PIA_SCR1000_XR10_P0_Q0.395_CUO_11b</v>
      </c>
      <c r="X471" t="str">
        <f t="shared" si="20"/>
        <v>0_0.395_1000_10</v>
      </c>
      <c r="Z471">
        <v>0</v>
      </c>
      <c r="AB471" s="14"/>
    </row>
    <row r="472" spans="1:28" x14ac:dyDescent="0.25">
      <c r="A472" s="1" t="s">
        <v>1196</v>
      </c>
      <c r="B472" t="s">
        <v>55</v>
      </c>
      <c r="C472" t="s">
        <v>69</v>
      </c>
      <c r="D472" t="s">
        <v>1140</v>
      </c>
      <c r="E472" s="4" t="s">
        <v>331</v>
      </c>
      <c r="F472" t="s">
        <v>305</v>
      </c>
      <c r="G472">
        <v>50</v>
      </c>
      <c r="H472">
        <v>1</v>
      </c>
      <c r="I472">
        <v>-0.39500000000000002</v>
      </c>
      <c r="J472">
        <v>1000</v>
      </c>
      <c r="K472">
        <v>10</v>
      </c>
      <c r="L472" s="5" t="str">
        <f>VLOOKUP(X472,[2]Inputs!$A:$F,6,FALSE)</f>
        <v>1.0303</v>
      </c>
      <c r="M472" s="5" t="str">
        <f>VLOOKUP(X472,[2]Inputs!$A:$H,8,FALSE)</f>
        <v>0.9750</v>
      </c>
      <c r="N472" s="5" t="str">
        <f>VLOOKUP(X472,[2]Inputs!$A:$H,7,FALSE)</f>
        <v>1.0100</v>
      </c>
      <c r="O472">
        <v>0</v>
      </c>
      <c r="P472">
        <v>0</v>
      </c>
      <c r="Q472" s="17">
        <v>0</v>
      </c>
      <c r="R472" s="17">
        <v>0</v>
      </c>
      <c r="S472">
        <f>SQRT((100/(J472*[2]Inputs!$B$9))^2/(K472^2+1))*[2]Inputs!$B$8^2/100</f>
        <v>1.6670700002133509E-2</v>
      </c>
      <c r="T472">
        <f>SQRT((100/(J472*[2]Inputs!$B$9))^2-SQRT((100/(J472*[2]Inputs!$B$9))^2/(K472^2+1))^2)*[2]Inputs!$B$8^2/100/2/PI()/50</f>
        <v>5.3064486202832376E-4</v>
      </c>
      <c r="U472">
        <v>0</v>
      </c>
      <c r="V472">
        <v>9</v>
      </c>
      <c r="W472" t="str">
        <f t="shared" si="19"/>
        <v>PSCAD_SMIB_C_CUO.PIA_SCR1000_XR10_P1_Q-0.395_CUO_12a</v>
      </c>
      <c r="X472" t="str">
        <f t="shared" si="20"/>
        <v>1_-0.395_1000_10</v>
      </c>
      <c r="Z472">
        <v>0</v>
      </c>
      <c r="AB472" s="14"/>
    </row>
    <row r="473" spans="1:28" x14ac:dyDescent="0.25">
      <c r="A473" s="1" t="s">
        <v>1197</v>
      </c>
      <c r="B473" t="s">
        <v>55</v>
      </c>
      <c r="C473" t="s">
        <v>69</v>
      </c>
      <c r="D473" t="s">
        <v>1140</v>
      </c>
      <c r="E473" s="4" t="s">
        <v>331</v>
      </c>
      <c r="F473" t="s">
        <v>305</v>
      </c>
      <c r="G473">
        <v>50</v>
      </c>
      <c r="H473">
        <v>0</v>
      </c>
      <c r="I473">
        <v>-0.39500000000000002</v>
      </c>
      <c r="J473">
        <v>1000</v>
      </c>
      <c r="K473">
        <v>10</v>
      </c>
      <c r="L473" s="5" t="str">
        <f>VLOOKUP(X473,[2]Inputs!$A:$F,6,FALSE)</f>
        <v>1.0304</v>
      </c>
      <c r="M473" s="5" t="str">
        <f>VLOOKUP(X473,[2]Inputs!$A:$H,8,FALSE)</f>
        <v>0.9625</v>
      </c>
      <c r="N473" s="5" t="str">
        <f>VLOOKUP(X473,[2]Inputs!$A:$H,7,FALSE)</f>
        <v>1.0100</v>
      </c>
      <c r="O473">
        <v>0</v>
      </c>
      <c r="P473">
        <v>0</v>
      </c>
      <c r="Q473" s="17">
        <v>0</v>
      </c>
      <c r="R473" s="17">
        <v>0</v>
      </c>
      <c r="S473">
        <f>SQRT((100/(J473*[2]Inputs!$B$9))^2/(K473^2+1))*[2]Inputs!$B$8^2/100</f>
        <v>1.6670700002133509E-2</v>
      </c>
      <c r="T473">
        <f>SQRT((100/(J473*[2]Inputs!$B$9))^2-SQRT((100/(J473*[2]Inputs!$B$9))^2/(K473^2+1))^2)*[2]Inputs!$B$8^2/100/2/PI()/50</f>
        <v>5.3064486202832376E-4</v>
      </c>
      <c r="U473">
        <v>0</v>
      </c>
      <c r="V473">
        <v>9</v>
      </c>
      <c r="W473" t="str">
        <f t="shared" si="19"/>
        <v>PSCAD_SMIB_C_CUO.PIA_SCR1000_XR10_P0_Q-0.395_CUO_12b</v>
      </c>
      <c r="X473" t="str">
        <f t="shared" si="20"/>
        <v>0_-0.395_1000_10</v>
      </c>
      <c r="Z473">
        <v>0</v>
      </c>
      <c r="AB473" s="14"/>
    </row>
    <row r="474" spans="1:28" x14ac:dyDescent="0.25">
      <c r="A474" s="1" t="s">
        <v>1198</v>
      </c>
      <c r="B474" t="s">
        <v>55</v>
      </c>
      <c r="C474" t="s">
        <v>70</v>
      </c>
      <c r="D474" t="s">
        <v>1140</v>
      </c>
      <c r="E474" s="4" t="s">
        <v>332</v>
      </c>
      <c r="F474" t="s">
        <v>305</v>
      </c>
      <c r="G474">
        <v>50</v>
      </c>
      <c r="H474">
        <v>-1</v>
      </c>
      <c r="I474">
        <v>0.39500000000000002</v>
      </c>
      <c r="J474">
        <v>1000</v>
      </c>
      <c r="K474">
        <v>10</v>
      </c>
      <c r="L474" s="5" t="str">
        <f>VLOOKUP(X474,[2]Inputs!$A:$F,6,FALSE)</f>
        <v>1.0297</v>
      </c>
      <c r="M474" s="5" t="str">
        <f>VLOOKUP(X474,[2]Inputs!$A:$H,8,FALSE)</f>
        <v>1.0500</v>
      </c>
      <c r="N474" s="5" t="str">
        <f>VLOOKUP(X474,[2]Inputs!$A:$H,7,FALSE)</f>
        <v>1.0500</v>
      </c>
      <c r="O474">
        <v>0</v>
      </c>
      <c r="P474">
        <v>0</v>
      </c>
      <c r="Q474" s="17">
        <v>0</v>
      </c>
      <c r="R474" s="17">
        <v>0</v>
      </c>
      <c r="S474">
        <f>SQRT((100/(J474*[2]Inputs!$B$9))^2/(K474^2+1))*[2]Inputs!$B$8^2/100</f>
        <v>1.6670700002133509E-2</v>
      </c>
      <c r="T474">
        <f>SQRT((100/(J474*[2]Inputs!$B$9))^2-SQRT((100/(J474*[2]Inputs!$B$9))^2/(K474^2+1))^2)*[2]Inputs!$B$8^2/100/2/PI()/50</f>
        <v>5.3064486202832376E-4</v>
      </c>
      <c r="U474">
        <v>0</v>
      </c>
      <c r="V474">
        <v>9</v>
      </c>
      <c r="W474" t="str">
        <f t="shared" si="19"/>
        <v>PSCAD_SMIB_C_CUO.LVRT_SCR1000_XR10_P-1_Q0.395_CUO_13_0.7</v>
      </c>
      <c r="X474" t="str">
        <f t="shared" si="20"/>
        <v>-1_0.395_1000_10</v>
      </c>
      <c r="Z474">
        <v>0</v>
      </c>
      <c r="AB474" s="14"/>
    </row>
    <row r="475" spans="1:28" x14ac:dyDescent="0.25">
      <c r="A475" s="1" t="s">
        <v>1199</v>
      </c>
      <c r="B475" t="s">
        <v>55</v>
      </c>
      <c r="C475" t="s">
        <v>70</v>
      </c>
      <c r="D475" t="s">
        <v>1140</v>
      </c>
      <c r="E475" s="4" t="s">
        <v>332</v>
      </c>
      <c r="F475" t="s">
        <v>305</v>
      </c>
      <c r="G475">
        <v>50</v>
      </c>
      <c r="H475">
        <v>-1</v>
      </c>
      <c r="I475">
        <v>-0.39500000000000002</v>
      </c>
      <c r="J475">
        <v>1000</v>
      </c>
      <c r="K475">
        <v>10</v>
      </c>
      <c r="L475" s="5" t="str">
        <f>VLOOKUP(X475,[2]Inputs!$A:$F,6,FALSE)</f>
        <v>1.0305</v>
      </c>
      <c r="M475" s="5" t="str">
        <f>VLOOKUP(X475,[2]Inputs!$A:$H,8,FALSE)</f>
        <v>0.9625</v>
      </c>
      <c r="N475" s="5" t="str">
        <f>VLOOKUP(X475,[2]Inputs!$A:$H,7,FALSE)</f>
        <v>1.0100</v>
      </c>
      <c r="O475">
        <v>0</v>
      </c>
      <c r="P475">
        <v>0</v>
      </c>
      <c r="Q475" s="17">
        <v>0</v>
      </c>
      <c r="R475" s="17">
        <v>0</v>
      </c>
      <c r="S475">
        <f>SQRT((100/(J475*[2]Inputs!$B$9))^2/(K475^2+1))*[2]Inputs!$B$8^2/100</f>
        <v>1.6670700002133509E-2</v>
      </c>
      <c r="T475">
        <f>SQRT((100/(J475*[2]Inputs!$B$9))^2-SQRT((100/(J475*[2]Inputs!$B$9))^2/(K475^2+1))^2)*[2]Inputs!$B$8^2/100/2/PI()/50</f>
        <v>5.3064486202832376E-4</v>
      </c>
      <c r="U475">
        <v>0</v>
      </c>
      <c r="V475">
        <v>9</v>
      </c>
      <c r="W475" t="str">
        <f t="shared" si="19"/>
        <v>PSCAD_SMIB_C_CUO.LVRT_SCR1000_XR10_P-1_Q-0.395_CUO_14_0.7</v>
      </c>
      <c r="X475" t="str">
        <f t="shared" si="20"/>
        <v>-1_-0.395_1000_10</v>
      </c>
      <c r="Z475">
        <v>0</v>
      </c>
      <c r="AB475" s="14"/>
    </row>
    <row r="476" spans="1:28" x14ac:dyDescent="0.25">
      <c r="A476" s="1" t="s">
        <v>1200</v>
      </c>
      <c r="B476" t="s">
        <v>55</v>
      </c>
      <c r="C476" t="s">
        <v>70</v>
      </c>
      <c r="D476" t="s">
        <v>1140</v>
      </c>
      <c r="E476" s="4" t="s">
        <v>332</v>
      </c>
      <c r="F476" t="s">
        <v>305</v>
      </c>
      <c r="G476">
        <v>50</v>
      </c>
      <c r="H476">
        <v>1</v>
      </c>
      <c r="I476">
        <v>0.39500000000000002</v>
      </c>
      <c r="J476">
        <v>1000</v>
      </c>
      <c r="K476">
        <v>10</v>
      </c>
      <c r="L476" s="5" t="str">
        <f>VLOOKUP(X476,[2]Inputs!$A:$F,6,FALSE)</f>
        <v>1.0295</v>
      </c>
      <c r="M476" s="5" t="str">
        <f>VLOOKUP(X476,[2]Inputs!$A:$H,8,FALSE)</f>
        <v>1.0625</v>
      </c>
      <c r="N476" s="5" t="str">
        <f>VLOOKUP(X476,[2]Inputs!$A:$H,7,FALSE)</f>
        <v>1.0500</v>
      </c>
      <c r="O476">
        <v>0</v>
      </c>
      <c r="P476">
        <v>0</v>
      </c>
      <c r="Q476" s="17">
        <v>0</v>
      </c>
      <c r="R476" s="17">
        <v>0</v>
      </c>
      <c r="S476">
        <f>SQRT((100/(J476*[2]Inputs!$B$9))^2/(K476^2+1))*[2]Inputs!$B$8^2/100</f>
        <v>1.6670700002133509E-2</v>
      </c>
      <c r="T476">
        <f>SQRT((100/(J476*[2]Inputs!$B$9))^2-SQRT((100/(J476*[2]Inputs!$B$9))^2/(K476^2+1))^2)*[2]Inputs!$B$8^2/100/2/PI()/50</f>
        <v>5.3064486202832376E-4</v>
      </c>
      <c r="U476">
        <v>0</v>
      </c>
      <c r="V476">
        <v>9</v>
      </c>
      <c r="W476" t="str">
        <f t="shared" si="19"/>
        <v>PSCAD_SMIB_C_CUO.LVRT_SCR1000_XR10_P1_Q0.395_CUO_15a_0.7</v>
      </c>
      <c r="X476" t="str">
        <f t="shared" si="20"/>
        <v>1_0.395_1000_10</v>
      </c>
      <c r="Z476">
        <v>0</v>
      </c>
      <c r="AB476" s="14"/>
    </row>
    <row r="477" spans="1:28" x14ac:dyDescent="0.25">
      <c r="A477" s="1" t="s">
        <v>1201</v>
      </c>
      <c r="B477" t="s">
        <v>55</v>
      </c>
      <c r="C477" t="s">
        <v>70</v>
      </c>
      <c r="D477" t="s">
        <v>1140</v>
      </c>
      <c r="E477" s="4" t="s">
        <v>332</v>
      </c>
      <c r="F477" t="s">
        <v>305</v>
      </c>
      <c r="G477">
        <v>50</v>
      </c>
      <c r="H477">
        <v>0</v>
      </c>
      <c r="I477">
        <v>0.39500000000000002</v>
      </c>
      <c r="J477">
        <v>1000</v>
      </c>
      <c r="K477">
        <v>10</v>
      </c>
      <c r="L477" s="5" t="str">
        <f>VLOOKUP(X477,[2]Inputs!$A:$F,6,FALSE)</f>
        <v>1.0296</v>
      </c>
      <c r="M477" s="5" t="str">
        <f>VLOOKUP(X477,[2]Inputs!$A:$H,8,FALSE)</f>
        <v>1.0500</v>
      </c>
      <c r="N477" s="5" t="str">
        <f>VLOOKUP(X477,[2]Inputs!$A:$H,7,FALSE)</f>
        <v>1.0500</v>
      </c>
      <c r="O477">
        <v>0</v>
      </c>
      <c r="P477">
        <v>0</v>
      </c>
      <c r="Q477" s="17">
        <v>0</v>
      </c>
      <c r="R477" s="17">
        <v>0</v>
      </c>
      <c r="S477">
        <f>SQRT((100/(J477*[2]Inputs!$B$9))^2/(K477^2+1))*[2]Inputs!$B$8^2/100</f>
        <v>1.6670700002133509E-2</v>
      </c>
      <c r="T477">
        <f>SQRT((100/(J477*[2]Inputs!$B$9))^2-SQRT((100/(J477*[2]Inputs!$B$9))^2/(K477^2+1))^2)*[2]Inputs!$B$8^2/100/2/PI()/50</f>
        <v>5.3064486202832376E-4</v>
      </c>
      <c r="U477">
        <v>0</v>
      </c>
      <c r="V477">
        <v>9</v>
      </c>
      <c r="W477" t="str">
        <f t="shared" si="19"/>
        <v>PSCAD_SMIB_C_CUO.LVRT_SCR1000_XR10_P0_Q0.395_CUO_15b_0.7</v>
      </c>
      <c r="X477" t="str">
        <f t="shared" si="20"/>
        <v>0_0.395_1000_10</v>
      </c>
      <c r="Z477">
        <v>0</v>
      </c>
      <c r="AB477" s="14"/>
    </row>
    <row r="478" spans="1:28" x14ac:dyDescent="0.25">
      <c r="A478" s="1" t="s">
        <v>1202</v>
      </c>
      <c r="B478" t="s">
        <v>55</v>
      </c>
      <c r="C478" t="s">
        <v>70</v>
      </c>
      <c r="D478" t="s">
        <v>1140</v>
      </c>
      <c r="E478" s="4" t="s">
        <v>332</v>
      </c>
      <c r="F478" t="s">
        <v>305</v>
      </c>
      <c r="G478">
        <v>50</v>
      </c>
      <c r="H478">
        <v>1</v>
      </c>
      <c r="I478">
        <v>-0.39500000000000002</v>
      </c>
      <c r="J478">
        <v>1000</v>
      </c>
      <c r="K478">
        <v>10</v>
      </c>
      <c r="L478" s="5" t="str">
        <f>VLOOKUP(X478,[2]Inputs!$A:$F,6,FALSE)</f>
        <v>1.0303</v>
      </c>
      <c r="M478" s="5" t="str">
        <f>VLOOKUP(X478,[2]Inputs!$A:$H,8,FALSE)</f>
        <v>0.9750</v>
      </c>
      <c r="N478" s="5" t="str">
        <f>VLOOKUP(X478,[2]Inputs!$A:$H,7,FALSE)</f>
        <v>1.0100</v>
      </c>
      <c r="O478">
        <v>0</v>
      </c>
      <c r="P478">
        <v>0</v>
      </c>
      <c r="Q478" s="17">
        <v>0</v>
      </c>
      <c r="R478" s="17">
        <v>0</v>
      </c>
      <c r="S478">
        <f>SQRT((100/(J478*[2]Inputs!$B$9))^2/(K478^2+1))*[2]Inputs!$B$8^2/100</f>
        <v>1.6670700002133509E-2</v>
      </c>
      <c r="T478">
        <f>SQRT((100/(J478*[2]Inputs!$B$9))^2-SQRT((100/(J478*[2]Inputs!$B$9))^2/(K478^2+1))^2)*[2]Inputs!$B$8^2/100/2/PI()/50</f>
        <v>5.3064486202832376E-4</v>
      </c>
      <c r="U478">
        <v>0</v>
      </c>
      <c r="V478">
        <v>9</v>
      </c>
      <c r="W478" t="str">
        <f t="shared" si="19"/>
        <v>PSCAD_SMIB_C_CUO.LVRT_SCR1000_XR10_P1_Q-0.395_CUO_16a_0.7</v>
      </c>
      <c r="X478" t="str">
        <f t="shared" si="20"/>
        <v>1_-0.395_1000_10</v>
      </c>
      <c r="Z478">
        <v>0</v>
      </c>
      <c r="AB478" s="14"/>
    </row>
    <row r="479" spans="1:28" x14ac:dyDescent="0.25">
      <c r="A479" s="1" t="s">
        <v>1203</v>
      </c>
      <c r="B479" t="s">
        <v>55</v>
      </c>
      <c r="C479" t="s">
        <v>70</v>
      </c>
      <c r="D479" t="s">
        <v>1140</v>
      </c>
      <c r="E479" s="4" t="s">
        <v>332</v>
      </c>
      <c r="F479" t="s">
        <v>305</v>
      </c>
      <c r="G479">
        <v>50</v>
      </c>
      <c r="H479">
        <v>0</v>
      </c>
      <c r="I479">
        <v>-0.39500000000000002</v>
      </c>
      <c r="J479">
        <v>1000</v>
      </c>
      <c r="K479">
        <v>10</v>
      </c>
      <c r="L479" s="5" t="str">
        <f>VLOOKUP(X479,[2]Inputs!$A:$F,6,FALSE)</f>
        <v>1.0304</v>
      </c>
      <c r="M479" s="5" t="str">
        <f>VLOOKUP(X479,[2]Inputs!$A:$H,8,FALSE)</f>
        <v>0.9625</v>
      </c>
      <c r="N479" s="5" t="str">
        <f>VLOOKUP(X479,[2]Inputs!$A:$H,7,FALSE)</f>
        <v>1.0100</v>
      </c>
      <c r="O479">
        <v>0</v>
      </c>
      <c r="P479">
        <v>0</v>
      </c>
      <c r="Q479" s="17">
        <v>0</v>
      </c>
      <c r="R479" s="17">
        <v>0</v>
      </c>
      <c r="S479">
        <f>SQRT((100/(J479*[2]Inputs!$B$9))^2/(K479^2+1))*[2]Inputs!$B$8^2/100</f>
        <v>1.6670700002133509E-2</v>
      </c>
      <c r="T479">
        <f>SQRT((100/(J479*[2]Inputs!$B$9))^2-SQRT((100/(J479*[2]Inputs!$B$9))^2/(K479^2+1))^2)*[2]Inputs!$B$8^2/100/2/PI()/50</f>
        <v>5.3064486202832376E-4</v>
      </c>
      <c r="U479">
        <v>0</v>
      </c>
      <c r="V479">
        <v>9</v>
      </c>
      <c r="W479" t="str">
        <f t="shared" si="19"/>
        <v>PSCAD_SMIB_C_CUO.LVRT_SCR1000_XR10_P0_Q-0.395_CUO_16b_0.7</v>
      </c>
      <c r="X479" t="str">
        <f t="shared" si="20"/>
        <v>0_-0.395_1000_10</v>
      </c>
      <c r="Z479">
        <v>0</v>
      </c>
      <c r="AB479" s="14"/>
    </row>
    <row r="480" spans="1:28" x14ac:dyDescent="0.25">
      <c r="A480" s="1" t="s">
        <v>1204</v>
      </c>
      <c r="B480" t="s">
        <v>55</v>
      </c>
      <c r="C480" t="s">
        <v>71</v>
      </c>
      <c r="D480" t="s">
        <v>1140</v>
      </c>
      <c r="E480" s="4" t="s">
        <v>332</v>
      </c>
      <c r="F480" t="s">
        <v>305</v>
      </c>
      <c r="G480">
        <v>50</v>
      </c>
      <c r="H480">
        <v>-1</v>
      </c>
      <c r="I480">
        <v>0.39500000000000002</v>
      </c>
      <c r="J480">
        <v>1000</v>
      </c>
      <c r="K480">
        <v>10</v>
      </c>
      <c r="L480" s="5" t="str">
        <f>VLOOKUP(X480,[2]Inputs!$A:$F,6,FALSE)</f>
        <v>1.0297</v>
      </c>
      <c r="M480" s="5" t="str">
        <f>VLOOKUP(X480,[2]Inputs!$A:$H,8,FALSE)</f>
        <v>1.0500</v>
      </c>
      <c r="N480" s="5" t="str">
        <f>VLOOKUP(X480,[2]Inputs!$A:$H,7,FALSE)</f>
        <v>1.0500</v>
      </c>
      <c r="O480">
        <v>0</v>
      </c>
      <c r="P480">
        <v>0</v>
      </c>
      <c r="Q480" s="17">
        <v>0</v>
      </c>
      <c r="R480" s="17">
        <v>0</v>
      </c>
      <c r="S480">
        <f>SQRT((100/(J480*[2]Inputs!$B$9))^2/(K480^2+1))*[2]Inputs!$B$8^2/100</f>
        <v>1.6670700002133509E-2</v>
      </c>
      <c r="T480">
        <f>SQRT((100/(J480*[2]Inputs!$B$9))^2-SQRT((100/(J480*[2]Inputs!$B$9))^2/(K480^2+1))^2)*[2]Inputs!$B$8^2/100/2/PI()/50</f>
        <v>5.3064486202832376E-4</v>
      </c>
      <c r="U480">
        <v>0</v>
      </c>
      <c r="V480">
        <v>9</v>
      </c>
      <c r="W480" t="str">
        <f t="shared" si="19"/>
        <v>PSCAD_SMIB_C_CUO.LVRT_SCR1000_XR10_P-1_Q0.395_CUO_13_0.8</v>
      </c>
      <c r="X480" t="str">
        <f t="shared" si="20"/>
        <v>-1_0.395_1000_10</v>
      </c>
      <c r="Z480">
        <v>0</v>
      </c>
      <c r="AB480" s="14"/>
    </row>
    <row r="481" spans="1:28" x14ac:dyDescent="0.25">
      <c r="A481" s="1" t="s">
        <v>1205</v>
      </c>
      <c r="B481" t="s">
        <v>55</v>
      </c>
      <c r="C481" t="s">
        <v>71</v>
      </c>
      <c r="D481" t="s">
        <v>1140</v>
      </c>
      <c r="E481" s="4" t="s">
        <v>332</v>
      </c>
      <c r="F481" t="s">
        <v>305</v>
      </c>
      <c r="G481">
        <v>50</v>
      </c>
      <c r="H481">
        <v>-1</v>
      </c>
      <c r="I481">
        <v>-0.39500000000000002</v>
      </c>
      <c r="J481">
        <v>1000</v>
      </c>
      <c r="K481">
        <v>10</v>
      </c>
      <c r="L481" s="5" t="str">
        <f>VLOOKUP(X481,[2]Inputs!$A:$F,6,FALSE)</f>
        <v>1.0305</v>
      </c>
      <c r="M481" s="5" t="str">
        <f>VLOOKUP(X481,[2]Inputs!$A:$H,8,FALSE)</f>
        <v>0.9625</v>
      </c>
      <c r="N481" s="5" t="str">
        <f>VLOOKUP(X481,[2]Inputs!$A:$H,7,FALSE)</f>
        <v>1.0100</v>
      </c>
      <c r="O481">
        <v>0</v>
      </c>
      <c r="P481">
        <v>0</v>
      </c>
      <c r="Q481" s="17">
        <v>0</v>
      </c>
      <c r="R481" s="17">
        <v>0</v>
      </c>
      <c r="S481">
        <f>SQRT((100/(J481*[2]Inputs!$B$9))^2/(K481^2+1))*[2]Inputs!$B$8^2/100</f>
        <v>1.6670700002133509E-2</v>
      </c>
      <c r="T481">
        <f>SQRT((100/(J481*[2]Inputs!$B$9))^2-SQRT((100/(J481*[2]Inputs!$B$9))^2/(K481^2+1))^2)*[2]Inputs!$B$8^2/100/2/PI()/50</f>
        <v>5.3064486202832376E-4</v>
      </c>
      <c r="U481">
        <v>0</v>
      </c>
      <c r="V481">
        <v>9</v>
      </c>
      <c r="W481" t="str">
        <f t="shared" si="19"/>
        <v>PSCAD_SMIB_C_CUO.LVRT_SCR1000_XR10_P-1_Q-0.395_CUO_14_0.8</v>
      </c>
      <c r="X481" t="str">
        <f t="shared" si="20"/>
        <v>-1_-0.395_1000_10</v>
      </c>
      <c r="Z481">
        <v>0</v>
      </c>
      <c r="AB481" s="14"/>
    </row>
    <row r="482" spans="1:28" x14ac:dyDescent="0.25">
      <c r="A482" s="1" t="s">
        <v>1206</v>
      </c>
      <c r="B482" t="s">
        <v>55</v>
      </c>
      <c r="C482" t="s">
        <v>71</v>
      </c>
      <c r="D482" t="s">
        <v>1140</v>
      </c>
      <c r="E482" s="4" t="s">
        <v>332</v>
      </c>
      <c r="F482" t="s">
        <v>305</v>
      </c>
      <c r="G482">
        <v>50</v>
      </c>
      <c r="H482">
        <v>1</v>
      </c>
      <c r="I482">
        <v>0.39500000000000002</v>
      </c>
      <c r="J482">
        <v>1000</v>
      </c>
      <c r="K482">
        <v>10</v>
      </c>
      <c r="L482" s="5" t="str">
        <f>VLOOKUP(X482,[2]Inputs!$A:$F,6,FALSE)</f>
        <v>1.0295</v>
      </c>
      <c r="M482" s="5" t="str">
        <f>VLOOKUP(X482,[2]Inputs!$A:$H,8,FALSE)</f>
        <v>1.0625</v>
      </c>
      <c r="N482" s="5" t="str">
        <f>VLOOKUP(X482,[2]Inputs!$A:$H,7,FALSE)</f>
        <v>1.0500</v>
      </c>
      <c r="O482">
        <v>0</v>
      </c>
      <c r="P482">
        <v>0</v>
      </c>
      <c r="Q482" s="17">
        <v>0</v>
      </c>
      <c r="R482" s="17">
        <v>0</v>
      </c>
      <c r="S482">
        <f>SQRT((100/(J482*[2]Inputs!$B$9))^2/(K482^2+1))*[2]Inputs!$B$8^2/100</f>
        <v>1.6670700002133509E-2</v>
      </c>
      <c r="T482">
        <f>SQRT((100/(J482*[2]Inputs!$B$9))^2-SQRT((100/(J482*[2]Inputs!$B$9))^2/(K482^2+1))^2)*[2]Inputs!$B$8^2/100/2/PI()/50</f>
        <v>5.3064486202832376E-4</v>
      </c>
      <c r="U482">
        <v>0</v>
      </c>
      <c r="V482">
        <v>9</v>
      </c>
      <c r="W482" t="str">
        <f t="shared" si="19"/>
        <v>PSCAD_SMIB_C_CUO.LVRT_SCR1000_XR10_P1_Q0.395_CUO_15a_0.8</v>
      </c>
      <c r="X482" t="str">
        <f t="shared" si="20"/>
        <v>1_0.395_1000_10</v>
      </c>
      <c r="Z482">
        <v>0</v>
      </c>
      <c r="AB482" s="14"/>
    </row>
    <row r="483" spans="1:28" x14ac:dyDescent="0.25">
      <c r="A483" s="1" t="s">
        <v>1207</v>
      </c>
      <c r="B483" t="s">
        <v>55</v>
      </c>
      <c r="C483" t="s">
        <v>71</v>
      </c>
      <c r="D483" t="s">
        <v>1140</v>
      </c>
      <c r="E483" s="4" t="s">
        <v>332</v>
      </c>
      <c r="F483" t="s">
        <v>305</v>
      </c>
      <c r="G483">
        <v>50</v>
      </c>
      <c r="H483">
        <v>0</v>
      </c>
      <c r="I483">
        <v>0.39500000000000002</v>
      </c>
      <c r="J483">
        <v>1000</v>
      </c>
      <c r="K483">
        <v>10</v>
      </c>
      <c r="L483" s="5" t="str">
        <f>VLOOKUP(X483,[2]Inputs!$A:$F,6,FALSE)</f>
        <v>1.0296</v>
      </c>
      <c r="M483" s="5" t="str">
        <f>VLOOKUP(X483,[2]Inputs!$A:$H,8,FALSE)</f>
        <v>1.0500</v>
      </c>
      <c r="N483" s="5" t="str">
        <f>VLOOKUP(X483,[2]Inputs!$A:$H,7,FALSE)</f>
        <v>1.0500</v>
      </c>
      <c r="O483">
        <v>0</v>
      </c>
      <c r="P483">
        <v>0</v>
      </c>
      <c r="Q483" s="17">
        <v>0</v>
      </c>
      <c r="R483" s="17">
        <v>0</v>
      </c>
      <c r="S483">
        <f>SQRT((100/(J483*[2]Inputs!$B$9))^2/(K483^2+1))*[2]Inputs!$B$8^2/100</f>
        <v>1.6670700002133509E-2</v>
      </c>
      <c r="T483">
        <f>SQRT((100/(J483*[2]Inputs!$B$9))^2-SQRT((100/(J483*[2]Inputs!$B$9))^2/(K483^2+1))^2)*[2]Inputs!$B$8^2/100/2/PI()/50</f>
        <v>5.3064486202832376E-4</v>
      </c>
      <c r="U483">
        <v>0</v>
      </c>
      <c r="V483">
        <v>9</v>
      </c>
      <c r="W483" t="str">
        <f t="shared" si="19"/>
        <v>PSCAD_SMIB_C_CUO.LVRT_SCR1000_XR10_P0_Q0.395_CUO_15b_0.8</v>
      </c>
      <c r="X483" t="str">
        <f t="shared" si="20"/>
        <v>0_0.395_1000_10</v>
      </c>
      <c r="Z483">
        <v>0</v>
      </c>
      <c r="AB483" s="14"/>
    </row>
    <row r="484" spans="1:28" x14ac:dyDescent="0.25">
      <c r="A484" s="1" t="s">
        <v>1208</v>
      </c>
      <c r="B484" t="s">
        <v>55</v>
      </c>
      <c r="C484" t="s">
        <v>71</v>
      </c>
      <c r="D484" t="s">
        <v>1140</v>
      </c>
      <c r="E484" s="4" t="s">
        <v>332</v>
      </c>
      <c r="F484" t="s">
        <v>305</v>
      </c>
      <c r="G484">
        <v>50</v>
      </c>
      <c r="H484">
        <v>1</v>
      </c>
      <c r="I484">
        <v>-0.39500000000000002</v>
      </c>
      <c r="J484">
        <v>1000</v>
      </c>
      <c r="K484">
        <v>10</v>
      </c>
      <c r="L484" s="5" t="str">
        <f>VLOOKUP(X484,[2]Inputs!$A:$F,6,FALSE)</f>
        <v>1.0303</v>
      </c>
      <c r="M484" s="5" t="str">
        <f>VLOOKUP(X484,[2]Inputs!$A:$H,8,FALSE)</f>
        <v>0.9750</v>
      </c>
      <c r="N484" s="5" t="str">
        <f>VLOOKUP(X484,[2]Inputs!$A:$H,7,FALSE)</f>
        <v>1.0100</v>
      </c>
      <c r="O484">
        <v>0</v>
      </c>
      <c r="P484">
        <v>0</v>
      </c>
      <c r="Q484" s="17">
        <v>0</v>
      </c>
      <c r="R484" s="17">
        <v>0</v>
      </c>
      <c r="S484">
        <f>SQRT((100/(J484*[2]Inputs!$B$9))^2/(K484^2+1))*[2]Inputs!$B$8^2/100</f>
        <v>1.6670700002133509E-2</v>
      </c>
      <c r="T484">
        <f>SQRT((100/(J484*[2]Inputs!$B$9))^2-SQRT((100/(J484*[2]Inputs!$B$9))^2/(K484^2+1))^2)*[2]Inputs!$B$8^2/100/2/PI()/50</f>
        <v>5.3064486202832376E-4</v>
      </c>
      <c r="U484">
        <v>0</v>
      </c>
      <c r="V484">
        <v>9</v>
      </c>
      <c r="W484" t="str">
        <f t="shared" si="19"/>
        <v>PSCAD_SMIB_C_CUO.LVRT_SCR1000_XR10_P1_Q-0.395_CUO_16a_0.8</v>
      </c>
      <c r="X484" t="str">
        <f t="shared" si="20"/>
        <v>1_-0.395_1000_10</v>
      </c>
      <c r="Z484">
        <v>0</v>
      </c>
      <c r="AB484" s="14"/>
    </row>
    <row r="485" spans="1:28" x14ac:dyDescent="0.25">
      <c r="A485" s="1" t="s">
        <v>1209</v>
      </c>
      <c r="B485" t="s">
        <v>55</v>
      </c>
      <c r="C485" t="s">
        <v>71</v>
      </c>
      <c r="D485" t="s">
        <v>1140</v>
      </c>
      <c r="E485" s="4" t="s">
        <v>332</v>
      </c>
      <c r="F485" t="s">
        <v>305</v>
      </c>
      <c r="G485">
        <v>50</v>
      </c>
      <c r="H485">
        <v>0</v>
      </c>
      <c r="I485">
        <v>-0.39500000000000002</v>
      </c>
      <c r="J485">
        <v>1000</v>
      </c>
      <c r="K485">
        <v>10</v>
      </c>
      <c r="L485" s="5" t="str">
        <f>VLOOKUP(X485,[2]Inputs!$A:$F,6,FALSE)</f>
        <v>1.0304</v>
      </c>
      <c r="M485" s="5" t="str">
        <f>VLOOKUP(X485,[2]Inputs!$A:$H,8,FALSE)</f>
        <v>0.9625</v>
      </c>
      <c r="N485" s="5" t="str">
        <f>VLOOKUP(X485,[2]Inputs!$A:$H,7,FALSE)</f>
        <v>1.0100</v>
      </c>
      <c r="O485">
        <v>0</v>
      </c>
      <c r="P485">
        <v>0</v>
      </c>
      <c r="Q485" s="17">
        <v>0</v>
      </c>
      <c r="R485" s="17">
        <v>0</v>
      </c>
      <c r="S485">
        <f>SQRT((100/(J485*[2]Inputs!$B$9))^2/(K485^2+1))*[2]Inputs!$B$8^2/100</f>
        <v>1.6670700002133509E-2</v>
      </c>
      <c r="T485">
        <f>SQRT((100/(J485*[2]Inputs!$B$9))^2-SQRT((100/(J485*[2]Inputs!$B$9))^2/(K485^2+1))^2)*[2]Inputs!$B$8^2/100/2/PI()/50</f>
        <v>5.3064486202832376E-4</v>
      </c>
      <c r="U485">
        <v>0</v>
      </c>
      <c r="V485">
        <v>9</v>
      </c>
      <c r="W485" t="str">
        <f t="shared" si="19"/>
        <v>PSCAD_SMIB_C_CUO.LVRT_SCR1000_XR10_P0_Q-0.395_CUO_16b_0.8</v>
      </c>
      <c r="X485" t="str">
        <f t="shared" si="20"/>
        <v>0_-0.395_1000_10</v>
      </c>
      <c r="Z485">
        <v>0</v>
      </c>
      <c r="AB485" s="14"/>
    </row>
    <row r="486" spans="1:28" x14ac:dyDescent="0.25">
      <c r="A486" s="1" t="s">
        <v>1210</v>
      </c>
      <c r="B486" t="s">
        <v>55</v>
      </c>
      <c r="C486" t="s">
        <v>72</v>
      </c>
      <c r="D486" t="s">
        <v>1140</v>
      </c>
      <c r="E486" s="4" t="s">
        <v>333</v>
      </c>
      <c r="F486" t="s">
        <v>305</v>
      </c>
      <c r="G486">
        <v>50</v>
      </c>
      <c r="H486">
        <v>-1</v>
      </c>
      <c r="I486">
        <v>0.39500000000000002</v>
      </c>
      <c r="J486">
        <v>1000</v>
      </c>
      <c r="K486">
        <v>10</v>
      </c>
      <c r="L486" s="5" t="str">
        <f>VLOOKUP(X486,[2]Inputs!$A:$F,6,FALSE)</f>
        <v>1.0297</v>
      </c>
      <c r="M486" s="5" t="str">
        <f>VLOOKUP(X486,[2]Inputs!$A:$H,8,FALSE)</f>
        <v>1.0500</v>
      </c>
      <c r="N486" s="5" t="str">
        <f>VLOOKUP(X486,[2]Inputs!$A:$H,7,FALSE)</f>
        <v>1.0500</v>
      </c>
      <c r="O486">
        <v>0</v>
      </c>
      <c r="P486">
        <v>0</v>
      </c>
      <c r="Q486" s="17">
        <v>0</v>
      </c>
      <c r="R486" s="17">
        <v>0</v>
      </c>
      <c r="S486">
        <f>SQRT((100/(J486*[2]Inputs!$B$9))^2/(K486^2+1))*[2]Inputs!$B$8^2/100</f>
        <v>1.6670700002133509E-2</v>
      </c>
      <c r="T486">
        <f>SQRT((100/(J486*[2]Inputs!$B$9))^2-SQRT((100/(J486*[2]Inputs!$B$9))^2/(K486^2+1))^2)*[2]Inputs!$B$8^2/100/2/PI()/50</f>
        <v>5.3064486202832376E-4</v>
      </c>
      <c r="U486">
        <v>0</v>
      </c>
      <c r="V486">
        <v>9</v>
      </c>
      <c r="W486" t="str">
        <f t="shared" si="19"/>
        <v>PSCAD_SMIB_C_CUO.HVRT_SCR1000_XR10_P-1_Q0.395_CUO_13_1.15</v>
      </c>
      <c r="X486" t="str">
        <f t="shared" si="20"/>
        <v>-1_0.395_1000_10</v>
      </c>
      <c r="Z486">
        <v>0</v>
      </c>
      <c r="AB486" s="14"/>
    </row>
    <row r="487" spans="1:28" x14ac:dyDescent="0.25">
      <c r="A487" s="1" t="s">
        <v>1211</v>
      </c>
      <c r="B487" t="s">
        <v>55</v>
      </c>
      <c r="C487" t="s">
        <v>72</v>
      </c>
      <c r="D487" t="s">
        <v>1140</v>
      </c>
      <c r="E487" s="4" t="s">
        <v>333</v>
      </c>
      <c r="F487" t="s">
        <v>305</v>
      </c>
      <c r="G487">
        <v>50</v>
      </c>
      <c r="H487">
        <v>-1</v>
      </c>
      <c r="I487">
        <v>-0.39500000000000002</v>
      </c>
      <c r="J487">
        <v>1000</v>
      </c>
      <c r="K487">
        <v>10</v>
      </c>
      <c r="L487" s="5" t="str">
        <f>VLOOKUP(X487,[2]Inputs!$A:$F,6,FALSE)</f>
        <v>1.0305</v>
      </c>
      <c r="M487" s="5" t="str">
        <f>VLOOKUP(X487,[2]Inputs!$A:$H,8,FALSE)</f>
        <v>0.9625</v>
      </c>
      <c r="N487" s="5" t="str">
        <f>VLOOKUP(X487,[2]Inputs!$A:$H,7,FALSE)</f>
        <v>1.0100</v>
      </c>
      <c r="O487">
        <v>0</v>
      </c>
      <c r="P487">
        <v>0</v>
      </c>
      <c r="Q487" s="17">
        <v>0</v>
      </c>
      <c r="R487" s="17">
        <v>0</v>
      </c>
      <c r="S487">
        <f>SQRT((100/(J487*[2]Inputs!$B$9))^2/(K487^2+1))*[2]Inputs!$B$8^2/100</f>
        <v>1.6670700002133509E-2</v>
      </c>
      <c r="T487">
        <f>SQRT((100/(J487*[2]Inputs!$B$9))^2-SQRT((100/(J487*[2]Inputs!$B$9))^2/(K487^2+1))^2)*[2]Inputs!$B$8^2/100/2/PI()/50</f>
        <v>5.3064486202832376E-4</v>
      </c>
      <c r="U487">
        <v>0</v>
      </c>
      <c r="V487">
        <v>9</v>
      </c>
      <c r="W487" t="str">
        <f t="shared" si="19"/>
        <v>PSCAD_SMIB_C_CUO.HVRT_SCR1000_XR10_P-1_Q-0.395_CUO_14_1.15</v>
      </c>
      <c r="X487" t="str">
        <f t="shared" si="20"/>
        <v>-1_-0.395_1000_10</v>
      </c>
      <c r="Z487">
        <v>0</v>
      </c>
      <c r="AB487" s="14"/>
    </row>
    <row r="488" spans="1:28" x14ac:dyDescent="0.25">
      <c r="A488" s="1" t="s">
        <v>1212</v>
      </c>
      <c r="B488" t="s">
        <v>55</v>
      </c>
      <c r="C488" t="s">
        <v>72</v>
      </c>
      <c r="D488" t="s">
        <v>1140</v>
      </c>
      <c r="E488" s="4" t="s">
        <v>333</v>
      </c>
      <c r="F488" t="s">
        <v>305</v>
      </c>
      <c r="G488">
        <v>50</v>
      </c>
      <c r="H488">
        <v>1</v>
      </c>
      <c r="I488">
        <v>0.39500000000000002</v>
      </c>
      <c r="J488">
        <v>1000</v>
      </c>
      <c r="K488">
        <v>10</v>
      </c>
      <c r="L488" s="5" t="str">
        <f>VLOOKUP(X488,[2]Inputs!$A:$F,6,FALSE)</f>
        <v>1.0295</v>
      </c>
      <c r="M488" s="5" t="str">
        <f>VLOOKUP(X488,[2]Inputs!$A:$H,8,FALSE)</f>
        <v>1.0625</v>
      </c>
      <c r="N488" s="5" t="str">
        <f>VLOOKUP(X488,[2]Inputs!$A:$H,7,FALSE)</f>
        <v>1.0500</v>
      </c>
      <c r="O488">
        <v>0</v>
      </c>
      <c r="P488">
        <v>0</v>
      </c>
      <c r="Q488" s="17">
        <v>0</v>
      </c>
      <c r="R488" s="17">
        <v>0</v>
      </c>
      <c r="S488">
        <f>SQRT((100/(J488*[2]Inputs!$B$9))^2/(K488^2+1))*[2]Inputs!$B$8^2/100</f>
        <v>1.6670700002133509E-2</v>
      </c>
      <c r="T488">
        <f>SQRT((100/(J488*[2]Inputs!$B$9))^2-SQRT((100/(J488*[2]Inputs!$B$9))^2/(K488^2+1))^2)*[2]Inputs!$B$8^2/100/2/PI()/50</f>
        <v>5.3064486202832376E-4</v>
      </c>
      <c r="U488">
        <v>0</v>
      </c>
      <c r="V488">
        <v>9</v>
      </c>
      <c r="W488" t="str">
        <f t="shared" si="19"/>
        <v>PSCAD_SMIB_C_CUO.HVRT_SCR1000_XR10_P1_Q0.395_CUO_15a_1.15</v>
      </c>
      <c r="X488" t="str">
        <f t="shared" si="20"/>
        <v>1_0.395_1000_10</v>
      </c>
      <c r="Z488">
        <v>0</v>
      </c>
      <c r="AB488" s="14"/>
    </row>
    <row r="489" spans="1:28" x14ac:dyDescent="0.25">
      <c r="A489" s="1" t="s">
        <v>1213</v>
      </c>
      <c r="B489" t="s">
        <v>55</v>
      </c>
      <c r="C489" t="s">
        <v>72</v>
      </c>
      <c r="D489" t="s">
        <v>1140</v>
      </c>
      <c r="E489" s="4" t="s">
        <v>333</v>
      </c>
      <c r="F489" t="s">
        <v>305</v>
      </c>
      <c r="G489">
        <v>50</v>
      </c>
      <c r="H489">
        <v>0</v>
      </c>
      <c r="I489">
        <v>0.39500000000000002</v>
      </c>
      <c r="J489">
        <v>1000</v>
      </c>
      <c r="K489">
        <v>10</v>
      </c>
      <c r="L489" s="5" t="str">
        <f>VLOOKUP(X489,[2]Inputs!$A:$F,6,FALSE)</f>
        <v>1.0296</v>
      </c>
      <c r="M489" s="5" t="str">
        <f>VLOOKUP(X489,[2]Inputs!$A:$H,8,FALSE)</f>
        <v>1.0500</v>
      </c>
      <c r="N489" s="5" t="str">
        <f>VLOOKUP(X489,[2]Inputs!$A:$H,7,FALSE)</f>
        <v>1.0500</v>
      </c>
      <c r="O489">
        <v>0</v>
      </c>
      <c r="P489">
        <v>0</v>
      </c>
      <c r="Q489" s="17">
        <v>0</v>
      </c>
      <c r="R489" s="17">
        <v>0</v>
      </c>
      <c r="S489">
        <f>SQRT((100/(J489*[2]Inputs!$B$9))^2/(K489^2+1))*[2]Inputs!$B$8^2/100</f>
        <v>1.6670700002133509E-2</v>
      </c>
      <c r="T489">
        <f>SQRT((100/(J489*[2]Inputs!$B$9))^2-SQRT((100/(J489*[2]Inputs!$B$9))^2/(K489^2+1))^2)*[2]Inputs!$B$8^2/100/2/PI()/50</f>
        <v>5.3064486202832376E-4</v>
      </c>
      <c r="U489">
        <v>0</v>
      </c>
      <c r="V489">
        <v>9</v>
      </c>
      <c r="W489" t="str">
        <f t="shared" si="19"/>
        <v>PSCAD_SMIB_C_CUO.HVRT_SCR1000_XR10_P0_Q0.395_CUO_15b_1.15</v>
      </c>
      <c r="X489" t="str">
        <f t="shared" si="20"/>
        <v>0_0.395_1000_10</v>
      </c>
      <c r="Z489">
        <v>0</v>
      </c>
      <c r="AB489" s="14"/>
    </row>
    <row r="490" spans="1:28" x14ac:dyDescent="0.25">
      <c r="A490" s="1" t="s">
        <v>1214</v>
      </c>
      <c r="B490" t="s">
        <v>55</v>
      </c>
      <c r="C490" t="s">
        <v>72</v>
      </c>
      <c r="D490" t="s">
        <v>1140</v>
      </c>
      <c r="E490" s="4" t="s">
        <v>333</v>
      </c>
      <c r="F490" t="s">
        <v>305</v>
      </c>
      <c r="G490">
        <v>50</v>
      </c>
      <c r="H490">
        <v>1</v>
      </c>
      <c r="I490">
        <v>-0.39500000000000002</v>
      </c>
      <c r="J490">
        <v>1000</v>
      </c>
      <c r="K490">
        <v>10</v>
      </c>
      <c r="L490" s="5" t="str">
        <f>VLOOKUP(X490,[2]Inputs!$A:$F,6,FALSE)</f>
        <v>1.0303</v>
      </c>
      <c r="M490" s="5" t="str">
        <f>VLOOKUP(X490,[2]Inputs!$A:$H,8,FALSE)</f>
        <v>0.9750</v>
      </c>
      <c r="N490" s="5" t="str">
        <f>VLOOKUP(X490,[2]Inputs!$A:$H,7,FALSE)</f>
        <v>1.0100</v>
      </c>
      <c r="O490">
        <v>0</v>
      </c>
      <c r="P490">
        <v>0</v>
      </c>
      <c r="Q490" s="17">
        <v>0</v>
      </c>
      <c r="R490" s="17">
        <v>0</v>
      </c>
      <c r="S490">
        <f>SQRT((100/(J490*[2]Inputs!$B$9))^2/(K490^2+1))*[2]Inputs!$B$8^2/100</f>
        <v>1.6670700002133509E-2</v>
      </c>
      <c r="T490">
        <f>SQRT((100/(J490*[2]Inputs!$B$9))^2-SQRT((100/(J490*[2]Inputs!$B$9))^2/(K490^2+1))^2)*[2]Inputs!$B$8^2/100/2/PI()/50</f>
        <v>5.3064486202832376E-4</v>
      </c>
      <c r="U490">
        <v>0</v>
      </c>
      <c r="V490">
        <v>9</v>
      </c>
      <c r="W490" t="str">
        <f t="shared" si="19"/>
        <v>PSCAD_SMIB_C_CUO.HVRT_SCR1000_XR10_P1_Q-0.395_CUO_16a_1.15</v>
      </c>
      <c r="X490" t="str">
        <f t="shared" si="20"/>
        <v>1_-0.395_1000_10</v>
      </c>
      <c r="Z490">
        <v>0</v>
      </c>
      <c r="AB490" s="14"/>
    </row>
    <row r="491" spans="1:28" x14ac:dyDescent="0.25">
      <c r="A491" s="1" t="s">
        <v>1215</v>
      </c>
      <c r="B491" t="s">
        <v>55</v>
      </c>
      <c r="C491" t="s">
        <v>72</v>
      </c>
      <c r="D491" t="s">
        <v>1140</v>
      </c>
      <c r="E491" s="4" t="s">
        <v>333</v>
      </c>
      <c r="F491" t="s">
        <v>305</v>
      </c>
      <c r="G491">
        <v>50</v>
      </c>
      <c r="H491">
        <v>0</v>
      </c>
      <c r="I491">
        <v>-0.39500000000000002</v>
      </c>
      <c r="J491">
        <v>1000</v>
      </c>
      <c r="K491">
        <v>10</v>
      </c>
      <c r="L491" s="5" t="str">
        <f>VLOOKUP(X491,[2]Inputs!$A:$F,6,FALSE)</f>
        <v>1.0304</v>
      </c>
      <c r="M491" s="5" t="str">
        <f>VLOOKUP(X491,[2]Inputs!$A:$H,8,FALSE)</f>
        <v>0.9625</v>
      </c>
      <c r="N491" s="5" t="str">
        <f>VLOOKUP(X491,[2]Inputs!$A:$H,7,FALSE)</f>
        <v>1.0100</v>
      </c>
      <c r="O491">
        <v>0</v>
      </c>
      <c r="P491">
        <v>0</v>
      </c>
      <c r="Q491" s="17">
        <v>0</v>
      </c>
      <c r="R491" s="17">
        <v>0</v>
      </c>
      <c r="S491">
        <f>SQRT((100/(J491*[2]Inputs!$B$9))^2/(K491^2+1))*[2]Inputs!$B$8^2/100</f>
        <v>1.6670700002133509E-2</v>
      </c>
      <c r="T491">
        <f>SQRT((100/(J491*[2]Inputs!$B$9))^2-SQRT((100/(J491*[2]Inputs!$B$9))^2/(K491^2+1))^2)*[2]Inputs!$B$8^2/100/2/PI()/50</f>
        <v>5.3064486202832376E-4</v>
      </c>
      <c r="U491">
        <v>0</v>
      </c>
      <c r="V491">
        <v>9</v>
      </c>
      <c r="W491" t="str">
        <f t="shared" si="19"/>
        <v>PSCAD_SMIB_C_CUO.HVRT_SCR1000_XR10_P0_Q-0.395_CUO_16b_1.15</v>
      </c>
      <c r="X491" t="str">
        <f t="shared" si="20"/>
        <v>0_-0.395_1000_10</v>
      </c>
      <c r="Z491">
        <v>0</v>
      </c>
      <c r="AB491" s="14"/>
    </row>
    <row r="492" spans="1:28" x14ac:dyDescent="0.25">
      <c r="A492" s="1" t="s">
        <v>1216</v>
      </c>
      <c r="B492" t="s">
        <v>55</v>
      </c>
      <c r="C492" t="s">
        <v>73</v>
      </c>
      <c r="D492" t="s">
        <v>1140</v>
      </c>
      <c r="E492" s="4" t="s">
        <v>333</v>
      </c>
      <c r="F492" t="s">
        <v>305</v>
      </c>
      <c r="G492">
        <v>50</v>
      </c>
      <c r="H492">
        <v>-1</v>
      </c>
      <c r="I492">
        <v>0.39500000000000002</v>
      </c>
      <c r="J492">
        <v>1000</v>
      </c>
      <c r="K492">
        <v>10</v>
      </c>
      <c r="L492" s="5" t="str">
        <f>VLOOKUP(X492,[2]Inputs!$A:$F,6,FALSE)</f>
        <v>1.0297</v>
      </c>
      <c r="M492" s="5" t="str">
        <f>VLOOKUP(X492,[2]Inputs!$A:$H,8,FALSE)</f>
        <v>1.0500</v>
      </c>
      <c r="N492" s="5" t="str">
        <f>VLOOKUP(X492,[2]Inputs!$A:$H,7,FALSE)</f>
        <v>1.0500</v>
      </c>
      <c r="O492">
        <v>0</v>
      </c>
      <c r="P492">
        <v>0</v>
      </c>
      <c r="Q492" s="17">
        <v>0</v>
      </c>
      <c r="R492" s="17">
        <v>0</v>
      </c>
      <c r="S492">
        <f>SQRT((100/(J492*[2]Inputs!$B$9))^2/(K492^2+1))*[2]Inputs!$B$8^2/100</f>
        <v>1.6670700002133509E-2</v>
      </c>
      <c r="T492">
        <f>SQRT((100/(J492*[2]Inputs!$B$9))^2-SQRT((100/(J492*[2]Inputs!$B$9))^2/(K492^2+1))^2)*[2]Inputs!$B$8^2/100/2/PI()/50</f>
        <v>5.3064486202832376E-4</v>
      </c>
      <c r="U492">
        <v>0</v>
      </c>
      <c r="V492">
        <v>9</v>
      </c>
      <c r="W492" t="str">
        <f t="shared" si="19"/>
        <v>PSCAD_SMIB_C_CUO.HVRT_SCR1000_XR10_P-1_Q0.395_CUO_13_1.2</v>
      </c>
      <c r="X492" t="str">
        <f t="shared" si="20"/>
        <v>-1_0.395_1000_10</v>
      </c>
      <c r="Z492">
        <v>0</v>
      </c>
      <c r="AB492" s="14"/>
    </row>
    <row r="493" spans="1:28" x14ac:dyDescent="0.25">
      <c r="A493" s="1" t="s">
        <v>1217</v>
      </c>
      <c r="B493" t="s">
        <v>55</v>
      </c>
      <c r="C493" t="s">
        <v>73</v>
      </c>
      <c r="D493" t="s">
        <v>1140</v>
      </c>
      <c r="E493" s="4" t="s">
        <v>333</v>
      </c>
      <c r="F493" t="s">
        <v>305</v>
      </c>
      <c r="G493">
        <v>50</v>
      </c>
      <c r="H493">
        <v>-1</v>
      </c>
      <c r="I493">
        <v>-0.39500000000000002</v>
      </c>
      <c r="J493">
        <v>1000</v>
      </c>
      <c r="K493">
        <v>10</v>
      </c>
      <c r="L493" s="5" t="str">
        <f>VLOOKUP(X493,[2]Inputs!$A:$F,6,FALSE)</f>
        <v>1.0305</v>
      </c>
      <c r="M493" s="5" t="str">
        <f>VLOOKUP(X493,[2]Inputs!$A:$H,8,FALSE)</f>
        <v>0.9625</v>
      </c>
      <c r="N493" s="5" t="str">
        <f>VLOOKUP(X493,[2]Inputs!$A:$H,7,FALSE)</f>
        <v>1.0100</v>
      </c>
      <c r="O493">
        <v>0</v>
      </c>
      <c r="P493">
        <v>0</v>
      </c>
      <c r="Q493" s="17">
        <v>0</v>
      </c>
      <c r="R493" s="17">
        <v>0</v>
      </c>
      <c r="S493">
        <f>SQRT((100/(J493*[2]Inputs!$B$9))^2/(K493^2+1))*[2]Inputs!$B$8^2/100</f>
        <v>1.6670700002133509E-2</v>
      </c>
      <c r="T493">
        <f>SQRT((100/(J493*[2]Inputs!$B$9))^2-SQRT((100/(J493*[2]Inputs!$B$9))^2/(K493^2+1))^2)*[2]Inputs!$B$8^2/100/2/PI()/50</f>
        <v>5.3064486202832376E-4</v>
      </c>
      <c r="U493">
        <v>0</v>
      </c>
      <c r="V493">
        <v>9</v>
      </c>
      <c r="W493" t="str">
        <f t="shared" si="19"/>
        <v>PSCAD_SMIB_C_CUO.HVRT_SCR1000_XR10_P-1_Q-0.395_CUO_14_1.2</v>
      </c>
      <c r="X493" t="str">
        <f t="shared" si="20"/>
        <v>-1_-0.395_1000_10</v>
      </c>
      <c r="Z493">
        <v>0</v>
      </c>
      <c r="AB493" s="14"/>
    </row>
    <row r="494" spans="1:28" x14ac:dyDescent="0.25">
      <c r="A494" s="1" t="s">
        <v>1218</v>
      </c>
      <c r="B494" t="s">
        <v>55</v>
      </c>
      <c r="C494" t="s">
        <v>73</v>
      </c>
      <c r="D494" t="s">
        <v>1140</v>
      </c>
      <c r="E494" s="4" t="s">
        <v>333</v>
      </c>
      <c r="F494" t="s">
        <v>305</v>
      </c>
      <c r="G494">
        <v>50</v>
      </c>
      <c r="H494">
        <v>1</v>
      </c>
      <c r="I494">
        <v>0.39500000000000002</v>
      </c>
      <c r="J494">
        <v>1000</v>
      </c>
      <c r="K494">
        <v>10</v>
      </c>
      <c r="L494" s="5" t="str">
        <f>VLOOKUP(X494,[2]Inputs!$A:$F,6,FALSE)</f>
        <v>1.0295</v>
      </c>
      <c r="M494" s="5" t="str">
        <f>VLOOKUP(X494,[2]Inputs!$A:$H,8,FALSE)</f>
        <v>1.0625</v>
      </c>
      <c r="N494" s="5" t="str">
        <f>VLOOKUP(X494,[2]Inputs!$A:$H,7,FALSE)</f>
        <v>1.0500</v>
      </c>
      <c r="O494">
        <v>0</v>
      </c>
      <c r="P494">
        <v>0</v>
      </c>
      <c r="Q494" s="17">
        <v>0</v>
      </c>
      <c r="R494" s="17">
        <v>0</v>
      </c>
      <c r="S494">
        <f>SQRT((100/(J494*[2]Inputs!$B$9))^2/(K494^2+1))*[2]Inputs!$B$8^2/100</f>
        <v>1.6670700002133509E-2</v>
      </c>
      <c r="T494">
        <f>SQRT((100/(J494*[2]Inputs!$B$9))^2-SQRT((100/(J494*[2]Inputs!$B$9))^2/(K494^2+1))^2)*[2]Inputs!$B$8^2/100/2/PI()/50</f>
        <v>5.3064486202832376E-4</v>
      </c>
      <c r="U494">
        <v>0</v>
      </c>
      <c r="V494">
        <v>9</v>
      </c>
      <c r="W494" t="str">
        <f t="shared" si="19"/>
        <v>PSCAD_SMIB_C_CUO.HVRT_SCR1000_XR10_P1_Q0.395_CUO_15a_1.2</v>
      </c>
      <c r="X494" t="str">
        <f t="shared" si="20"/>
        <v>1_0.395_1000_10</v>
      </c>
      <c r="Z494">
        <v>0</v>
      </c>
      <c r="AB494" s="14"/>
    </row>
    <row r="495" spans="1:28" x14ac:dyDescent="0.25">
      <c r="A495" s="1" t="s">
        <v>1219</v>
      </c>
      <c r="B495" t="s">
        <v>55</v>
      </c>
      <c r="C495" t="s">
        <v>73</v>
      </c>
      <c r="D495" t="s">
        <v>1140</v>
      </c>
      <c r="E495" s="4" t="s">
        <v>333</v>
      </c>
      <c r="F495" t="s">
        <v>305</v>
      </c>
      <c r="G495">
        <v>50</v>
      </c>
      <c r="H495">
        <v>0</v>
      </c>
      <c r="I495">
        <v>0.39500000000000002</v>
      </c>
      <c r="J495">
        <v>1000</v>
      </c>
      <c r="K495">
        <v>10</v>
      </c>
      <c r="L495" s="5" t="str">
        <f>VLOOKUP(X495,[2]Inputs!$A:$F,6,FALSE)</f>
        <v>1.0296</v>
      </c>
      <c r="M495" s="5" t="str">
        <f>VLOOKUP(X495,[2]Inputs!$A:$H,8,FALSE)</f>
        <v>1.0500</v>
      </c>
      <c r="N495" s="5" t="str">
        <f>VLOOKUP(X495,[2]Inputs!$A:$H,7,FALSE)</f>
        <v>1.0500</v>
      </c>
      <c r="O495">
        <v>0</v>
      </c>
      <c r="P495">
        <v>0</v>
      </c>
      <c r="Q495" s="17">
        <v>0</v>
      </c>
      <c r="R495" s="17">
        <v>0</v>
      </c>
      <c r="S495">
        <f>SQRT((100/(J495*[2]Inputs!$B$9))^2/(K495^2+1))*[2]Inputs!$B$8^2/100</f>
        <v>1.6670700002133509E-2</v>
      </c>
      <c r="T495">
        <f>SQRT((100/(J495*[2]Inputs!$B$9))^2-SQRT((100/(J495*[2]Inputs!$B$9))^2/(K495^2+1))^2)*[2]Inputs!$B$8^2/100/2/PI()/50</f>
        <v>5.3064486202832376E-4</v>
      </c>
      <c r="U495">
        <v>0</v>
      </c>
      <c r="V495">
        <v>9</v>
      </c>
      <c r="W495" t="str">
        <f t="shared" si="19"/>
        <v>PSCAD_SMIB_C_CUO.HVRT_SCR1000_XR10_P0_Q0.395_CUO_15b_1.2</v>
      </c>
      <c r="X495" t="str">
        <f t="shared" si="20"/>
        <v>0_0.395_1000_10</v>
      </c>
      <c r="Z495">
        <v>0</v>
      </c>
      <c r="AB495" s="14"/>
    </row>
    <row r="496" spans="1:28" x14ac:dyDescent="0.25">
      <c r="A496" s="1" t="s">
        <v>1220</v>
      </c>
      <c r="B496" t="s">
        <v>55</v>
      </c>
      <c r="C496" t="s">
        <v>73</v>
      </c>
      <c r="D496" t="s">
        <v>1140</v>
      </c>
      <c r="E496" s="4" t="s">
        <v>333</v>
      </c>
      <c r="F496" t="s">
        <v>305</v>
      </c>
      <c r="G496">
        <v>50</v>
      </c>
      <c r="H496">
        <v>1</v>
      </c>
      <c r="I496">
        <v>-0.39500000000000002</v>
      </c>
      <c r="J496">
        <v>1000</v>
      </c>
      <c r="K496">
        <v>10</v>
      </c>
      <c r="L496" s="5" t="str">
        <f>VLOOKUP(X496,[2]Inputs!$A:$F,6,FALSE)</f>
        <v>1.0303</v>
      </c>
      <c r="M496" s="5" t="str">
        <f>VLOOKUP(X496,[2]Inputs!$A:$H,8,FALSE)</f>
        <v>0.9750</v>
      </c>
      <c r="N496" s="5" t="str">
        <f>VLOOKUP(X496,[2]Inputs!$A:$H,7,FALSE)</f>
        <v>1.0100</v>
      </c>
      <c r="O496">
        <v>0</v>
      </c>
      <c r="P496">
        <v>0</v>
      </c>
      <c r="Q496" s="17">
        <v>0</v>
      </c>
      <c r="R496" s="17">
        <v>0</v>
      </c>
      <c r="S496">
        <f>SQRT((100/(J496*[2]Inputs!$B$9))^2/(K496^2+1))*[2]Inputs!$B$8^2/100</f>
        <v>1.6670700002133509E-2</v>
      </c>
      <c r="T496">
        <f>SQRT((100/(J496*[2]Inputs!$B$9))^2-SQRT((100/(J496*[2]Inputs!$B$9))^2/(K496^2+1))^2)*[2]Inputs!$B$8^2/100/2/PI()/50</f>
        <v>5.3064486202832376E-4</v>
      </c>
      <c r="U496">
        <v>0</v>
      </c>
      <c r="V496">
        <v>9</v>
      </c>
      <c r="W496" t="str">
        <f t="shared" si="19"/>
        <v>PSCAD_SMIB_C_CUO.HVRT_SCR1000_XR10_P1_Q-0.395_CUO_16a_1.2</v>
      </c>
      <c r="X496" t="str">
        <f t="shared" si="20"/>
        <v>1_-0.395_1000_10</v>
      </c>
      <c r="Z496">
        <v>0</v>
      </c>
      <c r="AB496" s="14"/>
    </row>
    <row r="497" spans="1:28" x14ac:dyDescent="0.25">
      <c r="A497" s="1" t="s">
        <v>1221</v>
      </c>
      <c r="B497" t="s">
        <v>55</v>
      </c>
      <c r="C497" t="s">
        <v>73</v>
      </c>
      <c r="D497" t="s">
        <v>1140</v>
      </c>
      <c r="E497" s="4" t="s">
        <v>333</v>
      </c>
      <c r="F497" t="s">
        <v>305</v>
      </c>
      <c r="G497">
        <v>50</v>
      </c>
      <c r="H497">
        <v>0</v>
      </c>
      <c r="I497">
        <v>-0.39500000000000002</v>
      </c>
      <c r="J497">
        <v>1000</v>
      </c>
      <c r="K497">
        <v>10</v>
      </c>
      <c r="L497" s="5" t="str">
        <f>VLOOKUP(X497,[2]Inputs!$A:$F,6,FALSE)</f>
        <v>1.0304</v>
      </c>
      <c r="M497" s="5" t="str">
        <f>VLOOKUP(X497,[2]Inputs!$A:$H,8,FALSE)</f>
        <v>0.9625</v>
      </c>
      <c r="N497" s="5" t="str">
        <f>VLOOKUP(X497,[2]Inputs!$A:$H,7,FALSE)</f>
        <v>1.0100</v>
      </c>
      <c r="O497">
        <v>0</v>
      </c>
      <c r="P497">
        <v>0</v>
      </c>
      <c r="Q497" s="17">
        <v>0</v>
      </c>
      <c r="R497" s="17">
        <v>0</v>
      </c>
      <c r="S497">
        <f>SQRT((100/(J497*[2]Inputs!$B$9))^2/(K497^2+1))*[2]Inputs!$B$8^2/100</f>
        <v>1.6670700002133509E-2</v>
      </c>
      <c r="T497">
        <f>SQRT((100/(J497*[2]Inputs!$B$9))^2-SQRT((100/(J497*[2]Inputs!$B$9))^2/(K497^2+1))^2)*[2]Inputs!$B$8^2/100/2/PI()/50</f>
        <v>5.3064486202832376E-4</v>
      </c>
      <c r="U497">
        <v>0</v>
      </c>
      <c r="V497">
        <v>9</v>
      </c>
      <c r="W497" t="str">
        <f t="shared" si="19"/>
        <v>PSCAD_SMIB_C_CUO.HVRT_SCR1000_XR10_P0_Q-0.395_CUO_16b_1.2</v>
      </c>
      <c r="X497" t="str">
        <f t="shared" si="20"/>
        <v>0_-0.395_1000_10</v>
      </c>
      <c r="Z497">
        <v>0</v>
      </c>
      <c r="AB497" s="14"/>
    </row>
    <row r="498" spans="1:28" x14ac:dyDescent="0.25">
      <c r="A498" s="1" t="s">
        <v>1222</v>
      </c>
      <c r="B498" t="s">
        <v>55</v>
      </c>
      <c r="C498" t="s">
        <v>74</v>
      </c>
      <c r="D498" t="s">
        <v>1140</v>
      </c>
      <c r="E498" s="4" t="s">
        <v>333</v>
      </c>
      <c r="F498" t="s">
        <v>305</v>
      </c>
      <c r="G498">
        <v>30</v>
      </c>
      <c r="H498">
        <v>-1</v>
      </c>
      <c r="I498">
        <v>0.39500000000000002</v>
      </c>
      <c r="J498">
        <v>1000</v>
      </c>
      <c r="K498">
        <v>10</v>
      </c>
      <c r="L498" s="5" t="str">
        <f>VLOOKUP(X498,[2]Inputs!$A:$F,6,FALSE)</f>
        <v>1.0297</v>
      </c>
      <c r="M498" s="5" t="str">
        <f>VLOOKUP(X498,[2]Inputs!$A:$H,8,FALSE)</f>
        <v>1.0500</v>
      </c>
      <c r="N498" s="5" t="str">
        <f>VLOOKUP(X498,[2]Inputs!$A:$H,7,FALSE)</f>
        <v>1.0500</v>
      </c>
      <c r="O498">
        <v>0</v>
      </c>
      <c r="P498">
        <v>0</v>
      </c>
      <c r="Q498" s="17">
        <v>0</v>
      </c>
      <c r="R498" s="17">
        <v>0</v>
      </c>
      <c r="S498">
        <f>SQRT((100/(J498*[2]Inputs!$B$9))^2/(K498^2+1))*[2]Inputs!$B$8^2/100</f>
        <v>1.6670700002133509E-2</v>
      </c>
      <c r="T498">
        <f>SQRT((100/(J498*[2]Inputs!$B$9))^2-SQRT((100/(J498*[2]Inputs!$B$9))^2/(K498^2+1))^2)*[2]Inputs!$B$8^2/100/2/PI()/50</f>
        <v>5.3064486202832376E-4</v>
      </c>
      <c r="U498">
        <v>0</v>
      </c>
      <c r="V498">
        <v>9</v>
      </c>
      <c r="W498" t="str">
        <f t="shared" si="19"/>
        <v>PSCAD_SMIB_C_CUO.HVRT_SCR1000_XR10_P-1_Q0.395_CUO_13_1.25</v>
      </c>
      <c r="X498" t="str">
        <f t="shared" si="20"/>
        <v>-1_0.395_1000_10</v>
      </c>
      <c r="Z498">
        <v>0</v>
      </c>
      <c r="AB498" s="14"/>
    </row>
    <row r="499" spans="1:28" x14ac:dyDescent="0.25">
      <c r="A499" s="1" t="s">
        <v>1223</v>
      </c>
      <c r="B499" t="s">
        <v>55</v>
      </c>
      <c r="C499" t="s">
        <v>74</v>
      </c>
      <c r="D499" t="s">
        <v>1140</v>
      </c>
      <c r="E499" s="4" t="s">
        <v>333</v>
      </c>
      <c r="F499" t="s">
        <v>305</v>
      </c>
      <c r="G499">
        <v>30</v>
      </c>
      <c r="H499">
        <v>-1</v>
      </c>
      <c r="I499">
        <v>-0.39500000000000002</v>
      </c>
      <c r="J499">
        <v>1000</v>
      </c>
      <c r="K499">
        <v>10</v>
      </c>
      <c r="L499" s="5" t="str">
        <f>VLOOKUP(X499,[2]Inputs!$A:$F,6,FALSE)</f>
        <v>1.0305</v>
      </c>
      <c r="M499" s="5" t="str">
        <f>VLOOKUP(X499,[2]Inputs!$A:$H,8,FALSE)</f>
        <v>0.9625</v>
      </c>
      <c r="N499" s="5" t="str">
        <f>VLOOKUP(X499,[2]Inputs!$A:$H,7,FALSE)</f>
        <v>1.0100</v>
      </c>
      <c r="O499">
        <v>0</v>
      </c>
      <c r="P499">
        <v>0</v>
      </c>
      <c r="Q499" s="17">
        <v>0</v>
      </c>
      <c r="R499" s="17">
        <v>0</v>
      </c>
      <c r="S499">
        <f>SQRT((100/(J499*[2]Inputs!$B$9))^2/(K499^2+1))*[2]Inputs!$B$8^2/100</f>
        <v>1.6670700002133509E-2</v>
      </c>
      <c r="T499">
        <f>SQRT((100/(J499*[2]Inputs!$B$9))^2-SQRT((100/(J499*[2]Inputs!$B$9))^2/(K499^2+1))^2)*[2]Inputs!$B$8^2/100/2/PI()/50</f>
        <v>5.3064486202832376E-4</v>
      </c>
      <c r="U499">
        <v>0</v>
      </c>
      <c r="V499">
        <v>9</v>
      </c>
      <c r="W499" t="str">
        <f t="shared" si="19"/>
        <v>PSCAD_SMIB_C_CUO.HVRT_SCR1000_XR10_P-1_Q-0.395_CUO_14_1.25</v>
      </c>
      <c r="X499" t="str">
        <f t="shared" si="20"/>
        <v>-1_-0.395_1000_10</v>
      </c>
      <c r="Z499">
        <v>0</v>
      </c>
      <c r="AB499" s="14"/>
    </row>
    <row r="500" spans="1:28" x14ac:dyDescent="0.25">
      <c r="A500" s="1" t="s">
        <v>1224</v>
      </c>
      <c r="B500" t="s">
        <v>55</v>
      </c>
      <c r="C500" t="s">
        <v>74</v>
      </c>
      <c r="D500" t="s">
        <v>1140</v>
      </c>
      <c r="E500" s="4" t="s">
        <v>333</v>
      </c>
      <c r="F500" t="s">
        <v>305</v>
      </c>
      <c r="G500">
        <v>30</v>
      </c>
      <c r="H500">
        <v>1</v>
      </c>
      <c r="I500">
        <v>0.39500000000000002</v>
      </c>
      <c r="J500">
        <v>1000</v>
      </c>
      <c r="K500">
        <v>10</v>
      </c>
      <c r="L500" s="5" t="str">
        <f>VLOOKUP(X500,[2]Inputs!$A:$F,6,FALSE)</f>
        <v>1.0295</v>
      </c>
      <c r="M500" s="5" t="str">
        <f>VLOOKUP(X500,[2]Inputs!$A:$H,8,FALSE)</f>
        <v>1.0625</v>
      </c>
      <c r="N500" s="5" t="str">
        <f>VLOOKUP(X500,[2]Inputs!$A:$H,7,FALSE)</f>
        <v>1.0500</v>
      </c>
      <c r="O500">
        <v>0</v>
      </c>
      <c r="P500">
        <v>0</v>
      </c>
      <c r="Q500" s="17">
        <v>0</v>
      </c>
      <c r="R500" s="17">
        <v>0</v>
      </c>
      <c r="S500">
        <f>SQRT((100/(J500*[2]Inputs!$B$9))^2/(K500^2+1))*[2]Inputs!$B$8^2/100</f>
        <v>1.6670700002133509E-2</v>
      </c>
      <c r="T500">
        <f>SQRT((100/(J500*[2]Inputs!$B$9))^2-SQRT((100/(J500*[2]Inputs!$B$9))^2/(K500^2+1))^2)*[2]Inputs!$B$8^2/100/2/PI()/50</f>
        <v>5.3064486202832376E-4</v>
      </c>
      <c r="U500">
        <v>0</v>
      </c>
      <c r="V500">
        <v>9</v>
      </c>
      <c r="W500" t="str">
        <f t="shared" si="19"/>
        <v>PSCAD_SMIB_C_CUO.HVRT_SCR1000_XR10_P1_Q0.395_CUO_15a_1.25</v>
      </c>
      <c r="X500" t="str">
        <f t="shared" si="20"/>
        <v>1_0.395_1000_10</v>
      </c>
      <c r="Z500">
        <v>0</v>
      </c>
      <c r="AB500" s="14"/>
    </row>
    <row r="501" spans="1:28" x14ac:dyDescent="0.25">
      <c r="A501" s="1" t="s">
        <v>1225</v>
      </c>
      <c r="B501" t="s">
        <v>55</v>
      </c>
      <c r="C501" t="s">
        <v>74</v>
      </c>
      <c r="D501" t="s">
        <v>1140</v>
      </c>
      <c r="E501" s="4" t="s">
        <v>333</v>
      </c>
      <c r="F501" t="s">
        <v>305</v>
      </c>
      <c r="G501">
        <v>30</v>
      </c>
      <c r="H501">
        <v>0</v>
      </c>
      <c r="I501">
        <v>0.39500000000000002</v>
      </c>
      <c r="J501">
        <v>1000</v>
      </c>
      <c r="K501">
        <v>10</v>
      </c>
      <c r="L501" s="5" t="str">
        <f>VLOOKUP(X501,[2]Inputs!$A:$F,6,FALSE)</f>
        <v>1.0296</v>
      </c>
      <c r="M501" s="5" t="str">
        <f>VLOOKUP(X501,[2]Inputs!$A:$H,8,FALSE)</f>
        <v>1.0500</v>
      </c>
      <c r="N501" s="5" t="str">
        <f>VLOOKUP(X501,[2]Inputs!$A:$H,7,FALSE)</f>
        <v>1.0500</v>
      </c>
      <c r="O501">
        <v>0</v>
      </c>
      <c r="P501">
        <v>0</v>
      </c>
      <c r="Q501" s="17">
        <v>0</v>
      </c>
      <c r="R501" s="17">
        <v>0</v>
      </c>
      <c r="S501">
        <f>SQRT((100/(J501*[2]Inputs!$B$9))^2/(K501^2+1))*[2]Inputs!$B$8^2/100</f>
        <v>1.6670700002133509E-2</v>
      </c>
      <c r="T501">
        <f>SQRT((100/(J501*[2]Inputs!$B$9))^2-SQRT((100/(J501*[2]Inputs!$B$9))^2/(K501^2+1))^2)*[2]Inputs!$B$8^2/100/2/PI()/50</f>
        <v>5.3064486202832376E-4</v>
      </c>
      <c r="U501">
        <v>0</v>
      </c>
      <c r="V501">
        <v>9</v>
      </c>
      <c r="W501" t="str">
        <f t="shared" si="19"/>
        <v>PSCAD_SMIB_C_CUO.HVRT_SCR1000_XR10_P0_Q0.395_CUO_15b_1.25</v>
      </c>
      <c r="X501" t="str">
        <f t="shared" si="20"/>
        <v>0_0.395_1000_10</v>
      </c>
      <c r="Z501">
        <v>0</v>
      </c>
      <c r="AB501" s="14"/>
    </row>
    <row r="502" spans="1:28" x14ac:dyDescent="0.25">
      <c r="A502" s="1" t="s">
        <v>1226</v>
      </c>
      <c r="B502" t="s">
        <v>55</v>
      </c>
      <c r="C502" t="s">
        <v>74</v>
      </c>
      <c r="D502" t="s">
        <v>1140</v>
      </c>
      <c r="E502" s="4" t="s">
        <v>333</v>
      </c>
      <c r="F502" t="s">
        <v>305</v>
      </c>
      <c r="G502">
        <v>30</v>
      </c>
      <c r="H502">
        <v>1</v>
      </c>
      <c r="I502">
        <v>-0.39500000000000002</v>
      </c>
      <c r="J502">
        <v>1000</v>
      </c>
      <c r="K502">
        <v>10</v>
      </c>
      <c r="L502" s="5" t="str">
        <f>VLOOKUP(X502,[2]Inputs!$A:$F,6,FALSE)</f>
        <v>1.0303</v>
      </c>
      <c r="M502" s="5" t="str">
        <f>VLOOKUP(X502,[2]Inputs!$A:$H,8,FALSE)</f>
        <v>0.9750</v>
      </c>
      <c r="N502" s="5" t="str">
        <f>VLOOKUP(X502,[2]Inputs!$A:$H,7,FALSE)</f>
        <v>1.0100</v>
      </c>
      <c r="O502">
        <v>0</v>
      </c>
      <c r="P502">
        <v>0</v>
      </c>
      <c r="Q502" s="17">
        <v>0</v>
      </c>
      <c r="R502" s="17">
        <v>0</v>
      </c>
      <c r="S502">
        <f>SQRT((100/(J502*[2]Inputs!$B$9))^2/(K502^2+1))*[2]Inputs!$B$8^2/100</f>
        <v>1.6670700002133509E-2</v>
      </c>
      <c r="T502">
        <f>SQRT((100/(J502*[2]Inputs!$B$9))^2-SQRT((100/(J502*[2]Inputs!$B$9))^2/(K502^2+1))^2)*[2]Inputs!$B$8^2/100/2/PI()/50</f>
        <v>5.3064486202832376E-4</v>
      </c>
      <c r="U502">
        <v>0</v>
      </c>
      <c r="V502">
        <v>9</v>
      </c>
      <c r="W502" t="str">
        <f t="shared" si="19"/>
        <v>PSCAD_SMIB_C_CUO.HVRT_SCR1000_XR10_P1_Q-0.395_CUO_16a_1.25</v>
      </c>
      <c r="X502" t="str">
        <f t="shared" si="20"/>
        <v>1_-0.395_1000_10</v>
      </c>
      <c r="Z502">
        <v>0</v>
      </c>
      <c r="AB502" s="14"/>
    </row>
    <row r="503" spans="1:28" x14ac:dyDescent="0.25">
      <c r="A503" s="1" t="s">
        <v>1227</v>
      </c>
      <c r="B503" t="s">
        <v>55</v>
      </c>
      <c r="C503" t="s">
        <v>74</v>
      </c>
      <c r="D503" t="s">
        <v>1140</v>
      </c>
      <c r="E503" s="4" t="s">
        <v>333</v>
      </c>
      <c r="F503" t="s">
        <v>305</v>
      </c>
      <c r="G503">
        <v>15</v>
      </c>
      <c r="H503">
        <v>0</v>
      </c>
      <c r="I503">
        <v>-0.39500000000000002</v>
      </c>
      <c r="J503">
        <v>1000</v>
      </c>
      <c r="K503">
        <v>10</v>
      </c>
      <c r="L503" s="5" t="str">
        <f>VLOOKUP(X503,[2]Inputs!$A:$F,6,FALSE)</f>
        <v>1.0304</v>
      </c>
      <c r="M503" s="5" t="str">
        <f>VLOOKUP(X503,[2]Inputs!$A:$H,8,FALSE)</f>
        <v>0.9625</v>
      </c>
      <c r="N503" s="5" t="str">
        <f>VLOOKUP(X503,[2]Inputs!$A:$H,7,FALSE)</f>
        <v>1.0100</v>
      </c>
      <c r="O503">
        <v>0</v>
      </c>
      <c r="P503">
        <v>0</v>
      </c>
      <c r="Q503" s="17">
        <v>0</v>
      </c>
      <c r="R503" s="17">
        <v>0</v>
      </c>
      <c r="S503">
        <f>SQRT((100/(J503*[2]Inputs!$B$9))^2/(K503^2+1))*[2]Inputs!$B$8^2/100</f>
        <v>1.6670700002133509E-2</v>
      </c>
      <c r="T503">
        <f>SQRT((100/(J503*[2]Inputs!$B$9))^2-SQRT((100/(J503*[2]Inputs!$B$9))^2/(K503^2+1))^2)*[2]Inputs!$B$8^2/100/2/PI()/50</f>
        <v>5.3064486202832376E-4</v>
      </c>
      <c r="U503">
        <v>0</v>
      </c>
      <c r="V503">
        <v>9</v>
      </c>
      <c r="W503" t="str">
        <f t="shared" si="19"/>
        <v>PSCAD_SMIB_C_CUO.HVRT_SCR1000_XR10_P0_Q-0.395_CUO_16b_1.25</v>
      </c>
      <c r="X503" t="str">
        <f t="shared" si="20"/>
        <v>0_-0.395_1000_10</v>
      </c>
      <c r="Z503">
        <v>0</v>
      </c>
      <c r="AB503" s="14"/>
    </row>
    <row r="504" spans="1:28" x14ac:dyDescent="0.25">
      <c r="A504" s="1" t="s">
        <v>1228</v>
      </c>
      <c r="B504" t="s">
        <v>55</v>
      </c>
      <c r="C504" t="s">
        <v>75</v>
      </c>
      <c r="D504" t="s">
        <v>1140</v>
      </c>
      <c r="E504" s="4" t="s">
        <v>333</v>
      </c>
      <c r="F504" t="s">
        <v>305</v>
      </c>
      <c r="G504">
        <v>15</v>
      </c>
      <c r="H504">
        <v>-1</v>
      </c>
      <c r="I504">
        <v>0.39500000000000002</v>
      </c>
      <c r="J504">
        <v>1000</v>
      </c>
      <c r="K504">
        <v>10</v>
      </c>
      <c r="L504" s="5" t="str">
        <f>VLOOKUP(X504,[2]Inputs!$A:$F,6,FALSE)</f>
        <v>1.0297</v>
      </c>
      <c r="M504" s="5" t="str">
        <f>VLOOKUP(X504,[2]Inputs!$A:$H,8,FALSE)</f>
        <v>1.0500</v>
      </c>
      <c r="N504" s="5" t="str">
        <f>VLOOKUP(X504,[2]Inputs!$A:$H,7,FALSE)</f>
        <v>1.0500</v>
      </c>
      <c r="O504">
        <v>0</v>
      </c>
      <c r="P504">
        <v>0</v>
      </c>
      <c r="Q504" s="17">
        <v>0</v>
      </c>
      <c r="R504" s="17">
        <v>0</v>
      </c>
      <c r="S504">
        <f>SQRT((100/(J504*[2]Inputs!$B$9))^2/(K504^2+1))*[2]Inputs!$B$8^2/100</f>
        <v>1.6670700002133509E-2</v>
      </c>
      <c r="T504">
        <f>SQRT((100/(J504*[2]Inputs!$B$9))^2-SQRT((100/(J504*[2]Inputs!$B$9))^2/(K504^2+1))^2)*[2]Inputs!$B$8^2/100/2/PI()/50</f>
        <v>5.3064486202832376E-4</v>
      </c>
      <c r="U504">
        <v>0</v>
      </c>
      <c r="V504">
        <v>9</v>
      </c>
      <c r="W504" t="str">
        <f t="shared" si="19"/>
        <v>PSCAD_SMIB_C_CUO.HVRT_SCR1000_XR10_P-1_Q0.395_CUO_13_1.3</v>
      </c>
      <c r="X504" t="str">
        <f t="shared" si="20"/>
        <v>-1_0.395_1000_10</v>
      </c>
      <c r="Z504">
        <v>0</v>
      </c>
      <c r="AB504" s="14"/>
    </row>
    <row r="505" spans="1:28" x14ac:dyDescent="0.25">
      <c r="A505" s="1" t="s">
        <v>1229</v>
      </c>
      <c r="B505" t="s">
        <v>55</v>
      </c>
      <c r="C505" t="s">
        <v>75</v>
      </c>
      <c r="D505" t="s">
        <v>1140</v>
      </c>
      <c r="E505" s="4" t="s">
        <v>333</v>
      </c>
      <c r="F505" t="s">
        <v>305</v>
      </c>
      <c r="G505">
        <v>15</v>
      </c>
      <c r="H505">
        <v>-1</v>
      </c>
      <c r="I505">
        <v>-0.39500000000000002</v>
      </c>
      <c r="J505">
        <v>1000</v>
      </c>
      <c r="K505">
        <v>10</v>
      </c>
      <c r="L505" s="5" t="str">
        <f>VLOOKUP(X505,[2]Inputs!$A:$F,6,FALSE)</f>
        <v>1.0305</v>
      </c>
      <c r="M505" s="5" t="str">
        <f>VLOOKUP(X505,[2]Inputs!$A:$H,8,FALSE)</f>
        <v>0.9625</v>
      </c>
      <c r="N505" s="5" t="str">
        <f>VLOOKUP(X505,[2]Inputs!$A:$H,7,FALSE)</f>
        <v>1.0100</v>
      </c>
      <c r="O505">
        <v>0</v>
      </c>
      <c r="P505">
        <v>0</v>
      </c>
      <c r="Q505" s="17">
        <v>0</v>
      </c>
      <c r="R505" s="17">
        <v>0</v>
      </c>
      <c r="S505">
        <f>SQRT((100/(J505*[2]Inputs!$B$9))^2/(K505^2+1))*[2]Inputs!$B$8^2/100</f>
        <v>1.6670700002133509E-2</v>
      </c>
      <c r="T505">
        <f>SQRT((100/(J505*[2]Inputs!$B$9))^2-SQRT((100/(J505*[2]Inputs!$B$9))^2/(K505^2+1))^2)*[2]Inputs!$B$8^2/100/2/PI()/50</f>
        <v>5.3064486202832376E-4</v>
      </c>
      <c r="U505">
        <v>0</v>
      </c>
      <c r="V505">
        <v>9</v>
      </c>
      <c r="W505" t="str">
        <f t="shared" si="19"/>
        <v>PSCAD_SMIB_C_CUO.HVRT_SCR1000_XR10_P-1_Q-0.395_CUO_14_1.3</v>
      </c>
      <c r="X505" t="str">
        <f t="shared" si="20"/>
        <v>-1_-0.395_1000_10</v>
      </c>
      <c r="Z505">
        <v>0</v>
      </c>
      <c r="AB505" s="14"/>
    </row>
    <row r="506" spans="1:28" x14ac:dyDescent="0.25">
      <c r="A506" s="1" t="s">
        <v>1230</v>
      </c>
      <c r="B506" t="s">
        <v>55</v>
      </c>
      <c r="C506" t="s">
        <v>75</v>
      </c>
      <c r="D506" t="s">
        <v>1140</v>
      </c>
      <c r="E506" s="4" t="s">
        <v>333</v>
      </c>
      <c r="F506" t="s">
        <v>305</v>
      </c>
      <c r="G506">
        <v>15</v>
      </c>
      <c r="H506">
        <v>1</v>
      </c>
      <c r="I506">
        <v>0.39500000000000002</v>
      </c>
      <c r="J506">
        <v>1000</v>
      </c>
      <c r="K506">
        <v>10</v>
      </c>
      <c r="L506" s="5" t="str">
        <f>VLOOKUP(X506,[2]Inputs!$A:$F,6,FALSE)</f>
        <v>1.0295</v>
      </c>
      <c r="M506" s="5" t="str">
        <f>VLOOKUP(X506,[2]Inputs!$A:$H,8,FALSE)</f>
        <v>1.0625</v>
      </c>
      <c r="N506" s="5" t="str">
        <f>VLOOKUP(X506,[2]Inputs!$A:$H,7,FALSE)</f>
        <v>1.0500</v>
      </c>
      <c r="O506">
        <v>0</v>
      </c>
      <c r="P506">
        <v>0</v>
      </c>
      <c r="Q506" s="17">
        <v>0</v>
      </c>
      <c r="R506" s="17">
        <v>0</v>
      </c>
      <c r="S506">
        <f>SQRT((100/(J506*[2]Inputs!$B$9))^2/(K506^2+1))*[2]Inputs!$B$8^2/100</f>
        <v>1.6670700002133509E-2</v>
      </c>
      <c r="T506">
        <f>SQRT((100/(J506*[2]Inputs!$B$9))^2-SQRT((100/(J506*[2]Inputs!$B$9))^2/(K506^2+1))^2)*[2]Inputs!$B$8^2/100/2/PI()/50</f>
        <v>5.3064486202832376E-4</v>
      </c>
      <c r="U506">
        <v>0</v>
      </c>
      <c r="V506">
        <v>9</v>
      </c>
      <c r="W506" t="str">
        <f t="shared" si="19"/>
        <v>PSCAD_SMIB_C_CUO.HVRT_SCR1000_XR10_P1_Q0.395_CUO_15a_1.3</v>
      </c>
      <c r="X506" t="str">
        <f t="shared" si="20"/>
        <v>1_0.395_1000_10</v>
      </c>
      <c r="Z506">
        <v>0</v>
      </c>
      <c r="AB506" s="14"/>
    </row>
    <row r="507" spans="1:28" x14ac:dyDescent="0.25">
      <c r="A507" s="1" t="s">
        <v>1231</v>
      </c>
      <c r="B507" t="s">
        <v>55</v>
      </c>
      <c r="C507" t="s">
        <v>75</v>
      </c>
      <c r="D507" t="s">
        <v>1140</v>
      </c>
      <c r="E507" s="4" t="s">
        <v>333</v>
      </c>
      <c r="F507" t="s">
        <v>305</v>
      </c>
      <c r="G507">
        <v>15</v>
      </c>
      <c r="H507">
        <v>0</v>
      </c>
      <c r="I507">
        <v>0.39500000000000002</v>
      </c>
      <c r="J507">
        <v>1000</v>
      </c>
      <c r="K507">
        <v>10</v>
      </c>
      <c r="L507" s="5" t="str">
        <f>VLOOKUP(X507,[2]Inputs!$A:$F,6,FALSE)</f>
        <v>1.0296</v>
      </c>
      <c r="M507" s="5" t="str">
        <f>VLOOKUP(X507,[2]Inputs!$A:$H,8,FALSE)</f>
        <v>1.0500</v>
      </c>
      <c r="N507" s="5" t="str">
        <f>VLOOKUP(X507,[2]Inputs!$A:$H,7,FALSE)</f>
        <v>1.0500</v>
      </c>
      <c r="O507">
        <v>0</v>
      </c>
      <c r="P507">
        <v>0</v>
      </c>
      <c r="Q507" s="17">
        <v>0</v>
      </c>
      <c r="R507" s="17">
        <v>0</v>
      </c>
      <c r="S507">
        <f>SQRT((100/(J507*[2]Inputs!$B$9))^2/(K507^2+1))*[2]Inputs!$B$8^2/100</f>
        <v>1.6670700002133509E-2</v>
      </c>
      <c r="T507">
        <f>SQRT((100/(J507*[2]Inputs!$B$9))^2-SQRT((100/(J507*[2]Inputs!$B$9))^2/(K507^2+1))^2)*[2]Inputs!$B$8^2/100/2/PI()/50</f>
        <v>5.3064486202832376E-4</v>
      </c>
      <c r="U507">
        <v>0</v>
      </c>
      <c r="V507">
        <v>9</v>
      </c>
      <c r="W507" t="str">
        <f t="shared" si="19"/>
        <v>PSCAD_SMIB_C_CUO.HVRT_SCR1000_XR10_P0_Q0.395_CUO_15b_1.3</v>
      </c>
      <c r="X507" t="str">
        <f t="shared" si="20"/>
        <v>0_0.395_1000_10</v>
      </c>
      <c r="Z507">
        <v>0</v>
      </c>
      <c r="AB507" s="14"/>
    </row>
    <row r="508" spans="1:28" x14ac:dyDescent="0.25">
      <c r="A508" s="1" t="s">
        <v>1232</v>
      </c>
      <c r="B508" t="s">
        <v>55</v>
      </c>
      <c r="C508" t="s">
        <v>75</v>
      </c>
      <c r="D508" t="s">
        <v>1140</v>
      </c>
      <c r="E508" s="4" t="s">
        <v>333</v>
      </c>
      <c r="F508" t="s">
        <v>305</v>
      </c>
      <c r="G508">
        <v>15</v>
      </c>
      <c r="H508">
        <v>1</v>
      </c>
      <c r="I508">
        <v>-0.39500000000000002</v>
      </c>
      <c r="J508">
        <v>1000</v>
      </c>
      <c r="K508">
        <v>10</v>
      </c>
      <c r="L508" s="5" t="str">
        <f>VLOOKUP(X508,[2]Inputs!$A:$F,6,FALSE)</f>
        <v>1.0303</v>
      </c>
      <c r="M508" s="5" t="str">
        <f>VLOOKUP(X508,[2]Inputs!$A:$H,8,FALSE)</f>
        <v>0.9750</v>
      </c>
      <c r="N508" s="5" t="str">
        <f>VLOOKUP(X508,[2]Inputs!$A:$H,7,FALSE)</f>
        <v>1.0100</v>
      </c>
      <c r="O508">
        <v>0</v>
      </c>
      <c r="P508">
        <v>0</v>
      </c>
      <c r="Q508" s="17">
        <v>0</v>
      </c>
      <c r="R508" s="17">
        <v>0</v>
      </c>
      <c r="S508">
        <f>SQRT((100/(J508*[2]Inputs!$B$9))^2/(K508^2+1))*[2]Inputs!$B$8^2/100</f>
        <v>1.6670700002133509E-2</v>
      </c>
      <c r="T508">
        <f>SQRT((100/(J508*[2]Inputs!$B$9))^2-SQRT((100/(J508*[2]Inputs!$B$9))^2/(K508^2+1))^2)*[2]Inputs!$B$8^2/100/2/PI()/50</f>
        <v>5.3064486202832376E-4</v>
      </c>
      <c r="U508">
        <v>0</v>
      </c>
      <c r="V508">
        <v>9</v>
      </c>
      <c r="W508" t="str">
        <f t="shared" si="19"/>
        <v>PSCAD_SMIB_C_CUO.HVRT_SCR1000_XR10_P1_Q-0.395_CUO_16a_1.3</v>
      </c>
      <c r="X508" t="str">
        <f t="shared" si="20"/>
        <v>1_-0.395_1000_10</v>
      </c>
      <c r="Z508">
        <v>0</v>
      </c>
      <c r="AB508" s="14"/>
    </row>
    <row r="509" spans="1:28" x14ac:dyDescent="0.25">
      <c r="A509" s="1" t="s">
        <v>1233</v>
      </c>
      <c r="B509" t="s">
        <v>55</v>
      </c>
      <c r="C509" t="s">
        <v>75</v>
      </c>
      <c r="D509" t="s">
        <v>1140</v>
      </c>
      <c r="E509" s="4" t="s">
        <v>333</v>
      </c>
      <c r="F509" t="s">
        <v>305</v>
      </c>
      <c r="G509">
        <v>15</v>
      </c>
      <c r="H509">
        <v>0</v>
      </c>
      <c r="I509">
        <v>-0.39500000000000002</v>
      </c>
      <c r="J509">
        <v>1000</v>
      </c>
      <c r="K509">
        <v>10</v>
      </c>
      <c r="L509" s="5" t="str">
        <f>VLOOKUP(X509,[2]Inputs!$A:$F,6,FALSE)</f>
        <v>1.0304</v>
      </c>
      <c r="M509" s="5" t="str">
        <f>VLOOKUP(X509,[2]Inputs!$A:$H,8,FALSE)</f>
        <v>0.9625</v>
      </c>
      <c r="N509" s="5" t="str">
        <f>VLOOKUP(X509,[2]Inputs!$A:$H,7,FALSE)</f>
        <v>1.0100</v>
      </c>
      <c r="O509">
        <v>0</v>
      </c>
      <c r="P509">
        <v>0</v>
      </c>
      <c r="Q509" s="17">
        <v>0</v>
      </c>
      <c r="R509" s="17">
        <v>0</v>
      </c>
      <c r="S509">
        <f>SQRT((100/(J509*[2]Inputs!$B$9))^2/(K509^2+1))*[2]Inputs!$B$8^2/100</f>
        <v>1.6670700002133509E-2</v>
      </c>
      <c r="T509">
        <f>SQRT((100/(J509*[2]Inputs!$B$9))^2-SQRT((100/(J509*[2]Inputs!$B$9))^2/(K509^2+1))^2)*[2]Inputs!$B$8^2/100/2/PI()/50</f>
        <v>5.3064486202832376E-4</v>
      </c>
      <c r="U509">
        <v>0</v>
      </c>
      <c r="V509">
        <v>9</v>
      </c>
      <c r="W509" t="str">
        <f t="shared" si="19"/>
        <v>PSCAD_SMIB_C_CUO.HVRT_SCR1000_XR10_P0_Q-0.395_CUO_16b_1.3</v>
      </c>
      <c r="X509" t="str">
        <f t="shared" si="20"/>
        <v>0_-0.395_1000_10</v>
      </c>
      <c r="Z509">
        <v>0</v>
      </c>
      <c r="AB509" s="14"/>
    </row>
    <row r="510" spans="1:28" x14ac:dyDescent="0.25">
      <c r="A510" s="1" t="s">
        <v>1234</v>
      </c>
      <c r="B510" t="s">
        <v>55</v>
      </c>
      <c r="C510" t="s">
        <v>76</v>
      </c>
      <c r="D510" t="s">
        <v>1140</v>
      </c>
      <c r="E510" s="4" t="s">
        <v>333</v>
      </c>
      <c r="F510" t="s">
        <v>305</v>
      </c>
      <c r="G510">
        <v>15</v>
      </c>
      <c r="H510">
        <v>-1</v>
      </c>
      <c r="I510">
        <v>0.39500000000000002</v>
      </c>
      <c r="J510">
        <v>1000</v>
      </c>
      <c r="K510">
        <v>10</v>
      </c>
      <c r="L510" s="5" t="str">
        <f>VLOOKUP(X510,[2]Inputs!$A:$F,6,FALSE)</f>
        <v>1.0297</v>
      </c>
      <c r="M510" s="5" t="str">
        <f>VLOOKUP(X510,[2]Inputs!$A:$H,8,FALSE)</f>
        <v>1.0500</v>
      </c>
      <c r="N510" s="5" t="str">
        <f>VLOOKUP(X510,[2]Inputs!$A:$H,7,FALSE)</f>
        <v>1.0500</v>
      </c>
      <c r="O510">
        <v>0</v>
      </c>
      <c r="P510">
        <v>0</v>
      </c>
      <c r="Q510" s="17">
        <v>0</v>
      </c>
      <c r="R510" s="17">
        <v>0</v>
      </c>
      <c r="S510">
        <f>SQRT((100/(J510*[2]Inputs!$B$9))^2/(K510^2+1))*[2]Inputs!$B$8^2/100</f>
        <v>1.6670700002133509E-2</v>
      </c>
      <c r="T510">
        <f>SQRT((100/(J510*[2]Inputs!$B$9))^2-SQRT((100/(J510*[2]Inputs!$B$9))^2/(K510^2+1))^2)*[2]Inputs!$B$8^2/100/2/PI()/50</f>
        <v>5.3064486202832376E-4</v>
      </c>
      <c r="U510">
        <v>0</v>
      </c>
      <c r="V510">
        <v>9</v>
      </c>
      <c r="W510" t="str">
        <f t="shared" si="19"/>
        <v>PSCAD_SMIB_C_CUO.HVRT_SCR1000_XR10_P-1_Q0.395_CUO_13_1.35</v>
      </c>
      <c r="X510" t="str">
        <f t="shared" si="20"/>
        <v>-1_0.395_1000_10</v>
      </c>
      <c r="Z510">
        <v>0</v>
      </c>
      <c r="AB510" s="14"/>
    </row>
    <row r="511" spans="1:28" x14ac:dyDescent="0.25">
      <c r="A511" s="1" t="s">
        <v>1235</v>
      </c>
      <c r="B511" t="s">
        <v>55</v>
      </c>
      <c r="C511" t="s">
        <v>76</v>
      </c>
      <c r="D511" t="s">
        <v>1140</v>
      </c>
      <c r="E511" s="4" t="s">
        <v>333</v>
      </c>
      <c r="F511" t="s">
        <v>305</v>
      </c>
      <c r="G511">
        <v>15</v>
      </c>
      <c r="H511">
        <v>-1</v>
      </c>
      <c r="I511">
        <v>-0.39500000000000002</v>
      </c>
      <c r="J511">
        <v>1000</v>
      </c>
      <c r="K511">
        <v>10</v>
      </c>
      <c r="L511" s="5" t="str">
        <f>VLOOKUP(X511,[2]Inputs!$A:$F,6,FALSE)</f>
        <v>1.0305</v>
      </c>
      <c r="M511" s="5" t="str">
        <f>VLOOKUP(X511,[2]Inputs!$A:$H,8,FALSE)</f>
        <v>0.9625</v>
      </c>
      <c r="N511" s="5" t="str">
        <f>VLOOKUP(X511,[2]Inputs!$A:$H,7,FALSE)</f>
        <v>1.0100</v>
      </c>
      <c r="O511">
        <v>0</v>
      </c>
      <c r="P511">
        <v>0</v>
      </c>
      <c r="Q511" s="17">
        <v>0</v>
      </c>
      <c r="R511" s="17">
        <v>0</v>
      </c>
      <c r="S511">
        <f>SQRT((100/(J511*[2]Inputs!$B$9))^2/(K511^2+1))*[2]Inputs!$B$8^2/100</f>
        <v>1.6670700002133509E-2</v>
      </c>
      <c r="T511">
        <f>SQRT((100/(J511*[2]Inputs!$B$9))^2-SQRT((100/(J511*[2]Inputs!$B$9))^2/(K511^2+1))^2)*[2]Inputs!$B$8^2/100/2/PI()/50</f>
        <v>5.3064486202832376E-4</v>
      </c>
      <c r="U511">
        <v>0</v>
      </c>
      <c r="V511">
        <v>9</v>
      </c>
      <c r="W511" t="str">
        <f t="shared" si="19"/>
        <v>PSCAD_SMIB_C_CUO.HVRT_SCR1000_XR10_P-1_Q-0.395_CUO_14_1.35</v>
      </c>
      <c r="X511" t="str">
        <f t="shared" si="20"/>
        <v>-1_-0.395_1000_10</v>
      </c>
      <c r="Z511">
        <v>0</v>
      </c>
      <c r="AB511" s="14"/>
    </row>
    <row r="512" spans="1:28" x14ac:dyDescent="0.25">
      <c r="A512" s="1" t="s">
        <v>1236</v>
      </c>
      <c r="B512" t="s">
        <v>55</v>
      </c>
      <c r="C512" t="s">
        <v>76</v>
      </c>
      <c r="D512" t="s">
        <v>1140</v>
      </c>
      <c r="E512" s="4" t="s">
        <v>333</v>
      </c>
      <c r="F512" t="s">
        <v>305</v>
      </c>
      <c r="G512">
        <v>15</v>
      </c>
      <c r="H512">
        <v>1</v>
      </c>
      <c r="I512">
        <v>0.39500000000000002</v>
      </c>
      <c r="J512">
        <v>1000</v>
      </c>
      <c r="K512">
        <v>10</v>
      </c>
      <c r="L512" s="5" t="str">
        <f>VLOOKUP(X512,[2]Inputs!$A:$F,6,FALSE)</f>
        <v>1.0295</v>
      </c>
      <c r="M512" s="5" t="str">
        <f>VLOOKUP(X512,[2]Inputs!$A:$H,8,FALSE)</f>
        <v>1.0625</v>
      </c>
      <c r="N512" s="5" t="str">
        <f>VLOOKUP(X512,[2]Inputs!$A:$H,7,FALSE)</f>
        <v>1.0500</v>
      </c>
      <c r="O512">
        <v>0</v>
      </c>
      <c r="P512">
        <v>0</v>
      </c>
      <c r="Q512" s="17">
        <v>0</v>
      </c>
      <c r="R512" s="17">
        <v>0</v>
      </c>
      <c r="S512">
        <f>SQRT((100/(J512*[2]Inputs!$B$9))^2/(K512^2+1))*[2]Inputs!$B$8^2/100</f>
        <v>1.6670700002133509E-2</v>
      </c>
      <c r="T512">
        <f>SQRT((100/(J512*[2]Inputs!$B$9))^2-SQRT((100/(J512*[2]Inputs!$B$9))^2/(K512^2+1))^2)*[2]Inputs!$B$8^2/100/2/PI()/50</f>
        <v>5.3064486202832376E-4</v>
      </c>
      <c r="U512">
        <v>0</v>
      </c>
      <c r="V512">
        <v>9</v>
      </c>
      <c r="W512" t="str">
        <f t="shared" si="19"/>
        <v>PSCAD_SMIB_C_CUO.HVRT_SCR1000_XR10_P1_Q0.395_CUO_15a_1.35</v>
      </c>
      <c r="X512" t="str">
        <f t="shared" si="20"/>
        <v>1_0.395_1000_10</v>
      </c>
      <c r="Z512">
        <v>0</v>
      </c>
      <c r="AB512" s="14"/>
    </row>
    <row r="513" spans="1:30" x14ac:dyDescent="0.25">
      <c r="A513" s="1" t="s">
        <v>1237</v>
      </c>
      <c r="B513" t="s">
        <v>55</v>
      </c>
      <c r="C513" t="s">
        <v>76</v>
      </c>
      <c r="D513" t="s">
        <v>1140</v>
      </c>
      <c r="E513" s="4" t="s">
        <v>333</v>
      </c>
      <c r="F513" t="s">
        <v>305</v>
      </c>
      <c r="G513">
        <v>15</v>
      </c>
      <c r="H513">
        <v>0</v>
      </c>
      <c r="I513">
        <v>0.39500000000000002</v>
      </c>
      <c r="J513">
        <v>1000</v>
      </c>
      <c r="K513">
        <v>10</v>
      </c>
      <c r="L513" s="5" t="str">
        <f>VLOOKUP(X513,[2]Inputs!$A:$F,6,FALSE)</f>
        <v>1.0296</v>
      </c>
      <c r="M513" s="5" t="str">
        <f>VLOOKUP(X513,[2]Inputs!$A:$H,8,FALSE)</f>
        <v>1.0500</v>
      </c>
      <c r="N513" s="5" t="str">
        <f>VLOOKUP(X513,[2]Inputs!$A:$H,7,FALSE)</f>
        <v>1.0500</v>
      </c>
      <c r="O513">
        <v>0</v>
      </c>
      <c r="P513">
        <v>0</v>
      </c>
      <c r="Q513" s="17">
        <v>0</v>
      </c>
      <c r="R513" s="17">
        <v>0</v>
      </c>
      <c r="S513">
        <f>SQRT((100/(J513*[2]Inputs!$B$9))^2/(K513^2+1))*[2]Inputs!$B$8^2/100</f>
        <v>1.6670700002133509E-2</v>
      </c>
      <c r="T513">
        <f>SQRT((100/(J513*[2]Inputs!$B$9))^2-SQRT((100/(J513*[2]Inputs!$B$9))^2/(K513^2+1))^2)*[2]Inputs!$B$8^2/100/2/PI()/50</f>
        <v>5.3064486202832376E-4</v>
      </c>
      <c r="U513">
        <v>0</v>
      </c>
      <c r="V513">
        <v>9</v>
      </c>
      <c r="W513" t="str">
        <f t="shared" si="19"/>
        <v>PSCAD_SMIB_C_CUO.HVRT_SCR1000_XR10_P0_Q0.395_CUO_15b_1.35</v>
      </c>
      <c r="X513" t="str">
        <f t="shared" si="20"/>
        <v>0_0.395_1000_10</v>
      </c>
      <c r="Z513">
        <v>0</v>
      </c>
      <c r="AB513" s="14"/>
    </row>
    <row r="514" spans="1:30" x14ac:dyDescent="0.25">
      <c r="A514" s="1" t="s">
        <v>1238</v>
      </c>
      <c r="B514" t="s">
        <v>55</v>
      </c>
      <c r="C514" t="s">
        <v>76</v>
      </c>
      <c r="D514" t="s">
        <v>1140</v>
      </c>
      <c r="E514" s="4" t="s">
        <v>333</v>
      </c>
      <c r="F514" t="s">
        <v>305</v>
      </c>
      <c r="G514">
        <v>15</v>
      </c>
      <c r="H514">
        <v>1</v>
      </c>
      <c r="I514">
        <v>-0.39500000000000002</v>
      </c>
      <c r="J514">
        <v>1000</v>
      </c>
      <c r="K514">
        <v>10</v>
      </c>
      <c r="L514" s="5" t="str">
        <f>VLOOKUP(X514,[2]Inputs!$A:$F,6,FALSE)</f>
        <v>1.0303</v>
      </c>
      <c r="M514" s="5" t="str">
        <f>VLOOKUP(X514,[2]Inputs!$A:$H,8,FALSE)</f>
        <v>0.9750</v>
      </c>
      <c r="N514" s="5" t="str">
        <f>VLOOKUP(X514,[2]Inputs!$A:$H,7,FALSE)</f>
        <v>1.0100</v>
      </c>
      <c r="O514">
        <v>0</v>
      </c>
      <c r="P514">
        <v>0</v>
      </c>
      <c r="Q514" s="17">
        <v>0</v>
      </c>
      <c r="R514" s="17">
        <v>0</v>
      </c>
      <c r="S514">
        <f>SQRT((100/(J514*[2]Inputs!$B$9))^2/(K514^2+1))*[2]Inputs!$B$8^2/100</f>
        <v>1.6670700002133509E-2</v>
      </c>
      <c r="T514">
        <f>SQRT((100/(J514*[2]Inputs!$B$9))^2-SQRT((100/(J514*[2]Inputs!$B$9))^2/(K514^2+1))^2)*[2]Inputs!$B$8^2/100/2/PI()/50</f>
        <v>5.3064486202832376E-4</v>
      </c>
      <c r="U514">
        <v>0</v>
      </c>
      <c r="V514">
        <v>9</v>
      </c>
      <c r="W514" t="str">
        <f t="shared" si="19"/>
        <v>PSCAD_SMIB_C_CUO.HVRT_SCR1000_XR10_P1_Q-0.395_CUO_16a_1.35</v>
      </c>
      <c r="X514" t="str">
        <f t="shared" si="20"/>
        <v>1_-0.395_1000_10</v>
      </c>
      <c r="Z514">
        <v>0</v>
      </c>
      <c r="AB514" s="14"/>
    </row>
    <row r="515" spans="1:30" ht="14.25" customHeight="1" x14ac:dyDescent="0.25">
      <c r="A515" s="1" t="s">
        <v>1239</v>
      </c>
      <c r="B515" t="s">
        <v>55</v>
      </c>
      <c r="C515" t="s">
        <v>76</v>
      </c>
      <c r="D515" t="s">
        <v>1140</v>
      </c>
      <c r="E515" s="4" t="s">
        <v>333</v>
      </c>
      <c r="F515" t="s">
        <v>305</v>
      </c>
      <c r="G515">
        <v>15</v>
      </c>
      <c r="H515">
        <v>0</v>
      </c>
      <c r="I515">
        <v>-0.39500000000000002</v>
      </c>
      <c r="J515">
        <v>1000</v>
      </c>
      <c r="K515">
        <v>10</v>
      </c>
      <c r="L515" s="5" t="str">
        <f>VLOOKUP(X515,[2]Inputs!$A:$F,6,FALSE)</f>
        <v>1.0304</v>
      </c>
      <c r="M515" s="5" t="str">
        <f>VLOOKUP(X515,[2]Inputs!$A:$H,8,FALSE)</f>
        <v>0.9625</v>
      </c>
      <c r="N515" s="5" t="str">
        <f>VLOOKUP(X515,[2]Inputs!$A:$H,7,FALSE)</f>
        <v>1.0100</v>
      </c>
      <c r="O515">
        <v>0</v>
      </c>
      <c r="P515">
        <v>0</v>
      </c>
      <c r="Q515" s="17">
        <v>0</v>
      </c>
      <c r="R515" s="17">
        <v>0</v>
      </c>
      <c r="S515">
        <f>SQRT((100/(J515*[2]Inputs!$B$9))^2/(K515^2+1))*[2]Inputs!$B$8^2/100</f>
        <v>1.6670700002133509E-2</v>
      </c>
      <c r="T515">
        <f>SQRT((100/(J515*[2]Inputs!$B$9))^2-SQRT((100/(J515*[2]Inputs!$B$9))^2/(K515^2+1))^2)*[2]Inputs!$B$8^2/100/2/PI()/50</f>
        <v>5.3064486202832376E-4</v>
      </c>
      <c r="U515">
        <v>0</v>
      </c>
      <c r="V515">
        <v>9</v>
      </c>
      <c r="W515" t="str">
        <f t="shared" ref="W515:W578" si="21">"PSCAD_"&amp;F515&amp;"_"&amp;D515&amp;"_"&amp;E515&amp;"_SCR"&amp;ROUND(J515,2)&amp;"_XR"&amp;ROUND(K515,2)&amp;"_P"&amp;H515&amp;"_Q"&amp;I515&amp;"_"&amp;A515</f>
        <v>PSCAD_SMIB_C_CUO.HVRT_SCR1000_XR10_P0_Q-0.395_CUO_16b_1.35</v>
      </c>
      <c r="X515" t="str">
        <f t="shared" ref="X515:X578" si="22">H515&amp;"_"&amp;I515&amp;"_"&amp;ROUND(J515,2)&amp;"_"&amp;ROUND(K515,2)</f>
        <v>0_-0.395_1000_10</v>
      </c>
      <c r="Z515">
        <v>0</v>
      </c>
      <c r="AB515" s="14"/>
    </row>
    <row r="516" spans="1:30" x14ac:dyDescent="0.25">
      <c r="A516" s="1" t="s">
        <v>170</v>
      </c>
      <c r="B516" t="s">
        <v>55</v>
      </c>
      <c r="C516" t="s">
        <v>169</v>
      </c>
      <c r="D516" t="s">
        <v>1140</v>
      </c>
      <c r="E516" s="4" t="s">
        <v>334</v>
      </c>
      <c r="F516" t="s">
        <v>305</v>
      </c>
      <c r="G516">
        <v>30</v>
      </c>
      <c r="H516">
        <v>-1</v>
      </c>
      <c r="I516">
        <v>0</v>
      </c>
      <c r="J516">
        <f>[2]Inputs!$B$7</f>
        <v>4.53</v>
      </c>
      <c r="K516">
        <f>[2]Inputs!$C$7</f>
        <v>1.21</v>
      </c>
      <c r="L516" s="5" t="str">
        <f>VLOOKUP(X516,[2]Inputs!$A:$F,6,FALSE)</f>
        <v>1.1782</v>
      </c>
      <c r="M516" s="5" t="str">
        <f>VLOOKUP(X516,[2]Inputs!$A:$H,8,FALSE)</f>
        <v>1.0000</v>
      </c>
      <c r="N516" s="5" t="str">
        <f>VLOOKUP(X516,[2]Inputs!$A:$H,7,FALSE)</f>
        <v>1.0300</v>
      </c>
      <c r="O516">
        <v>0</v>
      </c>
      <c r="P516">
        <v>0</v>
      </c>
      <c r="Q516" s="17">
        <f>(SQRT((100/(J516*[2]Inputs!$B$9)*V516)^2/(K516^2+1)))*([2]Inputs!$B$8^2/100)</f>
        <v>0</v>
      </c>
      <c r="R516" s="17">
        <f>SQRT((([2]Inputs!$B$8^2/100)*100/(J516*[2]Inputs!$B$9)*V516)^2-(Q516)^2)/(2*PI()*50)</f>
        <v>0</v>
      </c>
      <c r="S516">
        <f>SQRT((100/(J516*[2]Inputs!$B$9))^2/(K516^2+1))*[2]Inputs!$B$8^2/100</f>
        <v>23.560643977140487</v>
      </c>
      <c r="T516">
        <f>SQRT((100/(J516*[2]Inputs!$B$9))^2-SQRT((100/(J516*[2]Inputs!$B$9))^2/(K516^2+1))^2)*[2]Inputs!$B$8^2/100/2/PI()/50</f>
        <v>9.0744989423642869E-2</v>
      </c>
      <c r="U516">
        <v>0</v>
      </c>
      <c r="V516">
        <v>0</v>
      </c>
      <c r="W516" t="str">
        <f t="shared" si="21"/>
        <v>PSCAD_SMIB_C_V.Osc_SCR4.53_XR1.21_P-1_Q0_190.1_0.1Hz</v>
      </c>
      <c r="X516" t="str">
        <f t="shared" si="22"/>
        <v>-1_0_4.53_1.21</v>
      </c>
      <c r="Z516">
        <v>0.1</v>
      </c>
      <c r="AB516" s="15" t="s">
        <v>261</v>
      </c>
      <c r="AC516" t="str">
        <f>"PSCAD_Test_"&amp;A516&amp;"_LWBESS_R0_SCR"&amp;ROUND(J516,2)&amp;"_XR"&amp;ROUND(K516,2)&amp;"_P"&amp;H516&amp;"_Q"&amp;I516&amp;"_"&amp;"NOBESS"</f>
        <v>PSCAD_Test_190.1_0.1Hz_LWBESS_R0_SCR4.53_XR1.21_P-1_Q0_NOBESS</v>
      </c>
      <c r="AD516" t="s">
        <v>197</v>
      </c>
    </row>
    <row r="517" spans="1:30" x14ac:dyDescent="0.25">
      <c r="A517" s="1" t="s">
        <v>171</v>
      </c>
      <c r="B517" t="s">
        <v>55</v>
      </c>
      <c r="C517" t="s">
        <v>169</v>
      </c>
      <c r="D517" t="s">
        <v>1140</v>
      </c>
      <c r="E517" s="4" t="s">
        <v>334</v>
      </c>
      <c r="F517" t="s">
        <v>305</v>
      </c>
      <c r="G517">
        <v>30</v>
      </c>
      <c r="H517">
        <v>-1</v>
      </c>
      <c r="I517">
        <v>0</v>
      </c>
      <c r="J517">
        <f>[2]Inputs!$B$7</f>
        <v>4.53</v>
      </c>
      <c r="K517">
        <f>[2]Inputs!$C$7</f>
        <v>1.21</v>
      </c>
      <c r="L517" s="5" t="str">
        <f>VLOOKUP(X517,[2]Inputs!$A:$F,6,FALSE)</f>
        <v>1.1782</v>
      </c>
      <c r="M517" s="5" t="str">
        <f>VLOOKUP(X517,[2]Inputs!$A:$H,8,FALSE)</f>
        <v>1.0000</v>
      </c>
      <c r="N517" s="5" t="str">
        <f>VLOOKUP(X517,[2]Inputs!$A:$H,7,FALSE)</f>
        <v>1.0300</v>
      </c>
      <c r="O517">
        <v>0</v>
      </c>
      <c r="P517">
        <v>0</v>
      </c>
      <c r="Q517" s="17">
        <f>(SQRT((100/(J517*[2]Inputs!$B$9)*V517)^2/(K517^2+1)))*([2]Inputs!$B$8^2/100)</f>
        <v>0</v>
      </c>
      <c r="R517" s="17">
        <f>SQRT((([2]Inputs!$B$8^2/100)*100/(J517*[2]Inputs!$B$9)*V517)^2-(Q517)^2)/(2*PI()*50)</f>
        <v>0</v>
      </c>
      <c r="S517">
        <f>SQRT((100/(J517*[2]Inputs!$B$9))^2/(K517^2+1))*[2]Inputs!$B$8^2/100</f>
        <v>23.560643977140487</v>
      </c>
      <c r="T517">
        <f>SQRT((100/(J517*[2]Inputs!$B$9))^2-SQRT((100/(J517*[2]Inputs!$B$9))^2/(K517^2+1))^2)*[2]Inputs!$B$8^2/100/2/PI()/50</f>
        <v>9.0744989423642869E-2</v>
      </c>
      <c r="U517">
        <v>0</v>
      </c>
      <c r="V517">
        <v>0</v>
      </c>
      <c r="W517" t="str">
        <f t="shared" si="21"/>
        <v>PSCAD_SMIB_C_V.Osc_SCR4.53_XR1.21_P-1_Q0_190.1_0.2Hz</v>
      </c>
      <c r="X517" t="str">
        <f t="shared" si="22"/>
        <v>-1_0_4.53_1.21</v>
      </c>
      <c r="Z517">
        <v>0.2</v>
      </c>
      <c r="AB517" s="15"/>
      <c r="AC517" t="str">
        <f t="shared" ref="AC517:AC580" si="23">"PSCAD_Test_"&amp;A517&amp;"_LWBESS_R0_SCR"&amp;ROUND(J517,2)&amp;"_XR"&amp;ROUND(K517,2)&amp;"_P"&amp;H517&amp;"_Q"&amp;I517&amp;"_"&amp;"NOBESS"</f>
        <v>PSCAD_Test_190.1_0.2Hz_LWBESS_R0_SCR4.53_XR1.21_P-1_Q0_NOBESS</v>
      </c>
      <c r="AD517" t="s">
        <v>198</v>
      </c>
    </row>
    <row r="518" spans="1:30" x14ac:dyDescent="0.25">
      <c r="A518" s="1" t="s">
        <v>172</v>
      </c>
      <c r="B518" t="s">
        <v>55</v>
      </c>
      <c r="C518" t="s">
        <v>169</v>
      </c>
      <c r="D518" t="s">
        <v>1140</v>
      </c>
      <c r="E518" s="4" t="s">
        <v>334</v>
      </c>
      <c r="F518" t="s">
        <v>305</v>
      </c>
      <c r="G518">
        <v>30</v>
      </c>
      <c r="H518">
        <v>-1</v>
      </c>
      <c r="I518">
        <v>0</v>
      </c>
      <c r="J518">
        <f>[2]Inputs!$B$7</f>
        <v>4.53</v>
      </c>
      <c r="K518">
        <f>[2]Inputs!$C$7</f>
        <v>1.21</v>
      </c>
      <c r="L518" s="5" t="str">
        <f>VLOOKUP(X518,[2]Inputs!$A:$F,6,FALSE)</f>
        <v>1.1782</v>
      </c>
      <c r="M518" s="5" t="str">
        <f>VLOOKUP(X518,[2]Inputs!$A:$H,8,FALSE)</f>
        <v>1.0000</v>
      </c>
      <c r="N518" s="5" t="str">
        <f>VLOOKUP(X518,[2]Inputs!$A:$H,7,FALSE)</f>
        <v>1.0300</v>
      </c>
      <c r="O518">
        <v>0</v>
      </c>
      <c r="P518">
        <v>0</v>
      </c>
      <c r="Q518" s="17">
        <f>(SQRT((100/(J518*[2]Inputs!$B$9)*V518)^2/(K518^2+1)))*([2]Inputs!$B$8^2/100)</f>
        <v>0</v>
      </c>
      <c r="R518" s="17">
        <f>SQRT((([2]Inputs!$B$8^2/100)*100/(J518*[2]Inputs!$B$9)*V518)^2-(Q518)^2)/(2*PI()*50)</f>
        <v>0</v>
      </c>
      <c r="S518">
        <f>SQRT((100/(J518*[2]Inputs!$B$9))^2/(K518^2+1))*[2]Inputs!$B$8^2/100</f>
        <v>23.560643977140487</v>
      </c>
      <c r="T518">
        <f>SQRT((100/(J518*[2]Inputs!$B$9))^2-SQRT((100/(J518*[2]Inputs!$B$9))^2/(K518^2+1))^2)*[2]Inputs!$B$8^2/100/2/PI()/50</f>
        <v>9.0744989423642869E-2</v>
      </c>
      <c r="U518">
        <v>0</v>
      </c>
      <c r="V518">
        <v>0</v>
      </c>
      <c r="W518" t="str">
        <f t="shared" si="21"/>
        <v>PSCAD_SMIB_C_V.Osc_SCR4.53_XR1.21_P-1_Q0_190.1_0.3Hz</v>
      </c>
      <c r="X518" t="str">
        <f t="shared" si="22"/>
        <v>-1_0_4.53_1.21</v>
      </c>
      <c r="Z518">
        <v>0.3</v>
      </c>
      <c r="AB518" s="15"/>
      <c r="AC518" t="str">
        <f t="shared" si="23"/>
        <v>PSCAD_Test_190.1_0.3Hz_LWBESS_R0_SCR4.53_XR1.21_P-1_Q0_NOBESS</v>
      </c>
      <c r="AD518" t="s">
        <v>199</v>
      </c>
    </row>
    <row r="519" spans="1:30" x14ac:dyDescent="0.25">
      <c r="A519" s="1" t="s">
        <v>173</v>
      </c>
      <c r="B519" t="s">
        <v>55</v>
      </c>
      <c r="C519" t="s">
        <v>169</v>
      </c>
      <c r="D519" t="s">
        <v>1140</v>
      </c>
      <c r="E519" s="4" t="s">
        <v>334</v>
      </c>
      <c r="F519" t="s">
        <v>305</v>
      </c>
      <c r="G519">
        <v>30</v>
      </c>
      <c r="H519">
        <v>-1</v>
      </c>
      <c r="I519">
        <v>0</v>
      </c>
      <c r="J519">
        <f>[2]Inputs!$B$7</f>
        <v>4.53</v>
      </c>
      <c r="K519">
        <f>[2]Inputs!$C$7</f>
        <v>1.21</v>
      </c>
      <c r="L519" s="5" t="str">
        <f>VLOOKUP(X519,[2]Inputs!$A:$F,6,FALSE)</f>
        <v>1.1782</v>
      </c>
      <c r="M519" s="5" t="str">
        <f>VLOOKUP(X519,[2]Inputs!$A:$H,8,FALSE)</f>
        <v>1.0000</v>
      </c>
      <c r="N519" s="5" t="str">
        <f>VLOOKUP(X519,[2]Inputs!$A:$H,7,FALSE)</f>
        <v>1.0300</v>
      </c>
      <c r="O519">
        <v>0</v>
      </c>
      <c r="P519">
        <v>0</v>
      </c>
      <c r="Q519" s="17">
        <f>(SQRT((100/(J519*[2]Inputs!$B$9)*V519)^2/(K519^2+1)))*([2]Inputs!$B$8^2/100)</f>
        <v>0</v>
      </c>
      <c r="R519" s="17">
        <f>SQRT((([2]Inputs!$B$8^2/100)*100/(J519*[2]Inputs!$B$9)*V519)^2-(Q519)^2)/(2*PI()*50)</f>
        <v>0</v>
      </c>
      <c r="S519">
        <f>SQRT((100/(J519*[2]Inputs!$B$9))^2/(K519^2+1))*[2]Inputs!$B$8^2/100</f>
        <v>23.560643977140487</v>
      </c>
      <c r="T519">
        <f>SQRT((100/(J519*[2]Inputs!$B$9))^2-SQRT((100/(J519*[2]Inputs!$B$9))^2/(K519^2+1))^2)*[2]Inputs!$B$8^2/100/2/PI()/50</f>
        <v>9.0744989423642869E-2</v>
      </c>
      <c r="U519">
        <v>0</v>
      </c>
      <c r="V519">
        <v>0</v>
      </c>
      <c r="W519" t="str">
        <f t="shared" si="21"/>
        <v>PSCAD_SMIB_C_V.Osc_SCR4.53_XR1.21_P-1_Q0_190.1_0.4Hz</v>
      </c>
      <c r="X519" t="str">
        <f t="shared" si="22"/>
        <v>-1_0_4.53_1.21</v>
      </c>
      <c r="Z519">
        <v>0.4</v>
      </c>
      <c r="AB519" s="15"/>
      <c r="AC519" t="str">
        <f t="shared" si="23"/>
        <v>PSCAD_Test_190.1_0.4Hz_LWBESS_R0_SCR4.53_XR1.21_P-1_Q0_NOBESS</v>
      </c>
      <c r="AD519" t="s">
        <v>200</v>
      </c>
    </row>
    <row r="520" spans="1:30" x14ac:dyDescent="0.25">
      <c r="A520" s="1" t="s">
        <v>174</v>
      </c>
      <c r="B520" t="s">
        <v>55</v>
      </c>
      <c r="C520" t="s">
        <v>169</v>
      </c>
      <c r="D520" t="s">
        <v>1140</v>
      </c>
      <c r="E520" s="4" t="s">
        <v>334</v>
      </c>
      <c r="F520" t="s">
        <v>305</v>
      </c>
      <c r="G520">
        <v>30</v>
      </c>
      <c r="H520">
        <v>-1</v>
      </c>
      <c r="I520">
        <v>0</v>
      </c>
      <c r="J520">
        <f>[2]Inputs!$B$7</f>
        <v>4.53</v>
      </c>
      <c r="K520">
        <f>[2]Inputs!$C$7</f>
        <v>1.21</v>
      </c>
      <c r="L520" s="5" t="str">
        <f>VLOOKUP(X520,[2]Inputs!$A:$F,6,FALSE)</f>
        <v>1.1782</v>
      </c>
      <c r="M520" s="5" t="str">
        <f>VLOOKUP(X520,[2]Inputs!$A:$H,8,FALSE)</f>
        <v>1.0000</v>
      </c>
      <c r="N520" s="5" t="str">
        <f>VLOOKUP(X520,[2]Inputs!$A:$H,7,FALSE)</f>
        <v>1.0300</v>
      </c>
      <c r="O520">
        <v>0</v>
      </c>
      <c r="P520">
        <v>0</v>
      </c>
      <c r="Q520" s="17">
        <f>(SQRT((100/(J520*[2]Inputs!$B$9)*V520)^2/(K520^2+1)))*([2]Inputs!$B$8^2/100)</f>
        <v>0</v>
      </c>
      <c r="R520" s="17">
        <f>SQRT((([2]Inputs!$B$8^2/100)*100/(J520*[2]Inputs!$B$9)*V520)^2-(Q520)^2)/(2*PI()*50)</f>
        <v>0</v>
      </c>
      <c r="S520">
        <f>SQRT((100/(J520*[2]Inputs!$B$9))^2/(K520^2+1))*[2]Inputs!$B$8^2/100</f>
        <v>23.560643977140487</v>
      </c>
      <c r="T520">
        <f>SQRT((100/(J520*[2]Inputs!$B$9))^2-SQRT((100/(J520*[2]Inputs!$B$9))^2/(K520^2+1))^2)*[2]Inputs!$B$8^2/100/2/PI()/50</f>
        <v>9.0744989423642869E-2</v>
      </c>
      <c r="U520">
        <v>0</v>
      </c>
      <c r="V520">
        <v>0</v>
      </c>
      <c r="W520" t="str">
        <f t="shared" si="21"/>
        <v>PSCAD_SMIB_C_V.Osc_SCR4.53_XR1.21_P-1_Q0_190.1_0.5Hz</v>
      </c>
      <c r="X520" t="str">
        <f t="shared" si="22"/>
        <v>-1_0_4.53_1.21</v>
      </c>
      <c r="Z520">
        <v>0.5</v>
      </c>
      <c r="AB520" s="15"/>
      <c r="AC520" t="str">
        <f t="shared" si="23"/>
        <v>PSCAD_Test_190.1_0.5Hz_LWBESS_R0_SCR4.53_XR1.21_P-1_Q0_NOBESS</v>
      </c>
      <c r="AD520" t="s">
        <v>201</v>
      </c>
    </row>
    <row r="521" spans="1:30" x14ac:dyDescent="0.25">
      <c r="A521" s="1" t="s">
        <v>175</v>
      </c>
      <c r="B521" t="s">
        <v>55</v>
      </c>
      <c r="C521" t="s">
        <v>169</v>
      </c>
      <c r="D521" t="s">
        <v>1140</v>
      </c>
      <c r="E521" s="4" t="s">
        <v>334</v>
      </c>
      <c r="F521" t="s">
        <v>305</v>
      </c>
      <c r="G521">
        <v>30</v>
      </c>
      <c r="H521">
        <v>-1</v>
      </c>
      <c r="I521">
        <v>0</v>
      </c>
      <c r="J521">
        <f>[2]Inputs!$B$7</f>
        <v>4.53</v>
      </c>
      <c r="K521">
        <f>[2]Inputs!$C$7</f>
        <v>1.21</v>
      </c>
      <c r="L521" s="5" t="str">
        <f>VLOOKUP(X521,[2]Inputs!$A:$F,6,FALSE)</f>
        <v>1.1782</v>
      </c>
      <c r="M521" s="5" t="str">
        <f>VLOOKUP(X521,[2]Inputs!$A:$H,8,FALSE)</f>
        <v>1.0000</v>
      </c>
      <c r="N521" s="5" t="str">
        <f>VLOOKUP(X521,[2]Inputs!$A:$H,7,FALSE)</f>
        <v>1.0300</v>
      </c>
      <c r="O521">
        <v>0</v>
      </c>
      <c r="P521">
        <v>0</v>
      </c>
      <c r="Q521" s="17">
        <f>(SQRT((100/(J521*[2]Inputs!$B$9)*V521)^2/(K521^2+1)))*([2]Inputs!$B$8^2/100)</f>
        <v>0</v>
      </c>
      <c r="R521" s="17">
        <f>SQRT((([2]Inputs!$B$8^2/100)*100/(J521*[2]Inputs!$B$9)*V521)^2-(Q521)^2)/(2*PI()*50)</f>
        <v>0</v>
      </c>
      <c r="S521">
        <f>SQRT((100/(J521*[2]Inputs!$B$9))^2/(K521^2+1))*[2]Inputs!$B$8^2/100</f>
        <v>23.560643977140487</v>
      </c>
      <c r="T521">
        <f>SQRT((100/(J521*[2]Inputs!$B$9))^2-SQRT((100/(J521*[2]Inputs!$B$9))^2/(K521^2+1))^2)*[2]Inputs!$B$8^2/100/2/PI()/50</f>
        <v>9.0744989423642869E-2</v>
      </c>
      <c r="U521">
        <v>0</v>
      </c>
      <c r="V521">
        <v>0</v>
      </c>
      <c r="W521" t="str">
        <f t="shared" si="21"/>
        <v>PSCAD_SMIB_C_V.Osc_SCR4.53_XR1.21_P-1_Q0_190.1_0.6Hz</v>
      </c>
      <c r="X521" t="str">
        <f t="shared" si="22"/>
        <v>-1_0_4.53_1.21</v>
      </c>
      <c r="Z521">
        <v>0.6</v>
      </c>
      <c r="AB521" s="15"/>
      <c r="AC521" t="str">
        <f t="shared" si="23"/>
        <v>PSCAD_Test_190.1_0.6Hz_LWBESS_R0_SCR4.53_XR1.21_P-1_Q0_NOBESS</v>
      </c>
      <c r="AD521" t="s">
        <v>202</v>
      </c>
    </row>
    <row r="522" spans="1:30" x14ac:dyDescent="0.25">
      <c r="A522" s="1" t="s">
        <v>176</v>
      </c>
      <c r="B522" t="s">
        <v>55</v>
      </c>
      <c r="C522" t="s">
        <v>169</v>
      </c>
      <c r="D522" t="s">
        <v>1140</v>
      </c>
      <c r="E522" s="4" t="s">
        <v>334</v>
      </c>
      <c r="F522" t="s">
        <v>305</v>
      </c>
      <c r="G522">
        <v>30</v>
      </c>
      <c r="H522">
        <v>-1</v>
      </c>
      <c r="I522">
        <v>0</v>
      </c>
      <c r="J522">
        <f>[2]Inputs!$B$7</f>
        <v>4.53</v>
      </c>
      <c r="K522">
        <f>[2]Inputs!$C$7</f>
        <v>1.21</v>
      </c>
      <c r="L522" s="5" t="str">
        <f>VLOOKUP(X522,[2]Inputs!$A:$F,6,FALSE)</f>
        <v>1.1782</v>
      </c>
      <c r="M522" s="5" t="str">
        <f>VLOOKUP(X522,[2]Inputs!$A:$H,8,FALSE)</f>
        <v>1.0000</v>
      </c>
      <c r="N522" s="5" t="str">
        <f>VLOOKUP(X522,[2]Inputs!$A:$H,7,FALSE)</f>
        <v>1.0300</v>
      </c>
      <c r="O522">
        <v>0</v>
      </c>
      <c r="P522">
        <v>0</v>
      </c>
      <c r="Q522" s="17">
        <f>(SQRT((100/(J522*[2]Inputs!$B$9)*V522)^2/(K522^2+1)))*([2]Inputs!$B$8^2/100)</f>
        <v>0</v>
      </c>
      <c r="R522" s="17">
        <f>SQRT((([2]Inputs!$B$8^2/100)*100/(J522*[2]Inputs!$B$9)*V522)^2-(Q522)^2)/(2*PI()*50)</f>
        <v>0</v>
      </c>
      <c r="S522">
        <f>SQRT((100/(J522*[2]Inputs!$B$9))^2/(K522^2+1))*[2]Inputs!$B$8^2/100</f>
        <v>23.560643977140487</v>
      </c>
      <c r="T522">
        <f>SQRT((100/(J522*[2]Inputs!$B$9))^2-SQRT((100/(J522*[2]Inputs!$B$9))^2/(K522^2+1))^2)*[2]Inputs!$B$8^2/100/2/PI()/50</f>
        <v>9.0744989423642869E-2</v>
      </c>
      <c r="U522">
        <v>0</v>
      </c>
      <c r="V522">
        <v>0</v>
      </c>
      <c r="W522" t="str">
        <f t="shared" si="21"/>
        <v>PSCAD_SMIB_C_V.Osc_SCR4.53_XR1.21_P-1_Q0_190.1_0.7Hz</v>
      </c>
      <c r="X522" t="str">
        <f t="shared" si="22"/>
        <v>-1_0_4.53_1.21</v>
      </c>
      <c r="Z522">
        <v>0.7</v>
      </c>
      <c r="AB522" s="15"/>
      <c r="AC522" t="str">
        <f t="shared" si="23"/>
        <v>PSCAD_Test_190.1_0.7Hz_LWBESS_R0_SCR4.53_XR1.21_P-1_Q0_NOBESS</v>
      </c>
      <c r="AD522" t="s">
        <v>203</v>
      </c>
    </row>
    <row r="523" spans="1:30" x14ac:dyDescent="0.25">
      <c r="A523" s="1" t="s">
        <v>177</v>
      </c>
      <c r="B523" t="s">
        <v>55</v>
      </c>
      <c r="C523" t="s">
        <v>169</v>
      </c>
      <c r="D523" t="s">
        <v>1140</v>
      </c>
      <c r="E523" s="4" t="s">
        <v>334</v>
      </c>
      <c r="F523" t="s">
        <v>305</v>
      </c>
      <c r="G523">
        <v>30</v>
      </c>
      <c r="H523">
        <v>-1</v>
      </c>
      <c r="I523">
        <v>0</v>
      </c>
      <c r="J523">
        <f>[2]Inputs!$B$7</f>
        <v>4.53</v>
      </c>
      <c r="K523">
        <f>[2]Inputs!$C$7</f>
        <v>1.21</v>
      </c>
      <c r="L523" s="5" t="str">
        <f>VLOOKUP(X523,[2]Inputs!$A:$F,6,FALSE)</f>
        <v>1.1782</v>
      </c>
      <c r="M523" s="5" t="str">
        <f>VLOOKUP(X523,[2]Inputs!$A:$H,8,FALSE)</f>
        <v>1.0000</v>
      </c>
      <c r="N523" s="5" t="str">
        <f>VLOOKUP(X523,[2]Inputs!$A:$H,7,FALSE)</f>
        <v>1.0300</v>
      </c>
      <c r="O523">
        <v>0</v>
      </c>
      <c r="P523">
        <v>0</v>
      </c>
      <c r="Q523" s="17">
        <f>(SQRT((100/(J523*[2]Inputs!$B$9)*V523)^2/(K523^2+1)))*([2]Inputs!$B$8^2/100)</f>
        <v>0</v>
      </c>
      <c r="R523" s="17">
        <f>SQRT((([2]Inputs!$B$8^2/100)*100/(J523*[2]Inputs!$B$9)*V523)^2-(Q523)^2)/(2*PI()*50)</f>
        <v>0</v>
      </c>
      <c r="S523">
        <f>SQRT((100/(J523*[2]Inputs!$B$9))^2/(K523^2+1))*[2]Inputs!$B$8^2/100</f>
        <v>23.560643977140487</v>
      </c>
      <c r="T523">
        <f>SQRT((100/(J523*[2]Inputs!$B$9))^2-SQRT((100/(J523*[2]Inputs!$B$9))^2/(K523^2+1))^2)*[2]Inputs!$B$8^2/100/2/PI()/50</f>
        <v>9.0744989423642869E-2</v>
      </c>
      <c r="U523">
        <v>0</v>
      </c>
      <c r="V523">
        <v>0</v>
      </c>
      <c r="W523" t="str">
        <f t="shared" si="21"/>
        <v>PSCAD_SMIB_C_V.Osc_SCR4.53_XR1.21_P-1_Q0_190.1_0.8Hz</v>
      </c>
      <c r="X523" t="str">
        <f t="shared" si="22"/>
        <v>-1_0_4.53_1.21</v>
      </c>
      <c r="Z523">
        <v>0.8</v>
      </c>
      <c r="AB523" s="15"/>
      <c r="AC523" t="str">
        <f t="shared" si="23"/>
        <v>PSCAD_Test_190.1_0.8Hz_LWBESS_R0_SCR4.53_XR1.21_P-1_Q0_NOBESS</v>
      </c>
      <c r="AD523" t="s">
        <v>204</v>
      </c>
    </row>
    <row r="524" spans="1:30" x14ac:dyDescent="0.25">
      <c r="A524" s="1" t="s">
        <v>178</v>
      </c>
      <c r="B524" t="s">
        <v>55</v>
      </c>
      <c r="C524" t="s">
        <v>169</v>
      </c>
      <c r="D524" t="s">
        <v>1140</v>
      </c>
      <c r="E524" s="4" t="s">
        <v>334</v>
      </c>
      <c r="F524" t="s">
        <v>305</v>
      </c>
      <c r="G524">
        <v>30</v>
      </c>
      <c r="H524">
        <v>-1</v>
      </c>
      <c r="I524">
        <v>0</v>
      </c>
      <c r="J524">
        <f>[2]Inputs!$B$7</f>
        <v>4.53</v>
      </c>
      <c r="K524">
        <f>[2]Inputs!$C$7</f>
        <v>1.21</v>
      </c>
      <c r="L524" s="5" t="str">
        <f>VLOOKUP(X524,[2]Inputs!$A:$F,6,FALSE)</f>
        <v>1.1782</v>
      </c>
      <c r="M524" s="5" t="str">
        <f>VLOOKUP(X524,[2]Inputs!$A:$H,8,FALSE)</f>
        <v>1.0000</v>
      </c>
      <c r="N524" s="5" t="str">
        <f>VLOOKUP(X524,[2]Inputs!$A:$H,7,FALSE)</f>
        <v>1.0300</v>
      </c>
      <c r="O524">
        <v>0</v>
      </c>
      <c r="P524">
        <v>0</v>
      </c>
      <c r="Q524" s="17">
        <f>(SQRT((100/(J524*[2]Inputs!$B$9)*V524)^2/(K524^2+1)))*([2]Inputs!$B$8^2/100)</f>
        <v>0</v>
      </c>
      <c r="R524" s="17">
        <f>SQRT((([2]Inputs!$B$8^2/100)*100/(J524*[2]Inputs!$B$9)*V524)^2-(Q524)^2)/(2*PI()*50)</f>
        <v>0</v>
      </c>
      <c r="S524">
        <f>SQRT((100/(J524*[2]Inputs!$B$9))^2/(K524^2+1))*[2]Inputs!$B$8^2/100</f>
        <v>23.560643977140487</v>
      </c>
      <c r="T524">
        <f>SQRT((100/(J524*[2]Inputs!$B$9))^2-SQRT((100/(J524*[2]Inputs!$B$9))^2/(K524^2+1))^2)*[2]Inputs!$B$8^2/100/2/PI()/50</f>
        <v>9.0744989423642869E-2</v>
      </c>
      <c r="U524">
        <v>0</v>
      </c>
      <c r="V524">
        <v>0</v>
      </c>
      <c r="W524" t="str">
        <f t="shared" si="21"/>
        <v>PSCAD_SMIB_C_V.Osc_SCR4.53_XR1.21_P-1_Q0_190.1_0.9Hz</v>
      </c>
      <c r="X524" t="str">
        <f t="shared" si="22"/>
        <v>-1_0_4.53_1.21</v>
      </c>
      <c r="Z524">
        <v>0.9</v>
      </c>
      <c r="AB524" s="15"/>
      <c r="AC524" t="str">
        <f t="shared" si="23"/>
        <v>PSCAD_Test_190.1_0.9Hz_LWBESS_R0_SCR4.53_XR1.21_P-1_Q0_NOBESS</v>
      </c>
      <c r="AD524" t="s">
        <v>205</v>
      </c>
    </row>
    <row r="525" spans="1:30" x14ac:dyDescent="0.25">
      <c r="A525" s="1" t="s">
        <v>100</v>
      </c>
      <c r="B525" t="s">
        <v>55</v>
      </c>
      <c r="C525" t="s">
        <v>169</v>
      </c>
      <c r="D525" t="s">
        <v>1140</v>
      </c>
      <c r="E525" s="4" t="s">
        <v>334</v>
      </c>
      <c r="F525" t="s">
        <v>305</v>
      </c>
      <c r="G525">
        <v>30</v>
      </c>
      <c r="H525">
        <v>-1</v>
      </c>
      <c r="I525">
        <v>0</v>
      </c>
      <c r="J525">
        <f>[2]Inputs!$B$7</f>
        <v>4.53</v>
      </c>
      <c r="K525">
        <f>[2]Inputs!$C$7</f>
        <v>1.21</v>
      </c>
      <c r="L525" s="5" t="str">
        <f>VLOOKUP(X525,[2]Inputs!$A:$F,6,FALSE)</f>
        <v>1.1782</v>
      </c>
      <c r="M525" s="5" t="str">
        <f>VLOOKUP(X525,[2]Inputs!$A:$H,8,FALSE)</f>
        <v>1.0000</v>
      </c>
      <c r="N525" s="5" t="str">
        <f>VLOOKUP(X525,[2]Inputs!$A:$H,7,FALSE)</f>
        <v>1.0300</v>
      </c>
      <c r="O525">
        <v>0</v>
      </c>
      <c r="P525">
        <v>0</v>
      </c>
      <c r="Q525" s="17">
        <f>(SQRT((100/(J525*[2]Inputs!$B$9)*V525)^2/(K525^2+1)))*([2]Inputs!$B$8^2/100)</f>
        <v>0</v>
      </c>
      <c r="R525" s="17">
        <f>SQRT((([2]Inputs!$B$8^2/100)*100/(J525*[2]Inputs!$B$9)*V525)^2-(Q525)^2)/(2*PI()*50)</f>
        <v>0</v>
      </c>
      <c r="S525">
        <f>SQRT((100/(J525*[2]Inputs!$B$9))^2/(K525^2+1))*[2]Inputs!$B$8^2/100</f>
        <v>23.560643977140487</v>
      </c>
      <c r="T525">
        <f>SQRT((100/(J525*[2]Inputs!$B$9))^2-SQRT((100/(J525*[2]Inputs!$B$9))^2/(K525^2+1))^2)*[2]Inputs!$B$8^2/100/2/PI()/50</f>
        <v>9.0744989423642869E-2</v>
      </c>
      <c r="U525">
        <v>0</v>
      </c>
      <c r="V525">
        <v>0</v>
      </c>
      <c r="W525" t="str">
        <f t="shared" si="21"/>
        <v>PSCAD_SMIB_C_V.Osc_SCR4.53_XR1.21_P-1_Q0_190.1_1Hz</v>
      </c>
      <c r="X525" t="str">
        <f t="shared" si="22"/>
        <v>-1_0_4.53_1.21</v>
      </c>
      <c r="Z525">
        <v>1</v>
      </c>
      <c r="AB525" s="15"/>
      <c r="AC525" t="str">
        <f t="shared" si="23"/>
        <v>PSCAD_Test_190.1_1Hz_LWBESS_R0_SCR4.53_XR1.21_P-1_Q0_NOBESS</v>
      </c>
      <c r="AD525" t="s">
        <v>206</v>
      </c>
    </row>
    <row r="526" spans="1:30" x14ac:dyDescent="0.25">
      <c r="A526" s="1" t="s">
        <v>101</v>
      </c>
      <c r="B526" t="s">
        <v>55</v>
      </c>
      <c r="C526" t="s">
        <v>169</v>
      </c>
      <c r="D526" t="s">
        <v>1140</v>
      </c>
      <c r="E526" s="4" t="s">
        <v>334</v>
      </c>
      <c r="F526" t="s">
        <v>305</v>
      </c>
      <c r="G526">
        <v>30</v>
      </c>
      <c r="H526">
        <v>-1</v>
      </c>
      <c r="I526">
        <v>0</v>
      </c>
      <c r="J526">
        <f>[2]Inputs!$B$7</f>
        <v>4.53</v>
      </c>
      <c r="K526">
        <f>[2]Inputs!$C$7</f>
        <v>1.21</v>
      </c>
      <c r="L526" s="5" t="str">
        <f>VLOOKUP(X526,[2]Inputs!$A:$F,6,FALSE)</f>
        <v>1.1782</v>
      </c>
      <c r="M526" s="5" t="str">
        <f>VLOOKUP(X526,[2]Inputs!$A:$H,8,FALSE)</f>
        <v>1.0000</v>
      </c>
      <c r="N526" s="5" t="str">
        <f>VLOOKUP(X526,[2]Inputs!$A:$H,7,FALSE)</f>
        <v>1.0300</v>
      </c>
      <c r="O526">
        <v>0</v>
      </c>
      <c r="P526">
        <v>0</v>
      </c>
      <c r="Q526" s="17">
        <f>(SQRT((100/(J526*[2]Inputs!$B$9)*V526)^2/(K526^2+1)))*([2]Inputs!$B$8^2/100)</f>
        <v>0</v>
      </c>
      <c r="R526" s="17">
        <f>SQRT((([2]Inputs!$B$8^2/100)*100/(J526*[2]Inputs!$B$9)*V526)^2-(Q526)^2)/(2*PI()*50)</f>
        <v>0</v>
      </c>
      <c r="S526">
        <f>SQRT((100/(J526*[2]Inputs!$B$9))^2/(K526^2+1))*[2]Inputs!$B$8^2/100</f>
        <v>23.560643977140487</v>
      </c>
      <c r="T526">
        <f>SQRT((100/(J526*[2]Inputs!$B$9))^2-SQRT((100/(J526*[2]Inputs!$B$9))^2/(K526^2+1))^2)*[2]Inputs!$B$8^2/100/2/PI()/50</f>
        <v>9.0744989423642869E-2</v>
      </c>
      <c r="U526">
        <v>0</v>
      </c>
      <c r="V526">
        <v>0</v>
      </c>
      <c r="W526" t="str">
        <f t="shared" si="21"/>
        <v>PSCAD_SMIB_C_V.Osc_SCR4.53_XR1.21_P-1_Q0_190.1_2Hz</v>
      </c>
      <c r="X526" t="str">
        <f t="shared" si="22"/>
        <v>-1_0_4.53_1.21</v>
      </c>
      <c r="Z526">
        <v>2</v>
      </c>
      <c r="AB526" s="15"/>
      <c r="AC526" t="str">
        <f t="shared" si="23"/>
        <v>PSCAD_Test_190.1_2Hz_LWBESS_R0_SCR4.53_XR1.21_P-1_Q0_NOBESS</v>
      </c>
      <c r="AD526" t="s">
        <v>207</v>
      </c>
    </row>
    <row r="527" spans="1:30" x14ac:dyDescent="0.25">
      <c r="A527" s="1" t="s">
        <v>102</v>
      </c>
      <c r="B527" t="s">
        <v>55</v>
      </c>
      <c r="C527" t="s">
        <v>169</v>
      </c>
      <c r="D527" t="s">
        <v>1140</v>
      </c>
      <c r="E527" s="4" t="s">
        <v>334</v>
      </c>
      <c r="F527" t="s">
        <v>305</v>
      </c>
      <c r="G527">
        <v>30</v>
      </c>
      <c r="H527">
        <v>-1</v>
      </c>
      <c r="I527">
        <v>0</v>
      </c>
      <c r="J527">
        <f>[2]Inputs!$B$7</f>
        <v>4.53</v>
      </c>
      <c r="K527">
        <f>[2]Inputs!$C$7</f>
        <v>1.21</v>
      </c>
      <c r="L527" s="5" t="str">
        <f>VLOOKUP(X527,[2]Inputs!$A:$F,6,FALSE)</f>
        <v>1.1782</v>
      </c>
      <c r="M527" s="5" t="str">
        <f>VLOOKUP(X527,[2]Inputs!$A:$H,8,FALSE)</f>
        <v>1.0000</v>
      </c>
      <c r="N527" s="5" t="str">
        <f>VLOOKUP(X527,[2]Inputs!$A:$H,7,FALSE)</f>
        <v>1.0300</v>
      </c>
      <c r="O527">
        <v>0</v>
      </c>
      <c r="P527">
        <v>0</v>
      </c>
      <c r="Q527" s="17">
        <f>(SQRT((100/(J527*[2]Inputs!$B$9)*V527)^2/(K527^2+1)))*([2]Inputs!$B$8^2/100)</f>
        <v>0</v>
      </c>
      <c r="R527" s="17">
        <f>SQRT((([2]Inputs!$B$8^2/100)*100/(J527*[2]Inputs!$B$9)*V527)^2-(Q527)^2)/(2*PI()*50)</f>
        <v>0</v>
      </c>
      <c r="S527">
        <f>SQRT((100/(J527*[2]Inputs!$B$9))^2/(K527^2+1))*[2]Inputs!$B$8^2/100</f>
        <v>23.560643977140487</v>
      </c>
      <c r="T527">
        <f>SQRT((100/(J527*[2]Inputs!$B$9))^2-SQRT((100/(J527*[2]Inputs!$B$9))^2/(K527^2+1))^2)*[2]Inputs!$B$8^2/100/2/PI()/50</f>
        <v>9.0744989423642869E-2</v>
      </c>
      <c r="U527">
        <v>0</v>
      </c>
      <c r="V527">
        <v>0</v>
      </c>
      <c r="W527" t="str">
        <f t="shared" si="21"/>
        <v>PSCAD_SMIB_C_V.Osc_SCR4.53_XR1.21_P-1_Q0_190.1_3Hz</v>
      </c>
      <c r="X527" t="str">
        <f t="shared" si="22"/>
        <v>-1_0_4.53_1.21</v>
      </c>
      <c r="Z527">
        <v>3</v>
      </c>
      <c r="AB527" s="15"/>
      <c r="AC527" t="str">
        <f t="shared" si="23"/>
        <v>PSCAD_Test_190.1_3Hz_LWBESS_R0_SCR4.53_XR1.21_P-1_Q0_NOBESS</v>
      </c>
      <c r="AD527" t="s">
        <v>208</v>
      </c>
    </row>
    <row r="528" spans="1:30" x14ac:dyDescent="0.25">
      <c r="A528" s="1" t="s">
        <v>103</v>
      </c>
      <c r="B528" t="s">
        <v>55</v>
      </c>
      <c r="C528" t="s">
        <v>169</v>
      </c>
      <c r="D528" t="s">
        <v>1140</v>
      </c>
      <c r="E528" s="4" t="s">
        <v>334</v>
      </c>
      <c r="F528" t="s">
        <v>305</v>
      </c>
      <c r="G528">
        <v>30</v>
      </c>
      <c r="H528">
        <v>-1</v>
      </c>
      <c r="I528">
        <v>0</v>
      </c>
      <c r="J528">
        <f>[2]Inputs!$B$7</f>
        <v>4.53</v>
      </c>
      <c r="K528">
        <f>[2]Inputs!$C$7</f>
        <v>1.21</v>
      </c>
      <c r="L528" s="5" t="str">
        <f>VLOOKUP(X528,[2]Inputs!$A:$F,6,FALSE)</f>
        <v>1.1782</v>
      </c>
      <c r="M528" s="5" t="str">
        <f>VLOOKUP(X528,[2]Inputs!$A:$H,8,FALSE)</f>
        <v>1.0000</v>
      </c>
      <c r="N528" s="5" t="str">
        <f>VLOOKUP(X528,[2]Inputs!$A:$H,7,FALSE)</f>
        <v>1.0300</v>
      </c>
      <c r="O528">
        <v>0</v>
      </c>
      <c r="P528">
        <v>0</v>
      </c>
      <c r="Q528" s="17">
        <f>(SQRT((100/(J528*[2]Inputs!$B$9)*V528)^2/(K528^2+1)))*([2]Inputs!$B$8^2/100)</f>
        <v>0</v>
      </c>
      <c r="R528" s="17">
        <f>SQRT((([2]Inputs!$B$8^2/100)*100/(J528*[2]Inputs!$B$9)*V528)^2-(Q528)^2)/(2*PI()*50)</f>
        <v>0</v>
      </c>
      <c r="S528">
        <f>SQRT((100/(J528*[2]Inputs!$B$9))^2/(K528^2+1))*[2]Inputs!$B$8^2/100</f>
        <v>23.560643977140487</v>
      </c>
      <c r="T528">
        <f>SQRT((100/(J528*[2]Inputs!$B$9))^2-SQRT((100/(J528*[2]Inputs!$B$9))^2/(K528^2+1))^2)*[2]Inputs!$B$8^2/100/2/PI()/50</f>
        <v>9.0744989423642869E-2</v>
      </c>
      <c r="U528">
        <v>0</v>
      </c>
      <c r="V528">
        <v>0</v>
      </c>
      <c r="W528" t="str">
        <f t="shared" si="21"/>
        <v>PSCAD_SMIB_C_V.Osc_SCR4.53_XR1.21_P-1_Q0_190.1_4Hz</v>
      </c>
      <c r="X528" t="str">
        <f t="shared" si="22"/>
        <v>-1_0_4.53_1.21</v>
      </c>
      <c r="Z528">
        <v>4</v>
      </c>
      <c r="AB528" s="15"/>
      <c r="AC528" t="str">
        <f t="shared" si="23"/>
        <v>PSCAD_Test_190.1_4Hz_LWBESS_R0_SCR4.53_XR1.21_P-1_Q0_NOBESS</v>
      </c>
      <c r="AD528" t="s">
        <v>209</v>
      </c>
    </row>
    <row r="529" spans="1:30" x14ac:dyDescent="0.25">
      <c r="A529" s="1" t="s">
        <v>104</v>
      </c>
      <c r="B529" t="s">
        <v>55</v>
      </c>
      <c r="C529" t="s">
        <v>169</v>
      </c>
      <c r="D529" t="s">
        <v>1140</v>
      </c>
      <c r="E529" s="4" t="s">
        <v>334</v>
      </c>
      <c r="F529" t="s">
        <v>305</v>
      </c>
      <c r="G529">
        <v>30</v>
      </c>
      <c r="H529">
        <v>-1</v>
      </c>
      <c r="I529">
        <v>0</v>
      </c>
      <c r="J529">
        <f>[2]Inputs!$B$7</f>
        <v>4.53</v>
      </c>
      <c r="K529">
        <f>[2]Inputs!$C$7</f>
        <v>1.21</v>
      </c>
      <c r="L529" s="5" t="str">
        <f>VLOOKUP(X529,[2]Inputs!$A:$F,6,FALSE)</f>
        <v>1.1782</v>
      </c>
      <c r="M529" s="5" t="str">
        <f>VLOOKUP(X529,[2]Inputs!$A:$H,8,FALSE)</f>
        <v>1.0000</v>
      </c>
      <c r="N529" s="5" t="str">
        <f>VLOOKUP(X529,[2]Inputs!$A:$H,7,FALSE)</f>
        <v>1.0300</v>
      </c>
      <c r="O529">
        <v>0</v>
      </c>
      <c r="P529">
        <v>0</v>
      </c>
      <c r="Q529" s="17">
        <f>(SQRT((100/(J529*[2]Inputs!$B$9)*V529)^2/(K529^2+1)))*([2]Inputs!$B$8^2/100)</f>
        <v>0</v>
      </c>
      <c r="R529" s="17">
        <f>SQRT((([2]Inputs!$B$8^2/100)*100/(J529*[2]Inputs!$B$9)*V529)^2-(Q529)^2)/(2*PI()*50)</f>
        <v>0</v>
      </c>
      <c r="S529">
        <f>SQRT((100/(J529*[2]Inputs!$B$9))^2/(K529^2+1))*[2]Inputs!$B$8^2/100</f>
        <v>23.560643977140487</v>
      </c>
      <c r="T529">
        <f>SQRT((100/(J529*[2]Inputs!$B$9))^2-SQRT((100/(J529*[2]Inputs!$B$9))^2/(K529^2+1))^2)*[2]Inputs!$B$8^2/100/2/PI()/50</f>
        <v>9.0744989423642869E-2</v>
      </c>
      <c r="U529">
        <v>0</v>
      </c>
      <c r="V529">
        <v>0</v>
      </c>
      <c r="W529" t="str">
        <f t="shared" si="21"/>
        <v>PSCAD_SMIB_C_V.Osc_SCR4.53_XR1.21_P-1_Q0_190.1_5Hz</v>
      </c>
      <c r="X529" t="str">
        <f t="shared" si="22"/>
        <v>-1_0_4.53_1.21</v>
      </c>
      <c r="Z529">
        <v>5</v>
      </c>
      <c r="AB529" s="15"/>
      <c r="AC529" t="str">
        <f t="shared" si="23"/>
        <v>PSCAD_Test_190.1_5Hz_LWBESS_R0_SCR4.53_XR1.21_P-1_Q0_NOBESS</v>
      </c>
      <c r="AD529" t="s">
        <v>210</v>
      </c>
    </row>
    <row r="530" spans="1:30" x14ac:dyDescent="0.25">
      <c r="A530" s="1" t="s">
        <v>105</v>
      </c>
      <c r="B530" t="s">
        <v>55</v>
      </c>
      <c r="C530" t="s">
        <v>169</v>
      </c>
      <c r="D530" t="s">
        <v>1140</v>
      </c>
      <c r="E530" s="4" t="s">
        <v>334</v>
      </c>
      <c r="F530" t="s">
        <v>305</v>
      </c>
      <c r="G530">
        <v>30</v>
      </c>
      <c r="H530">
        <v>-1</v>
      </c>
      <c r="I530">
        <v>0</v>
      </c>
      <c r="J530">
        <f>[2]Inputs!$B$7</f>
        <v>4.53</v>
      </c>
      <c r="K530">
        <f>[2]Inputs!$C$7</f>
        <v>1.21</v>
      </c>
      <c r="L530" s="5" t="str">
        <f>VLOOKUP(X530,[2]Inputs!$A:$F,6,FALSE)</f>
        <v>1.1782</v>
      </c>
      <c r="M530" s="5" t="str">
        <f>VLOOKUP(X530,[2]Inputs!$A:$H,8,FALSE)</f>
        <v>1.0000</v>
      </c>
      <c r="N530" s="5" t="str">
        <f>VLOOKUP(X530,[2]Inputs!$A:$H,7,FALSE)</f>
        <v>1.0300</v>
      </c>
      <c r="O530">
        <v>0</v>
      </c>
      <c r="P530">
        <v>0</v>
      </c>
      <c r="Q530" s="17">
        <f>(SQRT((100/(J530*[2]Inputs!$B$9)*V530)^2/(K530^2+1)))*([2]Inputs!$B$8^2/100)</f>
        <v>0</v>
      </c>
      <c r="R530" s="17">
        <f>SQRT((([2]Inputs!$B$8^2/100)*100/(J530*[2]Inputs!$B$9)*V530)^2-(Q530)^2)/(2*PI()*50)</f>
        <v>0</v>
      </c>
      <c r="S530">
        <f>SQRT((100/(J530*[2]Inputs!$B$9))^2/(K530^2+1))*[2]Inputs!$B$8^2/100</f>
        <v>23.560643977140487</v>
      </c>
      <c r="T530">
        <f>SQRT((100/(J530*[2]Inputs!$B$9))^2-SQRT((100/(J530*[2]Inputs!$B$9))^2/(K530^2+1))^2)*[2]Inputs!$B$8^2/100/2/PI()/50</f>
        <v>9.0744989423642869E-2</v>
      </c>
      <c r="U530">
        <v>0</v>
      </c>
      <c r="V530">
        <v>0</v>
      </c>
      <c r="W530" t="str">
        <f t="shared" si="21"/>
        <v>PSCAD_SMIB_C_V.Osc_SCR4.53_XR1.21_P-1_Q0_190.1_6Hz</v>
      </c>
      <c r="X530" t="str">
        <f t="shared" si="22"/>
        <v>-1_0_4.53_1.21</v>
      </c>
      <c r="Z530">
        <v>6</v>
      </c>
      <c r="AB530" s="15"/>
      <c r="AC530" t="str">
        <f t="shared" si="23"/>
        <v>PSCAD_Test_190.1_6Hz_LWBESS_R0_SCR4.53_XR1.21_P-1_Q0_NOBESS</v>
      </c>
      <c r="AD530" t="s">
        <v>211</v>
      </c>
    </row>
    <row r="531" spans="1:30" x14ac:dyDescent="0.25">
      <c r="A531" s="1" t="s">
        <v>106</v>
      </c>
      <c r="B531" t="s">
        <v>55</v>
      </c>
      <c r="C531" t="s">
        <v>169</v>
      </c>
      <c r="D531" t="s">
        <v>1140</v>
      </c>
      <c r="E531" s="4" t="s">
        <v>334</v>
      </c>
      <c r="F531" t="s">
        <v>305</v>
      </c>
      <c r="G531">
        <v>30</v>
      </c>
      <c r="H531">
        <v>-1</v>
      </c>
      <c r="I531">
        <v>0</v>
      </c>
      <c r="J531">
        <f>[2]Inputs!$B$7</f>
        <v>4.53</v>
      </c>
      <c r="K531">
        <f>[2]Inputs!$C$7</f>
        <v>1.21</v>
      </c>
      <c r="L531" s="5" t="str">
        <f>VLOOKUP(X531,[2]Inputs!$A:$F,6,FALSE)</f>
        <v>1.1782</v>
      </c>
      <c r="M531" s="5" t="str">
        <f>VLOOKUP(X531,[2]Inputs!$A:$H,8,FALSE)</f>
        <v>1.0000</v>
      </c>
      <c r="N531" s="5" t="str">
        <f>VLOOKUP(X531,[2]Inputs!$A:$H,7,FALSE)</f>
        <v>1.0300</v>
      </c>
      <c r="O531">
        <v>0</v>
      </c>
      <c r="P531">
        <v>0</v>
      </c>
      <c r="Q531" s="17">
        <f>(SQRT((100/(J531*[2]Inputs!$B$9)*V531)^2/(K531^2+1)))*([2]Inputs!$B$8^2/100)</f>
        <v>0</v>
      </c>
      <c r="R531" s="17">
        <f>SQRT((([2]Inputs!$B$8^2/100)*100/(J531*[2]Inputs!$B$9)*V531)^2-(Q531)^2)/(2*PI()*50)</f>
        <v>0</v>
      </c>
      <c r="S531">
        <f>SQRT((100/(J531*[2]Inputs!$B$9))^2/(K531^2+1))*[2]Inputs!$B$8^2/100</f>
        <v>23.560643977140487</v>
      </c>
      <c r="T531">
        <f>SQRT((100/(J531*[2]Inputs!$B$9))^2-SQRT((100/(J531*[2]Inputs!$B$9))^2/(K531^2+1))^2)*[2]Inputs!$B$8^2/100/2/PI()/50</f>
        <v>9.0744989423642869E-2</v>
      </c>
      <c r="U531">
        <v>0</v>
      </c>
      <c r="V531">
        <v>0</v>
      </c>
      <c r="W531" t="str">
        <f t="shared" si="21"/>
        <v>PSCAD_SMIB_C_V.Osc_SCR4.53_XR1.21_P-1_Q0_190.1_7Hz</v>
      </c>
      <c r="X531" t="str">
        <f t="shared" si="22"/>
        <v>-1_0_4.53_1.21</v>
      </c>
      <c r="Z531">
        <v>7</v>
      </c>
      <c r="AB531" s="15"/>
      <c r="AC531" t="str">
        <f t="shared" si="23"/>
        <v>PSCAD_Test_190.1_7Hz_LWBESS_R0_SCR4.53_XR1.21_P-1_Q0_NOBESS</v>
      </c>
      <c r="AD531" t="s">
        <v>212</v>
      </c>
    </row>
    <row r="532" spans="1:30" x14ac:dyDescent="0.25">
      <c r="A532" s="1" t="s">
        <v>107</v>
      </c>
      <c r="B532" t="s">
        <v>55</v>
      </c>
      <c r="C532" t="s">
        <v>169</v>
      </c>
      <c r="D532" t="s">
        <v>1140</v>
      </c>
      <c r="E532" s="4" t="s">
        <v>334</v>
      </c>
      <c r="F532" t="s">
        <v>305</v>
      </c>
      <c r="G532">
        <v>30</v>
      </c>
      <c r="H532">
        <v>-1</v>
      </c>
      <c r="I532">
        <v>0</v>
      </c>
      <c r="J532">
        <f>[2]Inputs!$B$7</f>
        <v>4.53</v>
      </c>
      <c r="K532">
        <f>[2]Inputs!$C$7</f>
        <v>1.21</v>
      </c>
      <c r="L532" s="5" t="str">
        <f>VLOOKUP(X532,[2]Inputs!$A:$F,6,FALSE)</f>
        <v>1.1782</v>
      </c>
      <c r="M532" s="5" t="str">
        <f>VLOOKUP(X532,[2]Inputs!$A:$H,8,FALSE)</f>
        <v>1.0000</v>
      </c>
      <c r="N532" s="5" t="str">
        <f>VLOOKUP(X532,[2]Inputs!$A:$H,7,FALSE)</f>
        <v>1.0300</v>
      </c>
      <c r="O532">
        <v>0</v>
      </c>
      <c r="P532">
        <v>0</v>
      </c>
      <c r="Q532" s="17">
        <f>(SQRT((100/(J532*[2]Inputs!$B$9)*V532)^2/(K532^2+1)))*([2]Inputs!$B$8^2/100)</f>
        <v>0</v>
      </c>
      <c r="R532" s="17">
        <f>SQRT((([2]Inputs!$B$8^2/100)*100/(J532*[2]Inputs!$B$9)*V532)^2-(Q532)^2)/(2*PI()*50)</f>
        <v>0</v>
      </c>
      <c r="S532">
        <f>SQRT((100/(J532*[2]Inputs!$B$9))^2/(K532^2+1))*[2]Inputs!$B$8^2/100</f>
        <v>23.560643977140487</v>
      </c>
      <c r="T532">
        <f>SQRT((100/(J532*[2]Inputs!$B$9))^2-SQRT((100/(J532*[2]Inputs!$B$9))^2/(K532^2+1))^2)*[2]Inputs!$B$8^2/100/2/PI()/50</f>
        <v>9.0744989423642869E-2</v>
      </c>
      <c r="U532">
        <v>0</v>
      </c>
      <c r="V532">
        <v>0</v>
      </c>
      <c r="W532" t="str">
        <f t="shared" si="21"/>
        <v>PSCAD_SMIB_C_V.Osc_SCR4.53_XR1.21_P-1_Q0_190.1_8Hz</v>
      </c>
      <c r="X532" t="str">
        <f t="shared" si="22"/>
        <v>-1_0_4.53_1.21</v>
      </c>
      <c r="Z532">
        <v>8</v>
      </c>
      <c r="AB532" s="15"/>
      <c r="AC532" t="str">
        <f t="shared" si="23"/>
        <v>PSCAD_Test_190.1_8Hz_LWBESS_R0_SCR4.53_XR1.21_P-1_Q0_NOBESS</v>
      </c>
      <c r="AD532" t="s">
        <v>213</v>
      </c>
    </row>
    <row r="533" spans="1:30" x14ac:dyDescent="0.25">
      <c r="A533" s="1" t="s">
        <v>108</v>
      </c>
      <c r="B533" t="s">
        <v>55</v>
      </c>
      <c r="C533" t="s">
        <v>169</v>
      </c>
      <c r="D533" t="s">
        <v>1140</v>
      </c>
      <c r="E533" s="4" t="s">
        <v>334</v>
      </c>
      <c r="F533" t="s">
        <v>305</v>
      </c>
      <c r="G533">
        <v>30</v>
      </c>
      <c r="H533">
        <v>-1</v>
      </c>
      <c r="I533">
        <v>0</v>
      </c>
      <c r="J533">
        <f>[2]Inputs!$B$7</f>
        <v>4.53</v>
      </c>
      <c r="K533">
        <f>[2]Inputs!$C$7</f>
        <v>1.21</v>
      </c>
      <c r="L533" s="5" t="str">
        <f>VLOOKUP(X533,[2]Inputs!$A:$F,6,FALSE)</f>
        <v>1.1782</v>
      </c>
      <c r="M533" s="5" t="str">
        <f>VLOOKUP(X533,[2]Inputs!$A:$H,8,FALSE)</f>
        <v>1.0000</v>
      </c>
      <c r="N533" s="5" t="str">
        <f>VLOOKUP(X533,[2]Inputs!$A:$H,7,FALSE)</f>
        <v>1.0300</v>
      </c>
      <c r="O533">
        <v>0</v>
      </c>
      <c r="P533">
        <v>0</v>
      </c>
      <c r="Q533" s="17">
        <f>(SQRT((100/(J533*[2]Inputs!$B$9)*V533)^2/(K533^2+1)))*([2]Inputs!$B$8^2/100)</f>
        <v>0</v>
      </c>
      <c r="R533" s="17">
        <f>SQRT((([2]Inputs!$B$8^2/100)*100/(J533*[2]Inputs!$B$9)*V533)^2-(Q533)^2)/(2*PI()*50)</f>
        <v>0</v>
      </c>
      <c r="S533">
        <f>SQRT((100/(J533*[2]Inputs!$B$9))^2/(K533^2+1))*[2]Inputs!$B$8^2/100</f>
        <v>23.560643977140487</v>
      </c>
      <c r="T533">
        <f>SQRT((100/(J533*[2]Inputs!$B$9))^2-SQRT((100/(J533*[2]Inputs!$B$9))^2/(K533^2+1))^2)*[2]Inputs!$B$8^2/100/2/PI()/50</f>
        <v>9.0744989423642869E-2</v>
      </c>
      <c r="U533">
        <v>0</v>
      </c>
      <c r="V533">
        <v>0</v>
      </c>
      <c r="W533" t="str">
        <f t="shared" si="21"/>
        <v>PSCAD_SMIB_C_V.Osc_SCR4.53_XR1.21_P-1_Q0_190.1_9Hz</v>
      </c>
      <c r="X533" t="str">
        <f t="shared" si="22"/>
        <v>-1_0_4.53_1.21</v>
      </c>
      <c r="Z533">
        <v>9</v>
      </c>
      <c r="AB533" s="15"/>
      <c r="AC533" t="str">
        <f t="shared" si="23"/>
        <v>PSCAD_Test_190.1_9Hz_LWBESS_R0_SCR4.53_XR1.21_P-1_Q0_NOBESS</v>
      </c>
      <c r="AD533" t="s">
        <v>214</v>
      </c>
    </row>
    <row r="534" spans="1:30" x14ac:dyDescent="0.25">
      <c r="A534" s="1" t="s">
        <v>109</v>
      </c>
      <c r="B534" t="s">
        <v>55</v>
      </c>
      <c r="C534" t="s">
        <v>169</v>
      </c>
      <c r="D534" t="s">
        <v>1140</v>
      </c>
      <c r="E534" s="4" t="s">
        <v>334</v>
      </c>
      <c r="F534" t="s">
        <v>305</v>
      </c>
      <c r="G534">
        <v>30</v>
      </c>
      <c r="H534">
        <v>-1</v>
      </c>
      <c r="I534">
        <v>0</v>
      </c>
      <c r="J534">
        <f>[2]Inputs!$B$7</f>
        <v>4.53</v>
      </c>
      <c r="K534">
        <f>[2]Inputs!$C$7</f>
        <v>1.21</v>
      </c>
      <c r="L534" s="5" t="str">
        <f>VLOOKUP(X534,[2]Inputs!$A:$F,6,FALSE)</f>
        <v>1.1782</v>
      </c>
      <c r="M534" s="5" t="str">
        <f>VLOOKUP(X534,[2]Inputs!$A:$H,8,FALSE)</f>
        <v>1.0000</v>
      </c>
      <c r="N534" s="5" t="str">
        <f>VLOOKUP(X534,[2]Inputs!$A:$H,7,FALSE)</f>
        <v>1.0300</v>
      </c>
      <c r="O534">
        <v>0</v>
      </c>
      <c r="P534">
        <v>0</v>
      </c>
      <c r="Q534" s="17">
        <f>(SQRT((100/(J534*[2]Inputs!$B$9)*V534)^2/(K534^2+1)))*([2]Inputs!$B$8^2/100)</f>
        <v>0</v>
      </c>
      <c r="R534" s="17">
        <f>SQRT((([2]Inputs!$B$8^2/100)*100/(J534*[2]Inputs!$B$9)*V534)^2-(Q534)^2)/(2*PI()*50)</f>
        <v>0</v>
      </c>
      <c r="S534">
        <f>SQRT((100/(J534*[2]Inputs!$B$9))^2/(K534^2+1))*[2]Inputs!$B$8^2/100</f>
        <v>23.560643977140487</v>
      </c>
      <c r="T534">
        <f>SQRT((100/(J534*[2]Inputs!$B$9))^2-SQRT((100/(J534*[2]Inputs!$B$9))^2/(K534^2+1))^2)*[2]Inputs!$B$8^2/100/2/PI()/50</f>
        <v>9.0744989423642869E-2</v>
      </c>
      <c r="U534">
        <v>0</v>
      </c>
      <c r="V534">
        <v>0</v>
      </c>
      <c r="W534" t="str">
        <f t="shared" si="21"/>
        <v>PSCAD_SMIB_C_V.Osc_SCR4.53_XR1.21_P-1_Q0_190.1_10Hz</v>
      </c>
      <c r="X534" t="str">
        <f t="shared" si="22"/>
        <v>-1_0_4.53_1.21</v>
      </c>
      <c r="Z534">
        <v>10</v>
      </c>
      <c r="AB534" s="15"/>
      <c r="AC534" t="str">
        <f t="shared" si="23"/>
        <v>PSCAD_Test_190.1_10Hz_LWBESS_R0_SCR4.53_XR1.21_P-1_Q0_NOBESS</v>
      </c>
      <c r="AD534" t="s">
        <v>215</v>
      </c>
    </row>
    <row r="535" spans="1:30" x14ac:dyDescent="0.25">
      <c r="A535" s="1" t="s">
        <v>110</v>
      </c>
      <c r="B535" t="s">
        <v>55</v>
      </c>
      <c r="C535" t="s">
        <v>169</v>
      </c>
      <c r="D535" t="s">
        <v>1140</v>
      </c>
      <c r="E535" s="4" t="s">
        <v>334</v>
      </c>
      <c r="F535" t="s">
        <v>305</v>
      </c>
      <c r="G535">
        <v>30</v>
      </c>
      <c r="H535">
        <v>-1</v>
      </c>
      <c r="I535">
        <v>0</v>
      </c>
      <c r="J535">
        <f>[2]Inputs!$B$7</f>
        <v>4.53</v>
      </c>
      <c r="K535">
        <f>[2]Inputs!$C$7</f>
        <v>1.21</v>
      </c>
      <c r="L535" s="5" t="str">
        <f>VLOOKUP(X535,[2]Inputs!$A:$F,6,FALSE)</f>
        <v>1.1782</v>
      </c>
      <c r="M535" s="5" t="str">
        <f>VLOOKUP(X535,[2]Inputs!$A:$H,8,FALSE)</f>
        <v>1.0000</v>
      </c>
      <c r="N535" s="5" t="str">
        <f>VLOOKUP(X535,[2]Inputs!$A:$H,7,FALSE)</f>
        <v>1.0300</v>
      </c>
      <c r="O535">
        <v>0</v>
      </c>
      <c r="P535">
        <v>0</v>
      </c>
      <c r="Q535" s="17">
        <f>(SQRT((100/(J535*[2]Inputs!$B$9)*V535)^2/(K535^2+1)))*([2]Inputs!$B$8^2/100)</f>
        <v>0</v>
      </c>
      <c r="R535" s="17">
        <f>SQRT((([2]Inputs!$B$8^2/100)*100/(J535*[2]Inputs!$B$9)*V535)^2-(Q535)^2)/(2*PI()*50)</f>
        <v>0</v>
      </c>
      <c r="S535">
        <f>SQRT((100/(J535*[2]Inputs!$B$9))^2/(K535^2+1))*[2]Inputs!$B$8^2/100</f>
        <v>23.560643977140487</v>
      </c>
      <c r="T535">
        <f>SQRT((100/(J535*[2]Inputs!$B$9))^2-SQRT((100/(J535*[2]Inputs!$B$9))^2/(K535^2+1))^2)*[2]Inputs!$B$8^2/100/2/PI()/50</f>
        <v>9.0744989423642869E-2</v>
      </c>
      <c r="U535">
        <v>0</v>
      </c>
      <c r="V535">
        <v>0</v>
      </c>
      <c r="W535" t="str">
        <f t="shared" si="21"/>
        <v>PSCAD_SMIB_C_V.Osc_SCR4.53_XR1.21_P-1_Q0_190.1_11Hz</v>
      </c>
      <c r="X535" t="str">
        <f t="shared" si="22"/>
        <v>-1_0_4.53_1.21</v>
      </c>
      <c r="Z535">
        <v>11</v>
      </c>
      <c r="AB535" s="15"/>
      <c r="AC535" t="str">
        <f t="shared" si="23"/>
        <v>PSCAD_Test_190.1_11Hz_LWBESS_R0_SCR4.53_XR1.21_P-1_Q0_NOBESS</v>
      </c>
      <c r="AD535" t="s">
        <v>216</v>
      </c>
    </row>
    <row r="536" spans="1:30" x14ac:dyDescent="0.25">
      <c r="A536" s="1" t="s">
        <v>111</v>
      </c>
      <c r="B536" t="s">
        <v>55</v>
      </c>
      <c r="C536" t="s">
        <v>169</v>
      </c>
      <c r="D536" t="s">
        <v>1140</v>
      </c>
      <c r="E536" s="4" t="s">
        <v>334</v>
      </c>
      <c r="F536" t="s">
        <v>305</v>
      </c>
      <c r="G536">
        <v>30</v>
      </c>
      <c r="H536">
        <v>-1</v>
      </c>
      <c r="I536">
        <v>0</v>
      </c>
      <c r="J536">
        <f>[2]Inputs!$B$7</f>
        <v>4.53</v>
      </c>
      <c r="K536">
        <f>[2]Inputs!$C$7</f>
        <v>1.21</v>
      </c>
      <c r="L536" s="5" t="str">
        <f>VLOOKUP(X536,[2]Inputs!$A:$F,6,FALSE)</f>
        <v>1.1782</v>
      </c>
      <c r="M536" s="5" t="str">
        <f>VLOOKUP(X536,[2]Inputs!$A:$H,8,FALSE)</f>
        <v>1.0000</v>
      </c>
      <c r="N536" s="5" t="str">
        <f>VLOOKUP(X536,[2]Inputs!$A:$H,7,FALSE)</f>
        <v>1.0300</v>
      </c>
      <c r="O536">
        <v>0</v>
      </c>
      <c r="P536">
        <v>0</v>
      </c>
      <c r="Q536" s="17">
        <f>(SQRT((100/(J536*[2]Inputs!$B$9)*V536)^2/(K536^2+1)))*([2]Inputs!$B$8^2/100)</f>
        <v>0</v>
      </c>
      <c r="R536" s="17">
        <f>SQRT((([2]Inputs!$B$8^2/100)*100/(J536*[2]Inputs!$B$9)*V536)^2-(Q536)^2)/(2*PI()*50)</f>
        <v>0</v>
      </c>
      <c r="S536">
        <f>SQRT((100/(J536*[2]Inputs!$B$9))^2/(K536^2+1))*[2]Inputs!$B$8^2/100</f>
        <v>23.560643977140487</v>
      </c>
      <c r="T536">
        <f>SQRT((100/(J536*[2]Inputs!$B$9))^2-SQRT((100/(J536*[2]Inputs!$B$9))^2/(K536^2+1))^2)*[2]Inputs!$B$8^2/100/2/PI()/50</f>
        <v>9.0744989423642869E-2</v>
      </c>
      <c r="U536">
        <v>0</v>
      </c>
      <c r="V536">
        <v>0</v>
      </c>
      <c r="W536" t="str">
        <f t="shared" si="21"/>
        <v>PSCAD_SMIB_C_V.Osc_SCR4.53_XR1.21_P-1_Q0_190.1_12Hz</v>
      </c>
      <c r="X536" t="str">
        <f t="shared" si="22"/>
        <v>-1_0_4.53_1.21</v>
      </c>
      <c r="Z536">
        <v>12</v>
      </c>
      <c r="AB536" s="15"/>
      <c r="AC536" t="str">
        <f t="shared" si="23"/>
        <v>PSCAD_Test_190.1_12Hz_LWBESS_R0_SCR4.53_XR1.21_P-1_Q0_NOBESS</v>
      </c>
      <c r="AD536" t="s">
        <v>217</v>
      </c>
    </row>
    <row r="537" spans="1:30" x14ac:dyDescent="0.25">
      <c r="A537" s="1" t="s">
        <v>112</v>
      </c>
      <c r="B537" t="s">
        <v>55</v>
      </c>
      <c r="C537" t="s">
        <v>169</v>
      </c>
      <c r="D537" t="s">
        <v>1140</v>
      </c>
      <c r="E537" s="4" t="s">
        <v>334</v>
      </c>
      <c r="F537" t="s">
        <v>305</v>
      </c>
      <c r="G537">
        <v>30</v>
      </c>
      <c r="H537">
        <v>-1</v>
      </c>
      <c r="I537">
        <v>0</v>
      </c>
      <c r="J537">
        <f>[2]Inputs!$B$7</f>
        <v>4.53</v>
      </c>
      <c r="K537">
        <f>[2]Inputs!$C$7</f>
        <v>1.21</v>
      </c>
      <c r="L537" s="5" t="str">
        <f>VLOOKUP(X537,[2]Inputs!$A:$F,6,FALSE)</f>
        <v>1.1782</v>
      </c>
      <c r="M537" s="5" t="str">
        <f>VLOOKUP(X537,[2]Inputs!$A:$H,8,FALSE)</f>
        <v>1.0000</v>
      </c>
      <c r="N537" s="5" t="str">
        <f>VLOOKUP(X537,[2]Inputs!$A:$H,7,FALSE)</f>
        <v>1.0300</v>
      </c>
      <c r="O537">
        <v>0</v>
      </c>
      <c r="P537">
        <v>0</v>
      </c>
      <c r="Q537" s="17">
        <f>(SQRT((100/(J537*[2]Inputs!$B$9)*V537)^2/(K537^2+1)))*([2]Inputs!$B$8^2/100)</f>
        <v>0</v>
      </c>
      <c r="R537" s="17">
        <f>SQRT((([2]Inputs!$B$8^2/100)*100/(J537*[2]Inputs!$B$9)*V537)^2-(Q537)^2)/(2*PI()*50)</f>
        <v>0</v>
      </c>
      <c r="S537">
        <f>SQRT((100/(J537*[2]Inputs!$B$9))^2/(K537^2+1))*[2]Inputs!$B$8^2/100</f>
        <v>23.560643977140487</v>
      </c>
      <c r="T537">
        <f>SQRT((100/(J537*[2]Inputs!$B$9))^2-SQRT((100/(J537*[2]Inputs!$B$9))^2/(K537^2+1))^2)*[2]Inputs!$B$8^2/100/2/PI()/50</f>
        <v>9.0744989423642869E-2</v>
      </c>
      <c r="U537">
        <v>0</v>
      </c>
      <c r="V537">
        <v>0</v>
      </c>
      <c r="W537" t="str">
        <f t="shared" si="21"/>
        <v>PSCAD_SMIB_C_V.Osc_SCR4.53_XR1.21_P-1_Q0_190.1_13Hz</v>
      </c>
      <c r="X537" t="str">
        <f t="shared" si="22"/>
        <v>-1_0_4.53_1.21</v>
      </c>
      <c r="Z537">
        <v>13</v>
      </c>
      <c r="AB537" s="15"/>
      <c r="AC537" t="str">
        <f t="shared" si="23"/>
        <v>PSCAD_Test_190.1_13Hz_LWBESS_R0_SCR4.53_XR1.21_P-1_Q0_NOBESS</v>
      </c>
      <c r="AD537" t="s">
        <v>218</v>
      </c>
    </row>
    <row r="538" spans="1:30" x14ac:dyDescent="0.25">
      <c r="A538" s="1" t="s">
        <v>113</v>
      </c>
      <c r="B538" t="s">
        <v>55</v>
      </c>
      <c r="C538" t="s">
        <v>169</v>
      </c>
      <c r="D538" t="s">
        <v>1140</v>
      </c>
      <c r="E538" s="4" t="s">
        <v>334</v>
      </c>
      <c r="F538" t="s">
        <v>305</v>
      </c>
      <c r="G538">
        <v>30</v>
      </c>
      <c r="H538">
        <v>-1</v>
      </c>
      <c r="I538">
        <v>0</v>
      </c>
      <c r="J538">
        <f>[2]Inputs!$B$7</f>
        <v>4.53</v>
      </c>
      <c r="K538">
        <f>[2]Inputs!$C$7</f>
        <v>1.21</v>
      </c>
      <c r="L538" s="5" t="str">
        <f>VLOOKUP(X538,[2]Inputs!$A:$F,6,FALSE)</f>
        <v>1.1782</v>
      </c>
      <c r="M538" s="5" t="str">
        <f>VLOOKUP(X538,[2]Inputs!$A:$H,8,FALSE)</f>
        <v>1.0000</v>
      </c>
      <c r="N538" s="5" t="str">
        <f>VLOOKUP(X538,[2]Inputs!$A:$H,7,FALSE)</f>
        <v>1.0300</v>
      </c>
      <c r="O538">
        <v>0</v>
      </c>
      <c r="P538">
        <v>0</v>
      </c>
      <c r="Q538" s="17">
        <f>(SQRT((100/(J538*[2]Inputs!$B$9)*V538)^2/(K538^2+1)))*([2]Inputs!$B$8^2/100)</f>
        <v>0</v>
      </c>
      <c r="R538" s="17">
        <f>SQRT((([2]Inputs!$B$8^2/100)*100/(J538*[2]Inputs!$B$9)*V538)^2-(Q538)^2)/(2*PI()*50)</f>
        <v>0</v>
      </c>
      <c r="S538">
        <f>SQRT((100/(J538*[2]Inputs!$B$9))^2/(K538^2+1))*[2]Inputs!$B$8^2/100</f>
        <v>23.560643977140487</v>
      </c>
      <c r="T538">
        <f>SQRT((100/(J538*[2]Inputs!$B$9))^2-SQRT((100/(J538*[2]Inputs!$B$9))^2/(K538^2+1))^2)*[2]Inputs!$B$8^2/100/2/PI()/50</f>
        <v>9.0744989423642869E-2</v>
      </c>
      <c r="U538">
        <v>0</v>
      </c>
      <c r="V538">
        <v>0</v>
      </c>
      <c r="W538" t="str">
        <f t="shared" si="21"/>
        <v>PSCAD_SMIB_C_V.Osc_SCR4.53_XR1.21_P-1_Q0_190.1_14Hz</v>
      </c>
      <c r="X538" t="str">
        <f t="shared" si="22"/>
        <v>-1_0_4.53_1.21</v>
      </c>
      <c r="Z538">
        <v>14</v>
      </c>
      <c r="AB538" s="15"/>
      <c r="AC538" t="str">
        <f t="shared" si="23"/>
        <v>PSCAD_Test_190.1_14Hz_LWBESS_R0_SCR4.53_XR1.21_P-1_Q0_NOBESS</v>
      </c>
      <c r="AD538" t="s">
        <v>219</v>
      </c>
    </row>
    <row r="539" spans="1:30" x14ac:dyDescent="0.25">
      <c r="A539" s="1" t="s">
        <v>114</v>
      </c>
      <c r="B539" t="s">
        <v>55</v>
      </c>
      <c r="C539" t="s">
        <v>169</v>
      </c>
      <c r="D539" t="s">
        <v>1140</v>
      </c>
      <c r="E539" s="4" t="s">
        <v>334</v>
      </c>
      <c r="F539" t="s">
        <v>305</v>
      </c>
      <c r="G539">
        <v>30</v>
      </c>
      <c r="H539">
        <v>-1</v>
      </c>
      <c r="I539">
        <v>0</v>
      </c>
      <c r="J539">
        <f>[2]Inputs!$B$7</f>
        <v>4.53</v>
      </c>
      <c r="K539">
        <f>[2]Inputs!$C$7</f>
        <v>1.21</v>
      </c>
      <c r="L539" s="5" t="str">
        <f>VLOOKUP(X539,[2]Inputs!$A:$F,6,FALSE)</f>
        <v>1.1782</v>
      </c>
      <c r="M539" s="5" t="str">
        <f>VLOOKUP(X539,[2]Inputs!$A:$H,8,FALSE)</f>
        <v>1.0000</v>
      </c>
      <c r="N539" s="5" t="str">
        <f>VLOOKUP(X539,[2]Inputs!$A:$H,7,FALSE)</f>
        <v>1.0300</v>
      </c>
      <c r="O539">
        <v>0</v>
      </c>
      <c r="P539">
        <v>0</v>
      </c>
      <c r="Q539" s="17">
        <f>(SQRT((100/(J539*[2]Inputs!$B$9)*V539)^2/(K539^2+1)))*([2]Inputs!$B$8^2/100)</f>
        <v>0</v>
      </c>
      <c r="R539" s="17">
        <f>SQRT((([2]Inputs!$B$8^2/100)*100/(J539*[2]Inputs!$B$9)*V539)^2-(Q539)^2)/(2*PI()*50)</f>
        <v>0</v>
      </c>
      <c r="S539">
        <f>SQRT((100/(J539*[2]Inputs!$B$9))^2/(K539^2+1))*[2]Inputs!$B$8^2/100</f>
        <v>23.560643977140487</v>
      </c>
      <c r="T539">
        <f>SQRT((100/(J539*[2]Inputs!$B$9))^2-SQRT((100/(J539*[2]Inputs!$B$9))^2/(K539^2+1))^2)*[2]Inputs!$B$8^2/100/2/PI()/50</f>
        <v>9.0744989423642869E-2</v>
      </c>
      <c r="U539">
        <v>0</v>
      </c>
      <c r="V539">
        <v>0</v>
      </c>
      <c r="W539" t="str">
        <f t="shared" si="21"/>
        <v>PSCAD_SMIB_C_V.Osc_SCR4.53_XR1.21_P-1_Q0_190.1_15Hz</v>
      </c>
      <c r="X539" t="str">
        <f t="shared" si="22"/>
        <v>-1_0_4.53_1.21</v>
      </c>
      <c r="Z539">
        <v>15</v>
      </c>
      <c r="AB539" s="15"/>
      <c r="AC539" t="str">
        <f t="shared" si="23"/>
        <v>PSCAD_Test_190.1_15Hz_LWBESS_R0_SCR4.53_XR1.21_P-1_Q0_NOBESS</v>
      </c>
      <c r="AD539" t="s">
        <v>220</v>
      </c>
    </row>
    <row r="540" spans="1:30" x14ac:dyDescent="0.25">
      <c r="A540" s="1" t="s">
        <v>115</v>
      </c>
      <c r="B540" t="s">
        <v>55</v>
      </c>
      <c r="C540" t="s">
        <v>169</v>
      </c>
      <c r="D540" t="s">
        <v>1140</v>
      </c>
      <c r="E540" s="4" t="s">
        <v>334</v>
      </c>
      <c r="F540" t="s">
        <v>305</v>
      </c>
      <c r="G540">
        <v>30</v>
      </c>
      <c r="H540">
        <v>-1</v>
      </c>
      <c r="I540">
        <v>0</v>
      </c>
      <c r="J540">
        <f>[2]Inputs!$B$7</f>
        <v>4.53</v>
      </c>
      <c r="K540">
        <f>[2]Inputs!$C$7</f>
        <v>1.21</v>
      </c>
      <c r="L540" s="5" t="str">
        <f>VLOOKUP(X540,[2]Inputs!$A:$F,6,FALSE)</f>
        <v>1.1782</v>
      </c>
      <c r="M540" s="5" t="str">
        <f>VLOOKUP(X540,[2]Inputs!$A:$H,8,FALSE)</f>
        <v>1.0000</v>
      </c>
      <c r="N540" s="5" t="str">
        <f>VLOOKUP(X540,[2]Inputs!$A:$H,7,FALSE)</f>
        <v>1.0300</v>
      </c>
      <c r="O540">
        <v>0</v>
      </c>
      <c r="P540">
        <v>0</v>
      </c>
      <c r="Q540" s="17">
        <f>(SQRT((100/(J540*[2]Inputs!$B$9)*V540)^2/(K540^2+1)))*([2]Inputs!$B$8^2/100)</f>
        <v>0</v>
      </c>
      <c r="R540" s="17">
        <f>SQRT((([2]Inputs!$B$8^2/100)*100/(J540*[2]Inputs!$B$9)*V540)^2-(Q540)^2)/(2*PI()*50)</f>
        <v>0</v>
      </c>
      <c r="S540">
        <f>SQRT((100/(J540*[2]Inputs!$B$9))^2/(K540^2+1))*[2]Inputs!$B$8^2/100</f>
        <v>23.560643977140487</v>
      </c>
      <c r="T540">
        <f>SQRT((100/(J540*[2]Inputs!$B$9))^2-SQRT((100/(J540*[2]Inputs!$B$9))^2/(K540^2+1))^2)*[2]Inputs!$B$8^2/100/2/PI()/50</f>
        <v>9.0744989423642869E-2</v>
      </c>
      <c r="U540">
        <v>0</v>
      </c>
      <c r="V540">
        <v>0</v>
      </c>
      <c r="W540" t="str">
        <f t="shared" si="21"/>
        <v>PSCAD_SMIB_C_V.Osc_SCR4.53_XR1.21_P-1_Q0_190.1_16Hz</v>
      </c>
      <c r="X540" t="str">
        <f t="shared" si="22"/>
        <v>-1_0_4.53_1.21</v>
      </c>
      <c r="Z540">
        <v>16</v>
      </c>
      <c r="AB540" s="15"/>
      <c r="AC540" t="str">
        <f t="shared" si="23"/>
        <v>PSCAD_Test_190.1_16Hz_LWBESS_R0_SCR4.53_XR1.21_P-1_Q0_NOBESS</v>
      </c>
      <c r="AD540" t="s">
        <v>221</v>
      </c>
    </row>
    <row r="541" spans="1:30" x14ac:dyDescent="0.25">
      <c r="A541" s="1" t="s">
        <v>116</v>
      </c>
      <c r="B541" t="s">
        <v>55</v>
      </c>
      <c r="C541" t="s">
        <v>169</v>
      </c>
      <c r="D541" t="s">
        <v>1140</v>
      </c>
      <c r="E541" s="4" t="s">
        <v>334</v>
      </c>
      <c r="F541" t="s">
        <v>305</v>
      </c>
      <c r="G541">
        <v>30</v>
      </c>
      <c r="H541">
        <v>-1</v>
      </c>
      <c r="I541">
        <v>0</v>
      </c>
      <c r="J541">
        <f>[2]Inputs!$B$7</f>
        <v>4.53</v>
      </c>
      <c r="K541">
        <f>[2]Inputs!$C$7</f>
        <v>1.21</v>
      </c>
      <c r="L541" s="5" t="str">
        <f>VLOOKUP(X541,[2]Inputs!$A:$F,6,FALSE)</f>
        <v>1.1782</v>
      </c>
      <c r="M541" s="5" t="str">
        <f>VLOOKUP(X541,[2]Inputs!$A:$H,8,FALSE)</f>
        <v>1.0000</v>
      </c>
      <c r="N541" s="5" t="str">
        <f>VLOOKUP(X541,[2]Inputs!$A:$H,7,FALSE)</f>
        <v>1.0300</v>
      </c>
      <c r="O541">
        <v>0</v>
      </c>
      <c r="P541">
        <v>0</v>
      </c>
      <c r="Q541" s="17">
        <f>(SQRT((100/(J541*[2]Inputs!$B$9)*V541)^2/(K541^2+1)))*([2]Inputs!$B$8^2/100)</f>
        <v>0</v>
      </c>
      <c r="R541" s="17">
        <f>SQRT((([2]Inputs!$B$8^2/100)*100/(J541*[2]Inputs!$B$9)*V541)^2-(Q541)^2)/(2*PI()*50)</f>
        <v>0</v>
      </c>
      <c r="S541">
        <f>SQRT((100/(J541*[2]Inputs!$B$9))^2/(K541^2+1))*[2]Inputs!$B$8^2/100</f>
        <v>23.560643977140487</v>
      </c>
      <c r="T541">
        <f>SQRT((100/(J541*[2]Inputs!$B$9))^2-SQRT((100/(J541*[2]Inputs!$B$9))^2/(K541^2+1))^2)*[2]Inputs!$B$8^2/100/2/PI()/50</f>
        <v>9.0744989423642869E-2</v>
      </c>
      <c r="U541">
        <v>0</v>
      </c>
      <c r="V541">
        <v>0</v>
      </c>
      <c r="W541" t="str">
        <f t="shared" si="21"/>
        <v>PSCAD_SMIB_C_V.Osc_SCR4.53_XR1.21_P-1_Q0_190.1_17Hz</v>
      </c>
      <c r="X541" t="str">
        <f t="shared" si="22"/>
        <v>-1_0_4.53_1.21</v>
      </c>
      <c r="Z541">
        <v>17</v>
      </c>
      <c r="AB541" s="15"/>
      <c r="AC541" t="str">
        <f t="shared" si="23"/>
        <v>PSCAD_Test_190.1_17Hz_LWBESS_R0_SCR4.53_XR1.21_P-1_Q0_NOBESS</v>
      </c>
      <c r="AD541" t="s">
        <v>222</v>
      </c>
    </row>
    <row r="542" spans="1:30" x14ac:dyDescent="0.25">
      <c r="A542" s="1" t="s">
        <v>117</v>
      </c>
      <c r="B542" t="s">
        <v>55</v>
      </c>
      <c r="C542" t="s">
        <v>169</v>
      </c>
      <c r="D542" t="s">
        <v>1140</v>
      </c>
      <c r="E542" s="4" t="s">
        <v>334</v>
      </c>
      <c r="F542" t="s">
        <v>305</v>
      </c>
      <c r="G542">
        <v>30</v>
      </c>
      <c r="H542">
        <v>-1</v>
      </c>
      <c r="I542">
        <v>0</v>
      </c>
      <c r="J542">
        <f>[2]Inputs!$B$7</f>
        <v>4.53</v>
      </c>
      <c r="K542">
        <f>[2]Inputs!$C$7</f>
        <v>1.21</v>
      </c>
      <c r="L542" s="5" t="str">
        <f>VLOOKUP(X542,[2]Inputs!$A:$F,6,FALSE)</f>
        <v>1.1782</v>
      </c>
      <c r="M542" s="5" t="str">
        <f>VLOOKUP(X542,[2]Inputs!$A:$H,8,FALSE)</f>
        <v>1.0000</v>
      </c>
      <c r="N542" s="5" t="str">
        <f>VLOOKUP(X542,[2]Inputs!$A:$H,7,FALSE)</f>
        <v>1.0300</v>
      </c>
      <c r="O542">
        <v>0</v>
      </c>
      <c r="P542">
        <v>0</v>
      </c>
      <c r="Q542" s="17">
        <f>(SQRT((100/(J542*[2]Inputs!$B$9)*V542)^2/(K542^2+1)))*([2]Inputs!$B$8^2/100)</f>
        <v>0</v>
      </c>
      <c r="R542" s="17">
        <f>SQRT((([2]Inputs!$B$8^2/100)*100/(J542*[2]Inputs!$B$9)*V542)^2-(Q542)^2)/(2*PI()*50)</f>
        <v>0</v>
      </c>
      <c r="S542">
        <f>SQRT((100/(J542*[2]Inputs!$B$9))^2/(K542^2+1))*[2]Inputs!$B$8^2/100</f>
        <v>23.560643977140487</v>
      </c>
      <c r="T542">
        <f>SQRT((100/(J542*[2]Inputs!$B$9))^2-SQRT((100/(J542*[2]Inputs!$B$9))^2/(K542^2+1))^2)*[2]Inputs!$B$8^2/100/2/PI()/50</f>
        <v>9.0744989423642869E-2</v>
      </c>
      <c r="U542">
        <v>0</v>
      </c>
      <c r="V542">
        <v>0</v>
      </c>
      <c r="W542" t="str">
        <f t="shared" si="21"/>
        <v>PSCAD_SMIB_C_V.Osc_SCR4.53_XR1.21_P-1_Q0_190.1_18Hz</v>
      </c>
      <c r="X542" t="str">
        <f t="shared" si="22"/>
        <v>-1_0_4.53_1.21</v>
      </c>
      <c r="Z542">
        <v>18</v>
      </c>
      <c r="AB542" s="15"/>
      <c r="AC542" t="str">
        <f t="shared" si="23"/>
        <v>PSCAD_Test_190.1_18Hz_LWBESS_R0_SCR4.53_XR1.21_P-1_Q0_NOBESS</v>
      </c>
      <c r="AD542" t="s">
        <v>223</v>
      </c>
    </row>
    <row r="543" spans="1:30" x14ac:dyDescent="0.25">
      <c r="A543" s="1" t="s">
        <v>118</v>
      </c>
      <c r="B543" t="s">
        <v>55</v>
      </c>
      <c r="C543" t="s">
        <v>169</v>
      </c>
      <c r="D543" t="s">
        <v>1140</v>
      </c>
      <c r="E543" s="4" t="s">
        <v>334</v>
      </c>
      <c r="F543" t="s">
        <v>305</v>
      </c>
      <c r="G543">
        <v>30</v>
      </c>
      <c r="H543">
        <v>-1</v>
      </c>
      <c r="I543">
        <v>0</v>
      </c>
      <c r="J543">
        <f>[2]Inputs!$B$7</f>
        <v>4.53</v>
      </c>
      <c r="K543">
        <f>[2]Inputs!$C$7</f>
        <v>1.21</v>
      </c>
      <c r="L543" s="5" t="str">
        <f>VLOOKUP(X543,[2]Inputs!$A:$F,6,FALSE)</f>
        <v>1.1782</v>
      </c>
      <c r="M543" s="5" t="str">
        <f>VLOOKUP(X543,[2]Inputs!$A:$H,8,FALSE)</f>
        <v>1.0000</v>
      </c>
      <c r="N543" s="5" t="str">
        <f>VLOOKUP(X543,[2]Inputs!$A:$H,7,FALSE)</f>
        <v>1.0300</v>
      </c>
      <c r="O543">
        <v>0</v>
      </c>
      <c r="P543">
        <v>0</v>
      </c>
      <c r="Q543" s="17">
        <f>(SQRT((100/(J543*[2]Inputs!$B$9)*V543)^2/(K543^2+1)))*([2]Inputs!$B$8^2/100)</f>
        <v>0</v>
      </c>
      <c r="R543" s="17">
        <f>SQRT((([2]Inputs!$B$8^2/100)*100/(J543*[2]Inputs!$B$9)*V543)^2-(Q543)^2)/(2*PI()*50)</f>
        <v>0</v>
      </c>
      <c r="S543">
        <f>SQRT((100/(J543*[2]Inputs!$B$9))^2/(K543^2+1))*[2]Inputs!$B$8^2/100</f>
        <v>23.560643977140487</v>
      </c>
      <c r="T543">
        <f>SQRT((100/(J543*[2]Inputs!$B$9))^2-SQRT((100/(J543*[2]Inputs!$B$9))^2/(K543^2+1))^2)*[2]Inputs!$B$8^2/100/2/PI()/50</f>
        <v>9.0744989423642869E-2</v>
      </c>
      <c r="U543">
        <v>0</v>
      </c>
      <c r="V543">
        <v>0</v>
      </c>
      <c r="W543" t="str">
        <f t="shared" si="21"/>
        <v>PSCAD_SMIB_C_V.Osc_SCR4.53_XR1.21_P-1_Q0_190.1_19Hz</v>
      </c>
      <c r="X543" t="str">
        <f t="shared" si="22"/>
        <v>-1_0_4.53_1.21</v>
      </c>
      <c r="Z543">
        <v>19</v>
      </c>
      <c r="AB543" s="15"/>
      <c r="AC543" t="str">
        <f t="shared" si="23"/>
        <v>PSCAD_Test_190.1_19Hz_LWBESS_R0_SCR4.53_XR1.21_P-1_Q0_NOBESS</v>
      </c>
      <c r="AD543" t="s">
        <v>224</v>
      </c>
    </row>
    <row r="544" spans="1:30" x14ac:dyDescent="0.25">
      <c r="A544" s="1" t="s">
        <v>119</v>
      </c>
      <c r="B544" t="s">
        <v>55</v>
      </c>
      <c r="C544" t="s">
        <v>169</v>
      </c>
      <c r="D544" t="s">
        <v>1140</v>
      </c>
      <c r="E544" s="4" t="s">
        <v>334</v>
      </c>
      <c r="F544" t="s">
        <v>305</v>
      </c>
      <c r="G544">
        <v>30</v>
      </c>
      <c r="H544">
        <v>-1</v>
      </c>
      <c r="I544">
        <v>0</v>
      </c>
      <c r="J544">
        <f>[2]Inputs!$B$7</f>
        <v>4.53</v>
      </c>
      <c r="K544">
        <f>[2]Inputs!$C$7</f>
        <v>1.21</v>
      </c>
      <c r="L544" s="5" t="str">
        <f>VLOOKUP(X544,[2]Inputs!$A:$F,6,FALSE)</f>
        <v>1.1782</v>
      </c>
      <c r="M544" s="5" t="str">
        <f>VLOOKUP(X544,[2]Inputs!$A:$H,8,FALSE)</f>
        <v>1.0000</v>
      </c>
      <c r="N544" s="5" t="str">
        <f>VLOOKUP(X544,[2]Inputs!$A:$H,7,FALSE)</f>
        <v>1.0300</v>
      </c>
      <c r="O544">
        <v>0</v>
      </c>
      <c r="P544">
        <v>0</v>
      </c>
      <c r="Q544" s="17">
        <f>(SQRT((100/(J544*[2]Inputs!$B$9)*V544)^2/(K544^2+1)))*([2]Inputs!$B$8^2/100)</f>
        <v>0</v>
      </c>
      <c r="R544" s="17">
        <f>SQRT((([2]Inputs!$B$8^2/100)*100/(J544*[2]Inputs!$B$9)*V544)^2-(Q544)^2)/(2*PI()*50)</f>
        <v>0</v>
      </c>
      <c r="S544">
        <f>SQRT((100/(J544*[2]Inputs!$B$9))^2/(K544^2+1))*[2]Inputs!$B$8^2/100</f>
        <v>23.560643977140487</v>
      </c>
      <c r="T544">
        <f>SQRT((100/(J544*[2]Inputs!$B$9))^2-SQRT((100/(J544*[2]Inputs!$B$9))^2/(K544^2+1))^2)*[2]Inputs!$B$8^2/100/2/PI()/50</f>
        <v>9.0744989423642869E-2</v>
      </c>
      <c r="U544">
        <v>0</v>
      </c>
      <c r="V544">
        <v>0</v>
      </c>
      <c r="W544" t="str">
        <f t="shared" si="21"/>
        <v>PSCAD_SMIB_C_V.Osc_SCR4.53_XR1.21_P-1_Q0_190.1_20Hz</v>
      </c>
      <c r="X544" t="str">
        <f t="shared" si="22"/>
        <v>-1_0_4.53_1.21</v>
      </c>
      <c r="Z544">
        <v>20</v>
      </c>
      <c r="AB544" s="15"/>
      <c r="AC544" t="str">
        <f t="shared" si="23"/>
        <v>PSCAD_Test_190.1_20Hz_LWBESS_R0_SCR4.53_XR1.21_P-1_Q0_NOBESS</v>
      </c>
      <c r="AD544" t="s">
        <v>225</v>
      </c>
    </row>
    <row r="545" spans="1:30" x14ac:dyDescent="0.25">
      <c r="A545" s="1" t="s">
        <v>179</v>
      </c>
      <c r="B545" t="s">
        <v>55</v>
      </c>
      <c r="C545" t="s">
        <v>169</v>
      </c>
      <c r="D545" t="s">
        <v>1140</v>
      </c>
      <c r="E545" s="4" t="s">
        <v>334</v>
      </c>
      <c r="F545" t="s">
        <v>305</v>
      </c>
      <c r="G545">
        <v>30</v>
      </c>
      <c r="H545">
        <v>-1</v>
      </c>
      <c r="I545">
        <v>0</v>
      </c>
      <c r="J545">
        <f>[2]Inputs!$B$6</f>
        <v>7.06</v>
      </c>
      <c r="K545">
        <f>[2]Inputs!$C$6</f>
        <v>1.63</v>
      </c>
      <c r="L545" s="5" t="str">
        <f>VLOOKUP(X545,[2]Inputs!$A:$F,6,FALSE)</f>
        <v>1.1081</v>
      </c>
      <c r="M545" s="5" t="str">
        <f>VLOOKUP(X545,[2]Inputs!$A:$H,8,FALSE)</f>
        <v>1.0000</v>
      </c>
      <c r="N545" s="5" t="str">
        <f>VLOOKUP(X545,[2]Inputs!$A:$H,7,FALSE)</f>
        <v>1.0300</v>
      </c>
      <c r="O545">
        <v>0</v>
      </c>
      <c r="P545">
        <v>0</v>
      </c>
      <c r="Q545" s="17">
        <f>(SQRT((100/(J545*[2]Inputs!$B$9)*V545)^2/(K545^2+1)))*([2]Inputs!$B$8^2/100)</f>
        <v>0</v>
      </c>
      <c r="R545" s="17">
        <f>SQRT((([2]Inputs!$B$8^2/100)*100/(J545*[2]Inputs!$B$9)*V545)^2-(Q545)^2)/(2*PI()*50)</f>
        <v>0</v>
      </c>
      <c r="S545">
        <f>SQRT((100/(J545*[2]Inputs!$B$9))^2/(K545^2+1))*[2]Inputs!$B$8^2/100</f>
        <v>12.409471324438538</v>
      </c>
      <c r="T545">
        <f>SQRT((100/(J545*[2]Inputs!$B$9))^2-SQRT((100/(J545*[2]Inputs!$B$9))^2/(K545^2+1))^2)*[2]Inputs!$B$8^2/100/2/PI()/50</f>
        <v>6.4385935699593638E-2</v>
      </c>
      <c r="U545">
        <v>0</v>
      </c>
      <c r="V545">
        <v>0</v>
      </c>
      <c r="W545" t="str">
        <f t="shared" si="21"/>
        <v>PSCAD_SMIB_C_V.Osc_SCR7.06_XR1.63_P-1_Q0_190.2_0.1Hz</v>
      </c>
      <c r="X545" t="str">
        <f t="shared" si="22"/>
        <v>-1_0_7.06_1.63</v>
      </c>
      <c r="Z545">
        <v>0.1</v>
      </c>
      <c r="AB545" s="15"/>
      <c r="AC545" t="str">
        <f t="shared" si="23"/>
        <v>PSCAD_Test_190.2_0.1Hz_LWBESS_R0_SCR7.06_XR1.63_P-1_Q0_NOBESS</v>
      </c>
      <c r="AD545" t="s">
        <v>226</v>
      </c>
    </row>
    <row r="546" spans="1:30" x14ac:dyDescent="0.25">
      <c r="A546" s="1" t="s">
        <v>180</v>
      </c>
      <c r="B546" t="s">
        <v>55</v>
      </c>
      <c r="C546" t="s">
        <v>169</v>
      </c>
      <c r="D546" t="s">
        <v>1140</v>
      </c>
      <c r="E546" s="4" t="s">
        <v>334</v>
      </c>
      <c r="F546" t="s">
        <v>305</v>
      </c>
      <c r="G546">
        <v>30</v>
      </c>
      <c r="H546">
        <v>-1</v>
      </c>
      <c r="I546">
        <v>0</v>
      </c>
      <c r="J546">
        <f>[2]Inputs!$B$6</f>
        <v>7.06</v>
      </c>
      <c r="K546">
        <f>[2]Inputs!$C$6</f>
        <v>1.63</v>
      </c>
      <c r="L546" s="5" t="str">
        <f>VLOOKUP(X546,[2]Inputs!$A:$F,6,FALSE)</f>
        <v>1.1081</v>
      </c>
      <c r="M546" s="5" t="str">
        <f>VLOOKUP(X546,[2]Inputs!$A:$H,8,FALSE)</f>
        <v>1.0000</v>
      </c>
      <c r="N546" s="5" t="str">
        <f>VLOOKUP(X546,[2]Inputs!$A:$H,7,FALSE)</f>
        <v>1.0300</v>
      </c>
      <c r="O546">
        <v>0</v>
      </c>
      <c r="P546">
        <v>0</v>
      </c>
      <c r="Q546" s="17">
        <f>(SQRT((100/(J546*[2]Inputs!$B$9)*V546)^2/(K546^2+1)))*([2]Inputs!$B$8^2/100)</f>
        <v>0</v>
      </c>
      <c r="R546" s="17">
        <f>SQRT((([2]Inputs!$B$8^2/100)*100/(J546*[2]Inputs!$B$9)*V546)^2-(Q546)^2)/(2*PI()*50)</f>
        <v>0</v>
      </c>
      <c r="S546">
        <f>SQRT((100/(J546*[2]Inputs!$B$9))^2/(K546^2+1))*[2]Inputs!$B$8^2/100</f>
        <v>12.409471324438538</v>
      </c>
      <c r="T546">
        <f>SQRT((100/(J546*[2]Inputs!$B$9))^2-SQRT((100/(J546*[2]Inputs!$B$9))^2/(K546^2+1))^2)*[2]Inputs!$B$8^2/100/2/PI()/50</f>
        <v>6.4385935699593638E-2</v>
      </c>
      <c r="U546">
        <v>0</v>
      </c>
      <c r="V546">
        <v>0</v>
      </c>
      <c r="W546" t="str">
        <f t="shared" si="21"/>
        <v>PSCAD_SMIB_C_V.Osc_SCR7.06_XR1.63_P-1_Q0_190.2_0.2Hz</v>
      </c>
      <c r="X546" t="str">
        <f t="shared" si="22"/>
        <v>-1_0_7.06_1.63</v>
      </c>
      <c r="Z546">
        <v>0.2</v>
      </c>
      <c r="AB546" s="15"/>
      <c r="AC546" t="str">
        <f t="shared" si="23"/>
        <v>PSCAD_Test_190.2_0.2Hz_LWBESS_R0_SCR7.06_XR1.63_P-1_Q0_NOBESS</v>
      </c>
      <c r="AD546" t="s">
        <v>227</v>
      </c>
    </row>
    <row r="547" spans="1:30" x14ac:dyDescent="0.25">
      <c r="A547" s="1" t="s">
        <v>181</v>
      </c>
      <c r="B547" t="s">
        <v>55</v>
      </c>
      <c r="C547" t="s">
        <v>169</v>
      </c>
      <c r="D547" t="s">
        <v>1140</v>
      </c>
      <c r="E547" s="4" t="s">
        <v>334</v>
      </c>
      <c r="F547" t="s">
        <v>305</v>
      </c>
      <c r="G547">
        <v>30</v>
      </c>
      <c r="H547">
        <v>-1</v>
      </c>
      <c r="I547">
        <v>0</v>
      </c>
      <c r="J547">
        <f>[2]Inputs!$B$6</f>
        <v>7.06</v>
      </c>
      <c r="K547">
        <f>[2]Inputs!$C$6</f>
        <v>1.63</v>
      </c>
      <c r="L547" s="5" t="str">
        <f>VLOOKUP(X547,[2]Inputs!$A:$F,6,FALSE)</f>
        <v>1.1081</v>
      </c>
      <c r="M547" s="5" t="str">
        <f>VLOOKUP(X547,[2]Inputs!$A:$H,8,FALSE)</f>
        <v>1.0000</v>
      </c>
      <c r="N547" s="5" t="str">
        <f>VLOOKUP(X547,[2]Inputs!$A:$H,7,FALSE)</f>
        <v>1.0300</v>
      </c>
      <c r="O547">
        <v>0</v>
      </c>
      <c r="P547">
        <v>0</v>
      </c>
      <c r="Q547" s="17">
        <f>(SQRT((100/(J547*[2]Inputs!$B$9)*V547)^2/(K547^2+1)))*([2]Inputs!$B$8^2/100)</f>
        <v>0</v>
      </c>
      <c r="R547" s="17">
        <f>SQRT((([2]Inputs!$B$8^2/100)*100/(J547*[2]Inputs!$B$9)*V547)^2-(Q547)^2)/(2*PI()*50)</f>
        <v>0</v>
      </c>
      <c r="S547">
        <f>SQRT((100/(J547*[2]Inputs!$B$9))^2/(K547^2+1))*[2]Inputs!$B$8^2/100</f>
        <v>12.409471324438538</v>
      </c>
      <c r="T547">
        <f>SQRT((100/(J547*[2]Inputs!$B$9))^2-SQRT((100/(J547*[2]Inputs!$B$9))^2/(K547^2+1))^2)*[2]Inputs!$B$8^2/100/2/PI()/50</f>
        <v>6.4385935699593638E-2</v>
      </c>
      <c r="U547">
        <v>0</v>
      </c>
      <c r="V547">
        <v>0</v>
      </c>
      <c r="W547" t="str">
        <f t="shared" si="21"/>
        <v>PSCAD_SMIB_C_V.Osc_SCR7.06_XR1.63_P-1_Q0_190.2_0.3Hz</v>
      </c>
      <c r="X547" t="str">
        <f t="shared" si="22"/>
        <v>-1_0_7.06_1.63</v>
      </c>
      <c r="Z547">
        <v>0.3</v>
      </c>
      <c r="AB547" s="15"/>
      <c r="AC547" t="str">
        <f t="shared" si="23"/>
        <v>PSCAD_Test_190.2_0.3Hz_LWBESS_R0_SCR7.06_XR1.63_P-1_Q0_NOBESS</v>
      </c>
      <c r="AD547" t="s">
        <v>228</v>
      </c>
    </row>
    <row r="548" spans="1:30" x14ac:dyDescent="0.25">
      <c r="A548" s="1" t="s">
        <v>182</v>
      </c>
      <c r="B548" t="s">
        <v>55</v>
      </c>
      <c r="C548" t="s">
        <v>169</v>
      </c>
      <c r="D548" t="s">
        <v>1140</v>
      </c>
      <c r="E548" s="4" t="s">
        <v>334</v>
      </c>
      <c r="F548" t="s">
        <v>305</v>
      </c>
      <c r="G548">
        <v>30</v>
      </c>
      <c r="H548">
        <v>-1</v>
      </c>
      <c r="I548">
        <v>0</v>
      </c>
      <c r="J548">
        <f>[2]Inputs!$B$6</f>
        <v>7.06</v>
      </c>
      <c r="K548">
        <f>[2]Inputs!$C$6</f>
        <v>1.63</v>
      </c>
      <c r="L548" s="5" t="str">
        <f>VLOOKUP(X548,[2]Inputs!$A:$F,6,FALSE)</f>
        <v>1.1081</v>
      </c>
      <c r="M548" s="5" t="str">
        <f>VLOOKUP(X548,[2]Inputs!$A:$H,8,FALSE)</f>
        <v>1.0000</v>
      </c>
      <c r="N548" s="5" t="str">
        <f>VLOOKUP(X548,[2]Inputs!$A:$H,7,FALSE)</f>
        <v>1.0300</v>
      </c>
      <c r="O548">
        <v>0</v>
      </c>
      <c r="P548">
        <v>0</v>
      </c>
      <c r="Q548" s="17">
        <f>(SQRT((100/(J548*[2]Inputs!$B$9)*V548)^2/(K548^2+1)))*([2]Inputs!$B$8^2/100)</f>
        <v>0</v>
      </c>
      <c r="R548" s="17">
        <f>SQRT((([2]Inputs!$B$8^2/100)*100/(J548*[2]Inputs!$B$9)*V548)^2-(Q548)^2)/(2*PI()*50)</f>
        <v>0</v>
      </c>
      <c r="S548">
        <f>SQRT((100/(J548*[2]Inputs!$B$9))^2/(K548^2+1))*[2]Inputs!$B$8^2/100</f>
        <v>12.409471324438538</v>
      </c>
      <c r="T548">
        <f>SQRT((100/(J548*[2]Inputs!$B$9))^2-SQRT((100/(J548*[2]Inputs!$B$9))^2/(K548^2+1))^2)*[2]Inputs!$B$8^2/100/2/PI()/50</f>
        <v>6.4385935699593638E-2</v>
      </c>
      <c r="U548">
        <v>0</v>
      </c>
      <c r="V548">
        <v>0</v>
      </c>
      <c r="W548" t="str">
        <f t="shared" si="21"/>
        <v>PSCAD_SMIB_C_V.Osc_SCR7.06_XR1.63_P-1_Q0_190.2_0.4Hz</v>
      </c>
      <c r="X548" t="str">
        <f t="shared" si="22"/>
        <v>-1_0_7.06_1.63</v>
      </c>
      <c r="Z548">
        <v>0.4</v>
      </c>
      <c r="AB548" s="15"/>
      <c r="AC548" t="str">
        <f t="shared" si="23"/>
        <v>PSCAD_Test_190.2_0.4Hz_LWBESS_R0_SCR7.06_XR1.63_P-1_Q0_NOBESS</v>
      </c>
      <c r="AD548" t="s">
        <v>229</v>
      </c>
    </row>
    <row r="549" spans="1:30" x14ac:dyDescent="0.25">
      <c r="A549" s="1" t="s">
        <v>183</v>
      </c>
      <c r="B549" t="s">
        <v>55</v>
      </c>
      <c r="C549" t="s">
        <v>169</v>
      </c>
      <c r="D549" t="s">
        <v>1140</v>
      </c>
      <c r="E549" s="4" t="s">
        <v>334</v>
      </c>
      <c r="F549" t="s">
        <v>305</v>
      </c>
      <c r="G549">
        <v>30</v>
      </c>
      <c r="H549">
        <v>-1</v>
      </c>
      <c r="I549">
        <v>0</v>
      </c>
      <c r="J549">
        <f>[2]Inputs!$B$6</f>
        <v>7.06</v>
      </c>
      <c r="K549">
        <f>[2]Inputs!$C$6</f>
        <v>1.63</v>
      </c>
      <c r="L549" s="5" t="str">
        <f>VLOOKUP(X549,[2]Inputs!$A:$F,6,FALSE)</f>
        <v>1.1081</v>
      </c>
      <c r="M549" s="5" t="str">
        <f>VLOOKUP(X549,[2]Inputs!$A:$H,8,FALSE)</f>
        <v>1.0000</v>
      </c>
      <c r="N549" s="5" t="str">
        <f>VLOOKUP(X549,[2]Inputs!$A:$H,7,FALSE)</f>
        <v>1.0300</v>
      </c>
      <c r="O549">
        <v>0</v>
      </c>
      <c r="P549">
        <v>0</v>
      </c>
      <c r="Q549" s="17">
        <f>(SQRT((100/(J549*[2]Inputs!$B$9)*V549)^2/(K549^2+1)))*([2]Inputs!$B$8^2/100)</f>
        <v>0</v>
      </c>
      <c r="R549" s="17">
        <f>SQRT((([2]Inputs!$B$8^2/100)*100/(J549*[2]Inputs!$B$9)*V549)^2-(Q549)^2)/(2*PI()*50)</f>
        <v>0</v>
      </c>
      <c r="S549">
        <f>SQRT((100/(J549*[2]Inputs!$B$9))^2/(K549^2+1))*[2]Inputs!$B$8^2/100</f>
        <v>12.409471324438538</v>
      </c>
      <c r="T549">
        <f>SQRT((100/(J549*[2]Inputs!$B$9))^2-SQRT((100/(J549*[2]Inputs!$B$9))^2/(K549^2+1))^2)*[2]Inputs!$B$8^2/100/2/PI()/50</f>
        <v>6.4385935699593638E-2</v>
      </c>
      <c r="U549">
        <v>0</v>
      </c>
      <c r="V549">
        <v>0</v>
      </c>
      <c r="W549" t="str">
        <f t="shared" si="21"/>
        <v>PSCAD_SMIB_C_V.Osc_SCR7.06_XR1.63_P-1_Q0_190.2_0.5Hz</v>
      </c>
      <c r="X549" t="str">
        <f t="shared" si="22"/>
        <v>-1_0_7.06_1.63</v>
      </c>
      <c r="Z549">
        <v>0.5</v>
      </c>
      <c r="AB549" s="15"/>
      <c r="AC549" t="str">
        <f t="shared" si="23"/>
        <v>PSCAD_Test_190.2_0.5Hz_LWBESS_R0_SCR7.06_XR1.63_P-1_Q0_NOBESS</v>
      </c>
      <c r="AD549" t="s">
        <v>230</v>
      </c>
    </row>
    <row r="550" spans="1:30" x14ac:dyDescent="0.25">
      <c r="A550" s="1" t="s">
        <v>184</v>
      </c>
      <c r="B550" t="s">
        <v>55</v>
      </c>
      <c r="C550" t="s">
        <v>169</v>
      </c>
      <c r="D550" t="s">
        <v>1140</v>
      </c>
      <c r="E550" s="4" t="s">
        <v>334</v>
      </c>
      <c r="F550" t="s">
        <v>305</v>
      </c>
      <c r="G550">
        <v>30</v>
      </c>
      <c r="H550">
        <v>-1</v>
      </c>
      <c r="I550">
        <v>0</v>
      </c>
      <c r="J550">
        <f>[2]Inputs!$B$6</f>
        <v>7.06</v>
      </c>
      <c r="K550">
        <f>[2]Inputs!$C$6</f>
        <v>1.63</v>
      </c>
      <c r="L550" s="5" t="str">
        <f>VLOOKUP(X550,[2]Inputs!$A:$F,6,FALSE)</f>
        <v>1.1081</v>
      </c>
      <c r="M550" s="5" t="str">
        <f>VLOOKUP(X550,[2]Inputs!$A:$H,8,FALSE)</f>
        <v>1.0000</v>
      </c>
      <c r="N550" s="5" t="str">
        <f>VLOOKUP(X550,[2]Inputs!$A:$H,7,FALSE)</f>
        <v>1.0300</v>
      </c>
      <c r="O550">
        <v>0</v>
      </c>
      <c r="P550">
        <v>0</v>
      </c>
      <c r="Q550" s="17">
        <f>(SQRT((100/(J550*[2]Inputs!$B$9)*V550)^2/(K550^2+1)))*([2]Inputs!$B$8^2/100)</f>
        <v>0</v>
      </c>
      <c r="R550" s="17">
        <f>SQRT((([2]Inputs!$B$8^2/100)*100/(J550*[2]Inputs!$B$9)*V550)^2-(Q550)^2)/(2*PI()*50)</f>
        <v>0</v>
      </c>
      <c r="S550">
        <f>SQRT((100/(J550*[2]Inputs!$B$9))^2/(K550^2+1))*[2]Inputs!$B$8^2/100</f>
        <v>12.409471324438538</v>
      </c>
      <c r="T550">
        <f>SQRT((100/(J550*[2]Inputs!$B$9))^2-SQRT((100/(J550*[2]Inputs!$B$9))^2/(K550^2+1))^2)*[2]Inputs!$B$8^2/100/2/PI()/50</f>
        <v>6.4385935699593638E-2</v>
      </c>
      <c r="U550">
        <v>0</v>
      </c>
      <c r="V550">
        <v>0</v>
      </c>
      <c r="W550" t="str">
        <f t="shared" si="21"/>
        <v>PSCAD_SMIB_C_V.Osc_SCR7.06_XR1.63_P-1_Q0_190.2_0.6Hz</v>
      </c>
      <c r="X550" t="str">
        <f t="shared" si="22"/>
        <v>-1_0_7.06_1.63</v>
      </c>
      <c r="Z550">
        <v>0.6</v>
      </c>
      <c r="AB550" s="15"/>
      <c r="AC550" t="str">
        <f t="shared" si="23"/>
        <v>PSCAD_Test_190.2_0.6Hz_LWBESS_R0_SCR7.06_XR1.63_P-1_Q0_NOBESS</v>
      </c>
      <c r="AD550" t="s">
        <v>231</v>
      </c>
    </row>
    <row r="551" spans="1:30" x14ac:dyDescent="0.25">
      <c r="A551" s="1" t="s">
        <v>185</v>
      </c>
      <c r="B551" t="s">
        <v>55</v>
      </c>
      <c r="C551" t="s">
        <v>169</v>
      </c>
      <c r="D551" t="s">
        <v>1140</v>
      </c>
      <c r="E551" s="4" t="s">
        <v>334</v>
      </c>
      <c r="F551" t="s">
        <v>305</v>
      </c>
      <c r="G551">
        <v>30</v>
      </c>
      <c r="H551">
        <v>-1</v>
      </c>
      <c r="I551">
        <v>0</v>
      </c>
      <c r="J551">
        <f>[2]Inputs!$B$6</f>
        <v>7.06</v>
      </c>
      <c r="K551">
        <f>[2]Inputs!$C$6</f>
        <v>1.63</v>
      </c>
      <c r="L551" s="5" t="str">
        <f>VLOOKUP(X551,[2]Inputs!$A:$F,6,FALSE)</f>
        <v>1.1081</v>
      </c>
      <c r="M551" s="5" t="str">
        <f>VLOOKUP(X551,[2]Inputs!$A:$H,8,FALSE)</f>
        <v>1.0000</v>
      </c>
      <c r="N551" s="5" t="str">
        <f>VLOOKUP(X551,[2]Inputs!$A:$H,7,FALSE)</f>
        <v>1.0300</v>
      </c>
      <c r="O551">
        <v>0</v>
      </c>
      <c r="P551">
        <v>0</v>
      </c>
      <c r="Q551" s="17">
        <f>(SQRT((100/(J551*[2]Inputs!$B$9)*V551)^2/(K551^2+1)))*([2]Inputs!$B$8^2/100)</f>
        <v>0</v>
      </c>
      <c r="R551" s="17">
        <f>SQRT((([2]Inputs!$B$8^2/100)*100/(J551*[2]Inputs!$B$9)*V551)^2-(Q551)^2)/(2*PI()*50)</f>
        <v>0</v>
      </c>
      <c r="S551">
        <f>SQRT((100/(J551*[2]Inputs!$B$9))^2/(K551^2+1))*[2]Inputs!$B$8^2/100</f>
        <v>12.409471324438538</v>
      </c>
      <c r="T551">
        <f>SQRT((100/(J551*[2]Inputs!$B$9))^2-SQRT((100/(J551*[2]Inputs!$B$9))^2/(K551^2+1))^2)*[2]Inputs!$B$8^2/100/2/PI()/50</f>
        <v>6.4385935699593638E-2</v>
      </c>
      <c r="U551">
        <v>0</v>
      </c>
      <c r="V551">
        <v>0</v>
      </c>
      <c r="W551" t="str">
        <f t="shared" si="21"/>
        <v>PSCAD_SMIB_C_V.Osc_SCR7.06_XR1.63_P-1_Q0_190.2_0.7Hz</v>
      </c>
      <c r="X551" t="str">
        <f t="shared" si="22"/>
        <v>-1_0_7.06_1.63</v>
      </c>
      <c r="Z551">
        <v>0.7</v>
      </c>
      <c r="AB551" s="15"/>
      <c r="AC551" t="str">
        <f t="shared" si="23"/>
        <v>PSCAD_Test_190.2_0.7Hz_LWBESS_R0_SCR7.06_XR1.63_P-1_Q0_NOBESS</v>
      </c>
      <c r="AD551" t="s">
        <v>232</v>
      </c>
    </row>
    <row r="552" spans="1:30" x14ac:dyDescent="0.25">
      <c r="A552" s="1" t="s">
        <v>186</v>
      </c>
      <c r="B552" t="s">
        <v>55</v>
      </c>
      <c r="C552" t="s">
        <v>169</v>
      </c>
      <c r="D552" t="s">
        <v>1140</v>
      </c>
      <c r="E552" s="4" t="s">
        <v>334</v>
      </c>
      <c r="F552" t="s">
        <v>305</v>
      </c>
      <c r="G552">
        <v>30</v>
      </c>
      <c r="H552">
        <v>-1</v>
      </c>
      <c r="I552">
        <v>0</v>
      </c>
      <c r="J552">
        <f>[2]Inputs!$B$6</f>
        <v>7.06</v>
      </c>
      <c r="K552">
        <f>[2]Inputs!$C$6</f>
        <v>1.63</v>
      </c>
      <c r="L552" s="5" t="str">
        <f>VLOOKUP(X552,[2]Inputs!$A:$F,6,FALSE)</f>
        <v>1.1081</v>
      </c>
      <c r="M552" s="5" t="str">
        <f>VLOOKUP(X552,[2]Inputs!$A:$H,8,FALSE)</f>
        <v>1.0000</v>
      </c>
      <c r="N552" s="5" t="str">
        <f>VLOOKUP(X552,[2]Inputs!$A:$H,7,FALSE)</f>
        <v>1.0300</v>
      </c>
      <c r="O552">
        <v>0</v>
      </c>
      <c r="P552">
        <v>0</v>
      </c>
      <c r="Q552" s="17">
        <f>(SQRT((100/(J552*[2]Inputs!$B$9)*V552)^2/(K552^2+1)))*([2]Inputs!$B$8^2/100)</f>
        <v>0</v>
      </c>
      <c r="R552" s="17">
        <f>SQRT((([2]Inputs!$B$8^2/100)*100/(J552*[2]Inputs!$B$9)*V552)^2-(Q552)^2)/(2*PI()*50)</f>
        <v>0</v>
      </c>
      <c r="S552">
        <f>SQRT((100/(J552*[2]Inputs!$B$9))^2/(K552^2+1))*[2]Inputs!$B$8^2/100</f>
        <v>12.409471324438538</v>
      </c>
      <c r="T552">
        <f>SQRT((100/(J552*[2]Inputs!$B$9))^2-SQRT((100/(J552*[2]Inputs!$B$9))^2/(K552^2+1))^2)*[2]Inputs!$B$8^2/100/2/PI()/50</f>
        <v>6.4385935699593638E-2</v>
      </c>
      <c r="U552">
        <v>0</v>
      </c>
      <c r="V552">
        <v>0</v>
      </c>
      <c r="W552" t="str">
        <f t="shared" si="21"/>
        <v>PSCAD_SMIB_C_V.Osc_SCR7.06_XR1.63_P-1_Q0_190.2_0.8Hz</v>
      </c>
      <c r="X552" t="str">
        <f t="shared" si="22"/>
        <v>-1_0_7.06_1.63</v>
      </c>
      <c r="Z552">
        <v>0.8</v>
      </c>
      <c r="AB552" s="15"/>
      <c r="AC552" t="str">
        <f t="shared" si="23"/>
        <v>PSCAD_Test_190.2_0.8Hz_LWBESS_R0_SCR7.06_XR1.63_P-1_Q0_NOBESS</v>
      </c>
      <c r="AD552" t="s">
        <v>233</v>
      </c>
    </row>
    <row r="553" spans="1:30" x14ac:dyDescent="0.25">
      <c r="A553" s="1" t="s">
        <v>187</v>
      </c>
      <c r="B553" t="s">
        <v>55</v>
      </c>
      <c r="C553" t="s">
        <v>169</v>
      </c>
      <c r="D553" t="s">
        <v>1140</v>
      </c>
      <c r="E553" s="4" t="s">
        <v>334</v>
      </c>
      <c r="F553" t="s">
        <v>305</v>
      </c>
      <c r="G553">
        <v>30</v>
      </c>
      <c r="H553">
        <v>-1</v>
      </c>
      <c r="I553">
        <v>0</v>
      </c>
      <c r="J553">
        <f>[2]Inputs!$B$6</f>
        <v>7.06</v>
      </c>
      <c r="K553">
        <f>[2]Inputs!$C$6</f>
        <v>1.63</v>
      </c>
      <c r="L553" s="5" t="str">
        <f>VLOOKUP(X553,[2]Inputs!$A:$F,6,FALSE)</f>
        <v>1.1081</v>
      </c>
      <c r="M553" s="5" t="str">
        <f>VLOOKUP(X553,[2]Inputs!$A:$H,8,FALSE)</f>
        <v>1.0000</v>
      </c>
      <c r="N553" s="5" t="str">
        <f>VLOOKUP(X553,[2]Inputs!$A:$H,7,FALSE)</f>
        <v>1.0300</v>
      </c>
      <c r="O553">
        <v>0</v>
      </c>
      <c r="P553">
        <v>0</v>
      </c>
      <c r="Q553" s="17">
        <f>(SQRT((100/(J553*[2]Inputs!$B$9)*V553)^2/(K553^2+1)))*([2]Inputs!$B$8^2/100)</f>
        <v>0</v>
      </c>
      <c r="R553" s="17">
        <f>SQRT((([2]Inputs!$B$8^2/100)*100/(J553*[2]Inputs!$B$9)*V553)^2-(Q553)^2)/(2*PI()*50)</f>
        <v>0</v>
      </c>
      <c r="S553">
        <f>SQRT((100/(J553*[2]Inputs!$B$9))^2/(K553^2+1))*[2]Inputs!$B$8^2/100</f>
        <v>12.409471324438538</v>
      </c>
      <c r="T553">
        <f>SQRT((100/(J553*[2]Inputs!$B$9))^2-SQRT((100/(J553*[2]Inputs!$B$9))^2/(K553^2+1))^2)*[2]Inputs!$B$8^2/100/2/PI()/50</f>
        <v>6.4385935699593638E-2</v>
      </c>
      <c r="U553">
        <v>0</v>
      </c>
      <c r="V553">
        <v>0</v>
      </c>
      <c r="W553" t="str">
        <f t="shared" si="21"/>
        <v>PSCAD_SMIB_C_V.Osc_SCR7.06_XR1.63_P-1_Q0_190.2_0.9Hz</v>
      </c>
      <c r="X553" t="str">
        <f t="shared" si="22"/>
        <v>-1_0_7.06_1.63</v>
      </c>
      <c r="Z553">
        <v>0.9</v>
      </c>
      <c r="AB553" s="15"/>
      <c r="AC553" t="str">
        <f t="shared" si="23"/>
        <v>PSCAD_Test_190.2_0.9Hz_LWBESS_R0_SCR7.06_XR1.63_P-1_Q0_NOBESS</v>
      </c>
      <c r="AD553" t="s">
        <v>234</v>
      </c>
    </row>
    <row r="554" spans="1:30" x14ac:dyDescent="0.25">
      <c r="A554" s="1" t="s">
        <v>120</v>
      </c>
      <c r="B554" t="s">
        <v>55</v>
      </c>
      <c r="C554" t="s">
        <v>169</v>
      </c>
      <c r="D554" t="s">
        <v>1140</v>
      </c>
      <c r="E554" s="4" t="s">
        <v>334</v>
      </c>
      <c r="F554" t="s">
        <v>305</v>
      </c>
      <c r="G554">
        <v>30</v>
      </c>
      <c r="H554">
        <v>-1</v>
      </c>
      <c r="I554">
        <v>0</v>
      </c>
      <c r="J554">
        <f>[2]Inputs!$B$6</f>
        <v>7.06</v>
      </c>
      <c r="K554">
        <f>[2]Inputs!$C$6</f>
        <v>1.63</v>
      </c>
      <c r="L554" s="5" t="str">
        <f>VLOOKUP(X554,[2]Inputs!$A:$F,6,FALSE)</f>
        <v>1.1081</v>
      </c>
      <c r="M554" s="5" t="str">
        <f>VLOOKUP(X554,[2]Inputs!$A:$H,8,FALSE)</f>
        <v>1.0000</v>
      </c>
      <c r="N554" s="5" t="str">
        <f>VLOOKUP(X554,[2]Inputs!$A:$H,7,FALSE)</f>
        <v>1.0300</v>
      </c>
      <c r="O554">
        <v>0</v>
      </c>
      <c r="P554">
        <v>0</v>
      </c>
      <c r="Q554" s="17">
        <f>(SQRT((100/(J554*[2]Inputs!$B$9)*V554)^2/(K554^2+1)))*([2]Inputs!$B$8^2/100)</f>
        <v>0</v>
      </c>
      <c r="R554" s="17">
        <f>SQRT((([2]Inputs!$B$8^2/100)*100/(J554*[2]Inputs!$B$9)*V554)^2-(Q554)^2)/(2*PI()*50)</f>
        <v>0</v>
      </c>
      <c r="S554">
        <f>SQRT((100/(J554*[2]Inputs!$B$9))^2/(K554^2+1))*[2]Inputs!$B$8^2/100</f>
        <v>12.409471324438538</v>
      </c>
      <c r="T554">
        <f>SQRT((100/(J554*[2]Inputs!$B$9))^2-SQRT((100/(J554*[2]Inputs!$B$9))^2/(K554^2+1))^2)*[2]Inputs!$B$8^2/100/2/PI()/50</f>
        <v>6.4385935699593638E-2</v>
      </c>
      <c r="U554">
        <v>0</v>
      </c>
      <c r="V554">
        <v>0</v>
      </c>
      <c r="W554" t="str">
        <f t="shared" si="21"/>
        <v>PSCAD_SMIB_C_V.Osc_SCR7.06_XR1.63_P-1_Q0_190.2_1Hz</v>
      </c>
      <c r="X554" t="str">
        <f t="shared" si="22"/>
        <v>-1_0_7.06_1.63</v>
      </c>
      <c r="Z554">
        <v>1</v>
      </c>
      <c r="AB554" s="15"/>
      <c r="AC554" t="str">
        <f t="shared" si="23"/>
        <v>PSCAD_Test_190.2_1Hz_LWBESS_R0_SCR7.06_XR1.63_P-1_Q0_NOBESS</v>
      </c>
      <c r="AD554" t="s">
        <v>235</v>
      </c>
    </row>
    <row r="555" spans="1:30" x14ac:dyDescent="0.25">
      <c r="A555" s="1" t="s">
        <v>121</v>
      </c>
      <c r="B555" t="s">
        <v>55</v>
      </c>
      <c r="C555" t="s">
        <v>169</v>
      </c>
      <c r="D555" t="s">
        <v>1140</v>
      </c>
      <c r="E555" s="4" t="s">
        <v>334</v>
      </c>
      <c r="F555" t="s">
        <v>305</v>
      </c>
      <c r="G555">
        <v>30</v>
      </c>
      <c r="H555">
        <v>-1</v>
      </c>
      <c r="I555">
        <v>0</v>
      </c>
      <c r="J555">
        <f>[2]Inputs!$B$6</f>
        <v>7.06</v>
      </c>
      <c r="K555">
        <f>[2]Inputs!$C$6</f>
        <v>1.63</v>
      </c>
      <c r="L555" s="5" t="str">
        <f>VLOOKUP(X555,[2]Inputs!$A:$F,6,FALSE)</f>
        <v>1.1081</v>
      </c>
      <c r="M555" s="5" t="str">
        <f>VLOOKUP(X555,[2]Inputs!$A:$H,8,FALSE)</f>
        <v>1.0000</v>
      </c>
      <c r="N555" s="5" t="str">
        <f>VLOOKUP(X555,[2]Inputs!$A:$H,7,FALSE)</f>
        <v>1.0300</v>
      </c>
      <c r="O555">
        <v>0</v>
      </c>
      <c r="P555">
        <v>0</v>
      </c>
      <c r="Q555" s="17">
        <f>(SQRT((100/(J555*[2]Inputs!$B$9)*V555)^2/(K555^2+1)))*([2]Inputs!$B$8^2/100)</f>
        <v>0</v>
      </c>
      <c r="R555" s="17">
        <f>SQRT((([2]Inputs!$B$8^2/100)*100/(J555*[2]Inputs!$B$9)*V555)^2-(Q555)^2)/(2*PI()*50)</f>
        <v>0</v>
      </c>
      <c r="S555">
        <f>SQRT((100/(J555*[2]Inputs!$B$9))^2/(K555^2+1))*[2]Inputs!$B$8^2/100</f>
        <v>12.409471324438538</v>
      </c>
      <c r="T555">
        <f>SQRT((100/(J555*[2]Inputs!$B$9))^2-SQRT((100/(J555*[2]Inputs!$B$9))^2/(K555^2+1))^2)*[2]Inputs!$B$8^2/100/2/PI()/50</f>
        <v>6.4385935699593638E-2</v>
      </c>
      <c r="U555">
        <v>0</v>
      </c>
      <c r="V555">
        <v>0</v>
      </c>
      <c r="W555" t="str">
        <f t="shared" si="21"/>
        <v>PSCAD_SMIB_C_V.Osc_SCR7.06_XR1.63_P-1_Q0_190.2_2Hz</v>
      </c>
      <c r="X555" t="str">
        <f t="shared" si="22"/>
        <v>-1_0_7.06_1.63</v>
      </c>
      <c r="Z555">
        <v>2</v>
      </c>
      <c r="AB555" s="15"/>
      <c r="AC555" t="str">
        <f t="shared" si="23"/>
        <v>PSCAD_Test_190.2_2Hz_LWBESS_R0_SCR7.06_XR1.63_P-1_Q0_NOBESS</v>
      </c>
      <c r="AD555" t="s">
        <v>236</v>
      </c>
    </row>
    <row r="556" spans="1:30" x14ac:dyDescent="0.25">
      <c r="A556" s="1" t="s">
        <v>122</v>
      </c>
      <c r="B556" t="s">
        <v>55</v>
      </c>
      <c r="C556" t="s">
        <v>169</v>
      </c>
      <c r="D556" t="s">
        <v>1140</v>
      </c>
      <c r="E556" s="4" t="s">
        <v>334</v>
      </c>
      <c r="F556" t="s">
        <v>305</v>
      </c>
      <c r="G556">
        <v>30</v>
      </c>
      <c r="H556">
        <v>-1</v>
      </c>
      <c r="I556">
        <v>0</v>
      </c>
      <c r="J556">
        <f>[2]Inputs!$B$6</f>
        <v>7.06</v>
      </c>
      <c r="K556">
        <f>[2]Inputs!$C$6</f>
        <v>1.63</v>
      </c>
      <c r="L556" s="5" t="str">
        <f>VLOOKUP(X556,[2]Inputs!$A:$F,6,FALSE)</f>
        <v>1.1081</v>
      </c>
      <c r="M556" s="5" t="str">
        <f>VLOOKUP(X556,[2]Inputs!$A:$H,8,FALSE)</f>
        <v>1.0000</v>
      </c>
      <c r="N556" s="5" t="str">
        <f>VLOOKUP(X556,[2]Inputs!$A:$H,7,FALSE)</f>
        <v>1.0300</v>
      </c>
      <c r="O556">
        <v>0</v>
      </c>
      <c r="P556">
        <v>0</v>
      </c>
      <c r="Q556" s="17">
        <f>(SQRT((100/(J556*[2]Inputs!$B$9)*V556)^2/(K556^2+1)))*([2]Inputs!$B$8^2/100)</f>
        <v>0</v>
      </c>
      <c r="R556" s="17">
        <f>SQRT((([2]Inputs!$B$8^2/100)*100/(J556*[2]Inputs!$B$9)*V556)^2-(Q556)^2)/(2*PI()*50)</f>
        <v>0</v>
      </c>
      <c r="S556">
        <f>SQRT((100/(J556*[2]Inputs!$B$9))^2/(K556^2+1))*[2]Inputs!$B$8^2/100</f>
        <v>12.409471324438538</v>
      </c>
      <c r="T556">
        <f>SQRT((100/(J556*[2]Inputs!$B$9))^2-SQRT((100/(J556*[2]Inputs!$B$9))^2/(K556^2+1))^2)*[2]Inputs!$B$8^2/100/2/PI()/50</f>
        <v>6.4385935699593638E-2</v>
      </c>
      <c r="U556">
        <v>0</v>
      </c>
      <c r="V556">
        <v>0</v>
      </c>
      <c r="W556" t="str">
        <f t="shared" si="21"/>
        <v>PSCAD_SMIB_C_V.Osc_SCR7.06_XR1.63_P-1_Q0_190.2_3Hz</v>
      </c>
      <c r="X556" t="str">
        <f t="shared" si="22"/>
        <v>-1_0_7.06_1.63</v>
      </c>
      <c r="Z556">
        <v>3</v>
      </c>
      <c r="AB556" s="15"/>
      <c r="AC556" t="str">
        <f t="shared" si="23"/>
        <v>PSCAD_Test_190.2_3Hz_LWBESS_R0_SCR7.06_XR1.63_P-1_Q0_NOBESS</v>
      </c>
      <c r="AD556" t="s">
        <v>237</v>
      </c>
    </row>
    <row r="557" spans="1:30" x14ac:dyDescent="0.25">
      <c r="A557" s="1" t="s">
        <v>123</v>
      </c>
      <c r="B557" t="s">
        <v>55</v>
      </c>
      <c r="C557" t="s">
        <v>169</v>
      </c>
      <c r="D557" t="s">
        <v>1140</v>
      </c>
      <c r="E557" s="4" t="s">
        <v>334</v>
      </c>
      <c r="F557" t="s">
        <v>305</v>
      </c>
      <c r="G557">
        <v>30</v>
      </c>
      <c r="H557">
        <v>-1</v>
      </c>
      <c r="I557">
        <v>0</v>
      </c>
      <c r="J557">
        <f>[2]Inputs!$B$6</f>
        <v>7.06</v>
      </c>
      <c r="K557">
        <f>[2]Inputs!$C$6</f>
        <v>1.63</v>
      </c>
      <c r="L557" s="5" t="str">
        <f>VLOOKUP(X557,[2]Inputs!$A:$F,6,FALSE)</f>
        <v>1.1081</v>
      </c>
      <c r="M557" s="5" t="str">
        <f>VLOOKUP(X557,[2]Inputs!$A:$H,8,FALSE)</f>
        <v>1.0000</v>
      </c>
      <c r="N557" s="5" t="str">
        <f>VLOOKUP(X557,[2]Inputs!$A:$H,7,FALSE)</f>
        <v>1.0300</v>
      </c>
      <c r="O557">
        <v>0</v>
      </c>
      <c r="P557">
        <v>0</v>
      </c>
      <c r="Q557" s="17">
        <f>(SQRT((100/(J557*[2]Inputs!$B$9)*V557)^2/(K557^2+1)))*([2]Inputs!$B$8^2/100)</f>
        <v>0</v>
      </c>
      <c r="R557" s="17">
        <f>SQRT((([2]Inputs!$B$8^2/100)*100/(J557*[2]Inputs!$B$9)*V557)^2-(Q557)^2)/(2*PI()*50)</f>
        <v>0</v>
      </c>
      <c r="S557">
        <f>SQRT((100/(J557*[2]Inputs!$B$9))^2/(K557^2+1))*[2]Inputs!$B$8^2/100</f>
        <v>12.409471324438538</v>
      </c>
      <c r="T557">
        <f>SQRT((100/(J557*[2]Inputs!$B$9))^2-SQRT((100/(J557*[2]Inputs!$B$9))^2/(K557^2+1))^2)*[2]Inputs!$B$8^2/100/2/PI()/50</f>
        <v>6.4385935699593638E-2</v>
      </c>
      <c r="U557">
        <v>0</v>
      </c>
      <c r="V557">
        <v>0</v>
      </c>
      <c r="W557" t="str">
        <f t="shared" si="21"/>
        <v>PSCAD_SMIB_C_V.Osc_SCR7.06_XR1.63_P-1_Q0_190.2_4Hz</v>
      </c>
      <c r="X557" t="str">
        <f t="shared" si="22"/>
        <v>-1_0_7.06_1.63</v>
      </c>
      <c r="Z557">
        <v>4</v>
      </c>
      <c r="AB557" s="15"/>
      <c r="AC557" t="str">
        <f t="shared" si="23"/>
        <v>PSCAD_Test_190.2_4Hz_LWBESS_R0_SCR7.06_XR1.63_P-1_Q0_NOBESS</v>
      </c>
      <c r="AD557" t="s">
        <v>238</v>
      </c>
    </row>
    <row r="558" spans="1:30" x14ac:dyDescent="0.25">
      <c r="A558" s="1" t="s">
        <v>124</v>
      </c>
      <c r="B558" t="s">
        <v>55</v>
      </c>
      <c r="C558" t="s">
        <v>169</v>
      </c>
      <c r="D558" t="s">
        <v>1140</v>
      </c>
      <c r="E558" s="4" t="s">
        <v>334</v>
      </c>
      <c r="F558" t="s">
        <v>305</v>
      </c>
      <c r="G558">
        <v>30</v>
      </c>
      <c r="H558">
        <v>-1</v>
      </c>
      <c r="I558">
        <v>0</v>
      </c>
      <c r="J558">
        <f>[2]Inputs!$B$6</f>
        <v>7.06</v>
      </c>
      <c r="K558">
        <f>[2]Inputs!$C$6</f>
        <v>1.63</v>
      </c>
      <c r="L558" s="5" t="str">
        <f>VLOOKUP(X558,[2]Inputs!$A:$F,6,FALSE)</f>
        <v>1.1081</v>
      </c>
      <c r="M558" s="5" t="str">
        <f>VLOOKUP(X558,[2]Inputs!$A:$H,8,FALSE)</f>
        <v>1.0000</v>
      </c>
      <c r="N558" s="5" t="str">
        <f>VLOOKUP(X558,[2]Inputs!$A:$H,7,FALSE)</f>
        <v>1.0300</v>
      </c>
      <c r="O558">
        <v>0</v>
      </c>
      <c r="P558">
        <v>0</v>
      </c>
      <c r="Q558" s="17">
        <f>(SQRT((100/(J558*[2]Inputs!$B$9)*V558)^2/(K558^2+1)))*([2]Inputs!$B$8^2/100)</f>
        <v>0</v>
      </c>
      <c r="R558" s="17">
        <f>SQRT((([2]Inputs!$B$8^2/100)*100/(J558*[2]Inputs!$B$9)*V558)^2-(Q558)^2)/(2*PI()*50)</f>
        <v>0</v>
      </c>
      <c r="S558">
        <f>SQRT((100/(J558*[2]Inputs!$B$9))^2/(K558^2+1))*[2]Inputs!$B$8^2/100</f>
        <v>12.409471324438538</v>
      </c>
      <c r="T558">
        <f>SQRT((100/(J558*[2]Inputs!$B$9))^2-SQRT((100/(J558*[2]Inputs!$B$9))^2/(K558^2+1))^2)*[2]Inputs!$B$8^2/100/2/PI()/50</f>
        <v>6.4385935699593638E-2</v>
      </c>
      <c r="U558">
        <v>0</v>
      </c>
      <c r="V558">
        <v>0</v>
      </c>
      <c r="W558" t="str">
        <f t="shared" si="21"/>
        <v>PSCAD_SMIB_C_V.Osc_SCR7.06_XR1.63_P-1_Q0_190.2_5Hz</v>
      </c>
      <c r="X558" t="str">
        <f t="shared" si="22"/>
        <v>-1_0_7.06_1.63</v>
      </c>
      <c r="Z558">
        <v>5</v>
      </c>
      <c r="AB558" s="15"/>
      <c r="AC558" t="str">
        <f t="shared" si="23"/>
        <v>PSCAD_Test_190.2_5Hz_LWBESS_R0_SCR7.06_XR1.63_P-1_Q0_NOBESS</v>
      </c>
      <c r="AD558" t="s">
        <v>239</v>
      </c>
    </row>
    <row r="559" spans="1:30" x14ac:dyDescent="0.25">
      <c r="A559" s="1" t="s">
        <v>125</v>
      </c>
      <c r="B559" t="s">
        <v>55</v>
      </c>
      <c r="C559" t="s">
        <v>169</v>
      </c>
      <c r="D559" t="s">
        <v>1140</v>
      </c>
      <c r="E559" s="4" t="s">
        <v>334</v>
      </c>
      <c r="F559" t="s">
        <v>305</v>
      </c>
      <c r="G559">
        <v>30</v>
      </c>
      <c r="H559">
        <v>-1</v>
      </c>
      <c r="I559">
        <v>0</v>
      </c>
      <c r="J559">
        <f>[2]Inputs!$B$6</f>
        <v>7.06</v>
      </c>
      <c r="K559">
        <f>[2]Inputs!$C$6</f>
        <v>1.63</v>
      </c>
      <c r="L559" s="5" t="str">
        <f>VLOOKUP(X559,[2]Inputs!$A:$F,6,FALSE)</f>
        <v>1.1081</v>
      </c>
      <c r="M559" s="5" t="str">
        <f>VLOOKUP(X559,[2]Inputs!$A:$H,8,FALSE)</f>
        <v>1.0000</v>
      </c>
      <c r="N559" s="5" t="str">
        <f>VLOOKUP(X559,[2]Inputs!$A:$H,7,FALSE)</f>
        <v>1.0300</v>
      </c>
      <c r="O559">
        <v>0</v>
      </c>
      <c r="P559">
        <v>0</v>
      </c>
      <c r="Q559" s="17">
        <f>(SQRT((100/(J559*[2]Inputs!$B$9)*V559)^2/(K559^2+1)))*([2]Inputs!$B$8^2/100)</f>
        <v>0</v>
      </c>
      <c r="R559" s="17">
        <f>SQRT((([2]Inputs!$B$8^2/100)*100/(J559*[2]Inputs!$B$9)*V559)^2-(Q559)^2)/(2*PI()*50)</f>
        <v>0</v>
      </c>
      <c r="S559">
        <f>SQRT((100/(J559*[2]Inputs!$B$9))^2/(K559^2+1))*[2]Inputs!$B$8^2/100</f>
        <v>12.409471324438538</v>
      </c>
      <c r="T559">
        <f>SQRT((100/(J559*[2]Inputs!$B$9))^2-SQRT((100/(J559*[2]Inputs!$B$9))^2/(K559^2+1))^2)*[2]Inputs!$B$8^2/100/2/PI()/50</f>
        <v>6.4385935699593638E-2</v>
      </c>
      <c r="U559">
        <v>0</v>
      </c>
      <c r="V559">
        <v>0</v>
      </c>
      <c r="W559" t="str">
        <f t="shared" si="21"/>
        <v>PSCAD_SMIB_C_V.Osc_SCR7.06_XR1.63_P-1_Q0_190.2_6Hz</v>
      </c>
      <c r="X559" t="str">
        <f t="shared" si="22"/>
        <v>-1_0_7.06_1.63</v>
      </c>
      <c r="Z559">
        <v>6</v>
      </c>
      <c r="AB559" s="15"/>
      <c r="AC559" t="str">
        <f t="shared" si="23"/>
        <v>PSCAD_Test_190.2_6Hz_LWBESS_R0_SCR7.06_XR1.63_P-1_Q0_NOBESS</v>
      </c>
      <c r="AD559" t="s">
        <v>240</v>
      </c>
    </row>
    <row r="560" spans="1:30" x14ac:dyDescent="0.25">
      <c r="A560" s="1" t="s">
        <v>126</v>
      </c>
      <c r="B560" t="s">
        <v>55</v>
      </c>
      <c r="C560" t="s">
        <v>169</v>
      </c>
      <c r="D560" t="s">
        <v>1140</v>
      </c>
      <c r="E560" s="4" t="s">
        <v>334</v>
      </c>
      <c r="F560" t="s">
        <v>305</v>
      </c>
      <c r="G560">
        <v>30</v>
      </c>
      <c r="H560">
        <v>-1</v>
      </c>
      <c r="I560">
        <v>0</v>
      </c>
      <c r="J560">
        <f>[2]Inputs!$B$6</f>
        <v>7.06</v>
      </c>
      <c r="K560">
        <f>[2]Inputs!$C$6</f>
        <v>1.63</v>
      </c>
      <c r="L560" s="5" t="str">
        <f>VLOOKUP(X560,[2]Inputs!$A:$F,6,FALSE)</f>
        <v>1.1081</v>
      </c>
      <c r="M560" s="5" t="str">
        <f>VLOOKUP(X560,[2]Inputs!$A:$H,8,FALSE)</f>
        <v>1.0000</v>
      </c>
      <c r="N560" s="5" t="str">
        <f>VLOOKUP(X560,[2]Inputs!$A:$H,7,FALSE)</f>
        <v>1.0300</v>
      </c>
      <c r="O560">
        <v>0</v>
      </c>
      <c r="P560">
        <v>0</v>
      </c>
      <c r="Q560" s="17">
        <f>(SQRT((100/(J560*[2]Inputs!$B$9)*V560)^2/(K560^2+1)))*([2]Inputs!$B$8^2/100)</f>
        <v>0</v>
      </c>
      <c r="R560" s="17">
        <f>SQRT((([2]Inputs!$B$8^2/100)*100/(J560*[2]Inputs!$B$9)*V560)^2-(Q560)^2)/(2*PI()*50)</f>
        <v>0</v>
      </c>
      <c r="S560">
        <f>SQRT((100/(J560*[2]Inputs!$B$9))^2/(K560^2+1))*[2]Inputs!$B$8^2/100</f>
        <v>12.409471324438538</v>
      </c>
      <c r="T560">
        <f>SQRT((100/(J560*[2]Inputs!$B$9))^2-SQRT((100/(J560*[2]Inputs!$B$9))^2/(K560^2+1))^2)*[2]Inputs!$B$8^2/100/2/PI()/50</f>
        <v>6.4385935699593638E-2</v>
      </c>
      <c r="U560">
        <v>0</v>
      </c>
      <c r="V560">
        <v>0</v>
      </c>
      <c r="W560" t="str">
        <f t="shared" si="21"/>
        <v>PSCAD_SMIB_C_V.Osc_SCR7.06_XR1.63_P-1_Q0_190.2_7Hz</v>
      </c>
      <c r="X560" t="str">
        <f t="shared" si="22"/>
        <v>-1_0_7.06_1.63</v>
      </c>
      <c r="Z560">
        <v>7</v>
      </c>
      <c r="AB560" s="15"/>
      <c r="AC560" t="str">
        <f t="shared" si="23"/>
        <v>PSCAD_Test_190.2_7Hz_LWBESS_R0_SCR7.06_XR1.63_P-1_Q0_NOBESS</v>
      </c>
      <c r="AD560" t="s">
        <v>241</v>
      </c>
    </row>
    <row r="561" spans="1:30" x14ac:dyDescent="0.25">
      <c r="A561" s="1" t="s">
        <v>127</v>
      </c>
      <c r="B561" t="s">
        <v>55</v>
      </c>
      <c r="C561" t="s">
        <v>169</v>
      </c>
      <c r="D561" t="s">
        <v>1140</v>
      </c>
      <c r="E561" s="4" t="s">
        <v>334</v>
      </c>
      <c r="F561" t="s">
        <v>305</v>
      </c>
      <c r="G561">
        <v>30</v>
      </c>
      <c r="H561">
        <v>-1</v>
      </c>
      <c r="I561">
        <v>0</v>
      </c>
      <c r="J561">
        <f>[2]Inputs!$B$6</f>
        <v>7.06</v>
      </c>
      <c r="K561">
        <f>[2]Inputs!$C$6</f>
        <v>1.63</v>
      </c>
      <c r="L561" s="5" t="str">
        <f>VLOOKUP(X561,[2]Inputs!$A:$F,6,FALSE)</f>
        <v>1.1081</v>
      </c>
      <c r="M561" s="5" t="str">
        <f>VLOOKUP(X561,[2]Inputs!$A:$H,8,FALSE)</f>
        <v>1.0000</v>
      </c>
      <c r="N561" s="5" t="str">
        <f>VLOOKUP(X561,[2]Inputs!$A:$H,7,FALSE)</f>
        <v>1.0300</v>
      </c>
      <c r="O561">
        <v>0</v>
      </c>
      <c r="P561">
        <v>0</v>
      </c>
      <c r="Q561" s="17">
        <f>(SQRT((100/(J561*[2]Inputs!$B$9)*V561)^2/(K561^2+1)))*([2]Inputs!$B$8^2/100)</f>
        <v>0</v>
      </c>
      <c r="R561" s="17">
        <f>SQRT((([2]Inputs!$B$8^2/100)*100/(J561*[2]Inputs!$B$9)*V561)^2-(Q561)^2)/(2*PI()*50)</f>
        <v>0</v>
      </c>
      <c r="S561">
        <f>SQRT((100/(J561*[2]Inputs!$B$9))^2/(K561^2+1))*[2]Inputs!$B$8^2/100</f>
        <v>12.409471324438538</v>
      </c>
      <c r="T561">
        <f>SQRT((100/(J561*[2]Inputs!$B$9))^2-SQRT((100/(J561*[2]Inputs!$B$9))^2/(K561^2+1))^2)*[2]Inputs!$B$8^2/100/2/PI()/50</f>
        <v>6.4385935699593638E-2</v>
      </c>
      <c r="U561">
        <v>0</v>
      </c>
      <c r="V561">
        <v>0</v>
      </c>
      <c r="W561" t="str">
        <f t="shared" si="21"/>
        <v>PSCAD_SMIB_C_V.Osc_SCR7.06_XR1.63_P-1_Q0_190.2_8Hz</v>
      </c>
      <c r="X561" t="str">
        <f t="shared" si="22"/>
        <v>-1_0_7.06_1.63</v>
      </c>
      <c r="Z561">
        <v>8</v>
      </c>
      <c r="AB561" s="15"/>
      <c r="AC561" t="str">
        <f t="shared" si="23"/>
        <v>PSCAD_Test_190.2_8Hz_LWBESS_R0_SCR7.06_XR1.63_P-1_Q0_NOBESS</v>
      </c>
      <c r="AD561" t="s">
        <v>242</v>
      </c>
    </row>
    <row r="562" spans="1:30" x14ac:dyDescent="0.25">
      <c r="A562" s="1" t="s">
        <v>128</v>
      </c>
      <c r="B562" t="s">
        <v>55</v>
      </c>
      <c r="C562" t="s">
        <v>169</v>
      </c>
      <c r="D562" t="s">
        <v>1140</v>
      </c>
      <c r="E562" s="4" t="s">
        <v>334</v>
      </c>
      <c r="F562" t="s">
        <v>305</v>
      </c>
      <c r="G562">
        <v>30</v>
      </c>
      <c r="H562">
        <v>-1</v>
      </c>
      <c r="I562">
        <v>0</v>
      </c>
      <c r="J562">
        <f>[2]Inputs!$B$6</f>
        <v>7.06</v>
      </c>
      <c r="K562">
        <f>[2]Inputs!$C$6</f>
        <v>1.63</v>
      </c>
      <c r="L562" s="5" t="str">
        <f>VLOOKUP(X562,[2]Inputs!$A:$F,6,FALSE)</f>
        <v>1.1081</v>
      </c>
      <c r="M562" s="5" t="str">
        <f>VLOOKUP(X562,[2]Inputs!$A:$H,8,FALSE)</f>
        <v>1.0000</v>
      </c>
      <c r="N562" s="5" t="str">
        <f>VLOOKUP(X562,[2]Inputs!$A:$H,7,FALSE)</f>
        <v>1.0300</v>
      </c>
      <c r="O562">
        <v>0</v>
      </c>
      <c r="P562">
        <v>0</v>
      </c>
      <c r="Q562" s="17">
        <f>(SQRT((100/(J562*[2]Inputs!$B$9)*V562)^2/(K562^2+1)))*([2]Inputs!$B$8^2/100)</f>
        <v>0</v>
      </c>
      <c r="R562" s="17">
        <f>SQRT((([2]Inputs!$B$8^2/100)*100/(J562*[2]Inputs!$B$9)*V562)^2-(Q562)^2)/(2*PI()*50)</f>
        <v>0</v>
      </c>
      <c r="S562">
        <f>SQRT((100/(J562*[2]Inputs!$B$9))^2/(K562^2+1))*[2]Inputs!$B$8^2/100</f>
        <v>12.409471324438538</v>
      </c>
      <c r="T562">
        <f>SQRT((100/(J562*[2]Inputs!$B$9))^2-SQRT((100/(J562*[2]Inputs!$B$9))^2/(K562^2+1))^2)*[2]Inputs!$B$8^2/100/2/PI()/50</f>
        <v>6.4385935699593638E-2</v>
      </c>
      <c r="U562">
        <v>0</v>
      </c>
      <c r="V562">
        <v>0</v>
      </c>
      <c r="W562" t="str">
        <f t="shared" si="21"/>
        <v>PSCAD_SMIB_C_V.Osc_SCR7.06_XR1.63_P-1_Q0_190.2_9Hz</v>
      </c>
      <c r="X562" t="str">
        <f t="shared" si="22"/>
        <v>-1_0_7.06_1.63</v>
      </c>
      <c r="Z562">
        <v>9</v>
      </c>
      <c r="AB562" s="15"/>
      <c r="AC562" t="str">
        <f t="shared" si="23"/>
        <v>PSCAD_Test_190.2_9Hz_LWBESS_R0_SCR7.06_XR1.63_P-1_Q0_NOBESS</v>
      </c>
      <c r="AD562" t="s">
        <v>243</v>
      </c>
    </row>
    <row r="563" spans="1:30" x14ac:dyDescent="0.25">
      <c r="A563" s="1" t="s">
        <v>129</v>
      </c>
      <c r="B563" t="s">
        <v>55</v>
      </c>
      <c r="C563" t="s">
        <v>169</v>
      </c>
      <c r="D563" t="s">
        <v>1140</v>
      </c>
      <c r="E563" s="4" t="s">
        <v>334</v>
      </c>
      <c r="F563" t="s">
        <v>305</v>
      </c>
      <c r="G563">
        <v>30</v>
      </c>
      <c r="H563">
        <v>-1</v>
      </c>
      <c r="I563">
        <v>0</v>
      </c>
      <c r="J563">
        <f>[2]Inputs!$B$6</f>
        <v>7.06</v>
      </c>
      <c r="K563">
        <f>[2]Inputs!$C$6</f>
        <v>1.63</v>
      </c>
      <c r="L563" s="5" t="str">
        <f>VLOOKUP(X563,[2]Inputs!$A:$F,6,FALSE)</f>
        <v>1.1081</v>
      </c>
      <c r="M563" s="5" t="str">
        <f>VLOOKUP(X563,[2]Inputs!$A:$H,8,FALSE)</f>
        <v>1.0000</v>
      </c>
      <c r="N563" s="5" t="str">
        <f>VLOOKUP(X563,[2]Inputs!$A:$H,7,FALSE)</f>
        <v>1.0300</v>
      </c>
      <c r="O563">
        <v>0</v>
      </c>
      <c r="P563">
        <v>0</v>
      </c>
      <c r="Q563" s="17">
        <f>(SQRT((100/(J563*[2]Inputs!$B$9)*V563)^2/(K563^2+1)))*([2]Inputs!$B$8^2/100)</f>
        <v>0</v>
      </c>
      <c r="R563" s="17">
        <f>SQRT((([2]Inputs!$B$8^2/100)*100/(J563*[2]Inputs!$B$9)*V563)^2-(Q563)^2)/(2*PI()*50)</f>
        <v>0</v>
      </c>
      <c r="S563">
        <f>SQRT((100/(J563*[2]Inputs!$B$9))^2/(K563^2+1))*[2]Inputs!$B$8^2/100</f>
        <v>12.409471324438538</v>
      </c>
      <c r="T563">
        <f>SQRT((100/(J563*[2]Inputs!$B$9))^2-SQRT((100/(J563*[2]Inputs!$B$9))^2/(K563^2+1))^2)*[2]Inputs!$B$8^2/100/2/PI()/50</f>
        <v>6.4385935699593638E-2</v>
      </c>
      <c r="U563">
        <v>0</v>
      </c>
      <c r="V563">
        <v>0</v>
      </c>
      <c r="W563" t="str">
        <f t="shared" si="21"/>
        <v>PSCAD_SMIB_C_V.Osc_SCR7.06_XR1.63_P-1_Q0_190.2_10Hz</v>
      </c>
      <c r="X563" t="str">
        <f t="shared" si="22"/>
        <v>-1_0_7.06_1.63</v>
      </c>
      <c r="Z563">
        <v>10</v>
      </c>
      <c r="AB563" s="15"/>
      <c r="AC563" t="str">
        <f t="shared" si="23"/>
        <v>PSCAD_Test_190.2_10Hz_LWBESS_R0_SCR7.06_XR1.63_P-1_Q0_NOBESS</v>
      </c>
      <c r="AD563" t="s">
        <v>244</v>
      </c>
    </row>
    <row r="564" spans="1:30" x14ac:dyDescent="0.25">
      <c r="A564" s="1" t="s">
        <v>130</v>
      </c>
      <c r="B564" t="s">
        <v>55</v>
      </c>
      <c r="C564" t="s">
        <v>169</v>
      </c>
      <c r="D564" t="s">
        <v>1140</v>
      </c>
      <c r="E564" s="4" t="s">
        <v>334</v>
      </c>
      <c r="F564" t="s">
        <v>305</v>
      </c>
      <c r="G564">
        <v>30</v>
      </c>
      <c r="H564">
        <v>-1</v>
      </c>
      <c r="I564">
        <v>0</v>
      </c>
      <c r="J564">
        <f>[2]Inputs!$B$6</f>
        <v>7.06</v>
      </c>
      <c r="K564">
        <f>[2]Inputs!$C$6</f>
        <v>1.63</v>
      </c>
      <c r="L564" s="5" t="str">
        <f>VLOOKUP(X564,[2]Inputs!$A:$F,6,FALSE)</f>
        <v>1.1081</v>
      </c>
      <c r="M564" s="5" t="str">
        <f>VLOOKUP(X564,[2]Inputs!$A:$H,8,FALSE)</f>
        <v>1.0000</v>
      </c>
      <c r="N564" s="5" t="str">
        <f>VLOOKUP(X564,[2]Inputs!$A:$H,7,FALSE)</f>
        <v>1.0300</v>
      </c>
      <c r="O564">
        <v>0</v>
      </c>
      <c r="P564">
        <v>0</v>
      </c>
      <c r="Q564" s="17">
        <f>(SQRT((100/(J564*[2]Inputs!$B$9)*V564)^2/(K564^2+1)))*([2]Inputs!$B$8^2/100)</f>
        <v>0</v>
      </c>
      <c r="R564" s="17">
        <f>SQRT((([2]Inputs!$B$8^2/100)*100/(J564*[2]Inputs!$B$9)*V564)^2-(Q564)^2)/(2*PI()*50)</f>
        <v>0</v>
      </c>
      <c r="S564">
        <f>SQRT((100/(J564*[2]Inputs!$B$9))^2/(K564^2+1))*[2]Inputs!$B$8^2/100</f>
        <v>12.409471324438538</v>
      </c>
      <c r="T564">
        <f>SQRT((100/(J564*[2]Inputs!$B$9))^2-SQRT((100/(J564*[2]Inputs!$B$9))^2/(K564^2+1))^2)*[2]Inputs!$B$8^2/100/2/PI()/50</f>
        <v>6.4385935699593638E-2</v>
      </c>
      <c r="U564">
        <v>0</v>
      </c>
      <c r="V564">
        <v>0</v>
      </c>
      <c r="W564" t="str">
        <f t="shared" si="21"/>
        <v>PSCAD_SMIB_C_V.Osc_SCR7.06_XR1.63_P-1_Q0_190.2_11Hz</v>
      </c>
      <c r="X564" t="str">
        <f t="shared" si="22"/>
        <v>-1_0_7.06_1.63</v>
      </c>
      <c r="Z564">
        <v>11</v>
      </c>
      <c r="AB564" s="15"/>
      <c r="AC564" t="str">
        <f t="shared" si="23"/>
        <v>PSCAD_Test_190.2_11Hz_LWBESS_R0_SCR7.06_XR1.63_P-1_Q0_NOBESS</v>
      </c>
      <c r="AD564" t="s">
        <v>245</v>
      </c>
    </row>
    <row r="565" spans="1:30" x14ac:dyDescent="0.25">
      <c r="A565" s="1" t="s">
        <v>131</v>
      </c>
      <c r="B565" t="s">
        <v>55</v>
      </c>
      <c r="C565" t="s">
        <v>169</v>
      </c>
      <c r="D565" t="s">
        <v>1140</v>
      </c>
      <c r="E565" s="4" t="s">
        <v>334</v>
      </c>
      <c r="F565" t="s">
        <v>305</v>
      </c>
      <c r="G565">
        <v>30</v>
      </c>
      <c r="H565">
        <v>-1</v>
      </c>
      <c r="I565">
        <v>0</v>
      </c>
      <c r="J565">
        <f>[2]Inputs!$B$6</f>
        <v>7.06</v>
      </c>
      <c r="K565">
        <f>[2]Inputs!$C$6</f>
        <v>1.63</v>
      </c>
      <c r="L565" s="5" t="str">
        <f>VLOOKUP(X565,[2]Inputs!$A:$F,6,FALSE)</f>
        <v>1.1081</v>
      </c>
      <c r="M565" s="5" t="str">
        <f>VLOOKUP(X565,[2]Inputs!$A:$H,8,FALSE)</f>
        <v>1.0000</v>
      </c>
      <c r="N565" s="5" t="str">
        <f>VLOOKUP(X565,[2]Inputs!$A:$H,7,FALSE)</f>
        <v>1.0300</v>
      </c>
      <c r="O565">
        <v>0</v>
      </c>
      <c r="P565">
        <v>0</v>
      </c>
      <c r="Q565" s="17">
        <f>(SQRT((100/(J565*[2]Inputs!$B$9)*V565)^2/(K565^2+1)))*([2]Inputs!$B$8^2/100)</f>
        <v>0</v>
      </c>
      <c r="R565" s="17">
        <f>SQRT((([2]Inputs!$B$8^2/100)*100/(J565*[2]Inputs!$B$9)*V565)^2-(Q565)^2)/(2*PI()*50)</f>
        <v>0</v>
      </c>
      <c r="S565">
        <f>SQRT((100/(J565*[2]Inputs!$B$9))^2/(K565^2+1))*[2]Inputs!$B$8^2/100</f>
        <v>12.409471324438538</v>
      </c>
      <c r="T565">
        <f>SQRT((100/(J565*[2]Inputs!$B$9))^2-SQRT((100/(J565*[2]Inputs!$B$9))^2/(K565^2+1))^2)*[2]Inputs!$B$8^2/100/2/PI()/50</f>
        <v>6.4385935699593638E-2</v>
      </c>
      <c r="U565">
        <v>0</v>
      </c>
      <c r="V565">
        <v>0</v>
      </c>
      <c r="W565" t="str">
        <f t="shared" si="21"/>
        <v>PSCAD_SMIB_C_V.Osc_SCR7.06_XR1.63_P-1_Q0_190.2_12Hz</v>
      </c>
      <c r="X565" t="str">
        <f t="shared" si="22"/>
        <v>-1_0_7.06_1.63</v>
      </c>
      <c r="Z565">
        <v>12</v>
      </c>
      <c r="AB565" s="15"/>
      <c r="AC565" t="str">
        <f t="shared" si="23"/>
        <v>PSCAD_Test_190.2_12Hz_LWBESS_R0_SCR7.06_XR1.63_P-1_Q0_NOBESS</v>
      </c>
      <c r="AD565" t="s">
        <v>246</v>
      </c>
    </row>
    <row r="566" spans="1:30" x14ac:dyDescent="0.25">
      <c r="A566" s="1" t="s">
        <v>132</v>
      </c>
      <c r="B566" t="s">
        <v>55</v>
      </c>
      <c r="C566" t="s">
        <v>169</v>
      </c>
      <c r="D566" t="s">
        <v>1140</v>
      </c>
      <c r="E566" s="4" t="s">
        <v>334</v>
      </c>
      <c r="F566" t="s">
        <v>305</v>
      </c>
      <c r="G566">
        <v>30</v>
      </c>
      <c r="H566">
        <v>-1</v>
      </c>
      <c r="I566">
        <v>0</v>
      </c>
      <c r="J566">
        <f>[2]Inputs!$B$6</f>
        <v>7.06</v>
      </c>
      <c r="K566">
        <f>[2]Inputs!$C$6</f>
        <v>1.63</v>
      </c>
      <c r="L566" s="5" t="str">
        <f>VLOOKUP(X566,[2]Inputs!$A:$F,6,FALSE)</f>
        <v>1.1081</v>
      </c>
      <c r="M566" s="5" t="str">
        <f>VLOOKUP(X566,[2]Inputs!$A:$H,8,FALSE)</f>
        <v>1.0000</v>
      </c>
      <c r="N566" s="5" t="str">
        <f>VLOOKUP(X566,[2]Inputs!$A:$H,7,FALSE)</f>
        <v>1.0300</v>
      </c>
      <c r="O566">
        <v>0</v>
      </c>
      <c r="P566">
        <v>0</v>
      </c>
      <c r="Q566" s="17">
        <f>(SQRT((100/(J566*[2]Inputs!$B$9)*V566)^2/(K566^2+1)))*([2]Inputs!$B$8^2/100)</f>
        <v>0</v>
      </c>
      <c r="R566" s="17">
        <f>SQRT((([2]Inputs!$B$8^2/100)*100/(J566*[2]Inputs!$B$9)*V566)^2-(Q566)^2)/(2*PI()*50)</f>
        <v>0</v>
      </c>
      <c r="S566">
        <f>SQRT((100/(J566*[2]Inputs!$B$9))^2/(K566^2+1))*[2]Inputs!$B$8^2/100</f>
        <v>12.409471324438538</v>
      </c>
      <c r="T566">
        <f>SQRT((100/(J566*[2]Inputs!$B$9))^2-SQRT((100/(J566*[2]Inputs!$B$9))^2/(K566^2+1))^2)*[2]Inputs!$B$8^2/100/2/PI()/50</f>
        <v>6.4385935699593638E-2</v>
      </c>
      <c r="U566">
        <v>0</v>
      </c>
      <c r="V566">
        <v>0</v>
      </c>
      <c r="W566" t="str">
        <f t="shared" si="21"/>
        <v>PSCAD_SMIB_C_V.Osc_SCR7.06_XR1.63_P-1_Q0_190.2_13Hz</v>
      </c>
      <c r="X566" t="str">
        <f t="shared" si="22"/>
        <v>-1_0_7.06_1.63</v>
      </c>
      <c r="Z566">
        <v>13</v>
      </c>
      <c r="AB566" s="15"/>
      <c r="AC566" t="str">
        <f t="shared" si="23"/>
        <v>PSCAD_Test_190.2_13Hz_LWBESS_R0_SCR7.06_XR1.63_P-1_Q0_NOBESS</v>
      </c>
      <c r="AD566" t="s">
        <v>247</v>
      </c>
    </row>
    <row r="567" spans="1:30" x14ac:dyDescent="0.25">
      <c r="A567" s="1" t="s">
        <v>133</v>
      </c>
      <c r="B567" t="s">
        <v>55</v>
      </c>
      <c r="C567" t="s">
        <v>169</v>
      </c>
      <c r="D567" t="s">
        <v>1140</v>
      </c>
      <c r="E567" s="4" t="s">
        <v>334</v>
      </c>
      <c r="F567" t="s">
        <v>305</v>
      </c>
      <c r="G567">
        <v>30</v>
      </c>
      <c r="H567">
        <v>-1</v>
      </c>
      <c r="I567">
        <v>0</v>
      </c>
      <c r="J567">
        <f>[2]Inputs!$B$6</f>
        <v>7.06</v>
      </c>
      <c r="K567">
        <f>[2]Inputs!$C$6</f>
        <v>1.63</v>
      </c>
      <c r="L567" s="5" t="str">
        <f>VLOOKUP(X567,[2]Inputs!$A:$F,6,FALSE)</f>
        <v>1.1081</v>
      </c>
      <c r="M567" s="5" t="str">
        <f>VLOOKUP(X567,[2]Inputs!$A:$H,8,FALSE)</f>
        <v>1.0000</v>
      </c>
      <c r="N567" s="5" t="str">
        <f>VLOOKUP(X567,[2]Inputs!$A:$H,7,FALSE)</f>
        <v>1.0300</v>
      </c>
      <c r="O567">
        <v>0</v>
      </c>
      <c r="P567">
        <v>0</v>
      </c>
      <c r="Q567" s="17">
        <f>(SQRT((100/(J567*[2]Inputs!$B$9)*V567)^2/(K567^2+1)))*([2]Inputs!$B$8^2/100)</f>
        <v>0</v>
      </c>
      <c r="R567" s="17">
        <f>SQRT((([2]Inputs!$B$8^2/100)*100/(J567*[2]Inputs!$B$9)*V567)^2-(Q567)^2)/(2*PI()*50)</f>
        <v>0</v>
      </c>
      <c r="S567">
        <f>SQRT((100/(J567*[2]Inputs!$B$9))^2/(K567^2+1))*[2]Inputs!$B$8^2/100</f>
        <v>12.409471324438538</v>
      </c>
      <c r="T567">
        <f>SQRT((100/(J567*[2]Inputs!$B$9))^2-SQRT((100/(J567*[2]Inputs!$B$9))^2/(K567^2+1))^2)*[2]Inputs!$B$8^2/100/2/PI()/50</f>
        <v>6.4385935699593638E-2</v>
      </c>
      <c r="U567">
        <v>0</v>
      </c>
      <c r="V567">
        <v>0</v>
      </c>
      <c r="W567" t="str">
        <f t="shared" si="21"/>
        <v>PSCAD_SMIB_C_V.Osc_SCR7.06_XR1.63_P-1_Q0_190.2_14Hz</v>
      </c>
      <c r="X567" t="str">
        <f t="shared" si="22"/>
        <v>-1_0_7.06_1.63</v>
      </c>
      <c r="Z567">
        <v>14</v>
      </c>
      <c r="AB567" s="15"/>
      <c r="AC567" t="str">
        <f t="shared" si="23"/>
        <v>PSCAD_Test_190.2_14Hz_LWBESS_R0_SCR7.06_XR1.63_P-1_Q0_NOBESS</v>
      </c>
      <c r="AD567" t="s">
        <v>248</v>
      </c>
    </row>
    <row r="568" spans="1:30" x14ac:dyDescent="0.25">
      <c r="A568" s="1" t="s">
        <v>134</v>
      </c>
      <c r="B568" t="s">
        <v>55</v>
      </c>
      <c r="C568" t="s">
        <v>169</v>
      </c>
      <c r="D568" t="s">
        <v>1140</v>
      </c>
      <c r="E568" s="4" t="s">
        <v>334</v>
      </c>
      <c r="F568" t="s">
        <v>305</v>
      </c>
      <c r="G568">
        <v>30</v>
      </c>
      <c r="H568">
        <v>-1</v>
      </c>
      <c r="I568">
        <v>0</v>
      </c>
      <c r="J568">
        <f>[2]Inputs!$B$6</f>
        <v>7.06</v>
      </c>
      <c r="K568">
        <f>[2]Inputs!$C$6</f>
        <v>1.63</v>
      </c>
      <c r="L568" s="5" t="str">
        <f>VLOOKUP(X568,[2]Inputs!$A:$F,6,FALSE)</f>
        <v>1.1081</v>
      </c>
      <c r="M568" s="5" t="str">
        <f>VLOOKUP(X568,[2]Inputs!$A:$H,8,FALSE)</f>
        <v>1.0000</v>
      </c>
      <c r="N568" s="5" t="str">
        <f>VLOOKUP(X568,[2]Inputs!$A:$H,7,FALSE)</f>
        <v>1.0300</v>
      </c>
      <c r="O568">
        <v>0</v>
      </c>
      <c r="P568">
        <v>0</v>
      </c>
      <c r="Q568" s="17">
        <f>(SQRT((100/(J568*[2]Inputs!$B$9)*V568)^2/(K568^2+1)))*([2]Inputs!$B$8^2/100)</f>
        <v>0</v>
      </c>
      <c r="R568" s="17">
        <f>SQRT((([2]Inputs!$B$8^2/100)*100/(J568*[2]Inputs!$B$9)*V568)^2-(Q568)^2)/(2*PI()*50)</f>
        <v>0</v>
      </c>
      <c r="S568">
        <f>SQRT((100/(J568*[2]Inputs!$B$9))^2/(K568^2+1))*[2]Inputs!$B$8^2/100</f>
        <v>12.409471324438538</v>
      </c>
      <c r="T568">
        <f>SQRT((100/(J568*[2]Inputs!$B$9))^2-SQRT((100/(J568*[2]Inputs!$B$9))^2/(K568^2+1))^2)*[2]Inputs!$B$8^2/100/2/PI()/50</f>
        <v>6.4385935699593638E-2</v>
      </c>
      <c r="U568">
        <v>0</v>
      </c>
      <c r="V568">
        <v>0</v>
      </c>
      <c r="W568" t="str">
        <f t="shared" si="21"/>
        <v>PSCAD_SMIB_C_V.Osc_SCR7.06_XR1.63_P-1_Q0_190.2_15Hz</v>
      </c>
      <c r="X568" t="str">
        <f t="shared" si="22"/>
        <v>-1_0_7.06_1.63</v>
      </c>
      <c r="Z568">
        <v>15</v>
      </c>
      <c r="AB568" s="15"/>
      <c r="AC568" t="str">
        <f t="shared" si="23"/>
        <v>PSCAD_Test_190.2_15Hz_LWBESS_R0_SCR7.06_XR1.63_P-1_Q0_NOBESS</v>
      </c>
      <c r="AD568" t="s">
        <v>249</v>
      </c>
    </row>
    <row r="569" spans="1:30" x14ac:dyDescent="0.25">
      <c r="A569" s="1" t="s">
        <v>135</v>
      </c>
      <c r="B569" t="s">
        <v>55</v>
      </c>
      <c r="C569" t="s">
        <v>169</v>
      </c>
      <c r="D569" t="s">
        <v>1140</v>
      </c>
      <c r="E569" s="4" t="s">
        <v>334</v>
      </c>
      <c r="F569" t="s">
        <v>305</v>
      </c>
      <c r="G569">
        <v>30</v>
      </c>
      <c r="H569">
        <v>-1</v>
      </c>
      <c r="I569">
        <v>0</v>
      </c>
      <c r="J569">
        <f>[2]Inputs!$B$6</f>
        <v>7.06</v>
      </c>
      <c r="K569">
        <f>[2]Inputs!$C$6</f>
        <v>1.63</v>
      </c>
      <c r="L569" s="5" t="str">
        <f>VLOOKUP(X569,[2]Inputs!$A:$F,6,FALSE)</f>
        <v>1.1081</v>
      </c>
      <c r="M569" s="5" t="str">
        <f>VLOOKUP(X569,[2]Inputs!$A:$H,8,FALSE)</f>
        <v>1.0000</v>
      </c>
      <c r="N569" s="5" t="str">
        <f>VLOOKUP(X569,[2]Inputs!$A:$H,7,FALSE)</f>
        <v>1.0300</v>
      </c>
      <c r="O569">
        <v>0</v>
      </c>
      <c r="P569">
        <v>0</v>
      </c>
      <c r="Q569" s="17">
        <f>(SQRT((100/(J569*[2]Inputs!$B$9)*V569)^2/(K569^2+1)))*([2]Inputs!$B$8^2/100)</f>
        <v>0</v>
      </c>
      <c r="R569" s="17">
        <f>SQRT((([2]Inputs!$B$8^2/100)*100/(J569*[2]Inputs!$B$9)*V569)^2-(Q569)^2)/(2*PI()*50)</f>
        <v>0</v>
      </c>
      <c r="S569">
        <f>SQRT((100/(J569*[2]Inputs!$B$9))^2/(K569^2+1))*[2]Inputs!$B$8^2/100</f>
        <v>12.409471324438538</v>
      </c>
      <c r="T569">
        <f>SQRT((100/(J569*[2]Inputs!$B$9))^2-SQRT((100/(J569*[2]Inputs!$B$9))^2/(K569^2+1))^2)*[2]Inputs!$B$8^2/100/2/PI()/50</f>
        <v>6.4385935699593638E-2</v>
      </c>
      <c r="U569">
        <v>0</v>
      </c>
      <c r="V569">
        <v>0</v>
      </c>
      <c r="W569" t="str">
        <f t="shared" si="21"/>
        <v>PSCAD_SMIB_C_V.Osc_SCR7.06_XR1.63_P-1_Q0_190.2_16Hz</v>
      </c>
      <c r="X569" t="str">
        <f t="shared" si="22"/>
        <v>-1_0_7.06_1.63</v>
      </c>
      <c r="Z569">
        <v>16</v>
      </c>
      <c r="AB569" s="15"/>
      <c r="AC569" t="str">
        <f t="shared" si="23"/>
        <v>PSCAD_Test_190.2_16Hz_LWBESS_R0_SCR7.06_XR1.63_P-1_Q0_NOBESS</v>
      </c>
      <c r="AD569" t="s">
        <v>250</v>
      </c>
    </row>
    <row r="570" spans="1:30" x14ac:dyDescent="0.25">
      <c r="A570" s="1" t="s">
        <v>136</v>
      </c>
      <c r="B570" t="s">
        <v>55</v>
      </c>
      <c r="C570" t="s">
        <v>169</v>
      </c>
      <c r="D570" t="s">
        <v>1140</v>
      </c>
      <c r="E570" s="4" t="s">
        <v>334</v>
      </c>
      <c r="F570" t="s">
        <v>305</v>
      </c>
      <c r="G570">
        <v>30</v>
      </c>
      <c r="H570">
        <v>-1</v>
      </c>
      <c r="I570">
        <v>0</v>
      </c>
      <c r="J570">
        <f>[2]Inputs!$B$6</f>
        <v>7.06</v>
      </c>
      <c r="K570">
        <f>[2]Inputs!$C$6</f>
        <v>1.63</v>
      </c>
      <c r="L570" s="5" t="str">
        <f>VLOOKUP(X570,[2]Inputs!$A:$F,6,FALSE)</f>
        <v>1.1081</v>
      </c>
      <c r="M570" s="5" t="str">
        <f>VLOOKUP(X570,[2]Inputs!$A:$H,8,FALSE)</f>
        <v>1.0000</v>
      </c>
      <c r="N570" s="5" t="str">
        <f>VLOOKUP(X570,[2]Inputs!$A:$H,7,FALSE)</f>
        <v>1.0300</v>
      </c>
      <c r="O570">
        <v>0</v>
      </c>
      <c r="P570">
        <v>0</v>
      </c>
      <c r="Q570" s="17">
        <f>(SQRT((100/(J570*[2]Inputs!$B$9)*V570)^2/(K570^2+1)))*([2]Inputs!$B$8^2/100)</f>
        <v>0</v>
      </c>
      <c r="R570" s="17">
        <f>SQRT((([2]Inputs!$B$8^2/100)*100/(J570*[2]Inputs!$B$9)*V570)^2-(Q570)^2)/(2*PI()*50)</f>
        <v>0</v>
      </c>
      <c r="S570">
        <f>SQRT((100/(J570*[2]Inputs!$B$9))^2/(K570^2+1))*[2]Inputs!$B$8^2/100</f>
        <v>12.409471324438538</v>
      </c>
      <c r="T570">
        <f>SQRT((100/(J570*[2]Inputs!$B$9))^2-SQRT((100/(J570*[2]Inputs!$B$9))^2/(K570^2+1))^2)*[2]Inputs!$B$8^2/100/2/PI()/50</f>
        <v>6.4385935699593638E-2</v>
      </c>
      <c r="U570">
        <v>0</v>
      </c>
      <c r="V570">
        <v>0</v>
      </c>
      <c r="W570" t="str">
        <f t="shared" si="21"/>
        <v>PSCAD_SMIB_C_V.Osc_SCR7.06_XR1.63_P-1_Q0_190.2_17Hz</v>
      </c>
      <c r="X570" t="str">
        <f t="shared" si="22"/>
        <v>-1_0_7.06_1.63</v>
      </c>
      <c r="Z570">
        <v>17</v>
      </c>
      <c r="AB570" s="15"/>
      <c r="AC570" t="str">
        <f t="shared" si="23"/>
        <v>PSCAD_Test_190.2_17Hz_LWBESS_R0_SCR7.06_XR1.63_P-1_Q0_NOBESS</v>
      </c>
      <c r="AD570" t="s">
        <v>251</v>
      </c>
    </row>
    <row r="571" spans="1:30" x14ac:dyDescent="0.25">
      <c r="A571" s="1" t="s">
        <v>137</v>
      </c>
      <c r="B571" t="s">
        <v>55</v>
      </c>
      <c r="C571" t="s">
        <v>169</v>
      </c>
      <c r="D571" t="s">
        <v>1140</v>
      </c>
      <c r="E571" s="4" t="s">
        <v>334</v>
      </c>
      <c r="F571" t="s">
        <v>305</v>
      </c>
      <c r="G571">
        <v>30</v>
      </c>
      <c r="H571">
        <v>-1</v>
      </c>
      <c r="I571">
        <v>0</v>
      </c>
      <c r="J571">
        <f>[2]Inputs!$B$6</f>
        <v>7.06</v>
      </c>
      <c r="K571">
        <f>[2]Inputs!$C$6</f>
        <v>1.63</v>
      </c>
      <c r="L571" s="5" t="str">
        <f>VLOOKUP(X571,[2]Inputs!$A:$F,6,FALSE)</f>
        <v>1.1081</v>
      </c>
      <c r="M571" s="5" t="str">
        <f>VLOOKUP(X571,[2]Inputs!$A:$H,8,FALSE)</f>
        <v>1.0000</v>
      </c>
      <c r="N571" s="5" t="str">
        <f>VLOOKUP(X571,[2]Inputs!$A:$H,7,FALSE)</f>
        <v>1.0300</v>
      </c>
      <c r="O571">
        <v>0</v>
      </c>
      <c r="P571">
        <v>0</v>
      </c>
      <c r="Q571" s="17">
        <f>(SQRT((100/(J571*[2]Inputs!$B$9)*V571)^2/(K571^2+1)))*([2]Inputs!$B$8^2/100)</f>
        <v>0</v>
      </c>
      <c r="R571" s="17">
        <f>SQRT((([2]Inputs!$B$8^2/100)*100/(J571*[2]Inputs!$B$9)*V571)^2-(Q571)^2)/(2*PI()*50)</f>
        <v>0</v>
      </c>
      <c r="S571">
        <f>SQRT((100/(J571*[2]Inputs!$B$9))^2/(K571^2+1))*[2]Inputs!$B$8^2/100</f>
        <v>12.409471324438538</v>
      </c>
      <c r="T571">
        <f>SQRT((100/(J571*[2]Inputs!$B$9))^2-SQRT((100/(J571*[2]Inputs!$B$9))^2/(K571^2+1))^2)*[2]Inputs!$B$8^2/100/2/PI()/50</f>
        <v>6.4385935699593638E-2</v>
      </c>
      <c r="U571">
        <v>0</v>
      </c>
      <c r="V571">
        <v>0</v>
      </c>
      <c r="W571" t="str">
        <f t="shared" si="21"/>
        <v>PSCAD_SMIB_C_V.Osc_SCR7.06_XR1.63_P-1_Q0_190.2_18Hz</v>
      </c>
      <c r="X571" t="str">
        <f t="shared" si="22"/>
        <v>-1_0_7.06_1.63</v>
      </c>
      <c r="Z571">
        <v>18</v>
      </c>
      <c r="AB571" s="15"/>
      <c r="AC571" t="str">
        <f t="shared" si="23"/>
        <v>PSCAD_Test_190.2_18Hz_LWBESS_R0_SCR7.06_XR1.63_P-1_Q0_NOBESS</v>
      </c>
      <c r="AD571" t="s">
        <v>252</v>
      </c>
    </row>
    <row r="572" spans="1:30" x14ac:dyDescent="0.25">
      <c r="A572" s="1" t="s">
        <v>138</v>
      </c>
      <c r="B572" t="s">
        <v>55</v>
      </c>
      <c r="C572" t="s">
        <v>169</v>
      </c>
      <c r="D572" t="s">
        <v>1140</v>
      </c>
      <c r="E572" s="4" t="s">
        <v>334</v>
      </c>
      <c r="F572" t="s">
        <v>305</v>
      </c>
      <c r="G572">
        <v>30</v>
      </c>
      <c r="H572">
        <v>-1</v>
      </c>
      <c r="I572">
        <v>0</v>
      </c>
      <c r="J572">
        <f>[2]Inputs!$B$6</f>
        <v>7.06</v>
      </c>
      <c r="K572">
        <f>[2]Inputs!$C$6</f>
        <v>1.63</v>
      </c>
      <c r="L572" s="5" t="str">
        <f>VLOOKUP(X572,[2]Inputs!$A:$F,6,FALSE)</f>
        <v>1.1081</v>
      </c>
      <c r="M572" s="5" t="str">
        <f>VLOOKUP(X572,[2]Inputs!$A:$H,8,FALSE)</f>
        <v>1.0000</v>
      </c>
      <c r="N572" s="5" t="str">
        <f>VLOOKUP(X572,[2]Inputs!$A:$H,7,FALSE)</f>
        <v>1.0300</v>
      </c>
      <c r="O572">
        <v>0</v>
      </c>
      <c r="P572">
        <v>0</v>
      </c>
      <c r="Q572" s="17">
        <f>(SQRT((100/(J572*[2]Inputs!$B$9)*V572)^2/(K572^2+1)))*([2]Inputs!$B$8^2/100)</f>
        <v>0</v>
      </c>
      <c r="R572" s="17">
        <f>SQRT((([2]Inputs!$B$8^2/100)*100/(J572*[2]Inputs!$B$9)*V572)^2-(Q572)^2)/(2*PI()*50)</f>
        <v>0</v>
      </c>
      <c r="S572">
        <f>SQRT((100/(J572*[2]Inputs!$B$9))^2/(K572^2+1))*[2]Inputs!$B$8^2/100</f>
        <v>12.409471324438538</v>
      </c>
      <c r="T572">
        <f>SQRT((100/(J572*[2]Inputs!$B$9))^2-SQRT((100/(J572*[2]Inputs!$B$9))^2/(K572^2+1))^2)*[2]Inputs!$B$8^2/100/2/PI()/50</f>
        <v>6.4385935699593638E-2</v>
      </c>
      <c r="U572">
        <v>0</v>
      </c>
      <c r="V572">
        <v>0</v>
      </c>
      <c r="W572" t="str">
        <f t="shared" si="21"/>
        <v>PSCAD_SMIB_C_V.Osc_SCR7.06_XR1.63_P-1_Q0_190.2_19Hz</v>
      </c>
      <c r="X572" t="str">
        <f t="shared" si="22"/>
        <v>-1_0_7.06_1.63</v>
      </c>
      <c r="Z572">
        <v>19</v>
      </c>
      <c r="AB572" s="15"/>
      <c r="AC572" t="str">
        <f t="shared" si="23"/>
        <v>PSCAD_Test_190.2_19Hz_LWBESS_R0_SCR7.06_XR1.63_P-1_Q0_NOBESS</v>
      </c>
      <c r="AD572" t="s">
        <v>253</v>
      </c>
    </row>
    <row r="573" spans="1:30" x14ac:dyDescent="0.25">
      <c r="A573" s="1" t="s">
        <v>139</v>
      </c>
      <c r="B573" t="s">
        <v>55</v>
      </c>
      <c r="C573" t="s">
        <v>169</v>
      </c>
      <c r="D573" t="s">
        <v>1140</v>
      </c>
      <c r="E573" s="4" t="s">
        <v>334</v>
      </c>
      <c r="F573" t="s">
        <v>305</v>
      </c>
      <c r="G573">
        <v>30</v>
      </c>
      <c r="H573">
        <v>-1</v>
      </c>
      <c r="I573">
        <v>0</v>
      </c>
      <c r="J573">
        <f>[2]Inputs!$B$6</f>
        <v>7.06</v>
      </c>
      <c r="K573">
        <f>[2]Inputs!$C$6</f>
        <v>1.63</v>
      </c>
      <c r="L573" s="5" t="str">
        <f>VLOOKUP(X573,[2]Inputs!$A:$F,6,FALSE)</f>
        <v>1.1081</v>
      </c>
      <c r="M573" s="5" t="str">
        <f>VLOOKUP(X573,[2]Inputs!$A:$H,8,FALSE)</f>
        <v>1.0000</v>
      </c>
      <c r="N573" s="5" t="str">
        <f>VLOOKUP(X573,[2]Inputs!$A:$H,7,FALSE)</f>
        <v>1.0300</v>
      </c>
      <c r="O573">
        <v>0</v>
      </c>
      <c r="P573">
        <v>0</v>
      </c>
      <c r="Q573" s="17">
        <f>(SQRT((100/(J573*[2]Inputs!$B$9)*V573)^2/(K573^2+1)))*([2]Inputs!$B$8^2/100)</f>
        <v>0</v>
      </c>
      <c r="R573" s="17">
        <f>SQRT((([2]Inputs!$B$8^2/100)*100/(J573*[2]Inputs!$B$9)*V573)^2-(Q573)^2)/(2*PI()*50)</f>
        <v>0</v>
      </c>
      <c r="S573">
        <f>SQRT((100/(J573*[2]Inputs!$B$9))^2/(K573^2+1))*[2]Inputs!$B$8^2/100</f>
        <v>12.409471324438538</v>
      </c>
      <c r="T573">
        <f>SQRT((100/(J573*[2]Inputs!$B$9))^2-SQRT((100/(J573*[2]Inputs!$B$9))^2/(K573^2+1))^2)*[2]Inputs!$B$8^2/100/2/PI()/50</f>
        <v>6.4385935699593638E-2</v>
      </c>
      <c r="U573">
        <v>0</v>
      </c>
      <c r="V573">
        <v>0</v>
      </c>
      <c r="W573" t="str">
        <f t="shared" si="21"/>
        <v>PSCAD_SMIB_C_V.Osc_SCR7.06_XR1.63_P-1_Q0_190.2_20Hz</v>
      </c>
      <c r="X573" t="str">
        <f t="shared" si="22"/>
        <v>-1_0_7.06_1.63</v>
      </c>
      <c r="Z573">
        <v>20</v>
      </c>
      <c r="AB573" s="15"/>
      <c r="AC573" t="str">
        <f t="shared" si="23"/>
        <v>PSCAD_Test_190.2_20Hz_LWBESS_R0_SCR7.06_XR1.63_P-1_Q0_NOBESS</v>
      </c>
      <c r="AD573" t="s">
        <v>254</v>
      </c>
    </row>
    <row r="574" spans="1:30" x14ac:dyDescent="0.25">
      <c r="A574" s="1" t="s">
        <v>188</v>
      </c>
      <c r="B574" t="s">
        <v>55</v>
      </c>
      <c r="C574" t="s">
        <v>99</v>
      </c>
      <c r="D574" t="s">
        <v>1140</v>
      </c>
      <c r="E574" s="4" t="s">
        <v>335</v>
      </c>
      <c r="F574" t="s">
        <v>305</v>
      </c>
      <c r="G574">
        <v>30</v>
      </c>
      <c r="H574">
        <v>-0.5</v>
      </c>
      <c r="I574">
        <v>0</v>
      </c>
      <c r="J574">
        <f>[2]Inputs!$B$7</f>
        <v>4.53</v>
      </c>
      <c r="K574">
        <f>[2]Inputs!$C$7</f>
        <v>1.21</v>
      </c>
      <c r="L574" s="5" t="str">
        <f>VLOOKUP(X574,[2]Inputs!$A:$F,6,FALSE)</f>
        <v>1.1014</v>
      </c>
      <c r="M574" s="5" t="str">
        <f>VLOOKUP(X574,[2]Inputs!$A:$H,8,FALSE)</f>
        <v>1.0000</v>
      </c>
      <c r="N574" s="5" t="str">
        <f>VLOOKUP(X574,[2]Inputs!$A:$H,7,FALSE)</f>
        <v>1.0300</v>
      </c>
      <c r="O574">
        <v>0</v>
      </c>
      <c r="P574">
        <v>0</v>
      </c>
      <c r="Q574" s="17">
        <f>(SQRT((100/(J574*[2]Inputs!$B$9)*V574)^2/(K574^2+1)))*([2]Inputs!$B$8^2/100)</f>
        <v>0</v>
      </c>
      <c r="R574" s="17">
        <f>SQRT((([2]Inputs!$B$8^2/100)*100/(J574*[2]Inputs!$B$9)*V574)^2-(Q574)^2)/(2*PI()*50)</f>
        <v>0</v>
      </c>
      <c r="S574">
        <f>SQRT((100/(J574*[2]Inputs!$B$9))^2/(K574^2+1))*[2]Inputs!$B$8^2/100</f>
        <v>23.560643977140487</v>
      </c>
      <c r="T574">
        <f>SQRT((100/(J574*[2]Inputs!$B$9))^2-SQRT((100/(J574*[2]Inputs!$B$9))^2/(K574^2+1))^2)*[2]Inputs!$B$8^2/100/2/PI()/50</f>
        <v>9.0744989423642869E-2</v>
      </c>
      <c r="U574">
        <v>0</v>
      </c>
      <c r="V574">
        <v>0</v>
      </c>
      <c r="W574" t="str">
        <f t="shared" si="21"/>
        <v>PSCAD_SMIB_C_F.Osc_SCR4.53_XR1.21_P-0.5_Q0_191.1_0.1Hz</v>
      </c>
      <c r="X574" t="str">
        <f t="shared" si="22"/>
        <v>-0.5_0_4.53_1.21</v>
      </c>
      <c r="Z574">
        <v>0.1</v>
      </c>
      <c r="AB574" s="15"/>
      <c r="AC574" t="str">
        <f t="shared" si="23"/>
        <v>PSCAD_Test_191.1_0.1Hz_LWBESS_R0_SCR4.53_XR1.21_P-0.5_Q0_NOBESS</v>
      </c>
    </row>
    <row r="575" spans="1:30" x14ac:dyDescent="0.25">
      <c r="A575" s="1" t="s">
        <v>189</v>
      </c>
      <c r="B575" t="s">
        <v>55</v>
      </c>
      <c r="C575" t="s">
        <v>99</v>
      </c>
      <c r="D575" t="s">
        <v>1140</v>
      </c>
      <c r="E575" s="4" t="s">
        <v>335</v>
      </c>
      <c r="F575" t="s">
        <v>305</v>
      </c>
      <c r="G575">
        <v>30</v>
      </c>
      <c r="H575">
        <v>-0.5</v>
      </c>
      <c r="I575">
        <v>0</v>
      </c>
      <c r="J575">
        <f>[2]Inputs!$B$7</f>
        <v>4.53</v>
      </c>
      <c r="K575">
        <f>[2]Inputs!$C$7</f>
        <v>1.21</v>
      </c>
      <c r="L575" s="5" t="str">
        <f>VLOOKUP(X575,[2]Inputs!$A:$F,6,FALSE)</f>
        <v>1.1014</v>
      </c>
      <c r="M575" s="5" t="str">
        <f>VLOOKUP(X575,[2]Inputs!$A:$H,8,FALSE)</f>
        <v>1.0000</v>
      </c>
      <c r="N575" s="5" t="str">
        <f>VLOOKUP(X575,[2]Inputs!$A:$H,7,FALSE)</f>
        <v>1.0300</v>
      </c>
      <c r="O575">
        <v>0</v>
      </c>
      <c r="P575">
        <v>0</v>
      </c>
      <c r="Q575" s="17">
        <f>(SQRT((100/(J575*[2]Inputs!$B$9)*V575)^2/(K575^2+1)))*([2]Inputs!$B$8^2/100)</f>
        <v>0</v>
      </c>
      <c r="R575" s="17">
        <f>SQRT((([2]Inputs!$B$8^2/100)*100/(J575*[2]Inputs!$B$9)*V575)^2-(Q575)^2)/(2*PI()*50)</f>
        <v>0</v>
      </c>
      <c r="S575">
        <f>SQRT((100/(J575*[2]Inputs!$B$9))^2/(K575^2+1))*[2]Inputs!$B$8^2/100</f>
        <v>23.560643977140487</v>
      </c>
      <c r="T575">
        <f>SQRT((100/(J575*[2]Inputs!$B$9))^2-SQRT((100/(J575*[2]Inputs!$B$9))^2/(K575^2+1))^2)*[2]Inputs!$B$8^2/100/2/PI()/50</f>
        <v>9.0744989423642869E-2</v>
      </c>
      <c r="U575">
        <v>0</v>
      </c>
      <c r="V575">
        <v>0</v>
      </c>
      <c r="W575" t="str">
        <f t="shared" si="21"/>
        <v>PSCAD_SMIB_C_F.Osc_SCR4.53_XR1.21_P-0.5_Q0_191.1_0.2Hz</v>
      </c>
      <c r="X575" t="str">
        <f t="shared" si="22"/>
        <v>-0.5_0_4.53_1.21</v>
      </c>
      <c r="Z575">
        <v>0.2</v>
      </c>
      <c r="AB575" s="15"/>
      <c r="AC575" t="str">
        <f t="shared" si="23"/>
        <v>PSCAD_Test_191.1_0.2Hz_LWBESS_R0_SCR4.53_XR1.21_P-0.5_Q0_NOBESS</v>
      </c>
    </row>
    <row r="576" spans="1:30" x14ac:dyDescent="0.25">
      <c r="A576" s="1" t="s">
        <v>190</v>
      </c>
      <c r="B576" t="s">
        <v>55</v>
      </c>
      <c r="C576" t="s">
        <v>99</v>
      </c>
      <c r="D576" t="s">
        <v>1140</v>
      </c>
      <c r="E576" s="4" t="s">
        <v>335</v>
      </c>
      <c r="F576" t="s">
        <v>305</v>
      </c>
      <c r="G576">
        <v>30</v>
      </c>
      <c r="H576">
        <v>-0.5</v>
      </c>
      <c r="I576">
        <v>0</v>
      </c>
      <c r="J576">
        <f>[2]Inputs!$B$7</f>
        <v>4.53</v>
      </c>
      <c r="K576">
        <f>[2]Inputs!$C$7</f>
        <v>1.21</v>
      </c>
      <c r="L576" s="5" t="str">
        <f>VLOOKUP(X576,[2]Inputs!$A:$F,6,FALSE)</f>
        <v>1.1014</v>
      </c>
      <c r="M576" s="5" t="str">
        <f>VLOOKUP(X576,[2]Inputs!$A:$H,8,FALSE)</f>
        <v>1.0000</v>
      </c>
      <c r="N576" s="5" t="str">
        <f>VLOOKUP(X576,[2]Inputs!$A:$H,7,FALSE)</f>
        <v>1.0300</v>
      </c>
      <c r="O576">
        <v>0</v>
      </c>
      <c r="P576">
        <v>0</v>
      </c>
      <c r="Q576" s="17">
        <f>(SQRT((100/(J576*[2]Inputs!$B$9)*V576)^2/(K576^2+1)))*([2]Inputs!$B$8^2/100)</f>
        <v>0</v>
      </c>
      <c r="R576" s="17">
        <f>SQRT((([2]Inputs!$B$8^2/100)*100/(J576*[2]Inputs!$B$9)*V576)^2-(Q576)^2)/(2*PI()*50)</f>
        <v>0</v>
      </c>
      <c r="S576">
        <f>SQRT((100/(J576*[2]Inputs!$B$9))^2/(K576^2+1))*[2]Inputs!$B$8^2/100</f>
        <v>23.560643977140487</v>
      </c>
      <c r="T576">
        <f>SQRT((100/(J576*[2]Inputs!$B$9))^2-SQRT((100/(J576*[2]Inputs!$B$9))^2/(K576^2+1))^2)*[2]Inputs!$B$8^2/100/2/PI()/50</f>
        <v>9.0744989423642869E-2</v>
      </c>
      <c r="U576">
        <v>0</v>
      </c>
      <c r="V576">
        <v>0</v>
      </c>
      <c r="W576" t="str">
        <f t="shared" si="21"/>
        <v>PSCAD_SMIB_C_F.Osc_SCR4.53_XR1.21_P-0.5_Q0_191.1_0.3Hz</v>
      </c>
      <c r="X576" t="str">
        <f t="shared" si="22"/>
        <v>-0.5_0_4.53_1.21</v>
      </c>
      <c r="Z576">
        <v>0.3</v>
      </c>
      <c r="AB576" s="15"/>
      <c r="AC576" t="str">
        <f t="shared" si="23"/>
        <v>PSCAD_Test_191.1_0.3Hz_LWBESS_R0_SCR4.53_XR1.21_P-0.5_Q0_NOBESS</v>
      </c>
    </row>
    <row r="577" spans="1:29" x14ac:dyDescent="0.25">
      <c r="A577" s="1" t="s">
        <v>191</v>
      </c>
      <c r="B577" t="s">
        <v>55</v>
      </c>
      <c r="C577" t="s">
        <v>99</v>
      </c>
      <c r="D577" t="s">
        <v>1140</v>
      </c>
      <c r="E577" s="4" t="s">
        <v>335</v>
      </c>
      <c r="F577" t="s">
        <v>305</v>
      </c>
      <c r="G577">
        <v>30</v>
      </c>
      <c r="H577">
        <v>-0.5</v>
      </c>
      <c r="I577">
        <v>0</v>
      </c>
      <c r="J577">
        <f>[2]Inputs!$B$7</f>
        <v>4.53</v>
      </c>
      <c r="K577">
        <f>[2]Inputs!$C$7</f>
        <v>1.21</v>
      </c>
      <c r="L577" s="5" t="str">
        <f>VLOOKUP(X577,[2]Inputs!$A:$F,6,FALSE)</f>
        <v>1.1014</v>
      </c>
      <c r="M577" s="5" t="str">
        <f>VLOOKUP(X577,[2]Inputs!$A:$H,8,FALSE)</f>
        <v>1.0000</v>
      </c>
      <c r="N577" s="5" t="str">
        <f>VLOOKUP(X577,[2]Inputs!$A:$H,7,FALSE)</f>
        <v>1.0300</v>
      </c>
      <c r="O577">
        <v>0</v>
      </c>
      <c r="P577">
        <v>0</v>
      </c>
      <c r="Q577" s="17">
        <f>(SQRT((100/(J577*[2]Inputs!$B$9)*V577)^2/(K577^2+1)))*([2]Inputs!$B$8^2/100)</f>
        <v>0</v>
      </c>
      <c r="R577" s="17">
        <f>SQRT((([2]Inputs!$B$8^2/100)*100/(J577*[2]Inputs!$B$9)*V577)^2-(Q577)^2)/(2*PI()*50)</f>
        <v>0</v>
      </c>
      <c r="S577">
        <f>SQRT((100/(J577*[2]Inputs!$B$9))^2/(K577^2+1))*[2]Inputs!$B$8^2/100</f>
        <v>23.560643977140487</v>
      </c>
      <c r="T577">
        <f>SQRT((100/(J577*[2]Inputs!$B$9))^2-SQRT((100/(J577*[2]Inputs!$B$9))^2/(K577^2+1))^2)*[2]Inputs!$B$8^2/100/2/PI()/50</f>
        <v>9.0744989423642869E-2</v>
      </c>
      <c r="U577">
        <v>0</v>
      </c>
      <c r="V577">
        <v>0</v>
      </c>
      <c r="W577" t="str">
        <f t="shared" si="21"/>
        <v>PSCAD_SMIB_C_F.Osc_SCR4.53_XR1.21_P-0.5_Q0_191.1_0.4Hz</v>
      </c>
      <c r="X577" t="str">
        <f t="shared" si="22"/>
        <v>-0.5_0_4.53_1.21</v>
      </c>
      <c r="Z577">
        <v>0.4</v>
      </c>
      <c r="AB577" s="15"/>
      <c r="AC577" t="str">
        <f t="shared" si="23"/>
        <v>PSCAD_Test_191.1_0.4Hz_LWBESS_R0_SCR4.53_XR1.21_P-0.5_Q0_NOBESS</v>
      </c>
    </row>
    <row r="578" spans="1:29" x14ac:dyDescent="0.25">
      <c r="A578" s="1" t="s">
        <v>192</v>
      </c>
      <c r="B578" t="s">
        <v>55</v>
      </c>
      <c r="C578" t="s">
        <v>99</v>
      </c>
      <c r="D578" t="s">
        <v>1140</v>
      </c>
      <c r="E578" s="4" t="s">
        <v>335</v>
      </c>
      <c r="F578" t="s">
        <v>305</v>
      </c>
      <c r="G578">
        <v>30</v>
      </c>
      <c r="H578">
        <v>-0.5</v>
      </c>
      <c r="I578">
        <v>0</v>
      </c>
      <c r="J578">
        <f>[2]Inputs!$B$7</f>
        <v>4.53</v>
      </c>
      <c r="K578">
        <f>[2]Inputs!$C$7</f>
        <v>1.21</v>
      </c>
      <c r="L578" s="5" t="str">
        <f>VLOOKUP(X578,[2]Inputs!$A:$F,6,FALSE)</f>
        <v>1.1014</v>
      </c>
      <c r="M578" s="5" t="str">
        <f>VLOOKUP(X578,[2]Inputs!$A:$H,8,FALSE)</f>
        <v>1.0000</v>
      </c>
      <c r="N578" s="5" t="str">
        <f>VLOOKUP(X578,[2]Inputs!$A:$H,7,FALSE)</f>
        <v>1.0300</v>
      </c>
      <c r="O578">
        <v>0</v>
      </c>
      <c r="P578">
        <v>0</v>
      </c>
      <c r="Q578" s="17">
        <f>(SQRT((100/(J578*[2]Inputs!$B$9)*V578)^2/(K578^2+1)))*([2]Inputs!$B$8^2/100)</f>
        <v>0</v>
      </c>
      <c r="R578" s="17">
        <f>SQRT((([2]Inputs!$B$8^2/100)*100/(J578*[2]Inputs!$B$9)*V578)^2-(Q578)^2)/(2*PI()*50)</f>
        <v>0</v>
      </c>
      <c r="S578">
        <f>SQRT((100/(J578*[2]Inputs!$B$9))^2/(K578^2+1))*[2]Inputs!$B$8^2/100</f>
        <v>23.560643977140487</v>
      </c>
      <c r="T578">
        <f>SQRT((100/(J578*[2]Inputs!$B$9))^2-SQRT((100/(J578*[2]Inputs!$B$9))^2/(K578^2+1))^2)*[2]Inputs!$B$8^2/100/2/PI()/50</f>
        <v>9.0744989423642869E-2</v>
      </c>
      <c r="U578">
        <v>0</v>
      </c>
      <c r="V578">
        <v>0</v>
      </c>
      <c r="W578" t="str">
        <f t="shared" si="21"/>
        <v>PSCAD_SMIB_C_F.Osc_SCR4.53_XR1.21_P-0.5_Q0_191.1_0.5Hz</v>
      </c>
      <c r="X578" t="str">
        <f t="shared" si="22"/>
        <v>-0.5_0_4.53_1.21</v>
      </c>
      <c r="Z578">
        <v>0.5</v>
      </c>
      <c r="AB578" s="15"/>
      <c r="AC578" t="str">
        <f t="shared" si="23"/>
        <v>PSCAD_Test_191.1_0.5Hz_LWBESS_R0_SCR4.53_XR1.21_P-0.5_Q0_NOBESS</v>
      </c>
    </row>
    <row r="579" spans="1:29" x14ac:dyDescent="0.25">
      <c r="A579" s="1" t="s">
        <v>193</v>
      </c>
      <c r="B579" t="s">
        <v>55</v>
      </c>
      <c r="C579" t="s">
        <v>99</v>
      </c>
      <c r="D579" t="s">
        <v>1140</v>
      </c>
      <c r="E579" s="4" t="s">
        <v>335</v>
      </c>
      <c r="F579" t="s">
        <v>305</v>
      </c>
      <c r="G579">
        <v>30</v>
      </c>
      <c r="H579">
        <v>-0.5</v>
      </c>
      <c r="I579">
        <v>0</v>
      </c>
      <c r="J579">
        <f>[2]Inputs!$B$7</f>
        <v>4.53</v>
      </c>
      <c r="K579">
        <f>[2]Inputs!$C$7</f>
        <v>1.21</v>
      </c>
      <c r="L579" s="5" t="str">
        <f>VLOOKUP(X579,[2]Inputs!$A:$F,6,FALSE)</f>
        <v>1.1014</v>
      </c>
      <c r="M579" s="5" t="str">
        <f>VLOOKUP(X579,[2]Inputs!$A:$H,8,FALSE)</f>
        <v>1.0000</v>
      </c>
      <c r="N579" s="5" t="str">
        <f>VLOOKUP(X579,[2]Inputs!$A:$H,7,FALSE)</f>
        <v>1.0300</v>
      </c>
      <c r="O579">
        <v>0</v>
      </c>
      <c r="P579">
        <v>0</v>
      </c>
      <c r="Q579" s="17">
        <f>(SQRT((100/(J579*[2]Inputs!$B$9)*V579)^2/(K579^2+1)))*([2]Inputs!$B$8^2/100)</f>
        <v>0</v>
      </c>
      <c r="R579" s="17">
        <f>SQRT((([2]Inputs!$B$8^2/100)*100/(J579*[2]Inputs!$B$9)*V579)^2-(Q579)^2)/(2*PI()*50)</f>
        <v>0</v>
      </c>
      <c r="S579">
        <f>SQRT((100/(J579*[2]Inputs!$B$9))^2/(K579^2+1))*[2]Inputs!$B$8^2/100</f>
        <v>23.560643977140487</v>
      </c>
      <c r="T579">
        <f>SQRT((100/(J579*[2]Inputs!$B$9))^2-SQRT((100/(J579*[2]Inputs!$B$9))^2/(K579^2+1))^2)*[2]Inputs!$B$8^2/100/2/PI()/50</f>
        <v>9.0744989423642869E-2</v>
      </c>
      <c r="U579">
        <v>0</v>
      </c>
      <c r="V579">
        <v>0</v>
      </c>
      <c r="W579" t="str">
        <f t="shared" ref="W579:W642" si="24">"PSCAD_"&amp;F579&amp;"_"&amp;D579&amp;"_"&amp;E579&amp;"_SCR"&amp;ROUND(J579,2)&amp;"_XR"&amp;ROUND(K579,2)&amp;"_P"&amp;H579&amp;"_Q"&amp;I579&amp;"_"&amp;A579</f>
        <v>PSCAD_SMIB_C_F.Osc_SCR4.53_XR1.21_P-0.5_Q0_191.1_0.6Hz</v>
      </c>
      <c r="X579" t="str">
        <f t="shared" ref="X579:X642" si="25">H579&amp;"_"&amp;I579&amp;"_"&amp;ROUND(J579,2)&amp;"_"&amp;ROUND(K579,2)</f>
        <v>-0.5_0_4.53_1.21</v>
      </c>
      <c r="Z579">
        <v>0.6</v>
      </c>
      <c r="AB579" s="15"/>
      <c r="AC579" t="str">
        <f t="shared" si="23"/>
        <v>PSCAD_Test_191.1_0.6Hz_LWBESS_R0_SCR4.53_XR1.21_P-0.5_Q0_NOBESS</v>
      </c>
    </row>
    <row r="580" spans="1:29" x14ac:dyDescent="0.25">
      <c r="A580" s="1" t="s">
        <v>194</v>
      </c>
      <c r="B580" t="s">
        <v>55</v>
      </c>
      <c r="C580" t="s">
        <v>99</v>
      </c>
      <c r="D580" t="s">
        <v>1140</v>
      </c>
      <c r="E580" s="4" t="s">
        <v>335</v>
      </c>
      <c r="F580" t="s">
        <v>305</v>
      </c>
      <c r="G580">
        <v>30</v>
      </c>
      <c r="H580">
        <v>-0.5</v>
      </c>
      <c r="I580">
        <v>0</v>
      </c>
      <c r="J580">
        <f>[2]Inputs!$B$7</f>
        <v>4.53</v>
      </c>
      <c r="K580">
        <f>[2]Inputs!$C$7</f>
        <v>1.21</v>
      </c>
      <c r="L580" s="5" t="str">
        <f>VLOOKUP(X580,[2]Inputs!$A:$F,6,FALSE)</f>
        <v>1.1014</v>
      </c>
      <c r="M580" s="5" t="str">
        <f>VLOOKUP(X580,[2]Inputs!$A:$H,8,FALSE)</f>
        <v>1.0000</v>
      </c>
      <c r="N580" s="5" t="str">
        <f>VLOOKUP(X580,[2]Inputs!$A:$H,7,FALSE)</f>
        <v>1.0300</v>
      </c>
      <c r="O580">
        <v>0</v>
      </c>
      <c r="P580">
        <v>0</v>
      </c>
      <c r="Q580" s="17">
        <f>(SQRT((100/(J580*[2]Inputs!$B$9)*V580)^2/(K580^2+1)))*([2]Inputs!$B$8^2/100)</f>
        <v>0</v>
      </c>
      <c r="R580" s="17">
        <f>SQRT((([2]Inputs!$B$8^2/100)*100/(J580*[2]Inputs!$B$9)*V580)^2-(Q580)^2)/(2*PI()*50)</f>
        <v>0</v>
      </c>
      <c r="S580">
        <f>SQRT((100/(J580*[2]Inputs!$B$9))^2/(K580^2+1))*[2]Inputs!$B$8^2/100</f>
        <v>23.560643977140487</v>
      </c>
      <c r="T580">
        <f>SQRT((100/(J580*[2]Inputs!$B$9))^2-SQRT((100/(J580*[2]Inputs!$B$9))^2/(K580^2+1))^2)*[2]Inputs!$B$8^2/100/2/PI()/50</f>
        <v>9.0744989423642869E-2</v>
      </c>
      <c r="U580">
        <v>0</v>
      </c>
      <c r="V580">
        <v>0</v>
      </c>
      <c r="W580" t="str">
        <f t="shared" si="24"/>
        <v>PSCAD_SMIB_C_F.Osc_SCR4.53_XR1.21_P-0.5_Q0_191.1_0.7Hz</v>
      </c>
      <c r="X580" t="str">
        <f t="shared" si="25"/>
        <v>-0.5_0_4.53_1.21</v>
      </c>
      <c r="Z580">
        <v>0.7</v>
      </c>
      <c r="AB580" s="15"/>
      <c r="AC580" t="str">
        <f t="shared" si="23"/>
        <v>PSCAD_Test_191.1_0.7Hz_LWBESS_R0_SCR4.53_XR1.21_P-0.5_Q0_NOBESS</v>
      </c>
    </row>
    <row r="581" spans="1:29" x14ac:dyDescent="0.25">
      <c r="A581" s="1" t="s">
        <v>195</v>
      </c>
      <c r="B581" t="s">
        <v>55</v>
      </c>
      <c r="C581" t="s">
        <v>99</v>
      </c>
      <c r="D581" t="s">
        <v>1140</v>
      </c>
      <c r="E581" s="4" t="s">
        <v>335</v>
      </c>
      <c r="F581" t="s">
        <v>305</v>
      </c>
      <c r="G581">
        <v>30</v>
      </c>
      <c r="H581">
        <v>-0.5</v>
      </c>
      <c r="I581">
        <v>0</v>
      </c>
      <c r="J581">
        <f>[2]Inputs!$B$7</f>
        <v>4.53</v>
      </c>
      <c r="K581">
        <f>[2]Inputs!$C$7</f>
        <v>1.21</v>
      </c>
      <c r="L581" s="5" t="str">
        <f>VLOOKUP(X581,[2]Inputs!$A:$F,6,FALSE)</f>
        <v>1.1014</v>
      </c>
      <c r="M581" s="5" t="str">
        <f>VLOOKUP(X581,[2]Inputs!$A:$H,8,FALSE)</f>
        <v>1.0000</v>
      </c>
      <c r="N581" s="5" t="str">
        <f>VLOOKUP(X581,[2]Inputs!$A:$H,7,FALSE)</f>
        <v>1.0300</v>
      </c>
      <c r="O581">
        <v>0</v>
      </c>
      <c r="P581">
        <v>0</v>
      </c>
      <c r="Q581" s="17">
        <f>(SQRT((100/(J581*[2]Inputs!$B$9)*V581)^2/(K581^2+1)))*([2]Inputs!$B$8^2/100)</f>
        <v>0</v>
      </c>
      <c r="R581" s="17">
        <f>SQRT((([2]Inputs!$B$8^2/100)*100/(J581*[2]Inputs!$B$9)*V581)^2-(Q581)^2)/(2*PI()*50)</f>
        <v>0</v>
      </c>
      <c r="S581">
        <f>SQRT((100/(J581*[2]Inputs!$B$9))^2/(K581^2+1))*[2]Inputs!$B$8^2/100</f>
        <v>23.560643977140487</v>
      </c>
      <c r="T581">
        <f>SQRT((100/(J581*[2]Inputs!$B$9))^2-SQRT((100/(J581*[2]Inputs!$B$9))^2/(K581^2+1))^2)*[2]Inputs!$B$8^2/100/2/PI()/50</f>
        <v>9.0744989423642869E-2</v>
      </c>
      <c r="U581">
        <v>0</v>
      </c>
      <c r="V581">
        <v>0</v>
      </c>
      <c r="W581" t="str">
        <f t="shared" si="24"/>
        <v>PSCAD_SMIB_C_F.Osc_SCR4.53_XR1.21_P-0.5_Q0_191.1_0.8Hz</v>
      </c>
      <c r="X581" t="str">
        <f t="shared" si="25"/>
        <v>-0.5_0_4.53_1.21</v>
      </c>
      <c r="Z581">
        <v>0.8</v>
      </c>
      <c r="AB581" s="15"/>
      <c r="AC581" t="str">
        <f t="shared" ref="AC581:AC633" si="26">"PSCAD_Test_"&amp;A581&amp;"_LWBESS_R0_SCR"&amp;ROUND(J581,2)&amp;"_XR"&amp;ROUND(K581,2)&amp;"_P"&amp;H581&amp;"_Q"&amp;I581&amp;"_"&amp;"NOBESS"</f>
        <v>PSCAD_Test_191.1_0.8Hz_LWBESS_R0_SCR4.53_XR1.21_P-0.5_Q0_NOBESS</v>
      </c>
    </row>
    <row r="582" spans="1:29" x14ac:dyDescent="0.25">
      <c r="A582" s="1" t="s">
        <v>196</v>
      </c>
      <c r="B582" t="s">
        <v>55</v>
      </c>
      <c r="C582" t="s">
        <v>99</v>
      </c>
      <c r="D582" t="s">
        <v>1140</v>
      </c>
      <c r="E582" s="4" t="s">
        <v>335</v>
      </c>
      <c r="F582" t="s">
        <v>305</v>
      </c>
      <c r="G582">
        <v>30</v>
      </c>
      <c r="H582">
        <v>-0.5</v>
      </c>
      <c r="I582">
        <v>0</v>
      </c>
      <c r="J582">
        <f>[2]Inputs!$B$7</f>
        <v>4.53</v>
      </c>
      <c r="K582">
        <f>[2]Inputs!$C$7</f>
        <v>1.21</v>
      </c>
      <c r="L582" s="5" t="str">
        <f>VLOOKUP(X582,[2]Inputs!$A:$F,6,FALSE)</f>
        <v>1.1014</v>
      </c>
      <c r="M582" s="5" t="str">
        <f>VLOOKUP(X582,[2]Inputs!$A:$H,8,FALSE)</f>
        <v>1.0000</v>
      </c>
      <c r="N582" s="5" t="str">
        <f>VLOOKUP(X582,[2]Inputs!$A:$H,7,FALSE)</f>
        <v>1.0300</v>
      </c>
      <c r="O582">
        <v>0</v>
      </c>
      <c r="P582">
        <v>0</v>
      </c>
      <c r="Q582" s="17">
        <f>(SQRT((100/(J582*[2]Inputs!$B$9)*V582)^2/(K582^2+1)))*([2]Inputs!$B$8^2/100)</f>
        <v>0</v>
      </c>
      <c r="R582" s="17">
        <f>SQRT((([2]Inputs!$B$8^2/100)*100/(J582*[2]Inputs!$B$9)*V582)^2-(Q582)^2)/(2*PI()*50)</f>
        <v>0</v>
      </c>
      <c r="S582">
        <f>SQRT((100/(J582*[2]Inputs!$B$9))^2/(K582^2+1))*[2]Inputs!$B$8^2/100</f>
        <v>23.560643977140487</v>
      </c>
      <c r="T582">
        <f>SQRT((100/(J582*[2]Inputs!$B$9))^2-SQRT((100/(J582*[2]Inputs!$B$9))^2/(K582^2+1))^2)*[2]Inputs!$B$8^2/100/2/PI()/50</f>
        <v>9.0744989423642869E-2</v>
      </c>
      <c r="U582">
        <v>0</v>
      </c>
      <c r="V582">
        <v>0</v>
      </c>
      <c r="W582" t="str">
        <f t="shared" si="24"/>
        <v>PSCAD_SMIB_C_F.Osc_SCR4.53_XR1.21_P-0.5_Q0_191.1_0.9Hz</v>
      </c>
      <c r="X582" t="str">
        <f t="shared" si="25"/>
        <v>-0.5_0_4.53_1.21</v>
      </c>
      <c r="Z582">
        <v>0.9</v>
      </c>
      <c r="AB582" s="15"/>
      <c r="AC582" t="str">
        <f t="shared" si="26"/>
        <v>PSCAD_Test_191.1_0.9Hz_LWBESS_R0_SCR4.53_XR1.21_P-0.5_Q0_NOBESS</v>
      </c>
    </row>
    <row r="583" spans="1:29" x14ac:dyDescent="0.25">
      <c r="A583" s="1" t="s">
        <v>140</v>
      </c>
      <c r="B583" t="s">
        <v>55</v>
      </c>
      <c r="C583" t="s">
        <v>99</v>
      </c>
      <c r="D583" t="s">
        <v>1140</v>
      </c>
      <c r="E583" s="4" t="s">
        <v>335</v>
      </c>
      <c r="F583" t="s">
        <v>305</v>
      </c>
      <c r="G583">
        <v>30</v>
      </c>
      <c r="H583">
        <v>-0.5</v>
      </c>
      <c r="I583">
        <v>0</v>
      </c>
      <c r="J583">
        <f>[2]Inputs!$B$7</f>
        <v>4.53</v>
      </c>
      <c r="K583">
        <f>[2]Inputs!$C$7</f>
        <v>1.21</v>
      </c>
      <c r="L583" s="5" t="str">
        <f>VLOOKUP(X583,[2]Inputs!$A:$F,6,FALSE)</f>
        <v>1.1014</v>
      </c>
      <c r="M583" s="5" t="str">
        <f>VLOOKUP(X583,[2]Inputs!$A:$H,8,FALSE)</f>
        <v>1.0000</v>
      </c>
      <c r="N583" s="5" t="str">
        <f>VLOOKUP(X583,[2]Inputs!$A:$H,7,FALSE)</f>
        <v>1.0300</v>
      </c>
      <c r="O583">
        <v>0</v>
      </c>
      <c r="P583">
        <v>0</v>
      </c>
      <c r="Q583" s="17">
        <f>(SQRT((100/(J583*[2]Inputs!$B$9)*V583)^2/(K583^2+1)))*([2]Inputs!$B$8^2/100)</f>
        <v>0</v>
      </c>
      <c r="R583" s="17">
        <f>SQRT((([2]Inputs!$B$8^2/100)*100/(J583*[2]Inputs!$B$9)*V583)^2-(Q583)^2)/(2*PI()*50)</f>
        <v>0</v>
      </c>
      <c r="S583">
        <f>SQRT((100/(J583*[2]Inputs!$B$9))^2/(K583^2+1))*[2]Inputs!$B$8^2/100</f>
        <v>23.560643977140487</v>
      </c>
      <c r="T583">
        <f>SQRT((100/(J583*[2]Inputs!$B$9))^2-SQRT((100/(J583*[2]Inputs!$B$9))^2/(K583^2+1))^2)*[2]Inputs!$B$8^2/100/2/PI()/50</f>
        <v>9.0744989423642869E-2</v>
      </c>
      <c r="U583">
        <v>0</v>
      </c>
      <c r="V583">
        <v>0</v>
      </c>
      <c r="W583" t="str">
        <f t="shared" si="24"/>
        <v>PSCAD_SMIB_C_F.Osc_SCR4.53_XR1.21_P-0.5_Q0_191.1_1Hz</v>
      </c>
      <c r="X583" t="str">
        <f t="shared" si="25"/>
        <v>-0.5_0_4.53_1.21</v>
      </c>
      <c r="Z583">
        <v>1</v>
      </c>
      <c r="AB583" s="15"/>
      <c r="AC583" t="str">
        <f t="shared" si="26"/>
        <v>PSCAD_Test_191.1_1Hz_LWBESS_R0_SCR4.53_XR1.21_P-0.5_Q0_NOBESS</v>
      </c>
    </row>
    <row r="584" spans="1:29" x14ac:dyDescent="0.25">
      <c r="A584" s="1" t="s">
        <v>141</v>
      </c>
      <c r="B584" t="s">
        <v>55</v>
      </c>
      <c r="C584" t="s">
        <v>99</v>
      </c>
      <c r="D584" t="s">
        <v>1140</v>
      </c>
      <c r="E584" s="4" t="s">
        <v>335</v>
      </c>
      <c r="F584" t="s">
        <v>305</v>
      </c>
      <c r="G584">
        <v>30</v>
      </c>
      <c r="H584">
        <v>-0.5</v>
      </c>
      <c r="I584">
        <v>0</v>
      </c>
      <c r="J584">
        <f>[2]Inputs!$B$7</f>
        <v>4.53</v>
      </c>
      <c r="K584">
        <f>[2]Inputs!$C$7</f>
        <v>1.21</v>
      </c>
      <c r="L584" s="5" t="str">
        <f>VLOOKUP(X584,[2]Inputs!$A:$F,6,FALSE)</f>
        <v>1.1014</v>
      </c>
      <c r="M584" s="5" t="str">
        <f>VLOOKUP(X584,[2]Inputs!$A:$H,8,FALSE)</f>
        <v>1.0000</v>
      </c>
      <c r="N584" s="5" t="str">
        <f>VLOOKUP(X584,[2]Inputs!$A:$H,7,FALSE)</f>
        <v>1.0300</v>
      </c>
      <c r="O584">
        <v>0</v>
      </c>
      <c r="P584">
        <v>0</v>
      </c>
      <c r="Q584" s="17">
        <f>(SQRT((100/(J584*[2]Inputs!$B$9)*V584)^2/(K584^2+1)))*([2]Inputs!$B$8^2/100)</f>
        <v>0</v>
      </c>
      <c r="R584" s="17">
        <f>SQRT((([2]Inputs!$B$8^2/100)*100/(J584*[2]Inputs!$B$9)*V584)^2-(Q584)^2)/(2*PI()*50)</f>
        <v>0</v>
      </c>
      <c r="S584">
        <f>SQRT((100/(J584*[2]Inputs!$B$9))^2/(K584^2+1))*[2]Inputs!$B$8^2/100</f>
        <v>23.560643977140487</v>
      </c>
      <c r="T584">
        <f>SQRT((100/(J584*[2]Inputs!$B$9))^2-SQRT((100/(J584*[2]Inputs!$B$9))^2/(K584^2+1))^2)*[2]Inputs!$B$8^2/100/2/PI()/50</f>
        <v>9.0744989423642869E-2</v>
      </c>
      <c r="U584">
        <v>0</v>
      </c>
      <c r="V584">
        <v>0</v>
      </c>
      <c r="W584" t="str">
        <f t="shared" si="24"/>
        <v>PSCAD_SMIB_C_F.Osc_SCR4.53_XR1.21_P-0.5_Q0_191.1_2Hz</v>
      </c>
      <c r="X584" t="str">
        <f t="shared" si="25"/>
        <v>-0.5_0_4.53_1.21</v>
      </c>
      <c r="Z584">
        <v>2</v>
      </c>
      <c r="AB584" s="15"/>
      <c r="AC584" t="str">
        <f t="shared" si="26"/>
        <v>PSCAD_Test_191.1_2Hz_LWBESS_R0_SCR4.53_XR1.21_P-0.5_Q0_NOBESS</v>
      </c>
    </row>
    <row r="585" spans="1:29" x14ac:dyDescent="0.25">
      <c r="A585" s="1" t="s">
        <v>142</v>
      </c>
      <c r="B585" t="s">
        <v>55</v>
      </c>
      <c r="C585" t="s">
        <v>99</v>
      </c>
      <c r="D585" t="s">
        <v>1140</v>
      </c>
      <c r="E585" s="4" t="s">
        <v>335</v>
      </c>
      <c r="F585" t="s">
        <v>305</v>
      </c>
      <c r="G585">
        <v>30</v>
      </c>
      <c r="H585">
        <v>-0.5</v>
      </c>
      <c r="I585">
        <v>0</v>
      </c>
      <c r="J585">
        <f>[2]Inputs!$B$7</f>
        <v>4.53</v>
      </c>
      <c r="K585">
        <f>[2]Inputs!$C$7</f>
        <v>1.21</v>
      </c>
      <c r="L585" s="5" t="str">
        <f>VLOOKUP(X585,[2]Inputs!$A:$F,6,FALSE)</f>
        <v>1.1014</v>
      </c>
      <c r="M585" s="5" t="str">
        <f>VLOOKUP(X585,[2]Inputs!$A:$H,8,FALSE)</f>
        <v>1.0000</v>
      </c>
      <c r="N585" s="5" t="str">
        <f>VLOOKUP(X585,[2]Inputs!$A:$H,7,FALSE)</f>
        <v>1.0300</v>
      </c>
      <c r="O585">
        <v>0</v>
      </c>
      <c r="P585">
        <v>0</v>
      </c>
      <c r="Q585" s="17">
        <f>(SQRT((100/(J585*[2]Inputs!$B$9)*V585)^2/(K585^2+1)))*([2]Inputs!$B$8^2/100)</f>
        <v>0</v>
      </c>
      <c r="R585" s="17">
        <f>SQRT((([2]Inputs!$B$8^2/100)*100/(J585*[2]Inputs!$B$9)*V585)^2-(Q585)^2)/(2*PI()*50)</f>
        <v>0</v>
      </c>
      <c r="S585">
        <f>SQRT((100/(J585*[2]Inputs!$B$9))^2/(K585^2+1))*[2]Inputs!$B$8^2/100</f>
        <v>23.560643977140487</v>
      </c>
      <c r="T585">
        <f>SQRT((100/(J585*[2]Inputs!$B$9))^2-SQRT((100/(J585*[2]Inputs!$B$9))^2/(K585^2+1))^2)*[2]Inputs!$B$8^2/100/2/PI()/50</f>
        <v>9.0744989423642869E-2</v>
      </c>
      <c r="U585">
        <v>0</v>
      </c>
      <c r="V585">
        <v>0</v>
      </c>
      <c r="W585" t="str">
        <f t="shared" si="24"/>
        <v>PSCAD_SMIB_C_F.Osc_SCR4.53_XR1.21_P-0.5_Q0_191.1_3Hz</v>
      </c>
      <c r="X585" t="str">
        <f t="shared" si="25"/>
        <v>-0.5_0_4.53_1.21</v>
      </c>
      <c r="Z585">
        <v>3</v>
      </c>
      <c r="AB585" s="15"/>
      <c r="AC585" t="str">
        <f t="shared" si="26"/>
        <v>PSCAD_Test_191.1_3Hz_LWBESS_R0_SCR4.53_XR1.21_P-0.5_Q0_NOBESS</v>
      </c>
    </row>
    <row r="586" spans="1:29" x14ac:dyDescent="0.25">
      <c r="A586" s="1" t="s">
        <v>143</v>
      </c>
      <c r="B586" t="s">
        <v>55</v>
      </c>
      <c r="C586" t="s">
        <v>99</v>
      </c>
      <c r="D586" t="s">
        <v>1140</v>
      </c>
      <c r="E586" s="4" t="s">
        <v>335</v>
      </c>
      <c r="F586" t="s">
        <v>305</v>
      </c>
      <c r="G586">
        <v>30</v>
      </c>
      <c r="H586">
        <v>-0.5</v>
      </c>
      <c r="I586">
        <v>0</v>
      </c>
      <c r="J586">
        <f>[2]Inputs!$B$7</f>
        <v>4.53</v>
      </c>
      <c r="K586">
        <f>[2]Inputs!$C$7</f>
        <v>1.21</v>
      </c>
      <c r="L586" s="5" t="str">
        <f>VLOOKUP(X586,[2]Inputs!$A:$F,6,FALSE)</f>
        <v>1.1014</v>
      </c>
      <c r="M586" s="5" t="str">
        <f>VLOOKUP(X586,[2]Inputs!$A:$H,8,FALSE)</f>
        <v>1.0000</v>
      </c>
      <c r="N586" s="5" t="str">
        <f>VLOOKUP(X586,[2]Inputs!$A:$H,7,FALSE)</f>
        <v>1.0300</v>
      </c>
      <c r="O586">
        <v>0</v>
      </c>
      <c r="P586">
        <v>0</v>
      </c>
      <c r="Q586" s="17">
        <f>(SQRT((100/(J586*[2]Inputs!$B$9)*V586)^2/(K586^2+1)))*([2]Inputs!$B$8^2/100)</f>
        <v>0</v>
      </c>
      <c r="R586" s="17">
        <f>SQRT((([2]Inputs!$B$8^2/100)*100/(J586*[2]Inputs!$B$9)*V586)^2-(Q586)^2)/(2*PI()*50)</f>
        <v>0</v>
      </c>
      <c r="S586">
        <f>SQRT((100/(J586*[2]Inputs!$B$9))^2/(K586^2+1))*[2]Inputs!$B$8^2/100</f>
        <v>23.560643977140487</v>
      </c>
      <c r="T586">
        <f>SQRT((100/(J586*[2]Inputs!$B$9))^2-SQRT((100/(J586*[2]Inputs!$B$9))^2/(K586^2+1))^2)*[2]Inputs!$B$8^2/100/2/PI()/50</f>
        <v>9.0744989423642869E-2</v>
      </c>
      <c r="U586">
        <v>0</v>
      </c>
      <c r="V586">
        <v>0</v>
      </c>
      <c r="W586" t="str">
        <f t="shared" si="24"/>
        <v>PSCAD_SMIB_C_F.Osc_SCR4.53_XR1.21_P-0.5_Q0_191.1_4Hz</v>
      </c>
      <c r="X586" t="str">
        <f t="shared" si="25"/>
        <v>-0.5_0_4.53_1.21</v>
      </c>
      <c r="Z586">
        <v>4</v>
      </c>
      <c r="AB586" s="15"/>
      <c r="AC586" t="str">
        <f t="shared" si="26"/>
        <v>PSCAD_Test_191.1_4Hz_LWBESS_R0_SCR4.53_XR1.21_P-0.5_Q0_NOBESS</v>
      </c>
    </row>
    <row r="587" spans="1:29" x14ac:dyDescent="0.25">
      <c r="A587" s="1" t="s">
        <v>144</v>
      </c>
      <c r="B587" t="s">
        <v>55</v>
      </c>
      <c r="C587" t="s">
        <v>99</v>
      </c>
      <c r="D587" t="s">
        <v>1140</v>
      </c>
      <c r="E587" s="4" t="s">
        <v>335</v>
      </c>
      <c r="F587" t="s">
        <v>305</v>
      </c>
      <c r="G587">
        <v>30</v>
      </c>
      <c r="H587">
        <v>-0.5</v>
      </c>
      <c r="I587">
        <v>0</v>
      </c>
      <c r="J587">
        <f>[2]Inputs!$B$7</f>
        <v>4.53</v>
      </c>
      <c r="K587">
        <f>[2]Inputs!$C$7</f>
        <v>1.21</v>
      </c>
      <c r="L587" s="5" t="str">
        <f>VLOOKUP(X587,[2]Inputs!$A:$F,6,FALSE)</f>
        <v>1.1014</v>
      </c>
      <c r="M587" s="5" t="str">
        <f>VLOOKUP(X587,[2]Inputs!$A:$H,8,FALSE)</f>
        <v>1.0000</v>
      </c>
      <c r="N587" s="5" t="str">
        <f>VLOOKUP(X587,[2]Inputs!$A:$H,7,FALSE)</f>
        <v>1.0300</v>
      </c>
      <c r="O587">
        <v>0</v>
      </c>
      <c r="P587">
        <v>0</v>
      </c>
      <c r="Q587" s="17">
        <f>(SQRT((100/(J587*[2]Inputs!$B$9)*V587)^2/(K587^2+1)))*([2]Inputs!$B$8^2/100)</f>
        <v>0</v>
      </c>
      <c r="R587" s="17">
        <f>SQRT((([2]Inputs!$B$8^2/100)*100/(J587*[2]Inputs!$B$9)*V587)^2-(Q587)^2)/(2*PI()*50)</f>
        <v>0</v>
      </c>
      <c r="S587">
        <f>SQRT((100/(J587*[2]Inputs!$B$9))^2/(K587^2+1))*[2]Inputs!$B$8^2/100</f>
        <v>23.560643977140487</v>
      </c>
      <c r="T587">
        <f>SQRT((100/(J587*[2]Inputs!$B$9))^2-SQRT((100/(J587*[2]Inputs!$B$9))^2/(K587^2+1))^2)*[2]Inputs!$B$8^2/100/2/PI()/50</f>
        <v>9.0744989423642869E-2</v>
      </c>
      <c r="U587">
        <v>0</v>
      </c>
      <c r="V587">
        <v>0</v>
      </c>
      <c r="W587" t="str">
        <f t="shared" si="24"/>
        <v>PSCAD_SMIB_C_F.Osc_SCR4.53_XR1.21_P-0.5_Q0_191.1_5Hz</v>
      </c>
      <c r="X587" t="str">
        <f t="shared" si="25"/>
        <v>-0.5_0_4.53_1.21</v>
      </c>
      <c r="Z587">
        <v>5</v>
      </c>
      <c r="AB587" s="15"/>
      <c r="AC587" t="str">
        <f t="shared" si="26"/>
        <v>PSCAD_Test_191.1_5Hz_LWBESS_R0_SCR4.53_XR1.21_P-0.5_Q0_NOBESS</v>
      </c>
    </row>
    <row r="588" spans="1:29" x14ac:dyDescent="0.25">
      <c r="A588" s="1" t="s">
        <v>145</v>
      </c>
      <c r="B588" t="s">
        <v>55</v>
      </c>
      <c r="C588" t="s">
        <v>99</v>
      </c>
      <c r="D588" t="s">
        <v>1140</v>
      </c>
      <c r="E588" s="4" t="s">
        <v>335</v>
      </c>
      <c r="F588" t="s">
        <v>305</v>
      </c>
      <c r="G588">
        <v>30</v>
      </c>
      <c r="H588">
        <v>-0.5</v>
      </c>
      <c r="I588">
        <v>0</v>
      </c>
      <c r="J588">
        <f>[2]Inputs!$B$7</f>
        <v>4.53</v>
      </c>
      <c r="K588">
        <f>[2]Inputs!$C$7</f>
        <v>1.21</v>
      </c>
      <c r="L588" s="5" t="str">
        <f>VLOOKUP(X588,[2]Inputs!$A:$F,6,FALSE)</f>
        <v>1.1014</v>
      </c>
      <c r="M588" s="5" t="str">
        <f>VLOOKUP(X588,[2]Inputs!$A:$H,8,FALSE)</f>
        <v>1.0000</v>
      </c>
      <c r="N588" s="5" t="str">
        <f>VLOOKUP(X588,[2]Inputs!$A:$H,7,FALSE)</f>
        <v>1.0300</v>
      </c>
      <c r="O588">
        <v>0</v>
      </c>
      <c r="P588">
        <v>0</v>
      </c>
      <c r="Q588" s="17">
        <f>(SQRT((100/(J588*[2]Inputs!$B$9)*V588)^2/(K588^2+1)))*([2]Inputs!$B$8^2/100)</f>
        <v>0</v>
      </c>
      <c r="R588" s="17">
        <f>SQRT((([2]Inputs!$B$8^2/100)*100/(J588*[2]Inputs!$B$9)*V588)^2-(Q588)^2)/(2*PI()*50)</f>
        <v>0</v>
      </c>
      <c r="S588">
        <f>SQRT((100/(J588*[2]Inputs!$B$9))^2/(K588^2+1))*[2]Inputs!$B$8^2/100</f>
        <v>23.560643977140487</v>
      </c>
      <c r="T588">
        <f>SQRT((100/(J588*[2]Inputs!$B$9))^2-SQRT((100/(J588*[2]Inputs!$B$9))^2/(K588^2+1))^2)*[2]Inputs!$B$8^2/100/2/PI()/50</f>
        <v>9.0744989423642869E-2</v>
      </c>
      <c r="U588">
        <v>0</v>
      </c>
      <c r="V588">
        <v>0</v>
      </c>
      <c r="W588" t="str">
        <f t="shared" si="24"/>
        <v>PSCAD_SMIB_C_F.Osc_SCR4.53_XR1.21_P-0.5_Q0_191.1_6Hz</v>
      </c>
      <c r="X588" t="str">
        <f t="shared" si="25"/>
        <v>-0.5_0_4.53_1.21</v>
      </c>
      <c r="Z588">
        <v>6</v>
      </c>
      <c r="AB588" s="15"/>
      <c r="AC588" t="str">
        <f t="shared" si="26"/>
        <v>PSCAD_Test_191.1_6Hz_LWBESS_R0_SCR4.53_XR1.21_P-0.5_Q0_NOBESS</v>
      </c>
    </row>
    <row r="589" spans="1:29" x14ac:dyDescent="0.25">
      <c r="A589" s="1" t="s">
        <v>146</v>
      </c>
      <c r="B589" t="s">
        <v>55</v>
      </c>
      <c r="C589" t="s">
        <v>99</v>
      </c>
      <c r="D589" t="s">
        <v>1140</v>
      </c>
      <c r="E589" s="4" t="s">
        <v>335</v>
      </c>
      <c r="F589" t="s">
        <v>305</v>
      </c>
      <c r="G589">
        <v>30</v>
      </c>
      <c r="H589">
        <v>-0.5</v>
      </c>
      <c r="I589">
        <v>0</v>
      </c>
      <c r="J589">
        <f>[2]Inputs!$B$7</f>
        <v>4.53</v>
      </c>
      <c r="K589">
        <f>[2]Inputs!$C$7</f>
        <v>1.21</v>
      </c>
      <c r="L589" s="5" t="str">
        <f>VLOOKUP(X589,[2]Inputs!$A:$F,6,FALSE)</f>
        <v>1.1014</v>
      </c>
      <c r="M589" s="5" t="str">
        <f>VLOOKUP(X589,[2]Inputs!$A:$H,8,FALSE)</f>
        <v>1.0000</v>
      </c>
      <c r="N589" s="5" t="str">
        <f>VLOOKUP(X589,[2]Inputs!$A:$H,7,FALSE)</f>
        <v>1.0300</v>
      </c>
      <c r="O589">
        <v>0</v>
      </c>
      <c r="P589">
        <v>0</v>
      </c>
      <c r="Q589" s="17">
        <f>(SQRT((100/(J589*[2]Inputs!$B$9)*V589)^2/(K589^2+1)))*([2]Inputs!$B$8^2/100)</f>
        <v>0</v>
      </c>
      <c r="R589" s="17">
        <f>SQRT((([2]Inputs!$B$8^2/100)*100/(J589*[2]Inputs!$B$9)*V589)^2-(Q589)^2)/(2*PI()*50)</f>
        <v>0</v>
      </c>
      <c r="S589">
        <f>SQRT((100/(J589*[2]Inputs!$B$9))^2/(K589^2+1))*[2]Inputs!$B$8^2/100</f>
        <v>23.560643977140487</v>
      </c>
      <c r="T589">
        <f>SQRT((100/(J589*[2]Inputs!$B$9))^2-SQRT((100/(J589*[2]Inputs!$B$9))^2/(K589^2+1))^2)*[2]Inputs!$B$8^2/100/2/PI()/50</f>
        <v>9.0744989423642869E-2</v>
      </c>
      <c r="U589">
        <v>0</v>
      </c>
      <c r="V589">
        <v>0</v>
      </c>
      <c r="W589" t="str">
        <f t="shared" si="24"/>
        <v>PSCAD_SMIB_C_F.Osc_SCR4.53_XR1.21_P-0.5_Q0_191.1_7Hz</v>
      </c>
      <c r="X589" t="str">
        <f t="shared" si="25"/>
        <v>-0.5_0_4.53_1.21</v>
      </c>
      <c r="Z589">
        <v>7</v>
      </c>
      <c r="AB589" s="15"/>
      <c r="AC589" t="str">
        <f t="shared" si="26"/>
        <v>PSCAD_Test_191.1_7Hz_LWBESS_R0_SCR4.53_XR1.21_P-0.5_Q0_NOBESS</v>
      </c>
    </row>
    <row r="590" spans="1:29" x14ac:dyDescent="0.25">
      <c r="A590" s="1" t="s">
        <v>147</v>
      </c>
      <c r="B590" t="s">
        <v>55</v>
      </c>
      <c r="C590" t="s">
        <v>99</v>
      </c>
      <c r="D590" t="s">
        <v>1140</v>
      </c>
      <c r="E590" s="4" t="s">
        <v>335</v>
      </c>
      <c r="F590" t="s">
        <v>305</v>
      </c>
      <c r="G590">
        <v>30</v>
      </c>
      <c r="H590">
        <v>-0.5</v>
      </c>
      <c r="I590">
        <v>0</v>
      </c>
      <c r="J590">
        <f>[2]Inputs!$B$7</f>
        <v>4.53</v>
      </c>
      <c r="K590">
        <f>[2]Inputs!$C$7</f>
        <v>1.21</v>
      </c>
      <c r="L590" s="5" t="str">
        <f>VLOOKUP(X590,[2]Inputs!$A:$F,6,FALSE)</f>
        <v>1.1014</v>
      </c>
      <c r="M590" s="5" t="str">
        <f>VLOOKUP(X590,[2]Inputs!$A:$H,8,FALSE)</f>
        <v>1.0000</v>
      </c>
      <c r="N590" s="5" t="str">
        <f>VLOOKUP(X590,[2]Inputs!$A:$H,7,FALSE)</f>
        <v>1.0300</v>
      </c>
      <c r="O590">
        <v>0</v>
      </c>
      <c r="P590">
        <v>0</v>
      </c>
      <c r="Q590" s="17">
        <f>(SQRT((100/(J590*[2]Inputs!$B$9)*V590)^2/(K590^2+1)))*([2]Inputs!$B$8^2/100)</f>
        <v>0</v>
      </c>
      <c r="R590" s="17">
        <f>SQRT((([2]Inputs!$B$8^2/100)*100/(J590*[2]Inputs!$B$9)*V590)^2-(Q590)^2)/(2*PI()*50)</f>
        <v>0</v>
      </c>
      <c r="S590">
        <f>SQRT((100/(J590*[2]Inputs!$B$9))^2/(K590^2+1))*[2]Inputs!$B$8^2/100</f>
        <v>23.560643977140487</v>
      </c>
      <c r="T590">
        <f>SQRT((100/(J590*[2]Inputs!$B$9))^2-SQRT((100/(J590*[2]Inputs!$B$9))^2/(K590^2+1))^2)*[2]Inputs!$B$8^2/100/2/PI()/50</f>
        <v>9.0744989423642869E-2</v>
      </c>
      <c r="U590">
        <v>0</v>
      </c>
      <c r="V590">
        <v>0</v>
      </c>
      <c r="W590" t="str">
        <f t="shared" si="24"/>
        <v>PSCAD_SMIB_C_F.Osc_SCR4.53_XR1.21_P-0.5_Q0_191.1_8Hz</v>
      </c>
      <c r="X590" t="str">
        <f t="shared" si="25"/>
        <v>-0.5_0_4.53_1.21</v>
      </c>
      <c r="Z590">
        <v>8</v>
      </c>
      <c r="AB590" s="15"/>
      <c r="AC590" t="str">
        <f t="shared" si="26"/>
        <v>PSCAD_Test_191.1_8Hz_LWBESS_R0_SCR4.53_XR1.21_P-0.5_Q0_NOBESS</v>
      </c>
    </row>
    <row r="591" spans="1:29" x14ac:dyDescent="0.25">
      <c r="A591" s="1" t="s">
        <v>148</v>
      </c>
      <c r="B591" t="s">
        <v>55</v>
      </c>
      <c r="C591" t="s">
        <v>99</v>
      </c>
      <c r="D591" t="s">
        <v>1140</v>
      </c>
      <c r="E591" s="4" t="s">
        <v>335</v>
      </c>
      <c r="F591" t="s">
        <v>305</v>
      </c>
      <c r="G591">
        <v>30</v>
      </c>
      <c r="H591">
        <v>-0.5</v>
      </c>
      <c r="I591">
        <v>0</v>
      </c>
      <c r="J591">
        <f>[2]Inputs!$B$7</f>
        <v>4.53</v>
      </c>
      <c r="K591">
        <f>[2]Inputs!$C$7</f>
        <v>1.21</v>
      </c>
      <c r="L591" s="5" t="str">
        <f>VLOOKUP(X591,[2]Inputs!$A:$F,6,FALSE)</f>
        <v>1.1014</v>
      </c>
      <c r="M591" s="5" t="str">
        <f>VLOOKUP(X591,[2]Inputs!$A:$H,8,FALSE)</f>
        <v>1.0000</v>
      </c>
      <c r="N591" s="5" t="str">
        <f>VLOOKUP(X591,[2]Inputs!$A:$H,7,FALSE)</f>
        <v>1.0300</v>
      </c>
      <c r="O591">
        <v>0</v>
      </c>
      <c r="P591">
        <v>0</v>
      </c>
      <c r="Q591" s="17">
        <f>(SQRT((100/(J591*[2]Inputs!$B$9)*V591)^2/(K591^2+1)))*([2]Inputs!$B$8^2/100)</f>
        <v>0</v>
      </c>
      <c r="R591" s="17">
        <f>SQRT((([2]Inputs!$B$8^2/100)*100/(J591*[2]Inputs!$B$9)*V591)^2-(Q591)^2)/(2*PI()*50)</f>
        <v>0</v>
      </c>
      <c r="S591">
        <f>SQRT((100/(J591*[2]Inputs!$B$9))^2/(K591^2+1))*[2]Inputs!$B$8^2/100</f>
        <v>23.560643977140487</v>
      </c>
      <c r="T591">
        <f>SQRT((100/(J591*[2]Inputs!$B$9))^2-SQRT((100/(J591*[2]Inputs!$B$9))^2/(K591^2+1))^2)*[2]Inputs!$B$8^2/100/2/PI()/50</f>
        <v>9.0744989423642869E-2</v>
      </c>
      <c r="U591">
        <v>0</v>
      </c>
      <c r="V591">
        <v>0</v>
      </c>
      <c r="W591" t="str">
        <f t="shared" si="24"/>
        <v>PSCAD_SMIB_C_F.Osc_SCR4.53_XR1.21_P-0.5_Q0_191.1_9Hz</v>
      </c>
      <c r="X591" t="str">
        <f t="shared" si="25"/>
        <v>-0.5_0_4.53_1.21</v>
      </c>
      <c r="Z591">
        <v>9</v>
      </c>
      <c r="AB591" s="15"/>
      <c r="AC591" t="str">
        <f t="shared" si="26"/>
        <v>PSCAD_Test_191.1_9Hz_LWBESS_R0_SCR4.53_XR1.21_P-0.5_Q0_NOBESS</v>
      </c>
    </row>
    <row r="592" spans="1:29" x14ac:dyDescent="0.25">
      <c r="A592" s="1" t="s">
        <v>149</v>
      </c>
      <c r="B592" t="s">
        <v>55</v>
      </c>
      <c r="C592" t="s">
        <v>99</v>
      </c>
      <c r="D592" t="s">
        <v>1140</v>
      </c>
      <c r="E592" s="4" t="s">
        <v>335</v>
      </c>
      <c r="F592" t="s">
        <v>305</v>
      </c>
      <c r="G592">
        <v>30</v>
      </c>
      <c r="H592">
        <v>-0.5</v>
      </c>
      <c r="I592">
        <v>0</v>
      </c>
      <c r="J592">
        <f>[2]Inputs!$B$7</f>
        <v>4.53</v>
      </c>
      <c r="K592">
        <f>[2]Inputs!$C$7</f>
        <v>1.21</v>
      </c>
      <c r="L592" s="5" t="str">
        <f>VLOOKUP(X592,[2]Inputs!$A:$F,6,FALSE)</f>
        <v>1.1014</v>
      </c>
      <c r="M592" s="5" t="str">
        <f>VLOOKUP(X592,[2]Inputs!$A:$H,8,FALSE)</f>
        <v>1.0000</v>
      </c>
      <c r="N592" s="5" t="str">
        <f>VLOOKUP(X592,[2]Inputs!$A:$H,7,FALSE)</f>
        <v>1.0300</v>
      </c>
      <c r="O592">
        <v>0</v>
      </c>
      <c r="P592">
        <v>0</v>
      </c>
      <c r="Q592" s="17">
        <f>(SQRT((100/(J592*[2]Inputs!$B$9)*V592)^2/(K592^2+1)))*([2]Inputs!$B$8^2/100)</f>
        <v>0</v>
      </c>
      <c r="R592" s="17">
        <f>SQRT((([2]Inputs!$B$8^2/100)*100/(J592*[2]Inputs!$B$9)*V592)^2-(Q592)^2)/(2*PI()*50)</f>
        <v>0</v>
      </c>
      <c r="S592">
        <f>SQRT((100/(J592*[2]Inputs!$B$9))^2/(K592^2+1))*[2]Inputs!$B$8^2/100</f>
        <v>23.560643977140487</v>
      </c>
      <c r="T592">
        <f>SQRT((100/(J592*[2]Inputs!$B$9))^2-SQRT((100/(J592*[2]Inputs!$B$9))^2/(K592^2+1))^2)*[2]Inputs!$B$8^2/100/2/PI()/50</f>
        <v>9.0744989423642869E-2</v>
      </c>
      <c r="U592">
        <v>0</v>
      </c>
      <c r="V592">
        <v>0</v>
      </c>
      <c r="W592" t="str">
        <f t="shared" si="24"/>
        <v>PSCAD_SMIB_C_F.Osc_SCR4.53_XR1.21_P-0.5_Q0_191.1_10Hz</v>
      </c>
      <c r="X592" t="str">
        <f t="shared" si="25"/>
        <v>-0.5_0_4.53_1.21</v>
      </c>
      <c r="Z592">
        <v>10</v>
      </c>
      <c r="AB592" s="15"/>
      <c r="AC592" t="str">
        <f t="shared" si="26"/>
        <v>PSCAD_Test_191.1_10Hz_LWBESS_R0_SCR4.53_XR1.21_P-0.5_Q0_NOBESS</v>
      </c>
    </row>
    <row r="593" spans="1:29" x14ac:dyDescent="0.25">
      <c r="A593" s="1" t="s">
        <v>150</v>
      </c>
      <c r="B593" t="s">
        <v>55</v>
      </c>
      <c r="C593" t="s">
        <v>99</v>
      </c>
      <c r="D593" t="s">
        <v>1140</v>
      </c>
      <c r="E593" s="4" t="s">
        <v>335</v>
      </c>
      <c r="F593" t="s">
        <v>305</v>
      </c>
      <c r="G593">
        <v>30</v>
      </c>
      <c r="H593">
        <v>-0.5</v>
      </c>
      <c r="I593">
        <v>0</v>
      </c>
      <c r="J593">
        <f>[2]Inputs!$B$7</f>
        <v>4.53</v>
      </c>
      <c r="K593">
        <f>[2]Inputs!$C$7</f>
        <v>1.21</v>
      </c>
      <c r="L593" s="5" t="str">
        <f>VLOOKUP(X593,[2]Inputs!$A:$F,6,FALSE)</f>
        <v>1.1014</v>
      </c>
      <c r="M593" s="5" t="str">
        <f>VLOOKUP(X593,[2]Inputs!$A:$H,8,FALSE)</f>
        <v>1.0000</v>
      </c>
      <c r="N593" s="5" t="str">
        <f>VLOOKUP(X593,[2]Inputs!$A:$H,7,FALSE)</f>
        <v>1.0300</v>
      </c>
      <c r="O593">
        <v>0</v>
      </c>
      <c r="P593">
        <v>0</v>
      </c>
      <c r="Q593" s="17">
        <f>(SQRT((100/(J593*[2]Inputs!$B$9)*V593)^2/(K593^2+1)))*([2]Inputs!$B$8^2/100)</f>
        <v>0</v>
      </c>
      <c r="R593" s="17">
        <f>SQRT((([2]Inputs!$B$8^2/100)*100/(J593*[2]Inputs!$B$9)*V593)^2-(Q593)^2)/(2*PI()*50)</f>
        <v>0</v>
      </c>
      <c r="S593">
        <f>SQRT((100/(J593*[2]Inputs!$B$9))^2/(K593^2+1))*[2]Inputs!$B$8^2/100</f>
        <v>23.560643977140487</v>
      </c>
      <c r="T593">
        <f>SQRT((100/(J593*[2]Inputs!$B$9))^2-SQRT((100/(J593*[2]Inputs!$B$9))^2/(K593^2+1))^2)*[2]Inputs!$B$8^2/100/2/PI()/50</f>
        <v>9.0744989423642869E-2</v>
      </c>
      <c r="U593">
        <v>0</v>
      </c>
      <c r="V593">
        <v>0</v>
      </c>
      <c r="W593" t="str">
        <f t="shared" si="24"/>
        <v>PSCAD_SMIB_C_F.Osc_SCR4.53_XR1.21_P-0.5_Q0_191.1_11Hz</v>
      </c>
      <c r="X593" t="str">
        <f t="shared" si="25"/>
        <v>-0.5_0_4.53_1.21</v>
      </c>
      <c r="Z593">
        <v>11</v>
      </c>
      <c r="AB593" s="15"/>
      <c r="AC593" t="str">
        <f t="shared" si="26"/>
        <v>PSCAD_Test_191.1_11Hz_LWBESS_R0_SCR4.53_XR1.21_P-0.5_Q0_NOBESS</v>
      </c>
    </row>
    <row r="594" spans="1:29" x14ac:dyDescent="0.25">
      <c r="A594" s="1" t="s">
        <v>151</v>
      </c>
      <c r="B594" t="s">
        <v>55</v>
      </c>
      <c r="C594" t="s">
        <v>99</v>
      </c>
      <c r="D594" t="s">
        <v>1140</v>
      </c>
      <c r="E594" s="4" t="s">
        <v>335</v>
      </c>
      <c r="F594" t="s">
        <v>305</v>
      </c>
      <c r="G594">
        <v>30</v>
      </c>
      <c r="H594">
        <v>-0.5</v>
      </c>
      <c r="I594">
        <v>0</v>
      </c>
      <c r="J594">
        <f>[2]Inputs!$B$7</f>
        <v>4.53</v>
      </c>
      <c r="K594">
        <f>[2]Inputs!$C$7</f>
        <v>1.21</v>
      </c>
      <c r="L594" s="5" t="str">
        <f>VLOOKUP(X594,[2]Inputs!$A:$F,6,FALSE)</f>
        <v>1.1014</v>
      </c>
      <c r="M594" s="5" t="str">
        <f>VLOOKUP(X594,[2]Inputs!$A:$H,8,FALSE)</f>
        <v>1.0000</v>
      </c>
      <c r="N594" s="5" t="str">
        <f>VLOOKUP(X594,[2]Inputs!$A:$H,7,FALSE)</f>
        <v>1.0300</v>
      </c>
      <c r="O594">
        <v>0</v>
      </c>
      <c r="P594">
        <v>0</v>
      </c>
      <c r="Q594" s="17">
        <f>(SQRT((100/(J594*[2]Inputs!$B$9)*V594)^2/(K594^2+1)))*([2]Inputs!$B$8^2/100)</f>
        <v>0</v>
      </c>
      <c r="R594" s="17">
        <f>SQRT((([2]Inputs!$B$8^2/100)*100/(J594*[2]Inputs!$B$9)*V594)^2-(Q594)^2)/(2*PI()*50)</f>
        <v>0</v>
      </c>
      <c r="S594">
        <f>SQRT((100/(J594*[2]Inputs!$B$9))^2/(K594^2+1))*[2]Inputs!$B$8^2/100</f>
        <v>23.560643977140487</v>
      </c>
      <c r="T594">
        <f>SQRT((100/(J594*[2]Inputs!$B$9))^2-SQRT((100/(J594*[2]Inputs!$B$9))^2/(K594^2+1))^2)*[2]Inputs!$B$8^2/100/2/PI()/50</f>
        <v>9.0744989423642869E-2</v>
      </c>
      <c r="U594">
        <v>0</v>
      </c>
      <c r="V594">
        <v>0</v>
      </c>
      <c r="W594" t="str">
        <f t="shared" si="24"/>
        <v>PSCAD_SMIB_C_F.Osc_SCR4.53_XR1.21_P-0.5_Q0_191.1_12Hz</v>
      </c>
      <c r="X594" t="str">
        <f t="shared" si="25"/>
        <v>-0.5_0_4.53_1.21</v>
      </c>
      <c r="Z594">
        <v>12</v>
      </c>
      <c r="AB594" s="15"/>
      <c r="AC594" t="str">
        <f t="shared" si="26"/>
        <v>PSCAD_Test_191.1_12Hz_LWBESS_R0_SCR4.53_XR1.21_P-0.5_Q0_NOBESS</v>
      </c>
    </row>
    <row r="595" spans="1:29" x14ac:dyDescent="0.25">
      <c r="A595" s="1" t="s">
        <v>152</v>
      </c>
      <c r="B595" t="s">
        <v>55</v>
      </c>
      <c r="C595" t="s">
        <v>99</v>
      </c>
      <c r="D595" t="s">
        <v>1140</v>
      </c>
      <c r="E595" s="4" t="s">
        <v>335</v>
      </c>
      <c r="F595" t="s">
        <v>305</v>
      </c>
      <c r="G595">
        <v>30</v>
      </c>
      <c r="H595">
        <v>-0.5</v>
      </c>
      <c r="I595">
        <v>0</v>
      </c>
      <c r="J595">
        <f>[2]Inputs!$B$7</f>
        <v>4.53</v>
      </c>
      <c r="K595">
        <f>[2]Inputs!$C$7</f>
        <v>1.21</v>
      </c>
      <c r="L595" s="5" t="str">
        <f>VLOOKUP(X595,[2]Inputs!$A:$F,6,FALSE)</f>
        <v>1.1014</v>
      </c>
      <c r="M595" s="5" t="str">
        <f>VLOOKUP(X595,[2]Inputs!$A:$H,8,FALSE)</f>
        <v>1.0000</v>
      </c>
      <c r="N595" s="5" t="str">
        <f>VLOOKUP(X595,[2]Inputs!$A:$H,7,FALSE)</f>
        <v>1.0300</v>
      </c>
      <c r="O595">
        <v>0</v>
      </c>
      <c r="P595">
        <v>0</v>
      </c>
      <c r="Q595" s="17">
        <f>(SQRT((100/(J595*[2]Inputs!$B$9)*V595)^2/(K595^2+1)))*([2]Inputs!$B$8^2/100)</f>
        <v>0</v>
      </c>
      <c r="R595" s="17">
        <f>SQRT((([2]Inputs!$B$8^2/100)*100/(J595*[2]Inputs!$B$9)*V595)^2-(Q595)^2)/(2*PI()*50)</f>
        <v>0</v>
      </c>
      <c r="S595">
        <f>SQRT((100/(J595*[2]Inputs!$B$9))^2/(K595^2+1))*[2]Inputs!$B$8^2/100</f>
        <v>23.560643977140487</v>
      </c>
      <c r="T595">
        <f>SQRT((100/(J595*[2]Inputs!$B$9))^2-SQRT((100/(J595*[2]Inputs!$B$9))^2/(K595^2+1))^2)*[2]Inputs!$B$8^2/100/2/PI()/50</f>
        <v>9.0744989423642869E-2</v>
      </c>
      <c r="U595">
        <v>0</v>
      </c>
      <c r="V595">
        <v>0</v>
      </c>
      <c r="W595" t="str">
        <f t="shared" si="24"/>
        <v>PSCAD_SMIB_C_F.Osc_SCR4.53_XR1.21_P-0.5_Q0_191.1_13Hz</v>
      </c>
      <c r="X595" t="str">
        <f t="shared" si="25"/>
        <v>-0.5_0_4.53_1.21</v>
      </c>
      <c r="Z595">
        <v>13</v>
      </c>
      <c r="AB595" s="15"/>
      <c r="AC595" t="str">
        <f t="shared" si="26"/>
        <v>PSCAD_Test_191.1_13Hz_LWBESS_R0_SCR4.53_XR1.21_P-0.5_Q0_NOBESS</v>
      </c>
    </row>
    <row r="596" spans="1:29" x14ac:dyDescent="0.25">
      <c r="A596" s="1" t="s">
        <v>153</v>
      </c>
      <c r="B596" t="s">
        <v>55</v>
      </c>
      <c r="C596" t="s">
        <v>99</v>
      </c>
      <c r="D596" t="s">
        <v>1140</v>
      </c>
      <c r="E596" s="4" t="s">
        <v>335</v>
      </c>
      <c r="F596" t="s">
        <v>305</v>
      </c>
      <c r="G596">
        <v>30</v>
      </c>
      <c r="H596">
        <v>-0.5</v>
      </c>
      <c r="I596">
        <v>0</v>
      </c>
      <c r="J596">
        <f>[2]Inputs!$B$7</f>
        <v>4.53</v>
      </c>
      <c r="K596">
        <f>[2]Inputs!$C$7</f>
        <v>1.21</v>
      </c>
      <c r="L596" s="5" t="str">
        <f>VLOOKUP(X596,[2]Inputs!$A:$F,6,FALSE)</f>
        <v>1.1014</v>
      </c>
      <c r="M596" s="5" t="str">
        <f>VLOOKUP(X596,[2]Inputs!$A:$H,8,FALSE)</f>
        <v>1.0000</v>
      </c>
      <c r="N596" s="5" t="str">
        <f>VLOOKUP(X596,[2]Inputs!$A:$H,7,FALSE)</f>
        <v>1.0300</v>
      </c>
      <c r="O596">
        <v>0</v>
      </c>
      <c r="P596">
        <v>0</v>
      </c>
      <c r="Q596" s="17">
        <f>(SQRT((100/(J596*[2]Inputs!$B$9)*V596)^2/(K596^2+1)))*([2]Inputs!$B$8^2/100)</f>
        <v>0</v>
      </c>
      <c r="R596" s="17">
        <f>SQRT((([2]Inputs!$B$8^2/100)*100/(J596*[2]Inputs!$B$9)*V596)^2-(Q596)^2)/(2*PI()*50)</f>
        <v>0</v>
      </c>
      <c r="S596">
        <f>SQRT((100/(J596*[2]Inputs!$B$9))^2/(K596^2+1))*[2]Inputs!$B$8^2/100</f>
        <v>23.560643977140487</v>
      </c>
      <c r="T596">
        <f>SQRT((100/(J596*[2]Inputs!$B$9))^2-SQRT((100/(J596*[2]Inputs!$B$9))^2/(K596^2+1))^2)*[2]Inputs!$B$8^2/100/2/PI()/50</f>
        <v>9.0744989423642869E-2</v>
      </c>
      <c r="U596">
        <v>0</v>
      </c>
      <c r="V596">
        <v>0</v>
      </c>
      <c r="W596" t="str">
        <f t="shared" si="24"/>
        <v>PSCAD_SMIB_C_F.Osc_SCR4.53_XR1.21_P-0.5_Q0_191.1_14Hz</v>
      </c>
      <c r="X596" t="str">
        <f t="shared" si="25"/>
        <v>-0.5_0_4.53_1.21</v>
      </c>
      <c r="Z596">
        <v>14</v>
      </c>
      <c r="AB596" s="15"/>
      <c r="AC596" t="str">
        <f t="shared" si="26"/>
        <v>PSCAD_Test_191.1_14Hz_LWBESS_R0_SCR4.53_XR1.21_P-0.5_Q0_NOBESS</v>
      </c>
    </row>
    <row r="597" spans="1:29" x14ac:dyDescent="0.25">
      <c r="A597" s="1" t="s">
        <v>154</v>
      </c>
      <c r="B597" t="s">
        <v>55</v>
      </c>
      <c r="C597" t="s">
        <v>99</v>
      </c>
      <c r="D597" t="s">
        <v>1140</v>
      </c>
      <c r="E597" s="4" t="s">
        <v>335</v>
      </c>
      <c r="F597" t="s">
        <v>305</v>
      </c>
      <c r="G597">
        <v>30</v>
      </c>
      <c r="H597">
        <v>-0.5</v>
      </c>
      <c r="I597">
        <v>0</v>
      </c>
      <c r="J597">
        <f>[2]Inputs!$B$7</f>
        <v>4.53</v>
      </c>
      <c r="K597">
        <f>[2]Inputs!$C$7</f>
        <v>1.21</v>
      </c>
      <c r="L597" s="5" t="str">
        <f>VLOOKUP(X597,[2]Inputs!$A:$F,6,FALSE)</f>
        <v>1.1014</v>
      </c>
      <c r="M597" s="5" t="str">
        <f>VLOOKUP(X597,[2]Inputs!$A:$H,8,FALSE)</f>
        <v>1.0000</v>
      </c>
      <c r="N597" s="5" t="str">
        <f>VLOOKUP(X597,[2]Inputs!$A:$H,7,FALSE)</f>
        <v>1.0300</v>
      </c>
      <c r="O597">
        <v>0</v>
      </c>
      <c r="P597">
        <v>0</v>
      </c>
      <c r="Q597" s="17">
        <f>(SQRT((100/(J597*[2]Inputs!$B$9)*V597)^2/(K597^2+1)))*([2]Inputs!$B$8^2/100)</f>
        <v>0</v>
      </c>
      <c r="R597" s="17">
        <f>SQRT((([2]Inputs!$B$8^2/100)*100/(J597*[2]Inputs!$B$9)*V597)^2-(Q597)^2)/(2*PI()*50)</f>
        <v>0</v>
      </c>
      <c r="S597">
        <f>SQRT((100/(J597*[2]Inputs!$B$9))^2/(K597^2+1))*[2]Inputs!$B$8^2/100</f>
        <v>23.560643977140487</v>
      </c>
      <c r="T597">
        <f>SQRT((100/(J597*[2]Inputs!$B$9))^2-SQRT((100/(J597*[2]Inputs!$B$9))^2/(K597^2+1))^2)*[2]Inputs!$B$8^2/100/2/PI()/50</f>
        <v>9.0744989423642869E-2</v>
      </c>
      <c r="U597">
        <v>0</v>
      </c>
      <c r="V597">
        <v>0</v>
      </c>
      <c r="W597" t="str">
        <f t="shared" si="24"/>
        <v>PSCAD_SMIB_C_F.Osc_SCR4.53_XR1.21_P-0.5_Q0_191.1_15Hz</v>
      </c>
      <c r="X597" t="str">
        <f t="shared" si="25"/>
        <v>-0.5_0_4.53_1.21</v>
      </c>
      <c r="Z597">
        <v>15</v>
      </c>
      <c r="AB597" s="15"/>
      <c r="AC597" t="str">
        <f t="shared" si="26"/>
        <v>PSCAD_Test_191.1_15Hz_LWBESS_R0_SCR4.53_XR1.21_P-0.5_Q0_NOBESS</v>
      </c>
    </row>
    <row r="598" spans="1:29" x14ac:dyDescent="0.25">
      <c r="A598" s="1" t="s">
        <v>155</v>
      </c>
      <c r="B598" t="s">
        <v>55</v>
      </c>
      <c r="C598" t="s">
        <v>99</v>
      </c>
      <c r="D598" t="s">
        <v>1140</v>
      </c>
      <c r="E598" s="4" t="s">
        <v>335</v>
      </c>
      <c r="F598" t="s">
        <v>305</v>
      </c>
      <c r="G598">
        <v>30</v>
      </c>
      <c r="H598">
        <v>-0.5</v>
      </c>
      <c r="I598">
        <v>0</v>
      </c>
      <c r="J598">
        <f>[2]Inputs!$B$7</f>
        <v>4.53</v>
      </c>
      <c r="K598">
        <f>[2]Inputs!$C$7</f>
        <v>1.21</v>
      </c>
      <c r="L598" s="5" t="str">
        <f>VLOOKUP(X598,[2]Inputs!$A:$F,6,FALSE)</f>
        <v>1.1014</v>
      </c>
      <c r="M598" s="5" t="str">
        <f>VLOOKUP(X598,[2]Inputs!$A:$H,8,FALSE)</f>
        <v>1.0000</v>
      </c>
      <c r="N598" s="5" t="str">
        <f>VLOOKUP(X598,[2]Inputs!$A:$H,7,FALSE)</f>
        <v>1.0300</v>
      </c>
      <c r="O598">
        <v>0</v>
      </c>
      <c r="P598">
        <v>0</v>
      </c>
      <c r="Q598" s="17">
        <f>(SQRT((100/(J598*[2]Inputs!$B$9)*V598)^2/(K598^2+1)))*([2]Inputs!$B$8^2/100)</f>
        <v>0</v>
      </c>
      <c r="R598" s="17">
        <f>SQRT((([2]Inputs!$B$8^2/100)*100/(J598*[2]Inputs!$B$9)*V598)^2-(Q598)^2)/(2*PI()*50)</f>
        <v>0</v>
      </c>
      <c r="S598">
        <f>SQRT((100/(J598*[2]Inputs!$B$9))^2/(K598^2+1))*[2]Inputs!$B$8^2/100</f>
        <v>23.560643977140487</v>
      </c>
      <c r="T598">
        <f>SQRT((100/(J598*[2]Inputs!$B$9))^2-SQRT((100/(J598*[2]Inputs!$B$9))^2/(K598^2+1))^2)*[2]Inputs!$B$8^2/100/2/PI()/50</f>
        <v>9.0744989423642869E-2</v>
      </c>
      <c r="U598">
        <v>0</v>
      </c>
      <c r="V598">
        <v>0</v>
      </c>
      <c r="W598" t="str">
        <f t="shared" si="24"/>
        <v>PSCAD_SMIB_C_F.Osc_SCR4.53_XR1.21_P-0.5_Q0_191.1_16Hz</v>
      </c>
      <c r="X598" t="str">
        <f t="shared" si="25"/>
        <v>-0.5_0_4.53_1.21</v>
      </c>
      <c r="Z598">
        <v>16</v>
      </c>
      <c r="AB598" s="15"/>
      <c r="AC598" t="str">
        <f t="shared" si="26"/>
        <v>PSCAD_Test_191.1_16Hz_LWBESS_R0_SCR4.53_XR1.21_P-0.5_Q0_NOBESS</v>
      </c>
    </row>
    <row r="599" spans="1:29" x14ac:dyDescent="0.25">
      <c r="A599" s="1" t="s">
        <v>156</v>
      </c>
      <c r="B599" t="s">
        <v>55</v>
      </c>
      <c r="C599" t="s">
        <v>99</v>
      </c>
      <c r="D599" t="s">
        <v>1140</v>
      </c>
      <c r="E599" s="4" t="s">
        <v>335</v>
      </c>
      <c r="F599" t="s">
        <v>305</v>
      </c>
      <c r="G599">
        <v>30</v>
      </c>
      <c r="H599">
        <v>-0.5</v>
      </c>
      <c r="I599">
        <v>0</v>
      </c>
      <c r="J599">
        <f>[2]Inputs!$B$7</f>
        <v>4.53</v>
      </c>
      <c r="K599">
        <f>[2]Inputs!$C$7</f>
        <v>1.21</v>
      </c>
      <c r="L599" s="5" t="str">
        <f>VLOOKUP(X599,[2]Inputs!$A:$F,6,FALSE)</f>
        <v>1.1014</v>
      </c>
      <c r="M599" s="5" t="str">
        <f>VLOOKUP(X599,[2]Inputs!$A:$H,8,FALSE)</f>
        <v>1.0000</v>
      </c>
      <c r="N599" s="5" t="str">
        <f>VLOOKUP(X599,[2]Inputs!$A:$H,7,FALSE)</f>
        <v>1.0300</v>
      </c>
      <c r="O599">
        <v>0</v>
      </c>
      <c r="P599">
        <v>0</v>
      </c>
      <c r="Q599" s="17">
        <f>(SQRT((100/(J599*[2]Inputs!$B$9)*V599)^2/(K599^2+1)))*([2]Inputs!$B$8^2/100)</f>
        <v>0</v>
      </c>
      <c r="R599" s="17">
        <f>SQRT((([2]Inputs!$B$8^2/100)*100/(J599*[2]Inputs!$B$9)*V599)^2-(Q599)^2)/(2*PI()*50)</f>
        <v>0</v>
      </c>
      <c r="S599">
        <f>SQRT((100/(J599*[2]Inputs!$B$9))^2/(K599^2+1))*[2]Inputs!$B$8^2/100</f>
        <v>23.560643977140487</v>
      </c>
      <c r="T599">
        <f>SQRT((100/(J599*[2]Inputs!$B$9))^2-SQRT((100/(J599*[2]Inputs!$B$9))^2/(K599^2+1))^2)*[2]Inputs!$B$8^2/100/2/PI()/50</f>
        <v>9.0744989423642869E-2</v>
      </c>
      <c r="U599">
        <v>0</v>
      </c>
      <c r="V599">
        <v>0</v>
      </c>
      <c r="W599" t="str">
        <f t="shared" si="24"/>
        <v>PSCAD_SMIB_C_F.Osc_SCR4.53_XR1.21_P-0.5_Q0_191.1_17Hz</v>
      </c>
      <c r="X599" t="str">
        <f t="shared" si="25"/>
        <v>-0.5_0_4.53_1.21</v>
      </c>
      <c r="Z599">
        <v>17</v>
      </c>
      <c r="AB599" s="15"/>
      <c r="AC599" t="str">
        <f t="shared" si="26"/>
        <v>PSCAD_Test_191.1_17Hz_LWBESS_R0_SCR4.53_XR1.21_P-0.5_Q0_NOBESS</v>
      </c>
    </row>
    <row r="600" spans="1:29" x14ac:dyDescent="0.25">
      <c r="A600" s="1" t="s">
        <v>157</v>
      </c>
      <c r="B600" t="s">
        <v>55</v>
      </c>
      <c r="C600" t="s">
        <v>99</v>
      </c>
      <c r="D600" t="s">
        <v>1140</v>
      </c>
      <c r="E600" s="4" t="s">
        <v>335</v>
      </c>
      <c r="F600" t="s">
        <v>305</v>
      </c>
      <c r="G600">
        <v>30</v>
      </c>
      <c r="H600">
        <v>-0.5</v>
      </c>
      <c r="I600">
        <v>0</v>
      </c>
      <c r="J600">
        <f>[2]Inputs!$B$7</f>
        <v>4.53</v>
      </c>
      <c r="K600">
        <f>[2]Inputs!$C$7</f>
        <v>1.21</v>
      </c>
      <c r="L600" s="5" t="str">
        <f>VLOOKUP(X600,[2]Inputs!$A:$F,6,FALSE)</f>
        <v>1.1014</v>
      </c>
      <c r="M600" s="5" t="str">
        <f>VLOOKUP(X600,[2]Inputs!$A:$H,8,FALSE)</f>
        <v>1.0000</v>
      </c>
      <c r="N600" s="5" t="str">
        <f>VLOOKUP(X600,[2]Inputs!$A:$H,7,FALSE)</f>
        <v>1.0300</v>
      </c>
      <c r="O600">
        <v>0</v>
      </c>
      <c r="P600">
        <v>0</v>
      </c>
      <c r="Q600" s="17">
        <f>(SQRT((100/(J600*[2]Inputs!$B$9)*V600)^2/(K600^2+1)))*([2]Inputs!$B$8^2/100)</f>
        <v>0</v>
      </c>
      <c r="R600" s="17">
        <f>SQRT((([2]Inputs!$B$8^2/100)*100/(J600*[2]Inputs!$B$9)*V600)^2-(Q600)^2)/(2*PI()*50)</f>
        <v>0</v>
      </c>
      <c r="S600">
        <f>SQRT((100/(J600*[2]Inputs!$B$9))^2/(K600^2+1))*[2]Inputs!$B$8^2/100</f>
        <v>23.560643977140487</v>
      </c>
      <c r="T600">
        <f>SQRT((100/(J600*[2]Inputs!$B$9))^2-SQRT((100/(J600*[2]Inputs!$B$9))^2/(K600^2+1))^2)*[2]Inputs!$B$8^2/100/2/PI()/50</f>
        <v>9.0744989423642869E-2</v>
      </c>
      <c r="U600">
        <v>0</v>
      </c>
      <c r="V600">
        <v>0</v>
      </c>
      <c r="W600" t="str">
        <f t="shared" si="24"/>
        <v>PSCAD_SMIB_C_F.Osc_SCR4.53_XR1.21_P-0.5_Q0_191.1_18Hz</v>
      </c>
      <c r="X600" t="str">
        <f t="shared" si="25"/>
        <v>-0.5_0_4.53_1.21</v>
      </c>
      <c r="Z600">
        <v>18</v>
      </c>
      <c r="AB600" s="15"/>
      <c r="AC600" t="str">
        <f t="shared" si="26"/>
        <v>PSCAD_Test_191.1_18Hz_LWBESS_R0_SCR4.53_XR1.21_P-0.5_Q0_NOBESS</v>
      </c>
    </row>
    <row r="601" spans="1:29" x14ac:dyDescent="0.25">
      <c r="A601" s="1" t="s">
        <v>158</v>
      </c>
      <c r="B601" t="s">
        <v>55</v>
      </c>
      <c r="C601" t="s">
        <v>99</v>
      </c>
      <c r="D601" t="s">
        <v>1140</v>
      </c>
      <c r="E601" s="4" t="s">
        <v>335</v>
      </c>
      <c r="F601" t="s">
        <v>305</v>
      </c>
      <c r="G601">
        <v>30</v>
      </c>
      <c r="H601">
        <v>-0.5</v>
      </c>
      <c r="I601">
        <v>0</v>
      </c>
      <c r="J601">
        <f>[2]Inputs!$B$7</f>
        <v>4.53</v>
      </c>
      <c r="K601">
        <f>[2]Inputs!$C$7</f>
        <v>1.21</v>
      </c>
      <c r="L601" s="5" t="str">
        <f>VLOOKUP(X601,[2]Inputs!$A:$F,6,FALSE)</f>
        <v>1.1014</v>
      </c>
      <c r="M601" s="5" t="str">
        <f>VLOOKUP(X601,[2]Inputs!$A:$H,8,FALSE)</f>
        <v>1.0000</v>
      </c>
      <c r="N601" s="5" t="str">
        <f>VLOOKUP(X601,[2]Inputs!$A:$H,7,FALSE)</f>
        <v>1.0300</v>
      </c>
      <c r="O601">
        <v>0</v>
      </c>
      <c r="P601">
        <v>0</v>
      </c>
      <c r="Q601" s="17">
        <f>(SQRT((100/(J601*[2]Inputs!$B$9)*V601)^2/(K601^2+1)))*([2]Inputs!$B$8^2/100)</f>
        <v>0</v>
      </c>
      <c r="R601" s="17">
        <f>SQRT((([2]Inputs!$B$8^2/100)*100/(J601*[2]Inputs!$B$9)*V601)^2-(Q601)^2)/(2*PI()*50)</f>
        <v>0</v>
      </c>
      <c r="S601">
        <f>SQRT((100/(J601*[2]Inputs!$B$9))^2/(K601^2+1))*[2]Inputs!$B$8^2/100</f>
        <v>23.560643977140487</v>
      </c>
      <c r="T601">
        <f>SQRT((100/(J601*[2]Inputs!$B$9))^2-SQRT((100/(J601*[2]Inputs!$B$9))^2/(K601^2+1))^2)*[2]Inputs!$B$8^2/100/2/PI()/50</f>
        <v>9.0744989423642869E-2</v>
      </c>
      <c r="U601">
        <v>0</v>
      </c>
      <c r="V601">
        <v>0</v>
      </c>
      <c r="W601" t="str">
        <f t="shared" si="24"/>
        <v>PSCAD_SMIB_C_F.Osc_SCR4.53_XR1.21_P-0.5_Q0_191.1_19Hz</v>
      </c>
      <c r="X601" t="str">
        <f t="shared" si="25"/>
        <v>-0.5_0_4.53_1.21</v>
      </c>
      <c r="Z601">
        <v>19</v>
      </c>
      <c r="AB601" s="15"/>
      <c r="AC601" t="str">
        <f t="shared" si="26"/>
        <v>PSCAD_Test_191.1_19Hz_LWBESS_R0_SCR4.53_XR1.21_P-0.5_Q0_NOBESS</v>
      </c>
    </row>
    <row r="602" spans="1:29" x14ac:dyDescent="0.25">
      <c r="A602" s="1" t="s">
        <v>159</v>
      </c>
      <c r="B602" t="s">
        <v>55</v>
      </c>
      <c r="C602" t="s">
        <v>99</v>
      </c>
      <c r="D602" t="s">
        <v>1140</v>
      </c>
      <c r="E602" s="4" t="s">
        <v>335</v>
      </c>
      <c r="F602" t="s">
        <v>305</v>
      </c>
      <c r="G602">
        <v>30</v>
      </c>
      <c r="H602">
        <v>-0.5</v>
      </c>
      <c r="I602">
        <v>0</v>
      </c>
      <c r="J602">
        <f>[2]Inputs!$B$7</f>
        <v>4.53</v>
      </c>
      <c r="K602">
        <f>[2]Inputs!$C$7</f>
        <v>1.21</v>
      </c>
      <c r="L602" s="5" t="str">
        <f>VLOOKUP(X602,[2]Inputs!$A:$F,6,FALSE)</f>
        <v>1.1014</v>
      </c>
      <c r="M602" s="5" t="str">
        <f>VLOOKUP(X602,[2]Inputs!$A:$H,8,FALSE)</f>
        <v>1.0000</v>
      </c>
      <c r="N602" s="5" t="str">
        <f>VLOOKUP(X602,[2]Inputs!$A:$H,7,FALSE)</f>
        <v>1.0300</v>
      </c>
      <c r="O602">
        <v>0</v>
      </c>
      <c r="P602">
        <v>0</v>
      </c>
      <c r="Q602" s="17">
        <f>(SQRT((100/(J602*[2]Inputs!$B$9)*V602)^2/(K602^2+1)))*([2]Inputs!$B$8^2/100)</f>
        <v>0</v>
      </c>
      <c r="R602" s="17">
        <f>SQRT((([2]Inputs!$B$8^2/100)*100/(J602*[2]Inputs!$B$9)*V602)^2-(Q602)^2)/(2*PI()*50)</f>
        <v>0</v>
      </c>
      <c r="S602">
        <f>SQRT((100/(J602*[2]Inputs!$B$9))^2/(K602^2+1))*[2]Inputs!$B$8^2/100</f>
        <v>23.560643977140487</v>
      </c>
      <c r="T602">
        <f>SQRT((100/(J602*[2]Inputs!$B$9))^2-SQRT((100/(J602*[2]Inputs!$B$9))^2/(K602^2+1))^2)*[2]Inputs!$B$8^2/100/2/PI()/50</f>
        <v>9.0744989423642869E-2</v>
      </c>
      <c r="U602">
        <v>0</v>
      </c>
      <c r="V602">
        <v>0</v>
      </c>
      <c r="W602" t="str">
        <f t="shared" si="24"/>
        <v>PSCAD_SMIB_C_F.Osc_SCR4.53_XR1.21_P-0.5_Q0_191.1_20Hz</v>
      </c>
      <c r="X602" t="str">
        <f t="shared" si="25"/>
        <v>-0.5_0_4.53_1.21</v>
      </c>
      <c r="Z602">
        <v>20</v>
      </c>
      <c r="AB602" s="15"/>
      <c r="AC602" t="str">
        <f t="shared" si="26"/>
        <v>PSCAD_Test_191.1_20Hz_LWBESS_R0_SCR4.53_XR1.21_P-0.5_Q0_NOBESS</v>
      </c>
    </row>
    <row r="603" spans="1:29" ht="15" customHeight="1" x14ac:dyDescent="0.25">
      <c r="A603" s="1" t="s">
        <v>160</v>
      </c>
      <c r="B603" t="s">
        <v>55</v>
      </c>
      <c r="C603" t="s">
        <v>99</v>
      </c>
      <c r="D603" t="s">
        <v>1140</v>
      </c>
      <c r="E603" s="4" t="s">
        <v>335</v>
      </c>
      <c r="F603" t="s">
        <v>305</v>
      </c>
      <c r="G603">
        <v>30</v>
      </c>
      <c r="H603">
        <v>-0.5</v>
      </c>
      <c r="I603">
        <v>0</v>
      </c>
      <c r="J603">
        <f>[2]Inputs!$B$6</f>
        <v>7.06</v>
      </c>
      <c r="K603">
        <f>[2]Inputs!$C$6</f>
        <v>1.63</v>
      </c>
      <c r="L603" s="5" t="str">
        <f>VLOOKUP(X603,[2]Inputs!$A:$F,6,FALSE)</f>
        <v>1.0675</v>
      </c>
      <c r="M603" s="5" t="str">
        <f>VLOOKUP(X603,[2]Inputs!$A:$H,8,FALSE)</f>
        <v>1.0000</v>
      </c>
      <c r="N603" s="5" t="str">
        <f>VLOOKUP(X603,[2]Inputs!$A:$H,7,FALSE)</f>
        <v>1.0300</v>
      </c>
      <c r="O603">
        <v>0</v>
      </c>
      <c r="P603">
        <v>0</v>
      </c>
      <c r="Q603" s="17">
        <f>(SQRT((100/(J603*[2]Inputs!$B$9)*V603)^2/(K603^2+1)))*([2]Inputs!$B$8^2/100)</f>
        <v>0</v>
      </c>
      <c r="R603" s="17">
        <f>SQRT((([2]Inputs!$B$8^2/100)*100/(J603*[2]Inputs!$B$9)*V603)^2-(Q603)^2)/(2*PI()*50)</f>
        <v>0</v>
      </c>
      <c r="S603">
        <f>SQRT((100/(J603*[2]Inputs!$B$9))^2/(K603^2+1))*[2]Inputs!$B$8^2/100</f>
        <v>12.409471324438538</v>
      </c>
      <c r="T603">
        <f>SQRT((100/(J603*[2]Inputs!$B$9))^2-SQRT((100/(J603*[2]Inputs!$B$9))^2/(K603^2+1))^2)*[2]Inputs!$B$8^2/100/2/PI()/50</f>
        <v>6.4385935699593638E-2</v>
      </c>
      <c r="U603">
        <v>0</v>
      </c>
      <c r="V603">
        <v>0</v>
      </c>
      <c r="W603" t="str">
        <f t="shared" si="24"/>
        <v>PSCAD_SMIB_C_F.Osc_SCR7.06_XR1.63_P-0.5_Q0_191.2_0.1Hz</v>
      </c>
      <c r="X603" t="str">
        <f t="shared" si="25"/>
        <v>-0.5_0_7.06_1.63</v>
      </c>
      <c r="Z603">
        <v>0.1</v>
      </c>
      <c r="AB603" s="15"/>
      <c r="AC603" t="str">
        <f t="shared" si="26"/>
        <v>PSCAD_Test_191.2_0.1Hz_LWBESS_R0_SCR7.06_XR1.63_P-0.5_Q0_NOBESS</v>
      </c>
    </row>
    <row r="604" spans="1:29" x14ac:dyDescent="0.25">
      <c r="A604" s="1" t="s">
        <v>161</v>
      </c>
      <c r="B604" t="s">
        <v>55</v>
      </c>
      <c r="C604" t="s">
        <v>99</v>
      </c>
      <c r="D604" t="s">
        <v>1140</v>
      </c>
      <c r="E604" s="4" t="s">
        <v>335</v>
      </c>
      <c r="F604" t="s">
        <v>305</v>
      </c>
      <c r="G604">
        <v>30</v>
      </c>
      <c r="H604">
        <v>-0.5</v>
      </c>
      <c r="I604">
        <v>0</v>
      </c>
      <c r="J604">
        <f>[2]Inputs!$B$6</f>
        <v>7.06</v>
      </c>
      <c r="K604">
        <f>[2]Inputs!$C$6</f>
        <v>1.63</v>
      </c>
      <c r="L604" s="5" t="str">
        <f>VLOOKUP(X604,[2]Inputs!$A:$F,6,FALSE)</f>
        <v>1.0675</v>
      </c>
      <c r="M604" s="5" t="str">
        <f>VLOOKUP(X604,[2]Inputs!$A:$H,8,FALSE)</f>
        <v>1.0000</v>
      </c>
      <c r="N604" s="5" t="str">
        <f>VLOOKUP(X604,[2]Inputs!$A:$H,7,FALSE)</f>
        <v>1.0300</v>
      </c>
      <c r="O604">
        <v>0</v>
      </c>
      <c r="P604">
        <v>0</v>
      </c>
      <c r="Q604" s="17">
        <f>(SQRT((100/(J604*[2]Inputs!$B$9)*V604)^2/(K604^2+1)))*([2]Inputs!$B$8^2/100)</f>
        <v>0</v>
      </c>
      <c r="R604" s="17">
        <f>SQRT((([2]Inputs!$B$8^2/100)*100/(J604*[2]Inputs!$B$9)*V604)^2-(Q604)^2)/(2*PI()*50)</f>
        <v>0</v>
      </c>
      <c r="S604">
        <f>SQRT((100/(J604*[2]Inputs!$B$9))^2/(K604^2+1))*[2]Inputs!$B$8^2/100</f>
        <v>12.409471324438538</v>
      </c>
      <c r="T604">
        <f>SQRT((100/(J604*[2]Inputs!$B$9))^2-SQRT((100/(J604*[2]Inputs!$B$9))^2/(K604^2+1))^2)*[2]Inputs!$B$8^2/100/2/PI()/50</f>
        <v>6.4385935699593638E-2</v>
      </c>
      <c r="U604">
        <v>0</v>
      </c>
      <c r="V604">
        <v>0</v>
      </c>
      <c r="W604" t="str">
        <f t="shared" si="24"/>
        <v>PSCAD_SMIB_C_F.Osc_SCR7.06_XR1.63_P-0.5_Q0_191.2_0.2Hz</v>
      </c>
      <c r="X604" t="str">
        <f t="shared" si="25"/>
        <v>-0.5_0_7.06_1.63</v>
      </c>
      <c r="Z604">
        <v>0.2</v>
      </c>
      <c r="AB604" s="15"/>
      <c r="AC604" t="str">
        <f t="shared" si="26"/>
        <v>PSCAD_Test_191.2_0.2Hz_LWBESS_R0_SCR7.06_XR1.63_P-0.5_Q0_NOBESS</v>
      </c>
    </row>
    <row r="605" spans="1:29" x14ac:dyDescent="0.25">
      <c r="A605" s="1" t="s">
        <v>162</v>
      </c>
      <c r="B605" t="s">
        <v>55</v>
      </c>
      <c r="C605" t="s">
        <v>99</v>
      </c>
      <c r="D605" t="s">
        <v>1140</v>
      </c>
      <c r="E605" s="4" t="s">
        <v>335</v>
      </c>
      <c r="F605" t="s">
        <v>305</v>
      </c>
      <c r="G605">
        <v>30</v>
      </c>
      <c r="H605">
        <v>-0.5</v>
      </c>
      <c r="I605">
        <v>0</v>
      </c>
      <c r="J605">
        <f>[2]Inputs!$B$6</f>
        <v>7.06</v>
      </c>
      <c r="K605">
        <f>[2]Inputs!$C$6</f>
        <v>1.63</v>
      </c>
      <c r="L605" s="5" t="str">
        <f>VLOOKUP(X605,[2]Inputs!$A:$F,6,FALSE)</f>
        <v>1.0675</v>
      </c>
      <c r="M605" s="5" t="str">
        <f>VLOOKUP(X605,[2]Inputs!$A:$H,8,FALSE)</f>
        <v>1.0000</v>
      </c>
      <c r="N605" s="5" t="str">
        <f>VLOOKUP(X605,[2]Inputs!$A:$H,7,FALSE)</f>
        <v>1.0300</v>
      </c>
      <c r="O605">
        <v>0</v>
      </c>
      <c r="P605">
        <v>0</v>
      </c>
      <c r="Q605" s="17">
        <f>(SQRT((100/(J605*[2]Inputs!$B$9)*V605)^2/(K605^2+1)))*([2]Inputs!$B$8^2/100)</f>
        <v>0</v>
      </c>
      <c r="R605" s="17">
        <f>SQRT((([2]Inputs!$B$8^2/100)*100/(J605*[2]Inputs!$B$9)*V605)^2-(Q605)^2)/(2*PI()*50)</f>
        <v>0</v>
      </c>
      <c r="S605">
        <f>SQRT((100/(J605*[2]Inputs!$B$9))^2/(K605^2+1))*[2]Inputs!$B$8^2/100</f>
        <v>12.409471324438538</v>
      </c>
      <c r="T605">
        <f>SQRT((100/(J605*[2]Inputs!$B$9))^2-SQRT((100/(J605*[2]Inputs!$B$9))^2/(K605^2+1))^2)*[2]Inputs!$B$8^2/100/2/PI()/50</f>
        <v>6.4385935699593638E-2</v>
      </c>
      <c r="U605">
        <v>0</v>
      </c>
      <c r="V605">
        <v>0</v>
      </c>
      <c r="W605" t="str">
        <f t="shared" si="24"/>
        <v>PSCAD_SMIB_C_F.Osc_SCR7.06_XR1.63_P-0.5_Q0_191.2_0.3Hz</v>
      </c>
      <c r="X605" t="str">
        <f t="shared" si="25"/>
        <v>-0.5_0_7.06_1.63</v>
      </c>
      <c r="Z605">
        <v>0.3</v>
      </c>
      <c r="AB605" s="15"/>
      <c r="AC605" t="str">
        <f t="shared" si="26"/>
        <v>PSCAD_Test_191.2_0.3Hz_LWBESS_R0_SCR7.06_XR1.63_P-0.5_Q0_NOBESS</v>
      </c>
    </row>
    <row r="606" spans="1:29" x14ac:dyDescent="0.25">
      <c r="A606" s="1" t="s">
        <v>163</v>
      </c>
      <c r="B606" t="s">
        <v>55</v>
      </c>
      <c r="C606" t="s">
        <v>99</v>
      </c>
      <c r="D606" t="s">
        <v>1140</v>
      </c>
      <c r="E606" s="4" t="s">
        <v>335</v>
      </c>
      <c r="F606" t="s">
        <v>305</v>
      </c>
      <c r="G606">
        <v>30</v>
      </c>
      <c r="H606">
        <v>-0.5</v>
      </c>
      <c r="I606">
        <v>0</v>
      </c>
      <c r="J606">
        <f>[2]Inputs!$B$6</f>
        <v>7.06</v>
      </c>
      <c r="K606">
        <f>[2]Inputs!$C$6</f>
        <v>1.63</v>
      </c>
      <c r="L606" s="5" t="str">
        <f>VLOOKUP(X606,[2]Inputs!$A:$F,6,FALSE)</f>
        <v>1.0675</v>
      </c>
      <c r="M606" s="5" t="str">
        <f>VLOOKUP(X606,[2]Inputs!$A:$H,8,FALSE)</f>
        <v>1.0000</v>
      </c>
      <c r="N606" s="5" t="str">
        <f>VLOOKUP(X606,[2]Inputs!$A:$H,7,FALSE)</f>
        <v>1.0300</v>
      </c>
      <c r="O606">
        <v>0</v>
      </c>
      <c r="P606">
        <v>0</v>
      </c>
      <c r="Q606" s="17">
        <f>(SQRT((100/(J606*[2]Inputs!$B$9)*V606)^2/(K606^2+1)))*([2]Inputs!$B$8^2/100)</f>
        <v>0</v>
      </c>
      <c r="R606" s="17">
        <f>SQRT((([2]Inputs!$B$8^2/100)*100/(J606*[2]Inputs!$B$9)*V606)^2-(Q606)^2)/(2*PI()*50)</f>
        <v>0</v>
      </c>
      <c r="S606">
        <f>SQRT((100/(J606*[2]Inputs!$B$9))^2/(K606^2+1))*[2]Inputs!$B$8^2/100</f>
        <v>12.409471324438538</v>
      </c>
      <c r="T606">
        <f>SQRT((100/(J606*[2]Inputs!$B$9))^2-SQRT((100/(J606*[2]Inputs!$B$9))^2/(K606^2+1))^2)*[2]Inputs!$B$8^2/100/2/PI()/50</f>
        <v>6.4385935699593638E-2</v>
      </c>
      <c r="U606">
        <v>0</v>
      </c>
      <c r="V606">
        <v>0</v>
      </c>
      <c r="W606" t="str">
        <f t="shared" si="24"/>
        <v>PSCAD_SMIB_C_F.Osc_SCR7.06_XR1.63_P-0.5_Q0_191.2_0.4Hz</v>
      </c>
      <c r="X606" t="str">
        <f t="shared" si="25"/>
        <v>-0.5_0_7.06_1.63</v>
      </c>
      <c r="Z606">
        <v>0.4</v>
      </c>
      <c r="AB606" s="15"/>
      <c r="AC606" t="str">
        <f t="shared" si="26"/>
        <v>PSCAD_Test_191.2_0.4Hz_LWBESS_R0_SCR7.06_XR1.63_P-0.5_Q0_NOBESS</v>
      </c>
    </row>
    <row r="607" spans="1:29" x14ac:dyDescent="0.25">
      <c r="A607" s="1" t="s">
        <v>164</v>
      </c>
      <c r="B607" t="s">
        <v>55</v>
      </c>
      <c r="C607" t="s">
        <v>99</v>
      </c>
      <c r="D607" t="s">
        <v>1140</v>
      </c>
      <c r="E607" s="4" t="s">
        <v>335</v>
      </c>
      <c r="F607" t="s">
        <v>305</v>
      </c>
      <c r="G607">
        <v>30</v>
      </c>
      <c r="H607">
        <v>-0.5</v>
      </c>
      <c r="I607">
        <v>0</v>
      </c>
      <c r="J607">
        <f>[2]Inputs!$B$6</f>
        <v>7.06</v>
      </c>
      <c r="K607">
        <f>[2]Inputs!$C$6</f>
        <v>1.63</v>
      </c>
      <c r="L607" s="5" t="str">
        <f>VLOOKUP(X607,[2]Inputs!$A:$F,6,FALSE)</f>
        <v>1.0675</v>
      </c>
      <c r="M607" s="5" t="str">
        <f>VLOOKUP(X607,[2]Inputs!$A:$H,8,FALSE)</f>
        <v>1.0000</v>
      </c>
      <c r="N607" s="5" t="str">
        <f>VLOOKUP(X607,[2]Inputs!$A:$H,7,FALSE)</f>
        <v>1.0300</v>
      </c>
      <c r="O607">
        <v>0</v>
      </c>
      <c r="P607">
        <v>0</v>
      </c>
      <c r="Q607" s="17">
        <f>(SQRT((100/(J607*[2]Inputs!$B$9)*V607)^2/(K607^2+1)))*([2]Inputs!$B$8^2/100)</f>
        <v>0</v>
      </c>
      <c r="R607" s="17">
        <f>SQRT((([2]Inputs!$B$8^2/100)*100/(J607*[2]Inputs!$B$9)*V607)^2-(Q607)^2)/(2*PI()*50)</f>
        <v>0</v>
      </c>
      <c r="S607">
        <f>SQRT((100/(J607*[2]Inputs!$B$9))^2/(K607^2+1))*[2]Inputs!$B$8^2/100</f>
        <v>12.409471324438538</v>
      </c>
      <c r="T607">
        <f>SQRT((100/(J607*[2]Inputs!$B$9))^2-SQRT((100/(J607*[2]Inputs!$B$9))^2/(K607^2+1))^2)*[2]Inputs!$B$8^2/100/2/PI()/50</f>
        <v>6.4385935699593638E-2</v>
      </c>
      <c r="U607">
        <v>0</v>
      </c>
      <c r="V607">
        <v>0</v>
      </c>
      <c r="W607" t="str">
        <f t="shared" si="24"/>
        <v>PSCAD_SMIB_C_F.Osc_SCR7.06_XR1.63_P-0.5_Q0_191.2_0.5Hz</v>
      </c>
      <c r="X607" t="str">
        <f t="shared" si="25"/>
        <v>-0.5_0_7.06_1.63</v>
      </c>
      <c r="Z607">
        <v>0.5</v>
      </c>
      <c r="AB607" s="15"/>
      <c r="AC607" t="str">
        <f t="shared" si="26"/>
        <v>PSCAD_Test_191.2_0.5Hz_LWBESS_R0_SCR7.06_XR1.63_P-0.5_Q0_NOBESS</v>
      </c>
    </row>
    <row r="608" spans="1:29" x14ac:dyDescent="0.25">
      <c r="A608" s="1" t="s">
        <v>165</v>
      </c>
      <c r="B608" t="s">
        <v>55</v>
      </c>
      <c r="C608" t="s">
        <v>99</v>
      </c>
      <c r="D608" t="s">
        <v>1140</v>
      </c>
      <c r="E608" s="4" t="s">
        <v>335</v>
      </c>
      <c r="F608" t="s">
        <v>305</v>
      </c>
      <c r="G608">
        <v>30</v>
      </c>
      <c r="H608">
        <v>-0.5</v>
      </c>
      <c r="I608">
        <v>0</v>
      </c>
      <c r="J608">
        <f>[2]Inputs!$B$6</f>
        <v>7.06</v>
      </c>
      <c r="K608">
        <f>[2]Inputs!$C$6</f>
        <v>1.63</v>
      </c>
      <c r="L608" s="5" t="str">
        <f>VLOOKUP(X608,[2]Inputs!$A:$F,6,FALSE)</f>
        <v>1.0675</v>
      </c>
      <c r="M608" s="5" t="str">
        <f>VLOOKUP(X608,[2]Inputs!$A:$H,8,FALSE)</f>
        <v>1.0000</v>
      </c>
      <c r="N608" s="5" t="str">
        <f>VLOOKUP(X608,[2]Inputs!$A:$H,7,FALSE)</f>
        <v>1.0300</v>
      </c>
      <c r="O608">
        <v>0</v>
      </c>
      <c r="P608">
        <v>0</v>
      </c>
      <c r="Q608" s="17">
        <f>(SQRT((100/(J608*[2]Inputs!$B$9)*V608)^2/(K608^2+1)))*([2]Inputs!$B$8^2/100)</f>
        <v>0</v>
      </c>
      <c r="R608" s="17">
        <f>SQRT((([2]Inputs!$B$8^2/100)*100/(J608*[2]Inputs!$B$9)*V608)^2-(Q608)^2)/(2*PI()*50)</f>
        <v>0</v>
      </c>
      <c r="S608">
        <f>SQRT((100/(J608*[2]Inputs!$B$9))^2/(K608^2+1))*[2]Inputs!$B$8^2/100</f>
        <v>12.409471324438538</v>
      </c>
      <c r="T608">
        <f>SQRT((100/(J608*[2]Inputs!$B$9))^2-SQRT((100/(J608*[2]Inputs!$B$9))^2/(K608^2+1))^2)*[2]Inputs!$B$8^2/100/2/PI()/50</f>
        <v>6.4385935699593638E-2</v>
      </c>
      <c r="U608">
        <v>0</v>
      </c>
      <c r="V608">
        <v>0</v>
      </c>
      <c r="W608" t="str">
        <f t="shared" si="24"/>
        <v>PSCAD_SMIB_C_F.Osc_SCR7.06_XR1.63_P-0.5_Q0_191.2_0.6Hz</v>
      </c>
      <c r="X608" t="str">
        <f t="shared" si="25"/>
        <v>-0.5_0_7.06_1.63</v>
      </c>
      <c r="Z608">
        <v>0.6</v>
      </c>
      <c r="AB608" s="15"/>
      <c r="AC608" t="str">
        <f t="shared" si="26"/>
        <v>PSCAD_Test_191.2_0.6Hz_LWBESS_R0_SCR7.06_XR1.63_P-0.5_Q0_NOBESS</v>
      </c>
    </row>
    <row r="609" spans="1:29" x14ac:dyDescent="0.25">
      <c r="A609" s="1" t="s">
        <v>166</v>
      </c>
      <c r="B609" t="s">
        <v>55</v>
      </c>
      <c r="C609" t="s">
        <v>99</v>
      </c>
      <c r="D609" t="s">
        <v>1140</v>
      </c>
      <c r="E609" s="4" t="s">
        <v>335</v>
      </c>
      <c r="F609" t="s">
        <v>305</v>
      </c>
      <c r="G609">
        <v>30</v>
      </c>
      <c r="H609">
        <v>-0.5</v>
      </c>
      <c r="I609">
        <v>0</v>
      </c>
      <c r="J609">
        <f>[2]Inputs!$B$6</f>
        <v>7.06</v>
      </c>
      <c r="K609">
        <f>[2]Inputs!$C$6</f>
        <v>1.63</v>
      </c>
      <c r="L609" s="5" t="str">
        <f>VLOOKUP(X609,[2]Inputs!$A:$F,6,FALSE)</f>
        <v>1.0675</v>
      </c>
      <c r="M609" s="5" t="str">
        <f>VLOOKUP(X609,[2]Inputs!$A:$H,8,FALSE)</f>
        <v>1.0000</v>
      </c>
      <c r="N609" s="5" t="str">
        <f>VLOOKUP(X609,[2]Inputs!$A:$H,7,FALSE)</f>
        <v>1.0300</v>
      </c>
      <c r="O609">
        <v>0</v>
      </c>
      <c r="P609">
        <v>0</v>
      </c>
      <c r="Q609" s="17">
        <f>(SQRT((100/(J609*[2]Inputs!$B$9)*V609)^2/(K609^2+1)))*([2]Inputs!$B$8^2/100)</f>
        <v>0</v>
      </c>
      <c r="R609" s="17">
        <f>SQRT((([2]Inputs!$B$8^2/100)*100/(J609*[2]Inputs!$B$9)*V609)^2-(Q609)^2)/(2*PI()*50)</f>
        <v>0</v>
      </c>
      <c r="S609">
        <f>SQRT((100/(J609*[2]Inputs!$B$9))^2/(K609^2+1))*[2]Inputs!$B$8^2/100</f>
        <v>12.409471324438538</v>
      </c>
      <c r="T609">
        <f>SQRT((100/(J609*[2]Inputs!$B$9))^2-SQRT((100/(J609*[2]Inputs!$B$9))^2/(K609^2+1))^2)*[2]Inputs!$B$8^2/100/2/PI()/50</f>
        <v>6.4385935699593638E-2</v>
      </c>
      <c r="U609">
        <v>0</v>
      </c>
      <c r="V609">
        <v>0</v>
      </c>
      <c r="W609" t="str">
        <f t="shared" si="24"/>
        <v>PSCAD_SMIB_C_F.Osc_SCR7.06_XR1.63_P-0.5_Q0_191.2_0.7Hz</v>
      </c>
      <c r="X609" t="str">
        <f t="shared" si="25"/>
        <v>-0.5_0_7.06_1.63</v>
      </c>
      <c r="Z609">
        <v>0.7</v>
      </c>
      <c r="AB609" s="15"/>
      <c r="AC609" t="str">
        <f t="shared" si="26"/>
        <v>PSCAD_Test_191.2_0.7Hz_LWBESS_R0_SCR7.06_XR1.63_P-0.5_Q0_NOBESS</v>
      </c>
    </row>
    <row r="610" spans="1:29" x14ac:dyDescent="0.25">
      <c r="A610" s="1" t="s">
        <v>167</v>
      </c>
      <c r="B610" t="s">
        <v>55</v>
      </c>
      <c r="C610" t="s">
        <v>99</v>
      </c>
      <c r="D610" t="s">
        <v>1140</v>
      </c>
      <c r="E610" s="4" t="s">
        <v>335</v>
      </c>
      <c r="F610" t="s">
        <v>305</v>
      </c>
      <c r="G610">
        <v>30</v>
      </c>
      <c r="H610">
        <v>-0.5</v>
      </c>
      <c r="I610">
        <v>0</v>
      </c>
      <c r="J610">
        <f>[2]Inputs!$B$6</f>
        <v>7.06</v>
      </c>
      <c r="K610">
        <f>[2]Inputs!$C$6</f>
        <v>1.63</v>
      </c>
      <c r="L610" s="5" t="str">
        <f>VLOOKUP(X610,[2]Inputs!$A:$F,6,FALSE)</f>
        <v>1.0675</v>
      </c>
      <c r="M610" s="5" t="str">
        <f>VLOOKUP(X610,[2]Inputs!$A:$H,8,FALSE)</f>
        <v>1.0000</v>
      </c>
      <c r="N610" s="5" t="str">
        <f>VLOOKUP(X610,[2]Inputs!$A:$H,7,FALSE)</f>
        <v>1.0300</v>
      </c>
      <c r="O610">
        <v>0</v>
      </c>
      <c r="P610">
        <v>0</v>
      </c>
      <c r="Q610" s="17">
        <f>(SQRT((100/(J610*[2]Inputs!$B$9)*V610)^2/(K610^2+1)))*([2]Inputs!$B$8^2/100)</f>
        <v>0</v>
      </c>
      <c r="R610" s="17">
        <f>SQRT((([2]Inputs!$B$8^2/100)*100/(J610*[2]Inputs!$B$9)*V610)^2-(Q610)^2)/(2*PI()*50)</f>
        <v>0</v>
      </c>
      <c r="S610">
        <f>SQRT((100/(J610*[2]Inputs!$B$9))^2/(K610^2+1))*[2]Inputs!$B$8^2/100</f>
        <v>12.409471324438538</v>
      </c>
      <c r="T610">
        <f>SQRT((100/(J610*[2]Inputs!$B$9))^2-SQRT((100/(J610*[2]Inputs!$B$9))^2/(K610^2+1))^2)*[2]Inputs!$B$8^2/100/2/PI()/50</f>
        <v>6.4385935699593638E-2</v>
      </c>
      <c r="U610">
        <v>0</v>
      </c>
      <c r="V610">
        <v>0</v>
      </c>
      <c r="W610" t="str">
        <f t="shared" si="24"/>
        <v>PSCAD_SMIB_C_F.Osc_SCR7.06_XR1.63_P-0.5_Q0_191.2_0.8Hz</v>
      </c>
      <c r="X610" t="str">
        <f t="shared" si="25"/>
        <v>-0.5_0_7.06_1.63</v>
      </c>
      <c r="Z610">
        <v>0.8</v>
      </c>
      <c r="AB610" s="15"/>
      <c r="AC610" t="str">
        <f t="shared" si="26"/>
        <v>PSCAD_Test_191.2_0.8Hz_LWBESS_R0_SCR7.06_XR1.63_P-0.5_Q0_NOBESS</v>
      </c>
    </row>
    <row r="611" spans="1:29" x14ac:dyDescent="0.25">
      <c r="A611" s="1" t="s">
        <v>168</v>
      </c>
      <c r="B611" t="s">
        <v>55</v>
      </c>
      <c r="C611" t="s">
        <v>99</v>
      </c>
      <c r="D611" t="s">
        <v>1140</v>
      </c>
      <c r="E611" s="4" t="s">
        <v>335</v>
      </c>
      <c r="F611" t="s">
        <v>305</v>
      </c>
      <c r="G611">
        <v>30</v>
      </c>
      <c r="H611">
        <v>-0.5</v>
      </c>
      <c r="I611">
        <v>0</v>
      </c>
      <c r="J611">
        <f>[2]Inputs!$B$6</f>
        <v>7.06</v>
      </c>
      <c r="K611">
        <f>[2]Inputs!$C$6</f>
        <v>1.63</v>
      </c>
      <c r="L611" s="5" t="str">
        <f>VLOOKUP(X611,[2]Inputs!$A:$F,6,FALSE)</f>
        <v>1.0675</v>
      </c>
      <c r="M611" s="5" t="str">
        <f>VLOOKUP(X611,[2]Inputs!$A:$H,8,FALSE)</f>
        <v>1.0000</v>
      </c>
      <c r="N611" s="5" t="str">
        <f>VLOOKUP(X611,[2]Inputs!$A:$H,7,FALSE)</f>
        <v>1.0300</v>
      </c>
      <c r="O611">
        <v>0</v>
      </c>
      <c r="P611">
        <v>0</v>
      </c>
      <c r="Q611" s="17">
        <f>(SQRT((100/(J611*[2]Inputs!$B$9)*V611)^2/(K611^2+1)))*([2]Inputs!$B$8^2/100)</f>
        <v>0</v>
      </c>
      <c r="R611" s="17">
        <f>SQRT((([2]Inputs!$B$8^2/100)*100/(J611*[2]Inputs!$B$9)*V611)^2-(Q611)^2)/(2*PI()*50)</f>
        <v>0</v>
      </c>
      <c r="S611">
        <f>SQRT((100/(J611*[2]Inputs!$B$9))^2/(K611^2+1))*[2]Inputs!$B$8^2/100</f>
        <v>12.409471324438538</v>
      </c>
      <c r="T611">
        <f>SQRT((100/(J611*[2]Inputs!$B$9))^2-SQRT((100/(J611*[2]Inputs!$B$9))^2/(K611^2+1))^2)*[2]Inputs!$B$8^2/100/2/PI()/50</f>
        <v>6.4385935699593638E-2</v>
      </c>
      <c r="U611">
        <v>0</v>
      </c>
      <c r="V611">
        <v>0</v>
      </c>
      <c r="W611" t="str">
        <f t="shared" si="24"/>
        <v>PSCAD_SMIB_C_F.Osc_SCR7.06_XR1.63_P-0.5_Q0_191.2_0.9Hz</v>
      </c>
      <c r="X611" t="str">
        <f t="shared" si="25"/>
        <v>-0.5_0_7.06_1.63</v>
      </c>
      <c r="Z611">
        <v>0.9</v>
      </c>
      <c r="AB611" s="15"/>
      <c r="AC611" t="str">
        <f t="shared" si="26"/>
        <v>PSCAD_Test_191.2_0.9Hz_LWBESS_R0_SCR7.06_XR1.63_P-0.5_Q0_NOBESS</v>
      </c>
    </row>
    <row r="612" spans="1:29" x14ac:dyDescent="0.25">
      <c r="A612" s="1" t="s">
        <v>79</v>
      </c>
      <c r="B612" t="s">
        <v>55</v>
      </c>
      <c r="C612" t="s">
        <v>99</v>
      </c>
      <c r="D612" t="s">
        <v>1140</v>
      </c>
      <c r="E612" s="4" t="s">
        <v>335</v>
      </c>
      <c r="F612" t="s">
        <v>305</v>
      </c>
      <c r="G612">
        <v>30</v>
      </c>
      <c r="H612">
        <v>-0.5</v>
      </c>
      <c r="I612">
        <v>0</v>
      </c>
      <c r="J612">
        <f>[2]Inputs!$B$6</f>
        <v>7.06</v>
      </c>
      <c r="K612">
        <f>[2]Inputs!$C$6</f>
        <v>1.63</v>
      </c>
      <c r="L612" s="5" t="str">
        <f>VLOOKUP(X612,[2]Inputs!$A:$F,6,FALSE)</f>
        <v>1.0675</v>
      </c>
      <c r="M612" s="5" t="str">
        <f>VLOOKUP(X612,[2]Inputs!$A:$H,8,FALSE)</f>
        <v>1.0000</v>
      </c>
      <c r="N612" s="5" t="str">
        <f>VLOOKUP(X612,[2]Inputs!$A:$H,7,FALSE)</f>
        <v>1.0300</v>
      </c>
      <c r="O612">
        <v>0</v>
      </c>
      <c r="P612">
        <v>0</v>
      </c>
      <c r="Q612" s="17">
        <f>(SQRT((100/(J612*[2]Inputs!$B$9)*V612)^2/(K612^2+1)))*([2]Inputs!$B$8^2/100)</f>
        <v>0</v>
      </c>
      <c r="R612" s="17">
        <f>SQRT((([2]Inputs!$B$8^2/100)*100/(J612*[2]Inputs!$B$9)*V612)^2-(Q612)^2)/(2*PI()*50)</f>
        <v>0</v>
      </c>
      <c r="S612">
        <f>SQRT((100/(J612*[2]Inputs!$B$9))^2/(K612^2+1))*[2]Inputs!$B$8^2/100</f>
        <v>12.409471324438538</v>
      </c>
      <c r="T612">
        <f>SQRT((100/(J612*[2]Inputs!$B$9))^2-SQRT((100/(J612*[2]Inputs!$B$9))^2/(K612^2+1))^2)*[2]Inputs!$B$8^2/100/2/PI()/50</f>
        <v>6.4385935699593638E-2</v>
      </c>
      <c r="U612">
        <v>0</v>
      </c>
      <c r="V612">
        <v>0</v>
      </c>
      <c r="W612" t="str">
        <f t="shared" si="24"/>
        <v>PSCAD_SMIB_C_F.Osc_SCR7.06_XR1.63_P-0.5_Q0_191.2_1Hz</v>
      </c>
      <c r="X612" t="str">
        <f t="shared" si="25"/>
        <v>-0.5_0_7.06_1.63</v>
      </c>
      <c r="Z612">
        <v>1</v>
      </c>
      <c r="AB612" s="15"/>
      <c r="AC612" t="str">
        <f t="shared" si="26"/>
        <v>PSCAD_Test_191.2_1Hz_LWBESS_R0_SCR7.06_XR1.63_P-0.5_Q0_NOBESS</v>
      </c>
    </row>
    <row r="613" spans="1:29" x14ac:dyDescent="0.25">
      <c r="A613" s="1" t="s">
        <v>80</v>
      </c>
      <c r="B613" t="s">
        <v>55</v>
      </c>
      <c r="C613" t="s">
        <v>99</v>
      </c>
      <c r="D613" t="s">
        <v>1140</v>
      </c>
      <c r="E613" s="4" t="s">
        <v>335</v>
      </c>
      <c r="F613" t="s">
        <v>305</v>
      </c>
      <c r="G613">
        <v>30</v>
      </c>
      <c r="H613">
        <v>-0.5</v>
      </c>
      <c r="I613">
        <v>0</v>
      </c>
      <c r="J613">
        <f>[2]Inputs!$B$6</f>
        <v>7.06</v>
      </c>
      <c r="K613">
        <f>[2]Inputs!$C$6</f>
        <v>1.63</v>
      </c>
      <c r="L613" s="5" t="str">
        <f>VLOOKUP(X613,[2]Inputs!$A:$F,6,FALSE)</f>
        <v>1.0675</v>
      </c>
      <c r="M613" s="5" t="str">
        <f>VLOOKUP(X613,[2]Inputs!$A:$H,8,FALSE)</f>
        <v>1.0000</v>
      </c>
      <c r="N613" s="5" t="str">
        <f>VLOOKUP(X613,[2]Inputs!$A:$H,7,FALSE)</f>
        <v>1.0300</v>
      </c>
      <c r="O613">
        <v>0</v>
      </c>
      <c r="P613">
        <v>0</v>
      </c>
      <c r="Q613" s="17">
        <f>(SQRT((100/(J613*[2]Inputs!$B$9)*V613)^2/(K613^2+1)))*([2]Inputs!$B$8^2/100)</f>
        <v>0</v>
      </c>
      <c r="R613" s="17">
        <f>SQRT((([2]Inputs!$B$8^2/100)*100/(J613*[2]Inputs!$B$9)*V613)^2-(Q613)^2)/(2*PI()*50)</f>
        <v>0</v>
      </c>
      <c r="S613">
        <f>SQRT((100/(J613*[2]Inputs!$B$9))^2/(K613^2+1))*[2]Inputs!$B$8^2/100</f>
        <v>12.409471324438538</v>
      </c>
      <c r="T613">
        <f>SQRT((100/(J613*[2]Inputs!$B$9))^2-SQRT((100/(J613*[2]Inputs!$B$9))^2/(K613^2+1))^2)*[2]Inputs!$B$8^2/100/2/PI()/50</f>
        <v>6.4385935699593638E-2</v>
      </c>
      <c r="U613">
        <v>0</v>
      </c>
      <c r="V613">
        <v>0</v>
      </c>
      <c r="W613" t="str">
        <f t="shared" si="24"/>
        <v>PSCAD_SMIB_C_F.Osc_SCR7.06_XR1.63_P-0.5_Q0_191.2_2Hz</v>
      </c>
      <c r="X613" t="str">
        <f t="shared" si="25"/>
        <v>-0.5_0_7.06_1.63</v>
      </c>
      <c r="Z613">
        <v>2</v>
      </c>
      <c r="AB613" s="15"/>
      <c r="AC613" t="str">
        <f t="shared" si="26"/>
        <v>PSCAD_Test_191.2_2Hz_LWBESS_R0_SCR7.06_XR1.63_P-0.5_Q0_NOBESS</v>
      </c>
    </row>
    <row r="614" spans="1:29" x14ac:dyDescent="0.25">
      <c r="A614" s="1" t="s">
        <v>81</v>
      </c>
      <c r="B614" t="s">
        <v>55</v>
      </c>
      <c r="C614" t="s">
        <v>99</v>
      </c>
      <c r="D614" t="s">
        <v>1140</v>
      </c>
      <c r="E614" s="4" t="s">
        <v>335</v>
      </c>
      <c r="F614" t="s">
        <v>305</v>
      </c>
      <c r="G614">
        <v>30</v>
      </c>
      <c r="H614">
        <v>-0.5</v>
      </c>
      <c r="I614">
        <v>0</v>
      </c>
      <c r="J614">
        <f>[2]Inputs!$B$6</f>
        <v>7.06</v>
      </c>
      <c r="K614">
        <f>[2]Inputs!$C$6</f>
        <v>1.63</v>
      </c>
      <c r="L614" s="5" t="str">
        <f>VLOOKUP(X614,[2]Inputs!$A:$F,6,FALSE)</f>
        <v>1.0675</v>
      </c>
      <c r="M614" s="5" t="str">
        <f>VLOOKUP(X614,[2]Inputs!$A:$H,8,FALSE)</f>
        <v>1.0000</v>
      </c>
      <c r="N614" s="5" t="str">
        <f>VLOOKUP(X614,[2]Inputs!$A:$H,7,FALSE)</f>
        <v>1.0300</v>
      </c>
      <c r="O614">
        <v>0</v>
      </c>
      <c r="P614">
        <v>0</v>
      </c>
      <c r="Q614" s="17">
        <f>(SQRT((100/(J614*[2]Inputs!$B$9)*V614)^2/(K614^2+1)))*([2]Inputs!$B$8^2/100)</f>
        <v>0</v>
      </c>
      <c r="R614" s="17">
        <f>SQRT((([2]Inputs!$B$8^2/100)*100/(J614*[2]Inputs!$B$9)*V614)^2-(Q614)^2)/(2*PI()*50)</f>
        <v>0</v>
      </c>
      <c r="S614">
        <f>SQRT((100/(J614*[2]Inputs!$B$9))^2/(K614^2+1))*[2]Inputs!$B$8^2/100</f>
        <v>12.409471324438538</v>
      </c>
      <c r="T614">
        <f>SQRT((100/(J614*[2]Inputs!$B$9))^2-SQRT((100/(J614*[2]Inputs!$B$9))^2/(K614^2+1))^2)*[2]Inputs!$B$8^2/100/2/PI()/50</f>
        <v>6.4385935699593638E-2</v>
      </c>
      <c r="U614">
        <v>0</v>
      </c>
      <c r="V614">
        <v>0</v>
      </c>
      <c r="W614" t="str">
        <f t="shared" si="24"/>
        <v>PSCAD_SMIB_C_F.Osc_SCR7.06_XR1.63_P-0.5_Q0_191.2_3Hz</v>
      </c>
      <c r="X614" t="str">
        <f t="shared" si="25"/>
        <v>-0.5_0_7.06_1.63</v>
      </c>
      <c r="Z614">
        <v>3</v>
      </c>
      <c r="AB614" s="15"/>
      <c r="AC614" t="str">
        <f t="shared" si="26"/>
        <v>PSCAD_Test_191.2_3Hz_LWBESS_R0_SCR7.06_XR1.63_P-0.5_Q0_NOBESS</v>
      </c>
    </row>
    <row r="615" spans="1:29" x14ac:dyDescent="0.25">
      <c r="A615" s="1" t="s">
        <v>82</v>
      </c>
      <c r="B615" t="s">
        <v>55</v>
      </c>
      <c r="C615" t="s">
        <v>99</v>
      </c>
      <c r="D615" t="s">
        <v>1140</v>
      </c>
      <c r="E615" s="4" t="s">
        <v>335</v>
      </c>
      <c r="F615" t="s">
        <v>305</v>
      </c>
      <c r="G615">
        <v>30</v>
      </c>
      <c r="H615">
        <v>-0.5</v>
      </c>
      <c r="I615">
        <v>0</v>
      </c>
      <c r="J615">
        <f>[2]Inputs!$B$6</f>
        <v>7.06</v>
      </c>
      <c r="K615">
        <f>[2]Inputs!$C$6</f>
        <v>1.63</v>
      </c>
      <c r="L615" s="5" t="str">
        <f>VLOOKUP(X615,[2]Inputs!$A:$F,6,FALSE)</f>
        <v>1.0675</v>
      </c>
      <c r="M615" s="5" t="str">
        <f>VLOOKUP(X615,[2]Inputs!$A:$H,8,FALSE)</f>
        <v>1.0000</v>
      </c>
      <c r="N615" s="5" t="str">
        <f>VLOOKUP(X615,[2]Inputs!$A:$H,7,FALSE)</f>
        <v>1.0300</v>
      </c>
      <c r="O615">
        <v>0</v>
      </c>
      <c r="P615">
        <v>0</v>
      </c>
      <c r="Q615" s="17">
        <f>(SQRT((100/(J615*[2]Inputs!$B$9)*V615)^2/(K615^2+1)))*([2]Inputs!$B$8^2/100)</f>
        <v>0</v>
      </c>
      <c r="R615" s="17">
        <f>SQRT((([2]Inputs!$B$8^2/100)*100/(J615*[2]Inputs!$B$9)*V615)^2-(Q615)^2)/(2*PI()*50)</f>
        <v>0</v>
      </c>
      <c r="S615">
        <f>SQRT((100/(J615*[2]Inputs!$B$9))^2/(K615^2+1))*[2]Inputs!$B$8^2/100</f>
        <v>12.409471324438538</v>
      </c>
      <c r="T615">
        <f>SQRT((100/(J615*[2]Inputs!$B$9))^2-SQRT((100/(J615*[2]Inputs!$B$9))^2/(K615^2+1))^2)*[2]Inputs!$B$8^2/100/2/PI()/50</f>
        <v>6.4385935699593638E-2</v>
      </c>
      <c r="U615">
        <v>0</v>
      </c>
      <c r="V615">
        <v>0</v>
      </c>
      <c r="W615" t="str">
        <f t="shared" si="24"/>
        <v>PSCAD_SMIB_C_F.Osc_SCR7.06_XR1.63_P-0.5_Q0_191.2_4Hz</v>
      </c>
      <c r="X615" t="str">
        <f t="shared" si="25"/>
        <v>-0.5_0_7.06_1.63</v>
      </c>
      <c r="Z615">
        <v>4</v>
      </c>
      <c r="AB615" s="15"/>
      <c r="AC615" t="str">
        <f t="shared" si="26"/>
        <v>PSCAD_Test_191.2_4Hz_LWBESS_R0_SCR7.06_XR1.63_P-0.5_Q0_NOBESS</v>
      </c>
    </row>
    <row r="616" spans="1:29" x14ac:dyDescent="0.25">
      <c r="A616" s="1" t="s">
        <v>83</v>
      </c>
      <c r="B616" t="s">
        <v>55</v>
      </c>
      <c r="C616" t="s">
        <v>99</v>
      </c>
      <c r="D616" t="s">
        <v>1140</v>
      </c>
      <c r="E616" s="4" t="s">
        <v>335</v>
      </c>
      <c r="F616" t="s">
        <v>305</v>
      </c>
      <c r="G616">
        <v>30</v>
      </c>
      <c r="H616">
        <v>-0.5</v>
      </c>
      <c r="I616">
        <v>0</v>
      </c>
      <c r="J616">
        <f>[2]Inputs!$B$6</f>
        <v>7.06</v>
      </c>
      <c r="K616">
        <f>[2]Inputs!$C$6</f>
        <v>1.63</v>
      </c>
      <c r="L616" s="5" t="str">
        <f>VLOOKUP(X616,[2]Inputs!$A:$F,6,FALSE)</f>
        <v>1.0675</v>
      </c>
      <c r="M616" s="5" t="str">
        <f>VLOOKUP(X616,[2]Inputs!$A:$H,8,FALSE)</f>
        <v>1.0000</v>
      </c>
      <c r="N616" s="5" t="str">
        <f>VLOOKUP(X616,[2]Inputs!$A:$H,7,FALSE)</f>
        <v>1.0300</v>
      </c>
      <c r="O616">
        <v>0</v>
      </c>
      <c r="P616">
        <v>0</v>
      </c>
      <c r="Q616" s="17">
        <f>(SQRT((100/(J616*[2]Inputs!$B$9)*V616)^2/(K616^2+1)))*([2]Inputs!$B$8^2/100)</f>
        <v>0</v>
      </c>
      <c r="R616" s="17">
        <f>SQRT((([2]Inputs!$B$8^2/100)*100/(J616*[2]Inputs!$B$9)*V616)^2-(Q616)^2)/(2*PI()*50)</f>
        <v>0</v>
      </c>
      <c r="S616">
        <f>SQRT((100/(J616*[2]Inputs!$B$9))^2/(K616^2+1))*[2]Inputs!$B$8^2/100</f>
        <v>12.409471324438538</v>
      </c>
      <c r="T616">
        <f>SQRT((100/(J616*[2]Inputs!$B$9))^2-SQRT((100/(J616*[2]Inputs!$B$9))^2/(K616^2+1))^2)*[2]Inputs!$B$8^2/100/2/PI()/50</f>
        <v>6.4385935699593638E-2</v>
      </c>
      <c r="U616">
        <v>0</v>
      </c>
      <c r="V616">
        <v>0</v>
      </c>
      <c r="W616" t="str">
        <f t="shared" si="24"/>
        <v>PSCAD_SMIB_C_F.Osc_SCR7.06_XR1.63_P-0.5_Q0_191.2_5Hz</v>
      </c>
      <c r="X616" t="str">
        <f t="shared" si="25"/>
        <v>-0.5_0_7.06_1.63</v>
      </c>
      <c r="Z616">
        <v>5</v>
      </c>
      <c r="AB616" s="15"/>
      <c r="AC616" t="str">
        <f t="shared" si="26"/>
        <v>PSCAD_Test_191.2_5Hz_LWBESS_R0_SCR7.06_XR1.63_P-0.5_Q0_NOBESS</v>
      </c>
    </row>
    <row r="617" spans="1:29" x14ac:dyDescent="0.25">
      <c r="A617" s="1" t="s">
        <v>84</v>
      </c>
      <c r="B617" t="s">
        <v>55</v>
      </c>
      <c r="C617" t="s">
        <v>99</v>
      </c>
      <c r="D617" t="s">
        <v>1140</v>
      </c>
      <c r="E617" s="4" t="s">
        <v>335</v>
      </c>
      <c r="F617" t="s">
        <v>305</v>
      </c>
      <c r="G617">
        <v>30</v>
      </c>
      <c r="H617">
        <v>-0.5</v>
      </c>
      <c r="I617">
        <v>0</v>
      </c>
      <c r="J617">
        <f>[2]Inputs!$B$6</f>
        <v>7.06</v>
      </c>
      <c r="K617">
        <f>[2]Inputs!$C$6</f>
        <v>1.63</v>
      </c>
      <c r="L617" s="5" t="str">
        <f>VLOOKUP(X617,[2]Inputs!$A:$F,6,FALSE)</f>
        <v>1.0675</v>
      </c>
      <c r="M617" s="5" t="str">
        <f>VLOOKUP(X617,[2]Inputs!$A:$H,8,FALSE)</f>
        <v>1.0000</v>
      </c>
      <c r="N617" s="5" t="str">
        <f>VLOOKUP(X617,[2]Inputs!$A:$H,7,FALSE)</f>
        <v>1.0300</v>
      </c>
      <c r="O617">
        <v>0</v>
      </c>
      <c r="P617">
        <v>0</v>
      </c>
      <c r="Q617" s="17">
        <f>(SQRT((100/(J617*[2]Inputs!$B$9)*V617)^2/(K617^2+1)))*([2]Inputs!$B$8^2/100)</f>
        <v>0</v>
      </c>
      <c r="R617" s="17">
        <f>SQRT((([2]Inputs!$B$8^2/100)*100/(J617*[2]Inputs!$B$9)*V617)^2-(Q617)^2)/(2*PI()*50)</f>
        <v>0</v>
      </c>
      <c r="S617">
        <f>SQRT((100/(J617*[2]Inputs!$B$9))^2/(K617^2+1))*[2]Inputs!$B$8^2/100</f>
        <v>12.409471324438538</v>
      </c>
      <c r="T617">
        <f>SQRT((100/(J617*[2]Inputs!$B$9))^2-SQRT((100/(J617*[2]Inputs!$B$9))^2/(K617^2+1))^2)*[2]Inputs!$B$8^2/100/2/PI()/50</f>
        <v>6.4385935699593638E-2</v>
      </c>
      <c r="U617">
        <v>0</v>
      </c>
      <c r="V617">
        <v>0</v>
      </c>
      <c r="W617" t="str">
        <f t="shared" si="24"/>
        <v>PSCAD_SMIB_C_F.Osc_SCR7.06_XR1.63_P-0.5_Q0_191.2_6Hz</v>
      </c>
      <c r="X617" t="str">
        <f t="shared" si="25"/>
        <v>-0.5_0_7.06_1.63</v>
      </c>
      <c r="Z617">
        <v>6</v>
      </c>
      <c r="AB617" s="15"/>
      <c r="AC617" t="str">
        <f t="shared" si="26"/>
        <v>PSCAD_Test_191.2_6Hz_LWBESS_R0_SCR7.06_XR1.63_P-0.5_Q0_NOBESS</v>
      </c>
    </row>
    <row r="618" spans="1:29" x14ac:dyDescent="0.25">
      <c r="A618" s="1" t="s">
        <v>85</v>
      </c>
      <c r="B618" t="s">
        <v>55</v>
      </c>
      <c r="C618" t="s">
        <v>99</v>
      </c>
      <c r="D618" t="s">
        <v>1140</v>
      </c>
      <c r="E618" s="4" t="s">
        <v>335</v>
      </c>
      <c r="F618" t="s">
        <v>305</v>
      </c>
      <c r="G618">
        <v>30</v>
      </c>
      <c r="H618">
        <v>-0.5</v>
      </c>
      <c r="I618">
        <v>0</v>
      </c>
      <c r="J618">
        <f>[2]Inputs!$B$6</f>
        <v>7.06</v>
      </c>
      <c r="K618">
        <f>[2]Inputs!$C$6</f>
        <v>1.63</v>
      </c>
      <c r="L618" s="5" t="str">
        <f>VLOOKUP(X618,[2]Inputs!$A:$F,6,FALSE)</f>
        <v>1.0675</v>
      </c>
      <c r="M618" s="5" t="str">
        <f>VLOOKUP(X618,[2]Inputs!$A:$H,8,FALSE)</f>
        <v>1.0000</v>
      </c>
      <c r="N618" s="5" t="str">
        <f>VLOOKUP(X618,[2]Inputs!$A:$H,7,FALSE)</f>
        <v>1.0300</v>
      </c>
      <c r="O618">
        <v>0</v>
      </c>
      <c r="P618">
        <v>0</v>
      </c>
      <c r="Q618" s="17">
        <f>(SQRT((100/(J618*[2]Inputs!$B$9)*V618)^2/(K618^2+1)))*([2]Inputs!$B$8^2/100)</f>
        <v>0</v>
      </c>
      <c r="R618" s="17">
        <f>SQRT((([2]Inputs!$B$8^2/100)*100/(J618*[2]Inputs!$B$9)*V618)^2-(Q618)^2)/(2*PI()*50)</f>
        <v>0</v>
      </c>
      <c r="S618">
        <f>SQRT((100/(J618*[2]Inputs!$B$9))^2/(K618^2+1))*[2]Inputs!$B$8^2/100</f>
        <v>12.409471324438538</v>
      </c>
      <c r="T618">
        <f>SQRT((100/(J618*[2]Inputs!$B$9))^2-SQRT((100/(J618*[2]Inputs!$B$9))^2/(K618^2+1))^2)*[2]Inputs!$B$8^2/100/2/PI()/50</f>
        <v>6.4385935699593638E-2</v>
      </c>
      <c r="U618">
        <v>0</v>
      </c>
      <c r="V618">
        <v>0</v>
      </c>
      <c r="W618" t="str">
        <f t="shared" si="24"/>
        <v>PSCAD_SMIB_C_F.Osc_SCR7.06_XR1.63_P-0.5_Q0_191.2_7Hz</v>
      </c>
      <c r="X618" t="str">
        <f t="shared" si="25"/>
        <v>-0.5_0_7.06_1.63</v>
      </c>
      <c r="Z618">
        <v>7</v>
      </c>
      <c r="AB618" s="15"/>
      <c r="AC618" t="str">
        <f t="shared" si="26"/>
        <v>PSCAD_Test_191.2_7Hz_LWBESS_R0_SCR7.06_XR1.63_P-0.5_Q0_NOBESS</v>
      </c>
    </row>
    <row r="619" spans="1:29" x14ac:dyDescent="0.25">
      <c r="A619" s="1" t="s">
        <v>86</v>
      </c>
      <c r="B619" t="s">
        <v>55</v>
      </c>
      <c r="C619" t="s">
        <v>99</v>
      </c>
      <c r="D619" t="s">
        <v>1140</v>
      </c>
      <c r="E619" s="4" t="s">
        <v>335</v>
      </c>
      <c r="F619" t="s">
        <v>305</v>
      </c>
      <c r="G619">
        <v>30</v>
      </c>
      <c r="H619">
        <v>-0.5</v>
      </c>
      <c r="I619">
        <v>0</v>
      </c>
      <c r="J619">
        <f>[2]Inputs!$B$6</f>
        <v>7.06</v>
      </c>
      <c r="K619">
        <f>[2]Inputs!$C$6</f>
        <v>1.63</v>
      </c>
      <c r="L619" s="5" t="str">
        <f>VLOOKUP(X619,[2]Inputs!$A:$F,6,FALSE)</f>
        <v>1.0675</v>
      </c>
      <c r="M619" s="5" t="str">
        <f>VLOOKUP(X619,[2]Inputs!$A:$H,8,FALSE)</f>
        <v>1.0000</v>
      </c>
      <c r="N619" s="5" t="str">
        <f>VLOOKUP(X619,[2]Inputs!$A:$H,7,FALSE)</f>
        <v>1.0300</v>
      </c>
      <c r="O619">
        <v>0</v>
      </c>
      <c r="P619">
        <v>0</v>
      </c>
      <c r="Q619" s="17">
        <f>(SQRT((100/(J619*[2]Inputs!$B$9)*V619)^2/(K619^2+1)))*([2]Inputs!$B$8^2/100)</f>
        <v>0</v>
      </c>
      <c r="R619" s="17">
        <f>SQRT((([2]Inputs!$B$8^2/100)*100/(J619*[2]Inputs!$B$9)*V619)^2-(Q619)^2)/(2*PI()*50)</f>
        <v>0</v>
      </c>
      <c r="S619">
        <f>SQRT((100/(J619*[2]Inputs!$B$9))^2/(K619^2+1))*[2]Inputs!$B$8^2/100</f>
        <v>12.409471324438538</v>
      </c>
      <c r="T619">
        <f>SQRT((100/(J619*[2]Inputs!$B$9))^2-SQRT((100/(J619*[2]Inputs!$B$9))^2/(K619^2+1))^2)*[2]Inputs!$B$8^2/100/2/PI()/50</f>
        <v>6.4385935699593638E-2</v>
      </c>
      <c r="U619">
        <v>0</v>
      </c>
      <c r="V619">
        <v>0</v>
      </c>
      <c r="W619" t="str">
        <f t="shared" si="24"/>
        <v>PSCAD_SMIB_C_F.Osc_SCR7.06_XR1.63_P-0.5_Q0_191.2_8Hz</v>
      </c>
      <c r="X619" t="str">
        <f t="shared" si="25"/>
        <v>-0.5_0_7.06_1.63</v>
      </c>
      <c r="Z619">
        <v>8</v>
      </c>
      <c r="AB619" s="15"/>
      <c r="AC619" t="str">
        <f t="shared" si="26"/>
        <v>PSCAD_Test_191.2_8Hz_LWBESS_R0_SCR7.06_XR1.63_P-0.5_Q0_NOBESS</v>
      </c>
    </row>
    <row r="620" spans="1:29" x14ac:dyDescent="0.25">
      <c r="A620" s="1" t="s">
        <v>87</v>
      </c>
      <c r="B620" t="s">
        <v>55</v>
      </c>
      <c r="C620" t="s">
        <v>99</v>
      </c>
      <c r="D620" t="s">
        <v>1140</v>
      </c>
      <c r="E620" s="4" t="s">
        <v>335</v>
      </c>
      <c r="F620" t="s">
        <v>305</v>
      </c>
      <c r="G620">
        <v>30</v>
      </c>
      <c r="H620">
        <v>-0.5</v>
      </c>
      <c r="I620">
        <v>0</v>
      </c>
      <c r="J620">
        <f>[2]Inputs!$B$6</f>
        <v>7.06</v>
      </c>
      <c r="K620">
        <f>[2]Inputs!$C$6</f>
        <v>1.63</v>
      </c>
      <c r="L620" s="5" t="str">
        <f>VLOOKUP(X620,[2]Inputs!$A:$F,6,FALSE)</f>
        <v>1.0675</v>
      </c>
      <c r="M620" s="5" t="str">
        <f>VLOOKUP(X620,[2]Inputs!$A:$H,8,FALSE)</f>
        <v>1.0000</v>
      </c>
      <c r="N620" s="5" t="str">
        <f>VLOOKUP(X620,[2]Inputs!$A:$H,7,FALSE)</f>
        <v>1.0300</v>
      </c>
      <c r="O620">
        <v>0</v>
      </c>
      <c r="P620">
        <v>0</v>
      </c>
      <c r="Q620" s="17">
        <f>(SQRT((100/(J620*[2]Inputs!$B$9)*V620)^2/(K620^2+1)))*([2]Inputs!$B$8^2/100)</f>
        <v>0</v>
      </c>
      <c r="R620" s="17">
        <f>SQRT((([2]Inputs!$B$8^2/100)*100/(J620*[2]Inputs!$B$9)*V620)^2-(Q620)^2)/(2*PI()*50)</f>
        <v>0</v>
      </c>
      <c r="S620">
        <f>SQRT((100/(J620*[2]Inputs!$B$9))^2/(K620^2+1))*[2]Inputs!$B$8^2/100</f>
        <v>12.409471324438538</v>
      </c>
      <c r="T620">
        <f>SQRT((100/(J620*[2]Inputs!$B$9))^2-SQRT((100/(J620*[2]Inputs!$B$9))^2/(K620^2+1))^2)*[2]Inputs!$B$8^2/100/2/PI()/50</f>
        <v>6.4385935699593638E-2</v>
      </c>
      <c r="U620">
        <v>0</v>
      </c>
      <c r="V620">
        <v>0</v>
      </c>
      <c r="W620" t="str">
        <f t="shared" si="24"/>
        <v>PSCAD_SMIB_C_F.Osc_SCR7.06_XR1.63_P-0.5_Q0_191.2_9Hz</v>
      </c>
      <c r="X620" t="str">
        <f t="shared" si="25"/>
        <v>-0.5_0_7.06_1.63</v>
      </c>
      <c r="Z620">
        <v>9</v>
      </c>
      <c r="AB620" s="15"/>
      <c r="AC620" t="str">
        <f t="shared" si="26"/>
        <v>PSCAD_Test_191.2_9Hz_LWBESS_R0_SCR7.06_XR1.63_P-0.5_Q0_NOBESS</v>
      </c>
    </row>
    <row r="621" spans="1:29" x14ac:dyDescent="0.25">
      <c r="A621" s="1" t="s">
        <v>88</v>
      </c>
      <c r="B621" t="s">
        <v>55</v>
      </c>
      <c r="C621" t="s">
        <v>99</v>
      </c>
      <c r="D621" t="s">
        <v>1140</v>
      </c>
      <c r="E621" s="4" t="s">
        <v>335</v>
      </c>
      <c r="F621" t="s">
        <v>305</v>
      </c>
      <c r="G621">
        <v>30</v>
      </c>
      <c r="H621">
        <v>-0.5</v>
      </c>
      <c r="I621">
        <v>0</v>
      </c>
      <c r="J621">
        <f>[2]Inputs!$B$6</f>
        <v>7.06</v>
      </c>
      <c r="K621">
        <f>[2]Inputs!$C$6</f>
        <v>1.63</v>
      </c>
      <c r="L621" s="5" t="str">
        <f>VLOOKUP(X621,[2]Inputs!$A:$F,6,FALSE)</f>
        <v>1.0675</v>
      </c>
      <c r="M621" s="5" t="str">
        <f>VLOOKUP(X621,[2]Inputs!$A:$H,8,FALSE)</f>
        <v>1.0000</v>
      </c>
      <c r="N621" s="5" t="str">
        <f>VLOOKUP(X621,[2]Inputs!$A:$H,7,FALSE)</f>
        <v>1.0300</v>
      </c>
      <c r="O621">
        <v>0</v>
      </c>
      <c r="P621">
        <v>0</v>
      </c>
      <c r="Q621" s="17">
        <f>(SQRT((100/(J621*[2]Inputs!$B$9)*V621)^2/(K621^2+1)))*([2]Inputs!$B$8^2/100)</f>
        <v>0</v>
      </c>
      <c r="R621" s="17">
        <f>SQRT((([2]Inputs!$B$8^2/100)*100/(J621*[2]Inputs!$B$9)*V621)^2-(Q621)^2)/(2*PI()*50)</f>
        <v>0</v>
      </c>
      <c r="S621">
        <f>SQRT((100/(J621*[2]Inputs!$B$9))^2/(K621^2+1))*[2]Inputs!$B$8^2/100</f>
        <v>12.409471324438538</v>
      </c>
      <c r="T621">
        <f>SQRT((100/(J621*[2]Inputs!$B$9))^2-SQRT((100/(J621*[2]Inputs!$B$9))^2/(K621^2+1))^2)*[2]Inputs!$B$8^2/100/2/PI()/50</f>
        <v>6.4385935699593638E-2</v>
      </c>
      <c r="U621">
        <v>0</v>
      </c>
      <c r="V621">
        <v>0</v>
      </c>
      <c r="W621" t="str">
        <f t="shared" si="24"/>
        <v>PSCAD_SMIB_C_F.Osc_SCR7.06_XR1.63_P-0.5_Q0_191.2_10Hz</v>
      </c>
      <c r="X621" t="str">
        <f t="shared" si="25"/>
        <v>-0.5_0_7.06_1.63</v>
      </c>
      <c r="Z621">
        <v>10</v>
      </c>
      <c r="AB621" s="15"/>
      <c r="AC621" t="str">
        <f t="shared" si="26"/>
        <v>PSCAD_Test_191.2_10Hz_LWBESS_R0_SCR7.06_XR1.63_P-0.5_Q0_NOBESS</v>
      </c>
    </row>
    <row r="622" spans="1:29" x14ac:dyDescent="0.25">
      <c r="A622" s="1" t="s">
        <v>89</v>
      </c>
      <c r="B622" t="s">
        <v>55</v>
      </c>
      <c r="C622" t="s">
        <v>99</v>
      </c>
      <c r="D622" t="s">
        <v>1140</v>
      </c>
      <c r="E622" s="4" t="s">
        <v>335</v>
      </c>
      <c r="F622" t="s">
        <v>305</v>
      </c>
      <c r="G622">
        <v>30</v>
      </c>
      <c r="H622">
        <v>-0.5</v>
      </c>
      <c r="I622">
        <v>0</v>
      </c>
      <c r="J622">
        <f>[2]Inputs!$B$6</f>
        <v>7.06</v>
      </c>
      <c r="K622">
        <f>[2]Inputs!$C$6</f>
        <v>1.63</v>
      </c>
      <c r="L622" s="5" t="str">
        <f>VLOOKUP(X622,[2]Inputs!$A:$F,6,FALSE)</f>
        <v>1.0675</v>
      </c>
      <c r="M622" s="5" t="str">
        <f>VLOOKUP(X622,[2]Inputs!$A:$H,8,FALSE)</f>
        <v>1.0000</v>
      </c>
      <c r="N622" s="5" t="str">
        <f>VLOOKUP(X622,[2]Inputs!$A:$H,7,FALSE)</f>
        <v>1.0300</v>
      </c>
      <c r="O622">
        <v>0</v>
      </c>
      <c r="P622">
        <v>0</v>
      </c>
      <c r="Q622" s="17">
        <f>(SQRT((100/(J622*[2]Inputs!$B$9)*V622)^2/(K622^2+1)))*([2]Inputs!$B$8^2/100)</f>
        <v>0</v>
      </c>
      <c r="R622" s="17">
        <f>SQRT((([2]Inputs!$B$8^2/100)*100/(J622*[2]Inputs!$B$9)*V622)^2-(Q622)^2)/(2*PI()*50)</f>
        <v>0</v>
      </c>
      <c r="S622">
        <f>SQRT((100/(J622*[2]Inputs!$B$9))^2/(K622^2+1))*[2]Inputs!$B$8^2/100</f>
        <v>12.409471324438538</v>
      </c>
      <c r="T622">
        <f>SQRT((100/(J622*[2]Inputs!$B$9))^2-SQRT((100/(J622*[2]Inputs!$B$9))^2/(K622^2+1))^2)*[2]Inputs!$B$8^2/100/2/PI()/50</f>
        <v>6.4385935699593638E-2</v>
      </c>
      <c r="U622">
        <v>0</v>
      </c>
      <c r="V622">
        <v>0</v>
      </c>
      <c r="W622" t="str">
        <f t="shared" si="24"/>
        <v>PSCAD_SMIB_C_F.Osc_SCR7.06_XR1.63_P-0.5_Q0_191.2_11Hz</v>
      </c>
      <c r="X622" t="str">
        <f t="shared" si="25"/>
        <v>-0.5_0_7.06_1.63</v>
      </c>
      <c r="Z622">
        <v>11</v>
      </c>
      <c r="AB622" s="15"/>
      <c r="AC622" t="str">
        <f t="shared" si="26"/>
        <v>PSCAD_Test_191.2_11Hz_LWBESS_R0_SCR7.06_XR1.63_P-0.5_Q0_NOBESS</v>
      </c>
    </row>
    <row r="623" spans="1:29" x14ac:dyDescent="0.25">
      <c r="A623" s="1" t="s">
        <v>90</v>
      </c>
      <c r="B623" t="s">
        <v>55</v>
      </c>
      <c r="C623" t="s">
        <v>99</v>
      </c>
      <c r="D623" t="s">
        <v>1140</v>
      </c>
      <c r="E623" s="4" t="s">
        <v>335</v>
      </c>
      <c r="F623" t="s">
        <v>305</v>
      </c>
      <c r="G623">
        <v>30</v>
      </c>
      <c r="H623">
        <v>-0.5</v>
      </c>
      <c r="I623">
        <v>0</v>
      </c>
      <c r="J623">
        <f>[2]Inputs!$B$6</f>
        <v>7.06</v>
      </c>
      <c r="K623">
        <f>[2]Inputs!$C$6</f>
        <v>1.63</v>
      </c>
      <c r="L623" s="5" t="str">
        <f>VLOOKUP(X623,[2]Inputs!$A:$F,6,FALSE)</f>
        <v>1.0675</v>
      </c>
      <c r="M623" s="5" t="str">
        <f>VLOOKUP(X623,[2]Inputs!$A:$H,8,FALSE)</f>
        <v>1.0000</v>
      </c>
      <c r="N623" s="5" t="str">
        <f>VLOOKUP(X623,[2]Inputs!$A:$H,7,FALSE)</f>
        <v>1.0300</v>
      </c>
      <c r="O623">
        <v>0</v>
      </c>
      <c r="P623">
        <v>0</v>
      </c>
      <c r="Q623" s="17">
        <f>(SQRT((100/(J623*[2]Inputs!$B$9)*V623)^2/(K623^2+1)))*([2]Inputs!$B$8^2/100)</f>
        <v>0</v>
      </c>
      <c r="R623" s="17">
        <f>SQRT((([2]Inputs!$B$8^2/100)*100/(J623*[2]Inputs!$B$9)*V623)^2-(Q623)^2)/(2*PI()*50)</f>
        <v>0</v>
      </c>
      <c r="S623">
        <f>SQRT((100/(J623*[2]Inputs!$B$9))^2/(K623^2+1))*[2]Inputs!$B$8^2/100</f>
        <v>12.409471324438538</v>
      </c>
      <c r="T623">
        <f>SQRT((100/(J623*[2]Inputs!$B$9))^2-SQRT((100/(J623*[2]Inputs!$B$9))^2/(K623^2+1))^2)*[2]Inputs!$B$8^2/100/2/PI()/50</f>
        <v>6.4385935699593638E-2</v>
      </c>
      <c r="U623">
        <v>0</v>
      </c>
      <c r="V623">
        <v>0</v>
      </c>
      <c r="W623" t="str">
        <f t="shared" si="24"/>
        <v>PSCAD_SMIB_C_F.Osc_SCR7.06_XR1.63_P-0.5_Q0_191.2_12Hz</v>
      </c>
      <c r="X623" t="str">
        <f t="shared" si="25"/>
        <v>-0.5_0_7.06_1.63</v>
      </c>
      <c r="Z623">
        <v>12</v>
      </c>
      <c r="AB623" s="15"/>
      <c r="AC623" t="str">
        <f t="shared" si="26"/>
        <v>PSCAD_Test_191.2_12Hz_LWBESS_R0_SCR7.06_XR1.63_P-0.5_Q0_NOBESS</v>
      </c>
    </row>
    <row r="624" spans="1:29" x14ac:dyDescent="0.25">
      <c r="A624" s="1" t="s">
        <v>91</v>
      </c>
      <c r="B624" t="s">
        <v>55</v>
      </c>
      <c r="C624" t="s">
        <v>99</v>
      </c>
      <c r="D624" t="s">
        <v>1140</v>
      </c>
      <c r="E624" s="4" t="s">
        <v>335</v>
      </c>
      <c r="F624" t="s">
        <v>305</v>
      </c>
      <c r="G624">
        <v>30</v>
      </c>
      <c r="H624">
        <v>-0.5</v>
      </c>
      <c r="I624">
        <v>0</v>
      </c>
      <c r="J624">
        <f>[2]Inputs!$B$6</f>
        <v>7.06</v>
      </c>
      <c r="K624">
        <f>[2]Inputs!$C$6</f>
        <v>1.63</v>
      </c>
      <c r="L624" s="5" t="str">
        <f>VLOOKUP(X624,[2]Inputs!$A:$F,6,FALSE)</f>
        <v>1.0675</v>
      </c>
      <c r="M624" s="5" t="str">
        <f>VLOOKUP(X624,[2]Inputs!$A:$H,8,FALSE)</f>
        <v>1.0000</v>
      </c>
      <c r="N624" s="5" t="str">
        <f>VLOOKUP(X624,[2]Inputs!$A:$H,7,FALSE)</f>
        <v>1.0300</v>
      </c>
      <c r="O624">
        <v>0</v>
      </c>
      <c r="P624">
        <v>0</v>
      </c>
      <c r="Q624" s="17">
        <f>(SQRT((100/(J624*[2]Inputs!$B$9)*V624)^2/(K624^2+1)))*([2]Inputs!$B$8^2/100)</f>
        <v>0</v>
      </c>
      <c r="R624" s="17">
        <f>SQRT((([2]Inputs!$B$8^2/100)*100/(J624*[2]Inputs!$B$9)*V624)^2-(Q624)^2)/(2*PI()*50)</f>
        <v>0</v>
      </c>
      <c r="S624">
        <f>SQRT((100/(J624*[2]Inputs!$B$9))^2/(K624^2+1))*[2]Inputs!$B$8^2/100</f>
        <v>12.409471324438538</v>
      </c>
      <c r="T624">
        <f>SQRT((100/(J624*[2]Inputs!$B$9))^2-SQRT((100/(J624*[2]Inputs!$B$9))^2/(K624^2+1))^2)*[2]Inputs!$B$8^2/100/2/PI()/50</f>
        <v>6.4385935699593638E-2</v>
      </c>
      <c r="U624">
        <v>0</v>
      </c>
      <c r="V624">
        <v>0</v>
      </c>
      <c r="W624" t="str">
        <f t="shared" si="24"/>
        <v>PSCAD_SMIB_C_F.Osc_SCR7.06_XR1.63_P-0.5_Q0_191.2_13Hz</v>
      </c>
      <c r="X624" t="str">
        <f t="shared" si="25"/>
        <v>-0.5_0_7.06_1.63</v>
      </c>
      <c r="Z624">
        <v>13</v>
      </c>
      <c r="AB624" s="15"/>
      <c r="AC624" t="str">
        <f t="shared" si="26"/>
        <v>PSCAD_Test_191.2_13Hz_LWBESS_R0_SCR7.06_XR1.63_P-0.5_Q0_NOBESS</v>
      </c>
    </row>
    <row r="625" spans="1:29" x14ac:dyDescent="0.25">
      <c r="A625" s="1" t="s">
        <v>92</v>
      </c>
      <c r="B625" t="s">
        <v>55</v>
      </c>
      <c r="C625" t="s">
        <v>99</v>
      </c>
      <c r="D625" t="s">
        <v>1140</v>
      </c>
      <c r="E625" s="4" t="s">
        <v>335</v>
      </c>
      <c r="F625" t="s">
        <v>305</v>
      </c>
      <c r="G625">
        <v>30</v>
      </c>
      <c r="H625">
        <v>-0.5</v>
      </c>
      <c r="I625">
        <v>0</v>
      </c>
      <c r="J625">
        <f>[2]Inputs!$B$6</f>
        <v>7.06</v>
      </c>
      <c r="K625">
        <f>[2]Inputs!$C$6</f>
        <v>1.63</v>
      </c>
      <c r="L625" s="5" t="str">
        <f>VLOOKUP(X625,[2]Inputs!$A:$F,6,FALSE)</f>
        <v>1.0675</v>
      </c>
      <c r="M625" s="5" t="str">
        <f>VLOOKUP(X625,[2]Inputs!$A:$H,8,FALSE)</f>
        <v>1.0000</v>
      </c>
      <c r="N625" s="5" t="str">
        <f>VLOOKUP(X625,[2]Inputs!$A:$H,7,FALSE)</f>
        <v>1.0300</v>
      </c>
      <c r="O625">
        <v>0</v>
      </c>
      <c r="P625">
        <v>0</v>
      </c>
      <c r="Q625" s="17">
        <f>(SQRT((100/(J625*[2]Inputs!$B$9)*V625)^2/(K625^2+1)))*([2]Inputs!$B$8^2/100)</f>
        <v>0</v>
      </c>
      <c r="R625" s="17">
        <f>SQRT((([2]Inputs!$B$8^2/100)*100/(J625*[2]Inputs!$B$9)*V625)^2-(Q625)^2)/(2*PI()*50)</f>
        <v>0</v>
      </c>
      <c r="S625">
        <f>SQRT((100/(J625*[2]Inputs!$B$9))^2/(K625^2+1))*[2]Inputs!$B$8^2/100</f>
        <v>12.409471324438538</v>
      </c>
      <c r="T625">
        <f>SQRT((100/(J625*[2]Inputs!$B$9))^2-SQRT((100/(J625*[2]Inputs!$B$9))^2/(K625^2+1))^2)*[2]Inputs!$B$8^2/100/2/PI()/50</f>
        <v>6.4385935699593638E-2</v>
      </c>
      <c r="U625">
        <v>0</v>
      </c>
      <c r="V625">
        <v>0</v>
      </c>
      <c r="W625" t="str">
        <f t="shared" si="24"/>
        <v>PSCAD_SMIB_C_F.Osc_SCR7.06_XR1.63_P-0.5_Q0_191.2_14Hz</v>
      </c>
      <c r="X625" t="str">
        <f t="shared" si="25"/>
        <v>-0.5_0_7.06_1.63</v>
      </c>
      <c r="Z625">
        <v>14</v>
      </c>
      <c r="AB625" s="15"/>
      <c r="AC625" t="str">
        <f t="shared" si="26"/>
        <v>PSCAD_Test_191.2_14Hz_LWBESS_R0_SCR7.06_XR1.63_P-0.5_Q0_NOBESS</v>
      </c>
    </row>
    <row r="626" spans="1:29" x14ac:dyDescent="0.25">
      <c r="A626" s="1" t="s">
        <v>93</v>
      </c>
      <c r="B626" t="s">
        <v>55</v>
      </c>
      <c r="C626" t="s">
        <v>99</v>
      </c>
      <c r="D626" t="s">
        <v>1140</v>
      </c>
      <c r="E626" s="4" t="s">
        <v>335</v>
      </c>
      <c r="F626" t="s">
        <v>305</v>
      </c>
      <c r="G626">
        <v>30</v>
      </c>
      <c r="H626">
        <v>-0.5</v>
      </c>
      <c r="I626">
        <v>0</v>
      </c>
      <c r="J626">
        <f>[2]Inputs!$B$6</f>
        <v>7.06</v>
      </c>
      <c r="K626">
        <f>[2]Inputs!$C$6</f>
        <v>1.63</v>
      </c>
      <c r="L626" s="5" t="str">
        <f>VLOOKUP(X626,[2]Inputs!$A:$F,6,FALSE)</f>
        <v>1.0675</v>
      </c>
      <c r="M626" s="5" t="str">
        <f>VLOOKUP(X626,[2]Inputs!$A:$H,8,FALSE)</f>
        <v>1.0000</v>
      </c>
      <c r="N626" s="5" t="str">
        <f>VLOOKUP(X626,[2]Inputs!$A:$H,7,FALSE)</f>
        <v>1.0300</v>
      </c>
      <c r="O626">
        <v>0</v>
      </c>
      <c r="P626">
        <v>0</v>
      </c>
      <c r="Q626" s="17">
        <f>(SQRT((100/(J626*[2]Inputs!$B$9)*V626)^2/(K626^2+1)))*([2]Inputs!$B$8^2/100)</f>
        <v>0</v>
      </c>
      <c r="R626" s="17">
        <f>SQRT((([2]Inputs!$B$8^2/100)*100/(J626*[2]Inputs!$B$9)*V626)^2-(Q626)^2)/(2*PI()*50)</f>
        <v>0</v>
      </c>
      <c r="S626">
        <f>SQRT((100/(J626*[2]Inputs!$B$9))^2/(K626^2+1))*[2]Inputs!$B$8^2/100</f>
        <v>12.409471324438538</v>
      </c>
      <c r="T626">
        <f>SQRT((100/(J626*[2]Inputs!$B$9))^2-SQRT((100/(J626*[2]Inputs!$B$9))^2/(K626^2+1))^2)*[2]Inputs!$B$8^2/100/2/PI()/50</f>
        <v>6.4385935699593638E-2</v>
      </c>
      <c r="U626">
        <v>0</v>
      </c>
      <c r="V626">
        <v>0</v>
      </c>
      <c r="W626" t="str">
        <f t="shared" si="24"/>
        <v>PSCAD_SMIB_C_F.Osc_SCR7.06_XR1.63_P-0.5_Q0_191.2_15Hz</v>
      </c>
      <c r="X626" t="str">
        <f t="shared" si="25"/>
        <v>-0.5_0_7.06_1.63</v>
      </c>
      <c r="Z626">
        <v>15</v>
      </c>
      <c r="AB626" s="15"/>
      <c r="AC626" t="str">
        <f t="shared" si="26"/>
        <v>PSCAD_Test_191.2_15Hz_LWBESS_R0_SCR7.06_XR1.63_P-0.5_Q0_NOBESS</v>
      </c>
    </row>
    <row r="627" spans="1:29" x14ac:dyDescent="0.25">
      <c r="A627" s="1" t="s">
        <v>94</v>
      </c>
      <c r="B627" t="s">
        <v>55</v>
      </c>
      <c r="C627" t="s">
        <v>99</v>
      </c>
      <c r="D627" t="s">
        <v>1140</v>
      </c>
      <c r="E627" s="4" t="s">
        <v>335</v>
      </c>
      <c r="F627" t="s">
        <v>305</v>
      </c>
      <c r="G627">
        <v>30</v>
      </c>
      <c r="H627">
        <v>-0.5</v>
      </c>
      <c r="I627">
        <v>0</v>
      </c>
      <c r="J627">
        <f>[2]Inputs!$B$6</f>
        <v>7.06</v>
      </c>
      <c r="K627">
        <f>[2]Inputs!$C$6</f>
        <v>1.63</v>
      </c>
      <c r="L627" s="5" t="str">
        <f>VLOOKUP(X627,[2]Inputs!$A:$F,6,FALSE)</f>
        <v>1.0675</v>
      </c>
      <c r="M627" s="5" t="str">
        <f>VLOOKUP(X627,[2]Inputs!$A:$H,8,FALSE)</f>
        <v>1.0000</v>
      </c>
      <c r="N627" s="5" t="str">
        <f>VLOOKUP(X627,[2]Inputs!$A:$H,7,FALSE)</f>
        <v>1.0300</v>
      </c>
      <c r="O627">
        <v>0</v>
      </c>
      <c r="P627">
        <v>0</v>
      </c>
      <c r="Q627" s="17">
        <f>(SQRT((100/(J627*[2]Inputs!$B$9)*V627)^2/(K627^2+1)))*([2]Inputs!$B$8^2/100)</f>
        <v>0</v>
      </c>
      <c r="R627" s="17">
        <f>SQRT((([2]Inputs!$B$8^2/100)*100/(J627*[2]Inputs!$B$9)*V627)^2-(Q627)^2)/(2*PI()*50)</f>
        <v>0</v>
      </c>
      <c r="S627">
        <f>SQRT((100/(J627*[2]Inputs!$B$9))^2/(K627^2+1))*[2]Inputs!$B$8^2/100</f>
        <v>12.409471324438538</v>
      </c>
      <c r="T627">
        <f>SQRT((100/(J627*[2]Inputs!$B$9))^2-SQRT((100/(J627*[2]Inputs!$B$9))^2/(K627^2+1))^2)*[2]Inputs!$B$8^2/100/2/PI()/50</f>
        <v>6.4385935699593638E-2</v>
      </c>
      <c r="U627">
        <v>0</v>
      </c>
      <c r="V627">
        <v>0</v>
      </c>
      <c r="W627" t="str">
        <f t="shared" si="24"/>
        <v>PSCAD_SMIB_C_F.Osc_SCR7.06_XR1.63_P-0.5_Q0_191.2_16Hz</v>
      </c>
      <c r="X627" t="str">
        <f t="shared" si="25"/>
        <v>-0.5_0_7.06_1.63</v>
      </c>
      <c r="Z627">
        <v>16</v>
      </c>
      <c r="AB627" s="15"/>
      <c r="AC627" t="str">
        <f t="shared" si="26"/>
        <v>PSCAD_Test_191.2_16Hz_LWBESS_R0_SCR7.06_XR1.63_P-0.5_Q0_NOBESS</v>
      </c>
    </row>
    <row r="628" spans="1:29" x14ac:dyDescent="0.25">
      <c r="A628" s="1" t="s">
        <v>95</v>
      </c>
      <c r="B628" t="s">
        <v>55</v>
      </c>
      <c r="C628" t="s">
        <v>99</v>
      </c>
      <c r="D628" t="s">
        <v>1140</v>
      </c>
      <c r="E628" s="4" t="s">
        <v>335</v>
      </c>
      <c r="F628" t="s">
        <v>305</v>
      </c>
      <c r="G628">
        <v>30</v>
      </c>
      <c r="H628">
        <v>-0.5</v>
      </c>
      <c r="I628">
        <v>0</v>
      </c>
      <c r="J628">
        <f>[2]Inputs!$B$6</f>
        <v>7.06</v>
      </c>
      <c r="K628">
        <f>[2]Inputs!$C$6</f>
        <v>1.63</v>
      </c>
      <c r="L628" s="5" t="str">
        <f>VLOOKUP(X628,[2]Inputs!$A:$F,6,FALSE)</f>
        <v>1.0675</v>
      </c>
      <c r="M628" s="5" t="str">
        <f>VLOOKUP(X628,[2]Inputs!$A:$H,8,FALSE)</f>
        <v>1.0000</v>
      </c>
      <c r="N628" s="5" t="str">
        <f>VLOOKUP(X628,[2]Inputs!$A:$H,7,FALSE)</f>
        <v>1.0300</v>
      </c>
      <c r="O628">
        <v>0</v>
      </c>
      <c r="P628">
        <v>0</v>
      </c>
      <c r="Q628" s="17">
        <f>(SQRT((100/(J628*[2]Inputs!$B$9)*V628)^2/(K628^2+1)))*([2]Inputs!$B$8^2/100)</f>
        <v>0</v>
      </c>
      <c r="R628" s="17">
        <f>SQRT((([2]Inputs!$B$8^2/100)*100/(J628*[2]Inputs!$B$9)*V628)^2-(Q628)^2)/(2*PI()*50)</f>
        <v>0</v>
      </c>
      <c r="S628">
        <f>SQRT((100/(J628*[2]Inputs!$B$9))^2/(K628^2+1))*[2]Inputs!$B$8^2/100</f>
        <v>12.409471324438538</v>
      </c>
      <c r="T628">
        <f>SQRT((100/(J628*[2]Inputs!$B$9))^2-SQRT((100/(J628*[2]Inputs!$B$9))^2/(K628^2+1))^2)*[2]Inputs!$B$8^2/100/2/PI()/50</f>
        <v>6.4385935699593638E-2</v>
      </c>
      <c r="U628">
        <v>0</v>
      </c>
      <c r="V628">
        <v>0</v>
      </c>
      <c r="W628" t="str">
        <f t="shared" si="24"/>
        <v>PSCAD_SMIB_C_F.Osc_SCR7.06_XR1.63_P-0.5_Q0_191.2_17Hz</v>
      </c>
      <c r="X628" t="str">
        <f t="shared" si="25"/>
        <v>-0.5_0_7.06_1.63</v>
      </c>
      <c r="Z628">
        <v>17</v>
      </c>
      <c r="AB628" s="15"/>
      <c r="AC628" t="str">
        <f t="shared" si="26"/>
        <v>PSCAD_Test_191.2_17Hz_LWBESS_R0_SCR7.06_XR1.63_P-0.5_Q0_NOBESS</v>
      </c>
    </row>
    <row r="629" spans="1:29" x14ac:dyDescent="0.25">
      <c r="A629" s="1" t="s">
        <v>96</v>
      </c>
      <c r="B629" t="s">
        <v>55</v>
      </c>
      <c r="C629" t="s">
        <v>99</v>
      </c>
      <c r="D629" t="s">
        <v>1140</v>
      </c>
      <c r="E629" s="4" t="s">
        <v>335</v>
      </c>
      <c r="F629" t="s">
        <v>305</v>
      </c>
      <c r="G629">
        <v>30</v>
      </c>
      <c r="H629">
        <v>-0.5</v>
      </c>
      <c r="I629">
        <v>0</v>
      </c>
      <c r="J629">
        <f>[2]Inputs!$B$6</f>
        <v>7.06</v>
      </c>
      <c r="K629">
        <f>[2]Inputs!$C$6</f>
        <v>1.63</v>
      </c>
      <c r="L629" s="5" t="str">
        <f>VLOOKUP(X629,[2]Inputs!$A:$F,6,FALSE)</f>
        <v>1.0675</v>
      </c>
      <c r="M629" s="5" t="str">
        <f>VLOOKUP(X629,[2]Inputs!$A:$H,8,FALSE)</f>
        <v>1.0000</v>
      </c>
      <c r="N629" s="5" t="str">
        <f>VLOOKUP(X629,[2]Inputs!$A:$H,7,FALSE)</f>
        <v>1.0300</v>
      </c>
      <c r="O629">
        <v>0</v>
      </c>
      <c r="P629">
        <v>0</v>
      </c>
      <c r="Q629" s="17">
        <f>(SQRT((100/(J629*[2]Inputs!$B$9)*V629)^2/(K629^2+1)))*([2]Inputs!$B$8^2/100)</f>
        <v>0</v>
      </c>
      <c r="R629" s="17">
        <f>SQRT((([2]Inputs!$B$8^2/100)*100/(J629*[2]Inputs!$B$9)*V629)^2-(Q629)^2)/(2*PI()*50)</f>
        <v>0</v>
      </c>
      <c r="S629">
        <f>SQRT((100/(J629*[2]Inputs!$B$9))^2/(K629^2+1))*[2]Inputs!$B$8^2/100</f>
        <v>12.409471324438538</v>
      </c>
      <c r="T629">
        <f>SQRT((100/(J629*[2]Inputs!$B$9))^2-SQRT((100/(J629*[2]Inputs!$B$9))^2/(K629^2+1))^2)*[2]Inputs!$B$8^2/100/2/PI()/50</f>
        <v>6.4385935699593638E-2</v>
      </c>
      <c r="U629">
        <v>0</v>
      </c>
      <c r="V629">
        <v>0</v>
      </c>
      <c r="W629" t="str">
        <f t="shared" si="24"/>
        <v>PSCAD_SMIB_C_F.Osc_SCR7.06_XR1.63_P-0.5_Q0_191.2_18Hz</v>
      </c>
      <c r="X629" t="str">
        <f t="shared" si="25"/>
        <v>-0.5_0_7.06_1.63</v>
      </c>
      <c r="Z629">
        <v>18</v>
      </c>
      <c r="AB629" s="15"/>
      <c r="AC629" t="str">
        <f t="shared" si="26"/>
        <v>PSCAD_Test_191.2_18Hz_LWBESS_R0_SCR7.06_XR1.63_P-0.5_Q0_NOBESS</v>
      </c>
    </row>
    <row r="630" spans="1:29" x14ac:dyDescent="0.25">
      <c r="A630" s="1" t="s">
        <v>97</v>
      </c>
      <c r="B630" t="s">
        <v>55</v>
      </c>
      <c r="C630" t="s">
        <v>99</v>
      </c>
      <c r="D630" t="s">
        <v>1140</v>
      </c>
      <c r="E630" s="4" t="s">
        <v>335</v>
      </c>
      <c r="F630" t="s">
        <v>305</v>
      </c>
      <c r="G630">
        <v>30</v>
      </c>
      <c r="H630">
        <v>-0.5</v>
      </c>
      <c r="I630">
        <v>0</v>
      </c>
      <c r="J630">
        <f>[2]Inputs!$B$6</f>
        <v>7.06</v>
      </c>
      <c r="K630">
        <f>[2]Inputs!$C$6</f>
        <v>1.63</v>
      </c>
      <c r="L630" s="5" t="str">
        <f>VLOOKUP(X630,[2]Inputs!$A:$F,6,FALSE)</f>
        <v>1.0675</v>
      </c>
      <c r="M630" s="5" t="str">
        <f>VLOOKUP(X630,[2]Inputs!$A:$H,8,FALSE)</f>
        <v>1.0000</v>
      </c>
      <c r="N630" s="5" t="str">
        <f>VLOOKUP(X630,[2]Inputs!$A:$H,7,FALSE)</f>
        <v>1.0300</v>
      </c>
      <c r="O630">
        <v>0</v>
      </c>
      <c r="P630">
        <v>0</v>
      </c>
      <c r="Q630" s="17">
        <f>(SQRT((100/(J630*[2]Inputs!$B$9)*V630)^2/(K630^2+1)))*([2]Inputs!$B$8^2/100)</f>
        <v>0</v>
      </c>
      <c r="R630" s="17">
        <f>SQRT((([2]Inputs!$B$8^2/100)*100/(J630*[2]Inputs!$B$9)*V630)^2-(Q630)^2)/(2*PI()*50)</f>
        <v>0</v>
      </c>
      <c r="S630">
        <f>SQRT((100/(J630*[2]Inputs!$B$9))^2/(K630^2+1))*[2]Inputs!$B$8^2/100</f>
        <v>12.409471324438538</v>
      </c>
      <c r="T630">
        <f>SQRT((100/(J630*[2]Inputs!$B$9))^2-SQRT((100/(J630*[2]Inputs!$B$9))^2/(K630^2+1))^2)*[2]Inputs!$B$8^2/100/2/PI()/50</f>
        <v>6.4385935699593638E-2</v>
      </c>
      <c r="U630">
        <v>0</v>
      </c>
      <c r="V630">
        <v>0</v>
      </c>
      <c r="W630" t="str">
        <f t="shared" si="24"/>
        <v>PSCAD_SMIB_C_F.Osc_SCR7.06_XR1.63_P-0.5_Q0_191.2_19Hz</v>
      </c>
      <c r="X630" t="str">
        <f t="shared" si="25"/>
        <v>-0.5_0_7.06_1.63</v>
      </c>
      <c r="Z630">
        <v>19</v>
      </c>
      <c r="AB630" s="15"/>
      <c r="AC630" t="str">
        <f t="shared" si="26"/>
        <v>PSCAD_Test_191.2_19Hz_LWBESS_R0_SCR7.06_XR1.63_P-0.5_Q0_NOBESS</v>
      </c>
    </row>
    <row r="631" spans="1:29" x14ac:dyDescent="0.25">
      <c r="A631" s="1" t="s">
        <v>98</v>
      </c>
      <c r="B631" t="s">
        <v>55</v>
      </c>
      <c r="C631" t="s">
        <v>99</v>
      </c>
      <c r="D631" t="s">
        <v>1140</v>
      </c>
      <c r="E631" s="4" t="s">
        <v>335</v>
      </c>
      <c r="F631" t="s">
        <v>305</v>
      </c>
      <c r="G631">
        <v>30</v>
      </c>
      <c r="H631">
        <v>-0.5</v>
      </c>
      <c r="I631">
        <v>0</v>
      </c>
      <c r="J631">
        <f>[2]Inputs!$B$6</f>
        <v>7.06</v>
      </c>
      <c r="K631">
        <f>[2]Inputs!$C$6</f>
        <v>1.63</v>
      </c>
      <c r="L631" s="5" t="str">
        <f>VLOOKUP(X631,[2]Inputs!$A:$F,6,FALSE)</f>
        <v>1.0675</v>
      </c>
      <c r="M631" s="5" t="str">
        <f>VLOOKUP(X631,[2]Inputs!$A:$H,8,FALSE)</f>
        <v>1.0000</v>
      </c>
      <c r="N631" s="5" t="str">
        <f>VLOOKUP(X631,[2]Inputs!$A:$H,7,FALSE)</f>
        <v>1.0300</v>
      </c>
      <c r="O631">
        <v>0</v>
      </c>
      <c r="P631">
        <v>0</v>
      </c>
      <c r="Q631" s="17">
        <f>(SQRT((100/(J631*[2]Inputs!$B$9)*V631)^2/(K631^2+1)))*([2]Inputs!$B$8^2/100)</f>
        <v>0</v>
      </c>
      <c r="R631" s="17">
        <f>SQRT((([2]Inputs!$B$8^2/100)*100/(J631*[2]Inputs!$B$9)*V631)^2-(Q631)^2)/(2*PI()*50)</f>
        <v>0</v>
      </c>
      <c r="S631">
        <f>SQRT((100/(J631*[2]Inputs!$B$9))^2/(K631^2+1))*[2]Inputs!$B$8^2/100</f>
        <v>12.409471324438538</v>
      </c>
      <c r="T631">
        <f>SQRT((100/(J631*[2]Inputs!$B$9))^2-SQRT((100/(J631*[2]Inputs!$B$9))^2/(K631^2+1))^2)*[2]Inputs!$B$8^2/100/2/PI()/50</f>
        <v>6.4385935699593638E-2</v>
      </c>
      <c r="U631">
        <v>0</v>
      </c>
      <c r="V631">
        <v>0</v>
      </c>
      <c r="W631" t="str">
        <f t="shared" si="24"/>
        <v>PSCAD_SMIB_C_F.Osc_SCR7.06_XR1.63_P-0.5_Q0_191.2_20Hz</v>
      </c>
      <c r="X631" t="str">
        <f t="shared" si="25"/>
        <v>-0.5_0_7.06_1.63</v>
      </c>
      <c r="Z631">
        <v>20</v>
      </c>
      <c r="AB631" s="15"/>
      <c r="AC631" t="str">
        <f t="shared" si="26"/>
        <v>PSCAD_Test_191.2_20Hz_LWBESS_R0_SCR7.06_XR1.63_P-0.5_Q0_NOBESS</v>
      </c>
    </row>
    <row r="632" spans="1:29" x14ac:dyDescent="0.25">
      <c r="A632" s="1" t="s">
        <v>266</v>
      </c>
      <c r="B632" t="s">
        <v>55</v>
      </c>
      <c r="C632" t="s">
        <v>29</v>
      </c>
      <c r="D632" t="s">
        <v>1140</v>
      </c>
      <c r="E632" s="4" t="s">
        <v>336</v>
      </c>
      <c r="F632" t="s">
        <v>305</v>
      </c>
      <c r="G632">
        <v>90</v>
      </c>
      <c r="H632">
        <v>-1</v>
      </c>
      <c r="I632">
        <v>0</v>
      </c>
      <c r="J632">
        <f>[2]Inputs!$B$6</f>
        <v>7.06</v>
      </c>
      <c r="K632">
        <f>[2]Inputs!$C$6</f>
        <v>1.63</v>
      </c>
      <c r="L632" s="5" t="str">
        <f>VLOOKUP(X632,[2]Inputs!$A:$F,6,FALSE)</f>
        <v>1.1081</v>
      </c>
      <c r="M632" s="5" t="str">
        <f>VLOOKUP(X632,[2]Inputs!$A:$H,8,FALSE)</f>
        <v>1.0000</v>
      </c>
      <c r="N632" s="5" t="str">
        <f>VLOOKUP(X632,[2]Inputs!$A:$H,7,FALSE)</f>
        <v>1.0300</v>
      </c>
      <c r="O632">
        <v>0</v>
      </c>
      <c r="P632">
        <v>0</v>
      </c>
      <c r="Q632">
        <v>0</v>
      </c>
      <c r="R632">
        <v>0</v>
      </c>
      <c r="S632">
        <f>SQRT((100/(J632*[2]Inputs!$B$9))^2/(K632^2+1))*[2]Inputs!$B$8^2/100</f>
        <v>12.409471324438538</v>
      </c>
      <c r="T632">
        <f>SQRT((100/(J632*[2]Inputs!$B$9))^2-SQRT((100/(J632*[2]Inputs!$B$9))^2/(K632^2+1))^2)*[2]Inputs!$B$8^2/100/2/PI()/50</f>
        <v>6.4385935699593638E-2</v>
      </c>
      <c r="U632">
        <v>0</v>
      </c>
      <c r="V632">
        <v>0</v>
      </c>
      <c r="W632" t="str">
        <f t="shared" si="24"/>
        <v>PSCAD_SMIB_C_V.ref_SCR7.06_XR1.63_P-1_Q0_Vref_1</v>
      </c>
      <c r="X632" t="str">
        <f t="shared" si="25"/>
        <v>-1_0_7.06_1.63</v>
      </c>
      <c r="Z632">
        <v>0</v>
      </c>
      <c r="AB632" s="13" t="s">
        <v>278</v>
      </c>
      <c r="AC632" t="str">
        <f t="shared" si="26"/>
        <v>PSCAD_Test_Vref_1_LWBESS_R0_SCR7.06_XR1.63_P-1_Q0_NOBESS</v>
      </c>
    </row>
    <row r="633" spans="1:29" x14ac:dyDescent="0.25">
      <c r="A633" s="1" t="s">
        <v>267</v>
      </c>
      <c r="B633" t="s">
        <v>55</v>
      </c>
      <c r="C633" t="s">
        <v>29</v>
      </c>
      <c r="D633" t="s">
        <v>1140</v>
      </c>
      <c r="E633" s="4" t="s">
        <v>336</v>
      </c>
      <c r="F633" t="s">
        <v>305</v>
      </c>
      <c r="G633">
        <v>90</v>
      </c>
      <c r="H633">
        <v>-1</v>
      </c>
      <c r="I633">
        <v>0</v>
      </c>
      <c r="J633">
        <f>[2]Inputs!$B$7</f>
        <v>4.53</v>
      </c>
      <c r="K633">
        <f>[2]Inputs!$C$7</f>
        <v>1.21</v>
      </c>
      <c r="L633" s="5" t="str">
        <f>VLOOKUP(X633,[2]Inputs!$A:$F,6,FALSE)</f>
        <v>1.1782</v>
      </c>
      <c r="M633" s="5" t="str">
        <f>VLOOKUP(X633,[2]Inputs!$A:$H,8,FALSE)</f>
        <v>1.0000</v>
      </c>
      <c r="N633" s="5" t="str">
        <f>VLOOKUP(X633,[2]Inputs!$A:$H,7,FALSE)</f>
        <v>1.0300</v>
      </c>
      <c r="O633">
        <v>0</v>
      </c>
      <c r="P633">
        <v>0</v>
      </c>
      <c r="Q633">
        <v>0</v>
      </c>
      <c r="R633">
        <v>0</v>
      </c>
      <c r="S633">
        <f>SQRT((100/(J633*[2]Inputs!$B$9))^2/(K633^2+1))*[2]Inputs!$B$8^2/100</f>
        <v>23.560643977140487</v>
      </c>
      <c r="T633">
        <f>SQRT((100/(J633*[2]Inputs!$B$9))^2-SQRT((100/(J633*[2]Inputs!$B$9))^2/(K633^2+1))^2)*[2]Inputs!$B$8^2/100/2/PI()/50</f>
        <v>9.0744989423642869E-2</v>
      </c>
      <c r="U633">
        <v>0</v>
      </c>
      <c r="V633">
        <v>0</v>
      </c>
      <c r="W633" t="str">
        <f t="shared" si="24"/>
        <v>PSCAD_SMIB_C_V.ref_SCR4.53_XR1.21_P-1_Q0_Vref_2</v>
      </c>
      <c r="X633" t="str">
        <f t="shared" si="25"/>
        <v>-1_0_4.53_1.21</v>
      </c>
      <c r="Z633">
        <v>0</v>
      </c>
      <c r="AB633" s="13"/>
      <c r="AC633" t="str">
        <f t="shared" si="26"/>
        <v>PSCAD_Test_Vref_2_LWBESS_R0_SCR4.53_XR1.21_P-1_Q0_NOBESS</v>
      </c>
    </row>
    <row r="634" spans="1:29" x14ac:dyDescent="0.25">
      <c r="A634" t="s">
        <v>273</v>
      </c>
      <c r="B634" t="s">
        <v>55</v>
      </c>
      <c r="C634" t="s">
        <v>268</v>
      </c>
      <c r="D634" t="s">
        <v>1140</v>
      </c>
      <c r="E634" s="4" t="s">
        <v>337</v>
      </c>
      <c r="F634" t="s">
        <v>305</v>
      </c>
      <c r="G634">
        <v>90</v>
      </c>
      <c r="H634">
        <v>-1</v>
      </c>
      <c r="I634">
        <v>0</v>
      </c>
      <c r="J634">
        <f>[2]Inputs!$B$6</f>
        <v>7.06</v>
      </c>
      <c r="K634">
        <f>[2]Inputs!$C$6</f>
        <v>1.63</v>
      </c>
      <c r="L634" s="5" t="str">
        <f>VLOOKUP(X634,[2]Inputs!$A:$F,6,FALSE)</f>
        <v>1.1081</v>
      </c>
      <c r="M634" s="5" t="str">
        <f>VLOOKUP(X634,[2]Inputs!$A:$H,8,FALSE)</f>
        <v>1.0000</v>
      </c>
      <c r="N634" s="5" t="str">
        <f>VLOOKUP(X634,[2]Inputs!$A:$H,7,FALSE)</f>
        <v>1.0300</v>
      </c>
      <c r="O634">
        <v>0</v>
      </c>
      <c r="P634">
        <v>0.2</v>
      </c>
      <c r="Q634">
        <v>0</v>
      </c>
      <c r="R634">
        <v>0</v>
      </c>
      <c r="S634">
        <f>SQRT((100/(J634*[2]Inputs!$B$9))^2/(K634^2+1))*[2]Inputs!$B$8^2/100</f>
        <v>12.409471324438538</v>
      </c>
      <c r="T634">
        <f>SQRT((100/(J634*[2]Inputs!$B$9))^2-SQRT((100/(J634*[2]Inputs!$B$9))^2/(K634^2+1))^2)*[2]Inputs!$B$8^2/100/2/PI()/50</f>
        <v>6.4385935699593638E-2</v>
      </c>
      <c r="U634">
        <v>0</v>
      </c>
      <c r="V634">
        <v>0</v>
      </c>
      <c r="W634" t="str">
        <f t="shared" si="24"/>
        <v>PSCAD_SMIB_C_PPC.Func_SCR7.06_XR1.63_P-1_Q0_PPC_Function_1</v>
      </c>
      <c r="X634" t="str">
        <f t="shared" si="25"/>
        <v>-1_0_7.06_1.63</v>
      </c>
      <c r="Z634">
        <v>0</v>
      </c>
      <c r="AB634" s="13" t="s">
        <v>272</v>
      </c>
      <c r="AC634" t="str">
        <f>C634&amp;"_LWBESS_R0_SCR"&amp;ROUND(J634,2)&amp;"_XR"&amp;ROUND(K634,2)&amp;"_P"&amp;H634&amp;"_Q"&amp;I634&amp;"_"&amp;"NOBESS"</f>
        <v>PPC_Function_Flt_Freq_LWBESS_R0_SCR7.06_XR1.63_P-1_Q0_NOBESS</v>
      </c>
    </row>
    <row r="635" spans="1:29" x14ac:dyDescent="0.25">
      <c r="A635" t="s">
        <v>274</v>
      </c>
      <c r="B635" t="s">
        <v>55</v>
      </c>
      <c r="C635" t="s">
        <v>268</v>
      </c>
      <c r="D635" t="s">
        <v>1140</v>
      </c>
      <c r="E635" s="4" t="s">
        <v>337</v>
      </c>
      <c r="F635" t="s">
        <v>305</v>
      </c>
      <c r="G635">
        <v>90</v>
      </c>
      <c r="H635">
        <v>-1</v>
      </c>
      <c r="I635">
        <v>0</v>
      </c>
      <c r="J635">
        <f>[2]Inputs!$B$7</f>
        <v>4.53</v>
      </c>
      <c r="K635">
        <f>[2]Inputs!$C$7</f>
        <v>1.21</v>
      </c>
      <c r="L635" s="5" t="str">
        <f>VLOOKUP(X635,[2]Inputs!$A:$F,6,FALSE)</f>
        <v>1.1782</v>
      </c>
      <c r="M635" s="5" t="str">
        <f>VLOOKUP(X635,[2]Inputs!$A:$H,8,FALSE)</f>
        <v>1.0000</v>
      </c>
      <c r="N635" s="5" t="str">
        <f>VLOOKUP(X635,[2]Inputs!$A:$H,7,FALSE)</f>
        <v>1.0300</v>
      </c>
      <c r="O635">
        <v>0</v>
      </c>
      <c r="P635">
        <v>0.2</v>
      </c>
      <c r="Q635">
        <v>0</v>
      </c>
      <c r="R635">
        <v>0</v>
      </c>
      <c r="S635">
        <f>SQRT((100/(J635*[2]Inputs!$B$9))^2/(K635^2+1))*[2]Inputs!$B$8^2/100</f>
        <v>23.560643977140487</v>
      </c>
      <c r="T635">
        <f>SQRT((100/(J635*[2]Inputs!$B$9))^2-SQRT((100/(J635*[2]Inputs!$B$9))^2/(K635^2+1))^2)*[2]Inputs!$B$8^2/100/2/PI()/50</f>
        <v>9.0744989423642869E-2</v>
      </c>
      <c r="U635">
        <v>0</v>
      </c>
      <c r="V635">
        <v>0</v>
      </c>
      <c r="W635" t="str">
        <f t="shared" si="24"/>
        <v>PSCAD_SMIB_C_PPC.Func_SCR4.53_XR1.21_P-1_Q0_PPC_Function_2</v>
      </c>
      <c r="X635" t="str">
        <f t="shared" si="25"/>
        <v>-1_0_4.53_1.21</v>
      </c>
      <c r="Z635">
        <v>0</v>
      </c>
      <c r="AB635" s="14"/>
      <c r="AC635" t="str">
        <f t="shared" ref="AC635:AC637" si="27">C635&amp;"_LWBESS_R0_SCR"&amp;ROUND(J635,2)&amp;"_XR"&amp;ROUND(K635,2)&amp;"_P"&amp;H635&amp;"_Q"&amp;I635&amp;"_"&amp;"NOBESS"</f>
        <v>PPC_Function_Flt_Freq_LWBESS_R0_SCR4.53_XR1.21_P-1_Q0_NOBESS</v>
      </c>
    </row>
    <row r="636" spans="1:29" x14ac:dyDescent="0.25">
      <c r="A636" t="s">
        <v>275</v>
      </c>
      <c r="B636" t="s">
        <v>55</v>
      </c>
      <c r="C636" t="s">
        <v>269</v>
      </c>
      <c r="D636" t="s">
        <v>1140</v>
      </c>
      <c r="E636" s="4" t="s">
        <v>337</v>
      </c>
      <c r="F636" t="s">
        <v>305</v>
      </c>
      <c r="G636">
        <v>90</v>
      </c>
      <c r="H636">
        <v>-1</v>
      </c>
      <c r="I636">
        <v>0</v>
      </c>
      <c r="J636">
        <f>[2]Inputs!$B$6</f>
        <v>7.06</v>
      </c>
      <c r="K636">
        <f>[2]Inputs!$C$6</f>
        <v>1.63</v>
      </c>
      <c r="L636" s="5" t="str">
        <f>VLOOKUP(X636,[2]Inputs!$A:$F,6,FALSE)</f>
        <v>1.1081</v>
      </c>
      <c r="M636" s="5" t="str">
        <f>VLOOKUP(X636,[2]Inputs!$A:$H,8,FALSE)</f>
        <v>1.0000</v>
      </c>
      <c r="N636" s="5" t="str">
        <f>VLOOKUP(X636,[2]Inputs!$A:$H,7,FALSE)</f>
        <v>1.0300</v>
      </c>
      <c r="O636">
        <v>0</v>
      </c>
      <c r="P636">
        <v>0.2</v>
      </c>
      <c r="Q636">
        <v>0</v>
      </c>
      <c r="R636">
        <v>0</v>
      </c>
      <c r="S636">
        <f>SQRT((100/(J636*[2]Inputs!$B$9))^2/(K636^2+1))*[2]Inputs!$B$8^2/100</f>
        <v>12.409471324438538</v>
      </c>
      <c r="T636">
        <f>SQRT((100/(J636*[2]Inputs!$B$9))^2-SQRT((100/(J636*[2]Inputs!$B$9))^2/(K636^2+1))^2)*[2]Inputs!$B$8^2/100/2/PI()/50</f>
        <v>6.4385935699593638E-2</v>
      </c>
      <c r="U636">
        <v>0</v>
      </c>
      <c r="V636">
        <v>0</v>
      </c>
      <c r="W636" t="str">
        <f t="shared" si="24"/>
        <v>PSCAD_SMIB_C_PPC.Func_SCR7.06_XR1.63_P-1_Q0_PPC_Function_3</v>
      </c>
      <c r="X636" t="str">
        <f t="shared" si="25"/>
        <v>-1_0_7.06_1.63</v>
      </c>
      <c r="Z636">
        <v>0</v>
      </c>
      <c r="AB636" s="14"/>
      <c r="AC636" t="str">
        <f t="shared" si="27"/>
        <v>PPC_Function_Flt_Vdist_LWBESS_R0_SCR7.06_XR1.63_P-1_Q0_NOBESS</v>
      </c>
    </row>
    <row r="637" spans="1:29" x14ac:dyDescent="0.25">
      <c r="A637" t="s">
        <v>276</v>
      </c>
      <c r="B637" t="s">
        <v>55</v>
      </c>
      <c r="C637" t="s">
        <v>269</v>
      </c>
      <c r="D637" t="s">
        <v>1140</v>
      </c>
      <c r="E637" s="4" t="s">
        <v>337</v>
      </c>
      <c r="F637" t="s">
        <v>305</v>
      </c>
      <c r="G637">
        <v>90</v>
      </c>
      <c r="H637">
        <v>-1</v>
      </c>
      <c r="I637">
        <v>0</v>
      </c>
      <c r="J637">
        <f>[2]Inputs!$B$7</f>
        <v>4.53</v>
      </c>
      <c r="K637">
        <f>[2]Inputs!$C$7</f>
        <v>1.21</v>
      </c>
      <c r="L637" s="5" t="str">
        <f>VLOOKUP(X637,[2]Inputs!$A:$F,6,FALSE)</f>
        <v>1.1782</v>
      </c>
      <c r="M637" s="5" t="str">
        <f>VLOOKUP(X637,[2]Inputs!$A:$H,8,FALSE)</f>
        <v>1.0000</v>
      </c>
      <c r="N637" s="5" t="str">
        <f>VLOOKUP(X637,[2]Inputs!$A:$H,7,FALSE)</f>
        <v>1.0300</v>
      </c>
      <c r="O637">
        <v>0</v>
      </c>
      <c r="P637">
        <v>0.2</v>
      </c>
      <c r="Q637">
        <v>0</v>
      </c>
      <c r="R637">
        <v>0</v>
      </c>
      <c r="S637">
        <f>SQRT((100/(J637*[2]Inputs!$B$9))^2/(K637^2+1))*[2]Inputs!$B$8^2/100</f>
        <v>23.560643977140487</v>
      </c>
      <c r="T637">
        <f>SQRT((100/(J637*[2]Inputs!$B$9))^2-SQRT((100/(J637*[2]Inputs!$B$9))^2/(K637^2+1))^2)*[2]Inputs!$B$8^2/100/2/PI()/50</f>
        <v>9.0744989423642869E-2</v>
      </c>
      <c r="U637">
        <v>0</v>
      </c>
      <c r="V637">
        <v>0</v>
      </c>
      <c r="W637" t="str">
        <f t="shared" si="24"/>
        <v>PSCAD_SMIB_C_PPC.Func_SCR4.53_XR1.21_P-1_Q0_PPC_Function_4</v>
      </c>
      <c r="X637" t="str">
        <f t="shared" si="25"/>
        <v>-1_0_4.53_1.21</v>
      </c>
      <c r="Z637">
        <v>0</v>
      </c>
      <c r="AB637" s="14"/>
      <c r="AC637" t="str">
        <f t="shared" si="27"/>
        <v>PPC_Function_Flt_Vdist_LWBESS_R0_SCR4.53_XR1.21_P-1_Q0_NOBESS</v>
      </c>
    </row>
    <row r="638" spans="1:29" x14ac:dyDescent="0.25">
      <c r="A638" s="1" t="s">
        <v>270</v>
      </c>
      <c r="B638" t="s">
        <v>55</v>
      </c>
      <c r="C638" t="s">
        <v>277</v>
      </c>
      <c r="D638" t="s">
        <v>1140</v>
      </c>
      <c r="E638" s="4" t="s">
        <v>338</v>
      </c>
      <c r="F638" t="s">
        <v>305</v>
      </c>
      <c r="G638">
        <v>40</v>
      </c>
      <c r="H638">
        <v>0</v>
      </c>
      <c r="I638">
        <v>0</v>
      </c>
      <c r="J638">
        <f>[2]Inputs!$B$6</f>
        <v>7.06</v>
      </c>
      <c r="K638">
        <f>[2]Inputs!$C$6</f>
        <v>1.63</v>
      </c>
      <c r="L638" s="5" t="str">
        <f>VLOOKUP(X638,[2]Inputs!$A:$F,6,FALSE)</f>
        <v>1.0299</v>
      </c>
      <c r="M638" s="5" t="str">
        <f>VLOOKUP(X638,[2]Inputs!$A:$H,8,FALSE)</f>
        <v>1.0000</v>
      </c>
      <c r="N638" s="5" t="str">
        <f>VLOOKUP(X638,[2]Inputs!$A:$H,7,FALSE)</f>
        <v>1.0300</v>
      </c>
      <c r="O638">
        <v>0</v>
      </c>
      <c r="P638">
        <v>0</v>
      </c>
      <c r="Q638">
        <v>0</v>
      </c>
      <c r="R638">
        <v>0</v>
      </c>
      <c r="S638">
        <f>SQRT((100/(J638*[2]Inputs!$B$9))^2/(K638^2+1))*[2]Inputs!$B$8^2/100</f>
        <v>12.409471324438538</v>
      </c>
      <c r="T638">
        <f>SQRT((100/(J638*[2]Inputs!$B$9))^2-SQRT((100/(J638*[2]Inputs!$B$9))^2/(K638^2+1))^2)*[2]Inputs!$B$8^2/100/2/PI()/50</f>
        <v>6.4385935699593638E-2</v>
      </c>
      <c r="U638">
        <v>0</v>
      </c>
      <c r="V638">
        <v>0</v>
      </c>
      <c r="W638" t="str">
        <f t="shared" si="24"/>
        <v>PSCAD_SMIB_C_PDP.P_SCR7.06_XR1.63_P0_Q0_Pref_1</v>
      </c>
      <c r="X638" t="str">
        <f t="shared" si="25"/>
        <v>0_0_7.06_1.63</v>
      </c>
      <c r="Z638">
        <v>0</v>
      </c>
      <c r="AB638" s="13" t="s">
        <v>279</v>
      </c>
      <c r="AC638" t="str">
        <f t="shared" ref="AC638:AC647" si="28">"PSCAD_Test_"&amp;A638&amp;"_LWBESS_R0_SCR"&amp;ROUND(J638,2)&amp;"_XR"&amp;ROUND(K638,2)&amp;"_P"&amp;H638&amp;"_Q"&amp;I638&amp;"_"&amp;"NOBESS"</f>
        <v>PSCAD_Test_Pref_1_LWBESS_R0_SCR7.06_XR1.63_P0_Q0_NOBESS</v>
      </c>
    </row>
    <row r="639" spans="1:29" x14ac:dyDescent="0.25">
      <c r="A639" s="1" t="s">
        <v>271</v>
      </c>
      <c r="B639" t="s">
        <v>55</v>
      </c>
      <c r="C639" t="s">
        <v>277</v>
      </c>
      <c r="D639" t="s">
        <v>1140</v>
      </c>
      <c r="E639" s="4" t="s">
        <v>338</v>
      </c>
      <c r="F639" t="s">
        <v>305</v>
      </c>
      <c r="G639">
        <v>40</v>
      </c>
      <c r="H639">
        <v>0</v>
      </c>
      <c r="I639">
        <v>0</v>
      </c>
      <c r="J639">
        <f>[2]Inputs!$B$7</f>
        <v>4.53</v>
      </c>
      <c r="K639">
        <f>[2]Inputs!$C$7</f>
        <v>1.21</v>
      </c>
      <c r="L639" s="5" t="str">
        <f>VLOOKUP(X639,[2]Inputs!$A:$F,6,FALSE)</f>
        <v>1.0300</v>
      </c>
      <c r="M639" s="5" t="str">
        <f>VLOOKUP(X639,[2]Inputs!$A:$H,8,FALSE)</f>
        <v>1.0000</v>
      </c>
      <c r="N639" s="5" t="str">
        <f>VLOOKUP(X639,[2]Inputs!$A:$H,7,FALSE)</f>
        <v>1.0300</v>
      </c>
      <c r="O639">
        <v>0</v>
      </c>
      <c r="P639">
        <v>0</v>
      </c>
      <c r="Q639">
        <v>0</v>
      </c>
      <c r="R639">
        <v>0</v>
      </c>
      <c r="S639">
        <f>SQRT((100/(J639*[2]Inputs!$B$9))^2/(K639^2+1))*[2]Inputs!$B$8^2/100</f>
        <v>23.560643977140487</v>
      </c>
      <c r="T639">
        <f>SQRT((100/(J639*[2]Inputs!$B$9))^2-SQRT((100/(J639*[2]Inputs!$B$9))^2/(K639^2+1))^2)*[2]Inputs!$B$8^2/100/2/PI()/50</f>
        <v>9.0744989423642869E-2</v>
      </c>
      <c r="U639">
        <v>0</v>
      </c>
      <c r="V639">
        <v>0</v>
      </c>
      <c r="W639" t="str">
        <f t="shared" si="24"/>
        <v>PSCAD_SMIB_C_PDP.P_SCR4.53_XR1.21_P0_Q0_Pref_2</v>
      </c>
      <c r="X639" t="str">
        <f t="shared" si="25"/>
        <v>0_0_4.53_1.21</v>
      </c>
      <c r="Z639">
        <v>0</v>
      </c>
      <c r="AB639" s="13"/>
      <c r="AC639" t="str">
        <f t="shared" si="28"/>
        <v>PSCAD_Test_Pref_2_LWBESS_R0_SCR4.53_XR1.21_P0_Q0_NOBESS</v>
      </c>
    </row>
    <row r="640" spans="1:29" x14ac:dyDescent="0.25">
      <c r="A640" s="1" t="s">
        <v>255</v>
      </c>
      <c r="B640" t="s">
        <v>55</v>
      </c>
      <c r="C640" t="s">
        <v>63</v>
      </c>
      <c r="D640" t="s">
        <v>1140</v>
      </c>
      <c r="E640" s="4" t="s">
        <v>302</v>
      </c>
      <c r="F640" t="s">
        <v>305</v>
      </c>
      <c r="G640">
        <v>60</v>
      </c>
      <c r="H640">
        <v>0</v>
      </c>
      <c r="I640">
        <v>0</v>
      </c>
      <c r="J640">
        <f>[2]Inputs!$B$6</f>
        <v>7.06</v>
      </c>
      <c r="K640">
        <f>[2]Inputs!$C$6</f>
        <v>1.63</v>
      </c>
      <c r="L640" s="5" t="str">
        <f>VLOOKUP(X640,[2]Inputs!$A:$F,6,FALSE)</f>
        <v>1.0299</v>
      </c>
      <c r="M640" s="5" t="str">
        <f>VLOOKUP(X640,[2]Inputs!$A:$H,8,FALSE)</f>
        <v>1.0000</v>
      </c>
      <c r="N640" s="5" t="str">
        <f>VLOOKUP(X640,[2]Inputs!$A:$H,7,FALSE)</f>
        <v>1.0300</v>
      </c>
      <c r="O640">
        <v>0</v>
      </c>
      <c r="P640">
        <v>0</v>
      </c>
      <c r="Q640">
        <v>0</v>
      </c>
      <c r="R640">
        <v>0</v>
      </c>
      <c r="S640">
        <f>SQRT((100/(J640*[2]Inputs!$B$9))^2/(K640^2+1))*[2]Inputs!$B$8^2/100</f>
        <v>12.409471324438538</v>
      </c>
      <c r="T640">
        <f>SQRT((100/(J640*[2]Inputs!$B$9))^2-SQRT((100/(J640*[2]Inputs!$B$9))^2/(K640^2+1))^2)*[2]Inputs!$B$8^2/100/2/PI()/50</f>
        <v>6.4385935699593638E-2</v>
      </c>
      <c r="U640">
        <v>0</v>
      </c>
      <c r="V640">
        <v>0</v>
      </c>
      <c r="W640" t="str">
        <f t="shared" si="24"/>
        <v>PSCAD_SMIB_C_ROCOF_SCR7.06_XR1.63_P0_Q0_ROCOF_1</v>
      </c>
      <c r="X640" t="str">
        <f t="shared" si="25"/>
        <v>0_0_7.06_1.63</v>
      </c>
      <c r="Z640">
        <v>0</v>
      </c>
      <c r="AB640" s="13" t="s">
        <v>260</v>
      </c>
      <c r="AC640" t="str">
        <f t="shared" si="28"/>
        <v>PSCAD_Test_ROCOF_1_LWBESS_R0_SCR7.06_XR1.63_P0_Q0_NOBESS</v>
      </c>
    </row>
    <row r="641" spans="1:29" x14ac:dyDescent="0.25">
      <c r="A641" s="1" t="s">
        <v>258</v>
      </c>
      <c r="B641" t="s">
        <v>55</v>
      </c>
      <c r="C641" t="s">
        <v>63</v>
      </c>
      <c r="D641" t="s">
        <v>1140</v>
      </c>
      <c r="E641" s="4" t="s">
        <v>302</v>
      </c>
      <c r="F641" t="s">
        <v>305</v>
      </c>
      <c r="G641">
        <v>60</v>
      </c>
      <c r="H641">
        <v>0</v>
      </c>
      <c r="I641">
        <v>0</v>
      </c>
      <c r="J641">
        <f>[2]Inputs!$B$7</f>
        <v>4.53</v>
      </c>
      <c r="K641">
        <f>[2]Inputs!$C$7</f>
        <v>1.21</v>
      </c>
      <c r="L641" s="5" t="str">
        <f>VLOOKUP(X641,[2]Inputs!$A:$F,6,FALSE)</f>
        <v>1.0300</v>
      </c>
      <c r="M641" s="5" t="str">
        <f>VLOOKUP(X641,[2]Inputs!$A:$H,8,FALSE)</f>
        <v>1.0000</v>
      </c>
      <c r="N641" s="5" t="str">
        <f>VLOOKUP(X641,[2]Inputs!$A:$H,7,FALSE)</f>
        <v>1.0300</v>
      </c>
      <c r="O641">
        <v>0</v>
      </c>
      <c r="P641">
        <v>0</v>
      </c>
      <c r="Q641">
        <v>0</v>
      </c>
      <c r="R641">
        <v>0</v>
      </c>
      <c r="S641">
        <f>SQRT((100/(J641*[2]Inputs!$B$9))^2/(K641^2+1))*[2]Inputs!$B$8^2/100</f>
        <v>23.560643977140487</v>
      </c>
      <c r="T641">
        <f>SQRT((100/(J641*[2]Inputs!$B$9))^2-SQRT((100/(J641*[2]Inputs!$B$9))^2/(K641^2+1))^2)*[2]Inputs!$B$8^2/100/2/PI()/50</f>
        <v>9.0744989423642869E-2</v>
      </c>
      <c r="U641">
        <v>0</v>
      </c>
      <c r="V641">
        <v>0</v>
      </c>
      <c r="W641" t="str">
        <f t="shared" si="24"/>
        <v>PSCAD_SMIB_C_ROCOF_SCR4.53_XR1.21_P0_Q0_ROCOF_2</v>
      </c>
      <c r="X641" t="str">
        <f t="shared" si="25"/>
        <v>0_0_4.53_1.21</v>
      </c>
      <c r="Z641">
        <v>0</v>
      </c>
      <c r="AB641" s="13"/>
      <c r="AC641" t="str">
        <f t="shared" si="28"/>
        <v>PSCAD_Test_ROCOF_2_LWBESS_R0_SCR4.53_XR1.21_P0_Q0_NOBESS</v>
      </c>
    </row>
    <row r="642" spans="1:29" x14ac:dyDescent="0.25">
      <c r="A642" s="1" t="s">
        <v>257</v>
      </c>
      <c r="B642" t="s">
        <v>55</v>
      </c>
      <c r="C642" t="s">
        <v>62</v>
      </c>
      <c r="D642" t="s">
        <v>1140</v>
      </c>
      <c r="E642" s="4" t="s">
        <v>302</v>
      </c>
      <c r="F642" t="s">
        <v>305</v>
      </c>
      <c r="G642">
        <v>20</v>
      </c>
      <c r="H642">
        <v>0</v>
      </c>
      <c r="I642">
        <v>0</v>
      </c>
      <c r="J642">
        <f>[2]Inputs!$B$6</f>
        <v>7.06</v>
      </c>
      <c r="K642">
        <f>[2]Inputs!$C$6</f>
        <v>1.63</v>
      </c>
      <c r="L642" s="5" t="str">
        <f>VLOOKUP(X642,[2]Inputs!$A:$F,6,FALSE)</f>
        <v>1.0299</v>
      </c>
      <c r="M642" s="5" t="str">
        <f>VLOOKUP(X642,[2]Inputs!$A:$H,8,FALSE)</f>
        <v>1.0000</v>
      </c>
      <c r="N642" s="5" t="str">
        <f>VLOOKUP(X642,[2]Inputs!$A:$H,7,FALSE)</f>
        <v>1.0300</v>
      </c>
      <c r="O642">
        <v>0</v>
      </c>
      <c r="P642">
        <v>0</v>
      </c>
      <c r="Q642">
        <v>0</v>
      </c>
      <c r="R642">
        <v>0</v>
      </c>
      <c r="S642">
        <f>SQRT((100/(J642*[2]Inputs!$B$9))^2/(K642^2+1))*[2]Inputs!$B$8^2/100</f>
        <v>12.409471324438538</v>
      </c>
      <c r="T642">
        <f>SQRT((100/(J642*[2]Inputs!$B$9))^2-SQRT((100/(J642*[2]Inputs!$B$9))^2/(K642^2+1))^2)*[2]Inputs!$B$8^2/100/2/PI()/50</f>
        <v>6.4385935699593638E-2</v>
      </c>
      <c r="U642">
        <v>0</v>
      </c>
      <c r="V642">
        <v>0</v>
      </c>
      <c r="W642" t="str">
        <f t="shared" si="24"/>
        <v>PSCAD_SMIB_C_ROCOF_SCR7.06_XR1.63_P0_Q0_ROCOF_3</v>
      </c>
      <c r="X642" t="str">
        <f t="shared" si="25"/>
        <v>0_0_7.06_1.63</v>
      </c>
      <c r="Z642">
        <v>0</v>
      </c>
      <c r="AB642" s="13"/>
      <c r="AC642" t="str">
        <f t="shared" si="28"/>
        <v>PSCAD_Test_ROCOF_3_LWBESS_R0_SCR7.06_XR1.63_P0_Q0_NOBESS</v>
      </c>
    </row>
    <row r="643" spans="1:29" x14ac:dyDescent="0.25">
      <c r="A643" s="1" t="s">
        <v>256</v>
      </c>
      <c r="B643" t="s">
        <v>55</v>
      </c>
      <c r="C643" t="s">
        <v>62</v>
      </c>
      <c r="D643" t="s">
        <v>1140</v>
      </c>
      <c r="E643" s="4" t="s">
        <v>302</v>
      </c>
      <c r="F643" t="s">
        <v>305</v>
      </c>
      <c r="G643">
        <v>20</v>
      </c>
      <c r="H643">
        <v>0</v>
      </c>
      <c r="I643">
        <v>0</v>
      </c>
      <c r="J643">
        <f>[2]Inputs!$B$7</f>
        <v>4.53</v>
      </c>
      <c r="K643">
        <f>[2]Inputs!$C$7</f>
        <v>1.21</v>
      </c>
      <c r="L643" s="5" t="str">
        <f>VLOOKUP(X643,[2]Inputs!$A:$F,6,FALSE)</f>
        <v>1.0300</v>
      </c>
      <c r="M643" s="5" t="str">
        <f>VLOOKUP(X643,[2]Inputs!$A:$H,8,FALSE)</f>
        <v>1.0000</v>
      </c>
      <c r="N643" s="5" t="str">
        <f>VLOOKUP(X643,[2]Inputs!$A:$H,7,FALSE)</f>
        <v>1.0300</v>
      </c>
      <c r="O643">
        <v>0</v>
      </c>
      <c r="P643">
        <v>0</v>
      </c>
      <c r="Q643">
        <v>0</v>
      </c>
      <c r="R643">
        <v>0</v>
      </c>
      <c r="S643">
        <f>SQRT((100/(J643*[2]Inputs!$B$9))^2/(K643^2+1))*[2]Inputs!$B$8^2/100</f>
        <v>23.560643977140487</v>
      </c>
      <c r="T643">
        <f>SQRT((100/(J643*[2]Inputs!$B$9))^2-SQRT((100/(J643*[2]Inputs!$B$9))^2/(K643^2+1))^2)*[2]Inputs!$B$8^2/100/2/PI()/50</f>
        <v>9.0744989423642869E-2</v>
      </c>
      <c r="U643">
        <v>0</v>
      </c>
      <c r="V643">
        <v>0</v>
      </c>
      <c r="W643" t="str">
        <f t="shared" ref="W643:W706" si="29">"PSCAD_"&amp;F643&amp;"_"&amp;D643&amp;"_"&amp;E643&amp;"_SCR"&amp;ROUND(J643,2)&amp;"_XR"&amp;ROUND(K643,2)&amp;"_P"&amp;H643&amp;"_Q"&amp;I643&amp;"_"&amp;A643</f>
        <v>PSCAD_SMIB_C_ROCOF_SCR4.53_XR1.21_P0_Q0_ROCOF_4</v>
      </c>
      <c r="X643" t="str">
        <f t="shared" ref="X643:X706" si="30">H643&amp;"_"&amp;I643&amp;"_"&amp;ROUND(J643,2)&amp;"_"&amp;ROUND(K643,2)</f>
        <v>0_0_4.53_1.21</v>
      </c>
      <c r="Z643">
        <v>0</v>
      </c>
      <c r="AB643" s="13"/>
      <c r="AC643" t="str">
        <f t="shared" si="28"/>
        <v>PSCAD_Test_ROCOF_4_LWBESS_R0_SCR4.53_XR1.21_P0_Q0_NOBESS</v>
      </c>
    </row>
    <row r="644" spans="1:29" x14ac:dyDescent="0.25">
      <c r="A644" s="1" t="s">
        <v>262</v>
      </c>
      <c r="B644" t="s">
        <v>55</v>
      </c>
      <c r="C644" t="s">
        <v>64</v>
      </c>
      <c r="D644" t="s">
        <v>1140</v>
      </c>
      <c r="E644" s="4" t="s">
        <v>302</v>
      </c>
      <c r="F644" t="s">
        <v>305</v>
      </c>
      <c r="G644">
        <v>20</v>
      </c>
      <c r="H644">
        <v>0</v>
      </c>
      <c r="I644">
        <v>0</v>
      </c>
      <c r="J644">
        <f>[2]Inputs!$B$6</f>
        <v>7.06</v>
      </c>
      <c r="K644">
        <f>[2]Inputs!$C$6</f>
        <v>1.63</v>
      </c>
      <c r="L644" s="5" t="str">
        <f>VLOOKUP(X644,[2]Inputs!$A:$F,6,FALSE)</f>
        <v>1.0299</v>
      </c>
      <c r="M644" s="5" t="str">
        <f>VLOOKUP(X644,[2]Inputs!$A:$H,8,FALSE)</f>
        <v>1.0000</v>
      </c>
      <c r="N644" s="5" t="str">
        <f>VLOOKUP(X644,[2]Inputs!$A:$H,7,FALSE)</f>
        <v>1.0300</v>
      </c>
      <c r="O644">
        <v>0</v>
      </c>
      <c r="P644">
        <v>0</v>
      </c>
      <c r="Q644">
        <v>0</v>
      </c>
      <c r="R644">
        <v>0</v>
      </c>
      <c r="S644">
        <f>SQRT((100/(J644*[2]Inputs!$B$9))^2/(K644^2+1))*[2]Inputs!$B$8^2/100</f>
        <v>12.409471324438538</v>
      </c>
      <c r="T644">
        <f>SQRT((100/(J644*[2]Inputs!$B$9))^2-SQRT((100/(J644*[2]Inputs!$B$9))^2/(K644^2+1))^2)*[2]Inputs!$B$8^2/100/2/PI()/50</f>
        <v>6.4385935699593638E-2</v>
      </c>
      <c r="U644">
        <v>0</v>
      </c>
      <c r="V644">
        <v>0</v>
      </c>
      <c r="W644" t="str">
        <f t="shared" si="29"/>
        <v>PSCAD_SMIB_C_ROCOF_SCR7.06_XR1.63_P0_Q0_ROCOF_5</v>
      </c>
      <c r="X644" t="str">
        <f t="shared" si="30"/>
        <v>0_0_7.06_1.63</v>
      </c>
      <c r="Z644">
        <v>0</v>
      </c>
      <c r="AB644" s="13"/>
      <c r="AC644" t="str">
        <f t="shared" si="28"/>
        <v>PSCAD_Test_ROCOF_5_LWBESS_R0_SCR7.06_XR1.63_P0_Q0_NOBESS</v>
      </c>
    </row>
    <row r="645" spans="1:29" x14ac:dyDescent="0.25">
      <c r="A645" s="1" t="s">
        <v>263</v>
      </c>
      <c r="B645" t="s">
        <v>55</v>
      </c>
      <c r="C645" t="s">
        <v>64</v>
      </c>
      <c r="D645" t="s">
        <v>1140</v>
      </c>
      <c r="E645" s="4" t="s">
        <v>302</v>
      </c>
      <c r="F645" t="s">
        <v>305</v>
      </c>
      <c r="G645">
        <v>20</v>
      </c>
      <c r="H645">
        <v>0</v>
      </c>
      <c r="I645">
        <v>0</v>
      </c>
      <c r="J645">
        <f>[2]Inputs!$B$7</f>
        <v>4.53</v>
      </c>
      <c r="K645">
        <f>[2]Inputs!$C$7</f>
        <v>1.21</v>
      </c>
      <c r="L645" s="5" t="str">
        <f>VLOOKUP(X645,[2]Inputs!$A:$F,6,FALSE)</f>
        <v>1.0300</v>
      </c>
      <c r="M645" s="5" t="str">
        <f>VLOOKUP(X645,[2]Inputs!$A:$H,8,FALSE)</f>
        <v>1.0000</v>
      </c>
      <c r="N645" s="5" t="str">
        <f>VLOOKUP(X645,[2]Inputs!$A:$H,7,FALSE)</f>
        <v>1.0300</v>
      </c>
      <c r="O645">
        <v>0</v>
      </c>
      <c r="P645">
        <v>0</v>
      </c>
      <c r="Q645">
        <v>0</v>
      </c>
      <c r="R645">
        <v>0</v>
      </c>
      <c r="S645">
        <f>SQRT((100/(J645*[2]Inputs!$B$9))^2/(K645^2+1))*[2]Inputs!$B$8^2/100</f>
        <v>23.560643977140487</v>
      </c>
      <c r="T645">
        <f>SQRT((100/(J645*[2]Inputs!$B$9))^2-SQRT((100/(J645*[2]Inputs!$B$9))^2/(K645^2+1))^2)*[2]Inputs!$B$8^2/100/2/PI()/50</f>
        <v>9.0744989423642869E-2</v>
      </c>
      <c r="U645">
        <v>0</v>
      </c>
      <c r="V645">
        <v>0</v>
      </c>
      <c r="W645" t="str">
        <f t="shared" si="29"/>
        <v>PSCAD_SMIB_C_ROCOF_SCR4.53_XR1.21_P0_Q0_ROCOF_6</v>
      </c>
      <c r="X645" t="str">
        <f t="shared" si="30"/>
        <v>0_0_4.53_1.21</v>
      </c>
      <c r="Z645">
        <v>0</v>
      </c>
      <c r="AB645" s="13"/>
      <c r="AC645" t="str">
        <f t="shared" si="28"/>
        <v>PSCAD_Test_ROCOF_6_LWBESS_R0_SCR4.53_XR1.21_P0_Q0_NOBESS</v>
      </c>
    </row>
    <row r="646" spans="1:29" x14ac:dyDescent="0.25">
      <c r="A646" s="1" t="s">
        <v>264</v>
      </c>
      <c r="B646" t="s">
        <v>55</v>
      </c>
      <c r="C646" t="s">
        <v>65</v>
      </c>
      <c r="D646" t="s">
        <v>1140</v>
      </c>
      <c r="E646" s="4" t="s">
        <v>302</v>
      </c>
      <c r="F646" t="s">
        <v>305</v>
      </c>
      <c r="G646">
        <v>20</v>
      </c>
      <c r="H646">
        <v>0</v>
      </c>
      <c r="I646">
        <v>0</v>
      </c>
      <c r="J646">
        <f>[2]Inputs!$B$6</f>
        <v>7.06</v>
      </c>
      <c r="K646">
        <f>[2]Inputs!$C$6</f>
        <v>1.63</v>
      </c>
      <c r="L646" s="5" t="str">
        <f>VLOOKUP(X646,[2]Inputs!$A:$F,6,FALSE)</f>
        <v>1.0299</v>
      </c>
      <c r="M646" s="5" t="str">
        <f>VLOOKUP(X646,[2]Inputs!$A:$H,8,FALSE)</f>
        <v>1.0000</v>
      </c>
      <c r="N646" s="5" t="str">
        <f>VLOOKUP(X646,[2]Inputs!$A:$H,7,FALSE)</f>
        <v>1.0300</v>
      </c>
      <c r="O646">
        <v>0</v>
      </c>
      <c r="P646">
        <v>0</v>
      </c>
      <c r="Q646">
        <v>0</v>
      </c>
      <c r="R646">
        <v>0</v>
      </c>
      <c r="S646">
        <f>SQRT((100/(J646*[2]Inputs!$B$9))^2/(K646^2+1))*[2]Inputs!$B$8^2/100</f>
        <v>12.409471324438538</v>
      </c>
      <c r="T646">
        <f>SQRT((100/(J646*[2]Inputs!$B$9))^2-SQRT((100/(J646*[2]Inputs!$B$9))^2/(K646^2+1))^2)*[2]Inputs!$B$8^2/100/2/PI()/50</f>
        <v>6.4385935699593638E-2</v>
      </c>
      <c r="U646">
        <v>0</v>
      </c>
      <c r="V646">
        <v>0</v>
      </c>
      <c r="W646" t="str">
        <f t="shared" si="29"/>
        <v>PSCAD_SMIB_C_ROCOF_SCR7.06_XR1.63_P0_Q0_ROCOF_7</v>
      </c>
      <c r="X646" t="str">
        <f t="shared" si="30"/>
        <v>0_0_7.06_1.63</v>
      </c>
      <c r="Z646">
        <v>0</v>
      </c>
      <c r="AB646" s="13"/>
      <c r="AC646" t="str">
        <f t="shared" si="28"/>
        <v>PSCAD_Test_ROCOF_7_LWBESS_R0_SCR7.06_XR1.63_P0_Q0_NOBESS</v>
      </c>
    </row>
    <row r="647" spans="1:29" x14ac:dyDescent="0.25">
      <c r="A647" s="1" t="s">
        <v>265</v>
      </c>
      <c r="B647" t="s">
        <v>55</v>
      </c>
      <c r="C647" t="s">
        <v>65</v>
      </c>
      <c r="D647" t="s">
        <v>1140</v>
      </c>
      <c r="E647" s="4" t="s">
        <v>302</v>
      </c>
      <c r="F647" t="s">
        <v>305</v>
      </c>
      <c r="G647">
        <v>20</v>
      </c>
      <c r="H647">
        <v>0</v>
      </c>
      <c r="I647">
        <v>0</v>
      </c>
      <c r="J647">
        <f>[2]Inputs!$B$7</f>
        <v>4.53</v>
      </c>
      <c r="K647">
        <f>[2]Inputs!$C$7</f>
        <v>1.21</v>
      </c>
      <c r="L647" s="5" t="str">
        <f>VLOOKUP(X647,[2]Inputs!$A:$F,6,FALSE)</f>
        <v>1.0300</v>
      </c>
      <c r="M647" s="5" t="str">
        <f>VLOOKUP(X647,[2]Inputs!$A:$H,8,FALSE)</f>
        <v>1.0000</v>
      </c>
      <c r="N647" s="5" t="str">
        <f>VLOOKUP(X647,[2]Inputs!$A:$H,7,FALSE)</f>
        <v>1.0300</v>
      </c>
      <c r="O647">
        <v>0</v>
      </c>
      <c r="P647">
        <v>0</v>
      </c>
      <c r="Q647">
        <v>0</v>
      </c>
      <c r="R647">
        <v>0</v>
      </c>
      <c r="S647">
        <f>SQRT((100/(J647*[2]Inputs!$B$9))^2/(K647^2+1))*[2]Inputs!$B$8^2/100</f>
        <v>23.560643977140487</v>
      </c>
      <c r="T647">
        <f>SQRT((100/(J647*[2]Inputs!$B$9))^2-SQRT((100/(J647*[2]Inputs!$B$9))^2/(K647^2+1))^2)*[2]Inputs!$B$8^2/100/2/PI()/50</f>
        <v>9.0744989423642869E-2</v>
      </c>
      <c r="U647">
        <v>0</v>
      </c>
      <c r="V647">
        <v>0</v>
      </c>
      <c r="W647" t="str">
        <f t="shared" si="29"/>
        <v>PSCAD_SMIB_C_ROCOF_SCR4.53_XR1.21_P0_Q0_ROCOF_8</v>
      </c>
      <c r="X647" t="str">
        <f t="shared" si="30"/>
        <v>0_0_4.53_1.21</v>
      </c>
      <c r="Z647">
        <v>0</v>
      </c>
      <c r="AB647" s="13"/>
      <c r="AC647" t="str">
        <f t="shared" si="28"/>
        <v>PSCAD_Test_ROCOF_8_LWBESS_R0_SCR4.53_XR1.21_P0_Q0_NOBESS</v>
      </c>
    </row>
    <row r="648" spans="1:29" x14ac:dyDescent="0.25">
      <c r="A648" t="s">
        <v>988</v>
      </c>
      <c r="B648" t="s">
        <v>55</v>
      </c>
      <c r="C648" t="s">
        <v>287</v>
      </c>
      <c r="D648" t="s">
        <v>1140</v>
      </c>
      <c r="E648">
        <v>52513</v>
      </c>
      <c r="F648" t="s">
        <v>305</v>
      </c>
      <c r="G648">
        <v>90</v>
      </c>
      <c r="H648">
        <v>-1</v>
      </c>
      <c r="I648">
        <v>0</v>
      </c>
      <c r="J648">
        <v>3</v>
      </c>
      <c r="K648">
        <v>14</v>
      </c>
      <c r="L648" s="5" t="str">
        <f>VLOOKUP(X648,[2]Inputs!$A:$F,6,FALSE)</f>
        <v>1.1013</v>
      </c>
      <c r="M648" s="5" t="str">
        <f>VLOOKUP(X648,[2]Inputs!$A:$H,8,FALSE)</f>
        <v>1.0000</v>
      </c>
      <c r="N648" s="5" t="str">
        <f>VLOOKUP(X648,[2]Inputs!$A:$H,7,FALSE)</f>
        <v>1.0300</v>
      </c>
      <c r="O648">
        <v>0</v>
      </c>
      <c r="P648">
        <v>0</v>
      </c>
      <c r="Q648">
        <v>0</v>
      </c>
      <c r="R648">
        <v>0</v>
      </c>
      <c r="S648">
        <f>SQRT((100/(J648*[2]Inputs!$B$9))^2/(K648^2+1))*[2]Inputs!$B$8^2/100</f>
        <v>3.9788737147094158</v>
      </c>
      <c r="T648">
        <f>SQRT((100/(J648*[2]Inputs!$B$9))^2-SQRT((100/(J648*[2]Inputs!$B$9))^2/(K648^2+1))^2)*[2]Inputs!$B$8^2/100/2/PI()/50</f>
        <v>0.17731207749763631</v>
      </c>
      <c r="U648">
        <v>0</v>
      </c>
      <c r="V648">
        <v>0</v>
      </c>
      <c r="W648" t="str">
        <f t="shared" si="29"/>
        <v>PSCAD_SMIB_C_52513_SCR3_XR14_P-1_Q0_Vref.9</v>
      </c>
      <c r="X648" t="str">
        <f t="shared" si="30"/>
        <v>-1_0_3_14</v>
      </c>
      <c r="Z648">
        <v>0</v>
      </c>
    </row>
    <row r="649" spans="1:29" x14ac:dyDescent="0.25">
      <c r="A649" t="s">
        <v>989</v>
      </c>
      <c r="B649" t="s">
        <v>55</v>
      </c>
      <c r="C649" t="s">
        <v>287</v>
      </c>
      <c r="D649" t="s">
        <v>1140</v>
      </c>
      <c r="E649">
        <v>52513</v>
      </c>
      <c r="F649" t="s">
        <v>305</v>
      </c>
      <c r="G649">
        <v>90</v>
      </c>
      <c r="H649">
        <v>-1</v>
      </c>
      <c r="I649">
        <v>0</v>
      </c>
      <c r="J649">
        <v>3</v>
      </c>
      <c r="K649">
        <v>3</v>
      </c>
      <c r="L649" s="5" t="str">
        <f>VLOOKUP(X649,[2]Inputs!$A:$F,6,FALSE)</f>
        <v>1.1731</v>
      </c>
      <c r="M649" s="5" t="str">
        <f>VLOOKUP(X649,[2]Inputs!$A:$H,8,FALSE)</f>
        <v>1.0000</v>
      </c>
      <c r="N649" s="5" t="str">
        <f>VLOOKUP(X649,[2]Inputs!$A:$H,7,FALSE)</f>
        <v>1.0300</v>
      </c>
      <c r="O649">
        <v>0</v>
      </c>
      <c r="P649">
        <v>0</v>
      </c>
      <c r="Q649">
        <v>0</v>
      </c>
      <c r="R649">
        <v>0</v>
      </c>
      <c r="S649">
        <f>SQRT((100/(J649*[2]Inputs!$B$9))^2/(K649^2+1))*[2]Inputs!$B$8^2/100</f>
        <v>17.660104471401873</v>
      </c>
      <c r="T649">
        <f>SQRT((100/(J649*[2]Inputs!$B$9))^2-SQRT((100/(J649*[2]Inputs!$B$9))^2/(K649^2+1))^2)*[2]Inputs!$B$8^2/100/2/PI()/50</f>
        <v>0.16864157532857349</v>
      </c>
      <c r="U649">
        <v>0</v>
      </c>
      <c r="V649">
        <v>0</v>
      </c>
      <c r="W649" t="str">
        <f t="shared" si="29"/>
        <v>PSCAD_SMIB_C_52513_SCR3_XR3_P-1_Q0_Vref.10</v>
      </c>
      <c r="X649" t="str">
        <f t="shared" si="30"/>
        <v>-1_0_3_3</v>
      </c>
      <c r="Z649">
        <v>0</v>
      </c>
    </row>
    <row r="650" spans="1:29" x14ac:dyDescent="0.25">
      <c r="A650" t="s">
        <v>990</v>
      </c>
      <c r="B650" t="s">
        <v>280</v>
      </c>
      <c r="C650" t="s">
        <v>287</v>
      </c>
      <c r="D650" t="s">
        <v>1140</v>
      </c>
      <c r="E650">
        <v>52513</v>
      </c>
      <c r="F650" t="s">
        <v>305</v>
      </c>
      <c r="G650">
        <v>90</v>
      </c>
      <c r="H650">
        <v>-1</v>
      </c>
      <c r="I650">
        <v>0</v>
      </c>
      <c r="J650">
        <f>[4]Inputs!$C$3</f>
        <v>7.06</v>
      </c>
      <c r="K650">
        <f>[4]Inputs!$D$3</f>
        <v>1.63</v>
      </c>
      <c r="L650" s="5" t="str">
        <f>VLOOKUP(X650,[2]Inputs!$A:$F,6,FALSE)</f>
        <v>1.1081</v>
      </c>
      <c r="M650" s="5" t="str">
        <f>VLOOKUP(X650,[2]Inputs!$A:$H,8,FALSE)</f>
        <v>1.0000</v>
      </c>
      <c r="N650" s="5" t="str">
        <f>VLOOKUP(X650,[2]Inputs!$A:$H,7,FALSE)</f>
        <v>1.0300</v>
      </c>
      <c r="O650">
        <v>0</v>
      </c>
      <c r="P650">
        <v>0</v>
      </c>
      <c r="Q650">
        <v>0</v>
      </c>
      <c r="R650">
        <v>0</v>
      </c>
      <c r="S650">
        <f>SQRT((100/(J650*[2]Inputs!$B$9))^2/(K650^2+1))*[2]Inputs!$B$8^2/100</f>
        <v>12.409471324438538</v>
      </c>
      <c r="T650">
        <f>SQRT((100/(J650*[2]Inputs!$B$9))^2-SQRT((100/(J650*[2]Inputs!$B$9))^2/(K650^2+1))^2)*[2]Inputs!$B$8^2/100/2/PI()/50</f>
        <v>6.4385935699593638E-2</v>
      </c>
      <c r="U650">
        <v>0</v>
      </c>
      <c r="V650">
        <v>0</v>
      </c>
      <c r="W650" t="str">
        <f t="shared" si="29"/>
        <v>PSCAD_SMIB_C_52513_SCR7.06_XR1.63_P-1_Q0_Vref.11</v>
      </c>
      <c r="X650" t="str">
        <f t="shared" si="30"/>
        <v>-1_0_7.06_1.63</v>
      </c>
      <c r="Z650">
        <v>0</v>
      </c>
    </row>
    <row r="651" spans="1:29" x14ac:dyDescent="0.25">
      <c r="A651" t="s">
        <v>991</v>
      </c>
      <c r="B651" t="s">
        <v>280</v>
      </c>
      <c r="C651" t="s">
        <v>287</v>
      </c>
      <c r="D651" t="s">
        <v>1140</v>
      </c>
      <c r="E651">
        <v>52513</v>
      </c>
      <c r="F651" t="s">
        <v>305</v>
      </c>
      <c r="G651">
        <v>90</v>
      </c>
      <c r="H651">
        <v>-1</v>
      </c>
      <c r="I651">
        <v>0</v>
      </c>
      <c r="J651">
        <f>[4]Inputs!$C$4</f>
        <v>4.53</v>
      </c>
      <c r="K651">
        <f>[4]Inputs!$D$4</f>
        <v>1.21</v>
      </c>
      <c r="L651" s="5" t="str">
        <f>VLOOKUP(X651,[2]Inputs!$A:$F,6,FALSE)</f>
        <v>1.1782</v>
      </c>
      <c r="M651" s="5" t="str">
        <f>VLOOKUP(X651,[2]Inputs!$A:$H,8,FALSE)</f>
        <v>1.0000</v>
      </c>
      <c r="N651" s="5" t="str">
        <f>VLOOKUP(X651,[2]Inputs!$A:$H,7,FALSE)</f>
        <v>1.0300</v>
      </c>
      <c r="O651">
        <v>0</v>
      </c>
      <c r="P651">
        <v>0</v>
      </c>
      <c r="Q651">
        <v>0</v>
      </c>
      <c r="R651">
        <v>0</v>
      </c>
      <c r="S651">
        <f>SQRT((100/(J651*[2]Inputs!$B$9))^2/(K651^2+1))*[2]Inputs!$B$8^2/100</f>
        <v>23.560643977140487</v>
      </c>
      <c r="T651">
        <f>SQRT((100/(J651*[2]Inputs!$B$9))^2-SQRT((100/(J651*[2]Inputs!$B$9))^2/(K651^2+1))^2)*[2]Inputs!$B$8^2/100/2/PI()/50</f>
        <v>9.0744989423642869E-2</v>
      </c>
      <c r="U651">
        <v>0</v>
      </c>
      <c r="V651">
        <v>0</v>
      </c>
      <c r="W651" t="str">
        <f t="shared" si="29"/>
        <v>PSCAD_SMIB_C_52513_SCR4.53_XR1.21_P-1_Q0_Vref.12</v>
      </c>
      <c r="X651" t="str">
        <f t="shared" si="30"/>
        <v>-1_0_4.53_1.21</v>
      </c>
      <c r="Z651">
        <v>0</v>
      </c>
    </row>
    <row r="652" spans="1:29" x14ac:dyDescent="0.25">
      <c r="A652" t="s">
        <v>992</v>
      </c>
      <c r="B652" t="s">
        <v>280</v>
      </c>
      <c r="C652" t="s">
        <v>288</v>
      </c>
      <c r="D652" t="s">
        <v>1140</v>
      </c>
      <c r="E652">
        <v>52513</v>
      </c>
      <c r="F652" t="s">
        <v>305</v>
      </c>
      <c r="G652">
        <v>90</v>
      </c>
      <c r="H652">
        <v>-1</v>
      </c>
      <c r="I652">
        <v>0.39500000000000002</v>
      </c>
      <c r="J652">
        <v>7.06</v>
      </c>
      <c r="K652">
        <v>1.63</v>
      </c>
      <c r="L652" s="5" t="str">
        <f>VLOOKUP(X652,[2]Inputs!$A:$F,6,FALSE)</f>
        <v>1.0656</v>
      </c>
      <c r="M652" s="5" t="str">
        <f>VLOOKUP(X652,[2]Inputs!$A:$H,8,FALSE)</f>
        <v>1.0500</v>
      </c>
      <c r="N652" s="5" t="str">
        <f>VLOOKUP(X652,[2]Inputs!$A:$H,7,FALSE)</f>
        <v>1.0500</v>
      </c>
      <c r="O652">
        <v>0</v>
      </c>
      <c r="P652">
        <v>0</v>
      </c>
      <c r="Q652">
        <v>0</v>
      </c>
      <c r="R652">
        <v>0</v>
      </c>
      <c r="S652">
        <f>SQRT((100/(J652*[2]Inputs!$B$9))^2/(K652^2+1))*[2]Inputs!$B$8^2/100</f>
        <v>12.409471324438538</v>
      </c>
      <c r="T652">
        <f>SQRT((100/(J652*[2]Inputs!$B$9))^2-SQRT((100/(J652*[2]Inputs!$B$9))^2/(K652^2+1))^2)*[2]Inputs!$B$8^2/100/2/PI()/50</f>
        <v>6.4385935699593638E-2</v>
      </c>
      <c r="U652">
        <v>0</v>
      </c>
      <c r="V652">
        <v>0</v>
      </c>
      <c r="W652" t="str">
        <f t="shared" si="29"/>
        <v>PSCAD_SMIB_C_52513_SCR7.06_XR1.63_P-1_Q0.395_Vref.17</v>
      </c>
      <c r="X652" t="str">
        <f t="shared" si="30"/>
        <v>-1_0.395_7.06_1.63</v>
      </c>
      <c r="Z652">
        <v>0</v>
      </c>
    </row>
    <row r="653" spans="1:29" x14ac:dyDescent="0.25">
      <c r="A653" t="s">
        <v>993</v>
      </c>
      <c r="B653" t="s">
        <v>280</v>
      </c>
      <c r="C653" t="s">
        <v>288</v>
      </c>
      <c r="D653" t="s">
        <v>1140</v>
      </c>
      <c r="E653">
        <v>52513</v>
      </c>
      <c r="F653" t="s">
        <v>305</v>
      </c>
      <c r="G653">
        <v>90</v>
      </c>
      <c r="H653">
        <v>-1</v>
      </c>
      <c r="I653">
        <v>0.39500000000000002</v>
      </c>
      <c r="J653">
        <v>4.53</v>
      </c>
      <c r="K653">
        <v>1.21</v>
      </c>
      <c r="L653" s="5" t="str">
        <f>VLOOKUP(X653,[2]Inputs!$A:$F,6,FALSE)</f>
        <v>1.1228</v>
      </c>
      <c r="M653" s="5" t="str">
        <f>VLOOKUP(X653,[2]Inputs!$A:$H,8,FALSE)</f>
        <v>1.0500</v>
      </c>
      <c r="N653" s="5" t="str">
        <f>VLOOKUP(X653,[2]Inputs!$A:$H,7,FALSE)</f>
        <v>1.0500</v>
      </c>
      <c r="O653">
        <v>0</v>
      </c>
      <c r="P653">
        <v>0</v>
      </c>
      <c r="Q653">
        <v>0</v>
      </c>
      <c r="R653">
        <v>0</v>
      </c>
      <c r="S653">
        <f>SQRT((100/(J653*[2]Inputs!$B$9))^2/(K653^2+1))*[2]Inputs!$B$8^2/100</f>
        <v>23.560643977140487</v>
      </c>
      <c r="T653">
        <f>SQRT((100/(J653*[2]Inputs!$B$9))^2-SQRT((100/(J653*[2]Inputs!$B$9))^2/(K653^2+1))^2)*[2]Inputs!$B$8^2/100/2/PI()/50</f>
        <v>9.0744989423642869E-2</v>
      </c>
      <c r="U653">
        <v>0</v>
      </c>
      <c r="V653">
        <v>0</v>
      </c>
      <c r="W653" t="str">
        <f t="shared" si="29"/>
        <v>PSCAD_SMIB_C_52513_SCR4.53_XR1.21_P-1_Q0.395_Vref.18</v>
      </c>
      <c r="X653" t="str">
        <f t="shared" si="30"/>
        <v>-1_0.395_4.53_1.21</v>
      </c>
      <c r="Z653">
        <v>0</v>
      </c>
    </row>
    <row r="654" spans="1:29" x14ac:dyDescent="0.25">
      <c r="A654" t="s">
        <v>994</v>
      </c>
      <c r="B654" t="s">
        <v>280</v>
      </c>
      <c r="C654" t="s">
        <v>289</v>
      </c>
      <c r="D654" t="s">
        <v>1140</v>
      </c>
      <c r="E654">
        <v>52513</v>
      </c>
      <c r="F654" t="s">
        <v>305</v>
      </c>
      <c r="G654">
        <v>90</v>
      </c>
      <c r="H654">
        <v>-1</v>
      </c>
      <c r="I654">
        <v>-0.39500000000000002</v>
      </c>
      <c r="J654">
        <f>[4]Inputs!$C$3</f>
        <v>7.06</v>
      </c>
      <c r="K654">
        <f>[4]Inputs!$D$3</f>
        <v>1.63</v>
      </c>
      <c r="L654" s="5" t="str">
        <f>VLOOKUP(X654,[2]Inputs!$A:$F,6,FALSE)</f>
        <v>1.1516</v>
      </c>
      <c r="M654" s="5" t="str">
        <f>VLOOKUP(X654,[2]Inputs!$A:$H,8,FALSE)</f>
        <v>0.9625</v>
      </c>
      <c r="N654" s="5" t="str">
        <f>VLOOKUP(X654,[2]Inputs!$A:$H,7,FALSE)</f>
        <v>1.0100</v>
      </c>
      <c r="O654">
        <v>0</v>
      </c>
      <c r="P654">
        <v>0</v>
      </c>
      <c r="Q654">
        <v>0</v>
      </c>
      <c r="R654">
        <v>0</v>
      </c>
      <c r="S654">
        <f>SQRT((100/(J654*[2]Inputs!$B$9))^2/(K654^2+1))*[2]Inputs!$B$8^2/100</f>
        <v>12.409471324438538</v>
      </c>
      <c r="T654">
        <f>SQRT((100/(J654*[2]Inputs!$B$9))^2-SQRT((100/(J654*[2]Inputs!$B$9))^2/(K654^2+1))^2)*[2]Inputs!$B$8^2/100/2/PI()/50</f>
        <v>6.4385935699593638E-2</v>
      </c>
      <c r="U654">
        <v>0</v>
      </c>
      <c r="V654">
        <v>0</v>
      </c>
      <c r="W654" t="str">
        <f t="shared" si="29"/>
        <v>PSCAD_SMIB_C_52513_SCR7.06_XR1.63_P-1_Q-0.395_Vref.23</v>
      </c>
      <c r="X654" t="str">
        <f t="shared" si="30"/>
        <v>-1_-0.395_7.06_1.63</v>
      </c>
      <c r="Z654">
        <v>0</v>
      </c>
    </row>
    <row r="655" spans="1:29" x14ac:dyDescent="0.25">
      <c r="A655" t="s">
        <v>995</v>
      </c>
      <c r="B655" t="s">
        <v>280</v>
      </c>
      <c r="C655" t="s">
        <v>289</v>
      </c>
      <c r="D655" t="s">
        <v>1140</v>
      </c>
      <c r="E655">
        <v>52513</v>
      </c>
      <c r="F655" t="s">
        <v>305</v>
      </c>
      <c r="G655">
        <v>90</v>
      </c>
      <c r="H655">
        <v>-1</v>
      </c>
      <c r="I655">
        <v>-0.39500000000000002</v>
      </c>
      <c r="J655">
        <f>[4]Inputs!$C$4</f>
        <v>4.53</v>
      </c>
      <c r="K655">
        <f>[4]Inputs!$D$4</f>
        <v>1.21</v>
      </c>
      <c r="L655" s="5" t="str">
        <f>VLOOKUP(X655,[2]Inputs!$A:$F,6,FALSE)</f>
        <v>1.2369</v>
      </c>
      <c r="M655" s="5" t="str">
        <f>VLOOKUP(X655,[2]Inputs!$A:$H,8,FALSE)</f>
        <v>0.9625</v>
      </c>
      <c r="N655" s="5" t="str">
        <f>VLOOKUP(X655,[2]Inputs!$A:$H,7,FALSE)</f>
        <v>1.0100</v>
      </c>
      <c r="O655">
        <v>0</v>
      </c>
      <c r="P655">
        <v>0</v>
      </c>
      <c r="Q655">
        <v>0</v>
      </c>
      <c r="R655">
        <v>0</v>
      </c>
      <c r="S655">
        <f>SQRT((100/(J655*[2]Inputs!$B$9))^2/(K655^2+1))*[2]Inputs!$B$8^2/100</f>
        <v>23.560643977140487</v>
      </c>
      <c r="T655">
        <f>SQRT((100/(J655*[2]Inputs!$B$9))^2-SQRT((100/(J655*[2]Inputs!$B$9))^2/(K655^2+1))^2)*[2]Inputs!$B$8^2/100/2/PI()/50</f>
        <v>9.0744989423642869E-2</v>
      </c>
      <c r="U655">
        <v>0</v>
      </c>
      <c r="V655">
        <v>0</v>
      </c>
      <c r="W655" t="str">
        <f t="shared" si="29"/>
        <v>PSCAD_SMIB_C_52513_SCR4.53_XR1.21_P-1_Q-0.395_Vref.24</v>
      </c>
      <c r="X655" t="str">
        <f t="shared" si="30"/>
        <v>-1_-0.395_4.53_1.21</v>
      </c>
      <c r="Z655">
        <v>0</v>
      </c>
    </row>
    <row r="656" spans="1:29" x14ac:dyDescent="0.25">
      <c r="A656" t="s">
        <v>1240</v>
      </c>
      <c r="B656" t="s">
        <v>280</v>
      </c>
      <c r="C656" t="s">
        <v>287</v>
      </c>
      <c r="D656" t="s">
        <v>1140</v>
      </c>
      <c r="E656">
        <v>52513</v>
      </c>
      <c r="F656" t="s">
        <v>305</v>
      </c>
      <c r="G656">
        <v>90</v>
      </c>
      <c r="H656">
        <v>-1</v>
      </c>
      <c r="I656">
        <v>0.39500000000000002</v>
      </c>
      <c r="J656">
        <f>[4]Inputs!$C$3</f>
        <v>7.06</v>
      </c>
      <c r="K656">
        <f>[4]Inputs!$D$3</f>
        <v>1.63</v>
      </c>
      <c r="L656" s="5" t="str">
        <f>VLOOKUP(X656,[2]Inputs!$A:$F,6,FALSE)</f>
        <v>1.0656</v>
      </c>
      <c r="M656" s="5" t="str">
        <f>VLOOKUP(X656,[2]Inputs!$A:$H,8,FALSE)</f>
        <v>1.0500</v>
      </c>
      <c r="N656" s="5" t="str">
        <f>VLOOKUP(X656,[2]Inputs!$A:$H,7,FALSE)</f>
        <v>1.0500</v>
      </c>
      <c r="O656">
        <v>0</v>
      </c>
      <c r="P656">
        <v>0</v>
      </c>
      <c r="Q656">
        <v>0</v>
      </c>
      <c r="R656">
        <v>0</v>
      </c>
      <c r="S656">
        <f>SQRT((100/(J656*[2]Inputs!$B$9))^2/(K656^2+1))*[2]Inputs!$B$8^2/100</f>
        <v>12.409471324438538</v>
      </c>
      <c r="T656">
        <f>SQRT((100/(J656*[2]Inputs!$B$9))^2-SQRT((100/(J656*[2]Inputs!$B$9))^2/(K656^2+1))^2)*[2]Inputs!$B$8^2/100/2/PI()/50</f>
        <v>6.4385935699593638E-2</v>
      </c>
      <c r="U656">
        <v>0</v>
      </c>
      <c r="V656">
        <v>0</v>
      </c>
      <c r="W656" t="str">
        <f t="shared" si="29"/>
        <v>PSCAD_SMIB_C_52513_SCR7.06_XR1.63_P-1_Q0.395_Vref.29</v>
      </c>
      <c r="X656" t="str">
        <f t="shared" si="30"/>
        <v>-1_0.395_7.06_1.63</v>
      </c>
      <c r="Z656">
        <v>0</v>
      </c>
    </row>
    <row r="657" spans="1:26" x14ac:dyDescent="0.25">
      <c r="A657" t="s">
        <v>1241</v>
      </c>
      <c r="B657" t="s">
        <v>280</v>
      </c>
      <c r="C657" t="s">
        <v>287</v>
      </c>
      <c r="D657" t="s">
        <v>1140</v>
      </c>
      <c r="E657">
        <v>52513</v>
      </c>
      <c r="F657" t="s">
        <v>305</v>
      </c>
      <c r="G657">
        <v>90</v>
      </c>
      <c r="H657">
        <v>-1</v>
      </c>
      <c r="I657">
        <v>-0.39500000000000002</v>
      </c>
      <c r="J657">
        <f>[4]Inputs!$C$3</f>
        <v>7.06</v>
      </c>
      <c r="K657">
        <f>[4]Inputs!$D$3</f>
        <v>1.63</v>
      </c>
      <c r="L657" s="5" t="str">
        <f>VLOOKUP(X657,[2]Inputs!$A:$F,6,FALSE)</f>
        <v>1.1516</v>
      </c>
      <c r="M657" s="5" t="str">
        <f>VLOOKUP(X657,[2]Inputs!$A:$H,8,FALSE)</f>
        <v>0.9625</v>
      </c>
      <c r="N657" s="5" t="str">
        <f>VLOOKUP(X657,[2]Inputs!$A:$H,7,FALSE)</f>
        <v>1.0100</v>
      </c>
      <c r="O657">
        <v>0</v>
      </c>
      <c r="P657">
        <v>0</v>
      </c>
      <c r="Q657">
        <v>0</v>
      </c>
      <c r="R657">
        <v>0</v>
      </c>
      <c r="S657">
        <f>SQRT((100/(J657*[2]Inputs!$B$9))^2/(K657^2+1))*[2]Inputs!$B$8^2/100</f>
        <v>12.409471324438538</v>
      </c>
      <c r="T657">
        <f>SQRT((100/(J657*[2]Inputs!$B$9))^2-SQRT((100/(J657*[2]Inputs!$B$9))^2/(K657^2+1))^2)*[2]Inputs!$B$8^2/100/2/PI()/50</f>
        <v>6.4385935699593638E-2</v>
      </c>
      <c r="U657">
        <v>0</v>
      </c>
      <c r="V657">
        <v>0</v>
      </c>
      <c r="W657" t="str">
        <f t="shared" si="29"/>
        <v>PSCAD_SMIB_C_52513_SCR7.06_XR1.63_P-1_Q-0.395_Vref.30</v>
      </c>
      <c r="X657" t="str">
        <f t="shared" si="30"/>
        <v>-1_-0.395_7.06_1.63</v>
      </c>
      <c r="Z657">
        <v>0</v>
      </c>
    </row>
    <row r="658" spans="1:26" x14ac:dyDescent="0.25">
      <c r="A658" t="s">
        <v>1242</v>
      </c>
      <c r="B658" t="s">
        <v>280</v>
      </c>
      <c r="C658" t="s">
        <v>287</v>
      </c>
      <c r="D658" t="s">
        <v>1140</v>
      </c>
      <c r="E658">
        <v>52513</v>
      </c>
      <c r="F658" t="s">
        <v>305</v>
      </c>
      <c r="G658">
        <v>90</v>
      </c>
      <c r="H658">
        <v>-1</v>
      </c>
      <c r="I658">
        <v>0.39500000000000002</v>
      </c>
      <c r="J658">
        <f>[4]Inputs!$C$4</f>
        <v>4.53</v>
      </c>
      <c r="K658">
        <f>[4]Inputs!$D$4</f>
        <v>1.21</v>
      </c>
      <c r="L658" s="5" t="str">
        <f>VLOOKUP(X658,[2]Inputs!$A:$F,6,FALSE)</f>
        <v>1.1228</v>
      </c>
      <c r="M658" s="5" t="str">
        <f>VLOOKUP(X658,[2]Inputs!$A:$H,8,FALSE)</f>
        <v>1.0500</v>
      </c>
      <c r="N658" s="5" t="str">
        <f>VLOOKUP(X658,[2]Inputs!$A:$H,7,FALSE)</f>
        <v>1.0500</v>
      </c>
      <c r="O658">
        <v>0</v>
      </c>
      <c r="P658">
        <v>0</v>
      </c>
      <c r="Q658">
        <v>0</v>
      </c>
      <c r="R658">
        <v>0</v>
      </c>
      <c r="S658">
        <f>SQRT((100/(J658*[2]Inputs!$B$9))^2/(K658^2+1))*[2]Inputs!$B$8^2/100</f>
        <v>23.560643977140487</v>
      </c>
      <c r="T658">
        <f>SQRT((100/(J658*[2]Inputs!$B$9))^2-SQRT((100/(J658*[2]Inputs!$B$9))^2/(K658^2+1))^2)*[2]Inputs!$B$8^2/100/2/PI()/50</f>
        <v>9.0744989423642869E-2</v>
      </c>
      <c r="U658">
        <v>0</v>
      </c>
      <c r="V658">
        <v>0</v>
      </c>
      <c r="W658" t="str">
        <f t="shared" si="29"/>
        <v>PSCAD_SMIB_C_52513_SCR4.53_XR1.21_P-1_Q0.395_Vref.35</v>
      </c>
      <c r="X658" t="str">
        <f t="shared" si="30"/>
        <v>-1_0.395_4.53_1.21</v>
      </c>
      <c r="Z658">
        <v>0</v>
      </c>
    </row>
    <row r="659" spans="1:26" x14ac:dyDescent="0.25">
      <c r="A659" t="s">
        <v>1243</v>
      </c>
      <c r="B659" t="s">
        <v>280</v>
      </c>
      <c r="C659" t="s">
        <v>287</v>
      </c>
      <c r="D659" t="s">
        <v>1140</v>
      </c>
      <c r="E659">
        <v>52513</v>
      </c>
      <c r="F659" t="s">
        <v>305</v>
      </c>
      <c r="G659">
        <v>90</v>
      </c>
      <c r="H659">
        <v>-1</v>
      </c>
      <c r="I659">
        <v>-0.39500000000000002</v>
      </c>
      <c r="J659">
        <f>[4]Inputs!$C$4</f>
        <v>4.53</v>
      </c>
      <c r="K659">
        <f>[4]Inputs!$D$4</f>
        <v>1.21</v>
      </c>
      <c r="L659" s="5" t="str">
        <f>VLOOKUP(X659,[2]Inputs!$A:$F,6,FALSE)</f>
        <v>1.2369</v>
      </c>
      <c r="M659" s="5" t="str">
        <f>VLOOKUP(X659,[2]Inputs!$A:$H,8,FALSE)</f>
        <v>0.9625</v>
      </c>
      <c r="N659" s="5" t="str">
        <f>VLOOKUP(X659,[2]Inputs!$A:$H,7,FALSE)</f>
        <v>1.0100</v>
      </c>
      <c r="O659">
        <v>0</v>
      </c>
      <c r="P659">
        <v>0</v>
      </c>
      <c r="Q659">
        <v>0</v>
      </c>
      <c r="R659">
        <v>0</v>
      </c>
      <c r="S659">
        <f>SQRT((100/(J659*[2]Inputs!$B$9))^2/(K659^2+1))*[2]Inputs!$B$8^2/100</f>
        <v>23.560643977140487</v>
      </c>
      <c r="T659">
        <f>SQRT((100/(J659*[2]Inputs!$B$9))^2-SQRT((100/(J659*[2]Inputs!$B$9))^2/(K659^2+1))^2)*[2]Inputs!$B$8^2/100/2/PI()/50</f>
        <v>9.0744989423642869E-2</v>
      </c>
      <c r="U659">
        <v>0</v>
      </c>
      <c r="V659">
        <v>0</v>
      </c>
      <c r="W659" t="str">
        <f t="shared" si="29"/>
        <v>PSCAD_SMIB_C_52513_SCR4.53_XR1.21_P-1_Q-0.395_Vref.36</v>
      </c>
      <c r="X659" t="str">
        <f t="shared" si="30"/>
        <v>-1_-0.395_4.53_1.21</v>
      </c>
      <c r="Z659">
        <v>0</v>
      </c>
    </row>
    <row r="660" spans="1:26" x14ac:dyDescent="0.25">
      <c r="A660" t="s">
        <v>996</v>
      </c>
      <c r="B660" t="s">
        <v>55</v>
      </c>
      <c r="C660" t="s">
        <v>290</v>
      </c>
      <c r="D660" t="s">
        <v>1140</v>
      </c>
      <c r="E660">
        <v>52513</v>
      </c>
      <c r="F660" t="s">
        <v>305</v>
      </c>
      <c r="G660">
        <v>70</v>
      </c>
      <c r="H660">
        <v>-1</v>
      </c>
      <c r="I660">
        <v>0</v>
      </c>
      <c r="J660">
        <v>3</v>
      </c>
      <c r="K660">
        <v>14</v>
      </c>
      <c r="L660" s="5" t="str">
        <f>VLOOKUP(X660,[2]Inputs!$A:$F,6,FALSE)</f>
        <v>1.1013</v>
      </c>
      <c r="M660" s="5" t="str">
        <f>VLOOKUP(X660,[2]Inputs!$A:$H,8,FALSE)</f>
        <v>1.0000</v>
      </c>
      <c r="N660" s="5" t="str">
        <f>VLOOKUP(X660,[2]Inputs!$A:$H,7,FALSE)</f>
        <v>1.0300</v>
      </c>
      <c r="O660">
        <v>0</v>
      </c>
      <c r="P660">
        <v>0</v>
      </c>
      <c r="Q660">
        <v>0</v>
      </c>
      <c r="R660">
        <v>0</v>
      </c>
      <c r="S660">
        <f>SQRT((100/(J660*[2]Inputs!$B$9))^2/(K660^2+1))*[2]Inputs!$B$8^2/100</f>
        <v>3.9788737147094158</v>
      </c>
      <c r="T660">
        <f>SQRT((100/(J660*[2]Inputs!$B$9))^2-SQRT((100/(J660*[2]Inputs!$B$9))^2/(K660^2+1))^2)*[2]Inputs!$B$8^2/100/2/PI()/50</f>
        <v>0.17731207749763631</v>
      </c>
      <c r="U660">
        <v>0</v>
      </c>
      <c r="V660">
        <v>0</v>
      </c>
      <c r="W660" t="str">
        <f t="shared" si="29"/>
        <v>PSCAD_SMIB_C_52513_SCR3_XR14_P-1_Q0_Vgrid.9</v>
      </c>
      <c r="X660" t="str">
        <f t="shared" si="30"/>
        <v>-1_0_3_14</v>
      </c>
      <c r="Z660">
        <v>0</v>
      </c>
    </row>
    <row r="661" spans="1:26" x14ac:dyDescent="0.25">
      <c r="A661" t="s">
        <v>997</v>
      </c>
      <c r="B661" t="s">
        <v>55</v>
      </c>
      <c r="C661" t="s">
        <v>290</v>
      </c>
      <c r="D661" t="s">
        <v>1140</v>
      </c>
      <c r="E661">
        <v>52513</v>
      </c>
      <c r="F661" t="s">
        <v>305</v>
      </c>
      <c r="G661">
        <v>70</v>
      </c>
      <c r="H661">
        <v>-1</v>
      </c>
      <c r="I661">
        <v>0</v>
      </c>
      <c r="J661">
        <v>3</v>
      </c>
      <c r="K661">
        <v>3</v>
      </c>
      <c r="L661" s="5" t="str">
        <f>VLOOKUP(X661,[2]Inputs!$A:$F,6,FALSE)</f>
        <v>1.1731</v>
      </c>
      <c r="M661" s="5" t="str">
        <f>VLOOKUP(X661,[2]Inputs!$A:$H,8,FALSE)</f>
        <v>1.0000</v>
      </c>
      <c r="N661" s="5" t="str">
        <f>VLOOKUP(X661,[2]Inputs!$A:$H,7,FALSE)</f>
        <v>1.0300</v>
      </c>
      <c r="O661">
        <v>0</v>
      </c>
      <c r="P661">
        <v>0</v>
      </c>
      <c r="Q661">
        <v>0</v>
      </c>
      <c r="R661">
        <v>0</v>
      </c>
      <c r="S661">
        <f>SQRT((100/(J661*[2]Inputs!$B$9))^2/(K661^2+1))*[2]Inputs!$B$8^2/100</f>
        <v>17.660104471401873</v>
      </c>
      <c r="T661">
        <f>SQRT((100/(J661*[2]Inputs!$B$9))^2-SQRT((100/(J661*[2]Inputs!$B$9))^2/(K661^2+1))^2)*[2]Inputs!$B$8^2/100/2/PI()/50</f>
        <v>0.16864157532857349</v>
      </c>
      <c r="U661">
        <v>0</v>
      </c>
      <c r="V661">
        <v>0</v>
      </c>
      <c r="W661" t="str">
        <f t="shared" si="29"/>
        <v>PSCAD_SMIB_C_52513_SCR3_XR3_P-1_Q0_Vgrid.10</v>
      </c>
      <c r="X661" t="str">
        <f t="shared" si="30"/>
        <v>-1_0_3_3</v>
      </c>
      <c r="Z661">
        <v>0</v>
      </c>
    </row>
    <row r="662" spans="1:26" x14ac:dyDescent="0.25">
      <c r="A662" t="s">
        <v>998</v>
      </c>
      <c r="B662" t="s">
        <v>280</v>
      </c>
      <c r="C662" t="s">
        <v>290</v>
      </c>
      <c r="D662" t="s">
        <v>1140</v>
      </c>
      <c r="E662">
        <v>52513</v>
      </c>
      <c r="F662" t="s">
        <v>305</v>
      </c>
      <c r="G662">
        <v>70</v>
      </c>
      <c r="H662">
        <v>-1</v>
      </c>
      <c r="I662">
        <v>0</v>
      </c>
      <c r="J662">
        <f>[4]Inputs!$C$3</f>
        <v>7.06</v>
      </c>
      <c r="K662">
        <f>[4]Inputs!$D$3</f>
        <v>1.63</v>
      </c>
      <c r="L662" s="5" t="str">
        <f>VLOOKUP(X662,[2]Inputs!$A:$F,6,FALSE)</f>
        <v>1.1081</v>
      </c>
      <c r="M662" s="5" t="str">
        <f>VLOOKUP(X662,[2]Inputs!$A:$H,8,FALSE)</f>
        <v>1.0000</v>
      </c>
      <c r="N662" s="5" t="str">
        <f>VLOOKUP(X662,[2]Inputs!$A:$H,7,FALSE)</f>
        <v>1.0300</v>
      </c>
      <c r="O662">
        <v>0</v>
      </c>
      <c r="P662">
        <v>0</v>
      </c>
      <c r="Q662">
        <v>0</v>
      </c>
      <c r="R662">
        <v>0</v>
      </c>
      <c r="S662">
        <f>SQRT((100/(J662*[2]Inputs!$B$9))^2/(K662^2+1))*[2]Inputs!$B$8^2/100</f>
        <v>12.409471324438538</v>
      </c>
      <c r="T662">
        <f>SQRT((100/(J662*[2]Inputs!$B$9))^2-SQRT((100/(J662*[2]Inputs!$B$9))^2/(K662^2+1))^2)*[2]Inputs!$B$8^2/100/2/PI()/50</f>
        <v>6.4385935699593638E-2</v>
      </c>
      <c r="U662">
        <v>0</v>
      </c>
      <c r="V662">
        <v>0</v>
      </c>
      <c r="W662" t="str">
        <f t="shared" si="29"/>
        <v>PSCAD_SMIB_C_52513_SCR7.06_XR1.63_P-1_Q0_Vgrid.11</v>
      </c>
      <c r="X662" t="str">
        <f t="shared" si="30"/>
        <v>-1_0_7.06_1.63</v>
      </c>
      <c r="Z662">
        <v>0</v>
      </c>
    </row>
    <row r="663" spans="1:26" x14ac:dyDescent="0.25">
      <c r="A663" t="s">
        <v>999</v>
      </c>
      <c r="B663" t="s">
        <v>280</v>
      </c>
      <c r="C663" t="s">
        <v>290</v>
      </c>
      <c r="D663" t="s">
        <v>1140</v>
      </c>
      <c r="E663">
        <v>52513</v>
      </c>
      <c r="F663" t="s">
        <v>305</v>
      </c>
      <c r="G663">
        <v>70</v>
      </c>
      <c r="H663">
        <v>-1</v>
      </c>
      <c r="I663">
        <v>0</v>
      </c>
      <c r="J663">
        <f>[4]Inputs!$C$4</f>
        <v>4.53</v>
      </c>
      <c r="K663">
        <f>[4]Inputs!$D$4</f>
        <v>1.21</v>
      </c>
      <c r="L663" s="5" t="str">
        <f>VLOOKUP(X663,[2]Inputs!$A:$F,6,FALSE)</f>
        <v>1.1782</v>
      </c>
      <c r="M663" s="5" t="str">
        <f>VLOOKUP(X663,[2]Inputs!$A:$H,8,FALSE)</f>
        <v>1.0000</v>
      </c>
      <c r="N663" s="5" t="str">
        <f>VLOOKUP(X663,[2]Inputs!$A:$H,7,FALSE)</f>
        <v>1.0300</v>
      </c>
      <c r="O663">
        <v>0</v>
      </c>
      <c r="P663">
        <v>0</v>
      </c>
      <c r="Q663">
        <v>0</v>
      </c>
      <c r="R663">
        <v>0</v>
      </c>
      <c r="S663">
        <f>SQRT((100/(J663*[2]Inputs!$B$9))^2/(K663^2+1))*[2]Inputs!$B$8^2/100</f>
        <v>23.560643977140487</v>
      </c>
      <c r="T663">
        <f>SQRT((100/(J663*[2]Inputs!$B$9))^2-SQRT((100/(J663*[2]Inputs!$B$9))^2/(K663^2+1))^2)*[2]Inputs!$B$8^2/100/2/PI()/50</f>
        <v>9.0744989423642869E-2</v>
      </c>
      <c r="U663">
        <v>0</v>
      </c>
      <c r="V663">
        <v>0</v>
      </c>
      <c r="W663" t="str">
        <f t="shared" si="29"/>
        <v>PSCAD_SMIB_C_52513_SCR4.53_XR1.21_P-1_Q0_Vgrid.12</v>
      </c>
      <c r="X663" t="str">
        <f t="shared" si="30"/>
        <v>-1_0_4.53_1.21</v>
      </c>
      <c r="Z663">
        <v>0</v>
      </c>
    </row>
    <row r="664" spans="1:26" x14ac:dyDescent="0.25">
      <c r="A664" t="s">
        <v>1244</v>
      </c>
      <c r="B664" t="s">
        <v>280</v>
      </c>
      <c r="C664" t="s">
        <v>290</v>
      </c>
      <c r="D664" t="s">
        <v>1140</v>
      </c>
      <c r="E664">
        <v>52513</v>
      </c>
      <c r="F664" t="s">
        <v>305</v>
      </c>
      <c r="G664">
        <v>70</v>
      </c>
      <c r="H664">
        <v>-1</v>
      </c>
      <c r="I664">
        <v>0.39500000000000002</v>
      </c>
      <c r="J664">
        <f>[4]Inputs!$C$3</f>
        <v>7.06</v>
      </c>
      <c r="K664">
        <f>[4]Inputs!$D$3</f>
        <v>1.63</v>
      </c>
      <c r="L664" s="5" t="str">
        <f>VLOOKUP(X664,[2]Inputs!$A:$F,6,FALSE)</f>
        <v>1.0656</v>
      </c>
      <c r="M664" s="5" t="str">
        <f>VLOOKUP(X664,[2]Inputs!$A:$H,8,FALSE)</f>
        <v>1.0500</v>
      </c>
      <c r="N664" s="5" t="str">
        <f>VLOOKUP(X664,[2]Inputs!$A:$H,7,FALSE)</f>
        <v>1.0500</v>
      </c>
      <c r="O664">
        <v>0</v>
      </c>
      <c r="P664">
        <v>0</v>
      </c>
      <c r="Q664">
        <v>0</v>
      </c>
      <c r="R664">
        <v>0</v>
      </c>
      <c r="S664">
        <f>SQRT((100/(J664*[2]Inputs!$B$9))^2/(K664^2+1))*[2]Inputs!$B$8^2/100</f>
        <v>12.409471324438538</v>
      </c>
      <c r="T664">
        <f>SQRT((100/(J664*[2]Inputs!$B$9))^2-SQRT((100/(J664*[2]Inputs!$B$9))^2/(K664^2+1))^2)*[2]Inputs!$B$8^2/100/2/PI()/50</f>
        <v>6.4385935699593638E-2</v>
      </c>
      <c r="U664">
        <v>0</v>
      </c>
      <c r="V664">
        <v>0</v>
      </c>
      <c r="W664" t="str">
        <f t="shared" si="29"/>
        <v>PSCAD_SMIB_C_52513_SCR7.06_XR1.63_P-1_Q0.395_Vgrid.17</v>
      </c>
      <c r="X664" t="str">
        <f t="shared" si="30"/>
        <v>-1_0.395_7.06_1.63</v>
      </c>
      <c r="Z664">
        <v>0</v>
      </c>
    </row>
    <row r="665" spans="1:26" x14ac:dyDescent="0.25">
      <c r="A665" t="s">
        <v>1245</v>
      </c>
      <c r="B665" t="s">
        <v>280</v>
      </c>
      <c r="C665" t="s">
        <v>290</v>
      </c>
      <c r="D665" t="s">
        <v>1140</v>
      </c>
      <c r="E665">
        <v>52513</v>
      </c>
      <c r="F665" t="s">
        <v>305</v>
      </c>
      <c r="G665">
        <v>70</v>
      </c>
      <c r="H665">
        <v>-1</v>
      </c>
      <c r="I665">
        <v>-0.39500000000000002</v>
      </c>
      <c r="J665">
        <f>[4]Inputs!$C$3</f>
        <v>7.06</v>
      </c>
      <c r="K665">
        <f>[4]Inputs!$D$3</f>
        <v>1.63</v>
      </c>
      <c r="L665" s="5" t="str">
        <f>VLOOKUP(X665,[2]Inputs!$A:$F,6,FALSE)</f>
        <v>1.1516</v>
      </c>
      <c r="M665" s="5" t="str">
        <f>VLOOKUP(X665,[2]Inputs!$A:$H,8,FALSE)</f>
        <v>0.9625</v>
      </c>
      <c r="N665" s="5" t="str">
        <f>VLOOKUP(X665,[2]Inputs!$A:$H,7,FALSE)</f>
        <v>1.0100</v>
      </c>
      <c r="O665">
        <v>0</v>
      </c>
      <c r="P665">
        <v>0</v>
      </c>
      <c r="Q665">
        <v>0</v>
      </c>
      <c r="R665">
        <v>0</v>
      </c>
      <c r="S665">
        <f>SQRT((100/(J665*[2]Inputs!$B$9))^2/(K665^2+1))*[2]Inputs!$B$8^2/100</f>
        <v>12.409471324438538</v>
      </c>
      <c r="T665">
        <f>SQRT((100/(J665*[2]Inputs!$B$9))^2-SQRT((100/(J665*[2]Inputs!$B$9))^2/(K665^2+1))^2)*[2]Inputs!$B$8^2/100/2/PI()/50</f>
        <v>6.4385935699593638E-2</v>
      </c>
      <c r="U665">
        <v>0</v>
      </c>
      <c r="V665">
        <v>0</v>
      </c>
      <c r="W665" t="str">
        <f t="shared" si="29"/>
        <v>PSCAD_SMIB_C_52513_SCR7.06_XR1.63_P-1_Q-0.395_Vgrid.18</v>
      </c>
      <c r="X665" t="str">
        <f t="shared" si="30"/>
        <v>-1_-0.395_7.06_1.63</v>
      </c>
      <c r="Z665">
        <v>0</v>
      </c>
    </row>
    <row r="666" spans="1:26" x14ac:dyDescent="0.25">
      <c r="A666" t="s">
        <v>1246</v>
      </c>
      <c r="B666" t="s">
        <v>280</v>
      </c>
      <c r="C666" t="s">
        <v>290</v>
      </c>
      <c r="D666" t="s">
        <v>1140</v>
      </c>
      <c r="E666">
        <v>52513</v>
      </c>
      <c r="F666" t="s">
        <v>305</v>
      </c>
      <c r="G666">
        <v>70</v>
      </c>
      <c r="H666">
        <v>-1</v>
      </c>
      <c r="I666">
        <v>0.39500000000000002</v>
      </c>
      <c r="J666">
        <f>[4]Inputs!$C$4</f>
        <v>4.53</v>
      </c>
      <c r="K666">
        <f>[4]Inputs!$D$4</f>
        <v>1.21</v>
      </c>
      <c r="L666" s="5" t="str">
        <f>VLOOKUP(X666,[2]Inputs!$A:$F,6,FALSE)</f>
        <v>1.1228</v>
      </c>
      <c r="M666" s="5" t="str">
        <f>VLOOKUP(X666,[2]Inputs!$A:$H,8,FALSE)</f>
        <v>1.0500</v>
      </c>
      <c r="N666" s="5" t="str">
        <f>VLOOKUP(X666,[2]Inputs!$A:$H,7,FALSE)</f>
        <v>1.0500</v>
      </c>
      <c r="O666">
        <v>0</v>
      </c>
      <c r="P666">
        <v>0</v>
      </c>
      <c r="Q666">
        <v>0</v>
      </c>
      <c r="R666">
        <v>0</v>
      </c>
      <c r="S666">
        <f>SQRT((100/(J666*[2]Inputs!$B$9))^2/(K666^2+1))*[2]Inputs!$B$8^2/100</f>
        <v>23.560643977140487</v>
      </c>
      <c r="T666">
        <f>SQRT((100/(J666*[2]Inputs!$B$9))^2-SQRT((100/(J666*[2]Inputs!$B$9))^2/(K666^2+1))^2)*[2]Inputs!$B$8^2/100/2/PI()/50</f>
        <v>9.0744989423642869E-2</v>
      </c>
      <c r="U666">
        <v>0</v>
      </c>
      <c r="V666">
        <v>0</v>
      </c>
      <c r="W666" t="str">
        <f t="shared" si="29"/>
        <v>PSCAD_SMIB_C_52513_SCR4.53_XR1.21_P-1_Q0.395_Vgrid.23</v>
      </c>
      <c r="X666" t="str">
        <f t="shared" si="30"/>
        <v>-1_0.395_4.53_1.21</v>
      </c>
      <c r="Z666">
        <v>0</v>
      </c>
    </row>
    <row r="667" spans="1:26" x14ac:dyDescent="0.25">
      <c r="A667" t="s">
        <v>1247</v>
      </c>
      <c r="B667" t="s">
        <v>280</v>
      </c>
      <c r="C667" t="s">
        <v>290</v>
      </c>
      <c r="D667" t="s">
        <v>1140</v>
      </c>
      <c r="E667">
        <v>52513</v>
      </c>
      <c r="F667" t="s">
        <v>305</v>
      </c>
      <c r="G667">
        <v>70</v>
      </c>
      <c r="H667">
        <v>-1</v>
      </c>
      <c r="I667">
        <v>-0.39500000000000002</v>
      </c>
      <c r="J667">
        <f>[4]Inputs!$C$4</f>
        <v>4.53</v>
      </c>
      <c r="K667">
        <f>[4]Inputs!$D$4</f>
        <v>1.21</v>
      </c>
      <c r="L667" s="5" t="str">
        <f>VLOOKUP(X667,[2]Inputs!$A:$F,6,FALSE)</f>
        <v>1.2369</v>
      </c>
      <c r="M667" s="5" t="str">
        <f>VLOOKUP(X667,[2]Inputs!$A:$H,8,FALSE)</f>
        <v>0.9625</v>
      </c>
      <c r="N667" s="5" t="str">
        <f>VLOOKUP(X667,[2]Inputs!$A:$H,7,FALSE)</f>
        <v>1.0100</v>
      </c>
      <c r="O667">
        <v>0</v>
      </c>
      <c r="P667">
        <v>0</v>
      </c>
      <c r="Q667">
        <v>0</v>
      </c>
      <c r="R667">
        <v>0</v>
      </c>
      <c r="S667">
        <f>SQRT((100/(J667*[2]Inputs!$B$9))^2/(K667^2+1))*[2]Inputs!$B$8^2/100</f>
        <v>23.560643977140487</v>
      </c>
      <c r="T667">
        <f>SQRT((100/(J667*[2]Inputs!$B$9))^2-SQRT((100/(J667*[2]Inputs!$B$9))^2/(K667^2+1))^2)*[2]Inputs!$B$8^2/100/2/PI()/50</f>
        <v>9.0744989423642869E-2</v>
      </c>
      <c r="U667">
        <v>0</v>
      </c>
      <c r="V667">
        <v>0</v>
      </c>
      <c r="W667" t="str">
        <f t="shared" si="29"/>
        <v>PSCAD_SMIB_C_52513_SCR4.53_XR1.21_P-1_Q-0.395_Vgrid.24</v>
      </c>
      <c r="X667" t="str">
        <f t="shared" si="30"/>
        <v>-1_-0.395_4.53_1.21</v>
      </c>
      <c r="Z667">
        <v>0</v>
      </c>
    </row>
    <row r="668" spans="1:26" x14ac:dyDescent="0.25">
      <c r="A668" t="s">
        <v>1248</v>
      </c>
      <c r="B668" t="s">
        <v>55</v>
      </c>
      <c r="C668" t="s">
        <v>291</v>
      </c>
      <c r="D668" t="s">
        <v>1140</v>
      </c>
      <c r="E668">
        <v>52513</v>
      </c>
      <c r="F668" t="s">
        <v>305</v>
      </c>
      <c r="G668">
        <v>100</v>
      </c>
      <c r="H668">
        <v>-1</v>
      </c>
      <c r="I668">
        <v>0</v>
      </c>
      <c r="J668">
        <v>3</v>
      </c>
      <c r="K668">
        <v>14</v>
      </c>
      <c r="L668" s="5" t="str">
        <f>VLOOKUP(X668,[2]Inputs!$A:$F,6,FALSE)</f>
        <v>1.1013</v>
      </c>
      <c r="M668" s="5" t="str">
        <f>VLOOKUP(X668,[2]Inputs!$A:$H,8,FALSE)</f>
        <v>1.0000</v>
      </c>
      <c r="N668" s="5" t="str">
        <f>VLOOKUP(X668,[2]Inputs!$A:$H,7,FALSE)</f>
        <v>1.0300</v>
      </c>
      <c r="O668">
        <v>0</v>
      </c>
      <c r="P668">
        <v>0</v>
      </c>
      <c r="Q668">
        <v>0</v>
      </c>
      <c r="R668">
        <v>0</v>
      </c>
      <c r="S668">
        <f>SQRT((100/(J668*[2]Inputs!$B$9))^2/(K668^2+1))*[2]Inputs!$B$8^2/100</f>
        <v>3.9788737147094158</v>
      </c>
      <c r="T668">
        <f>SQRT((100/(J668*[2]Inputs!$B$9))^2-SQRT((100/(J668*[2]Inputs!$B$9))^2/(K668^2+1))^2)*[2]Inputs!$B$8^2/100/2/PI()/50</f>
        <v>0.17731207749763631</v>
      </c>
      <c r="U668">
        <v>0</v>
      </c>
      <c r="V668">
        <v>0</v>
      </c>
      <c r="W668" t="str">
        <f t="shared" si="29"/>
        <v>PSCAD_SMIB_C_52513_SCR3_XR14_P-1_Q0_Qref.9</v>
      </c>
      <c r="X668" t="str">
        <f t="shared" si="30"/>
        <v>-1_0_3_14</v>
      </c>
      <c r="Z668">
        <v>0</v>
      </c>
    </row>
    <row r="669" spans="1:26" x14ac:dyDescent="0.25">
      <c r="A669" t="s">
        <v>1249</v>
      </c>
      <c r="B669" t="s">
        <v>55</v>
      </c>
      <c r="C669" t="s">
        <v>291</v>
      </c>
      <c r="D669" t="s">
        <v>1140</v>
      </c>
      <c r="E669">
        <v>52513</v>
      </c>
      <c r="F669" t="s">
        <v>305</v>
      </c>
      <c r="G669">
        <v>100</v>
      </c>
      <c r="H669">
        <v>-1</v>
      </c>
      <c r="I669">
        <v>0</v>
      </c>
      <c r="J669">
        <v>3</v>
      </c>
      <c r="K669">
        <v>3</v>
      </c>
      <c r="L669" s="5" t="str">
        <f>VLOOKUP(X669,[2]Inputs!$A:$F,6,FALSE)</f>
        <v>1.1731</v>
      </c>
      <c r="M669" s="5" t="str">
        <f>VLOOKUP(X669,[2]Inputs!$A:$H,8,FALSE)</f>
        <v>1.0000</v>
      </c>
      <c r="N669" s="5" t="str">
        <f>VLOOKUP(X669,[2]Inputs!$A:$H,7,FALSE)</f>
        <v>1.0300</v>
      </c>
      <c r="O669">
        <v>0</v>
      </c>
      <c r="P669">
        <v>0</v>
      </c>
      <c r="Q669">
        <v>0</v>
      </c>
      <c r="R669">
        <v>0</v>
      </c>
      <c r="S669">
        <f>SQRT((100/(J669*[2]Inputs!$B$9))^2/(K669^2+1))*[2]Inputs!$B$8^2/100</f>
        <v>17.660104471401873</v>
      </c>
      <c r="T669">
        <f>SQRT((100/(J669*[2]Inputs!$B$9))^2-SQRT((100/(J669*[2]Inputs!$B$9))^2/(K669^2+1))^2)*[2]Inputs!$B$8^2/100/2/PI()/50</f>
        <v>0.16864157532857349</v>
      </c>
      <c r="U669">
        <v>0</v>
      </c>
      <c r="V669">
        <v>0</v>
      </c>
      <c r="W669" t="str">
        <f t="shared" si="29"/>
        <v>PSCAD_SMIB_C_52513_SCR3_XR3_P-1_Q0_Qref.10</v>
      </c>
      <c r="X669" t="str">
        <f t="shared" si="30"/>
        <v>-1_0_3_3</v>
      </c>
      <c r="Z669">
        <v>0</v>
      </c>
    </row>
    <row r="670" spans="1:26" x14ac:dyDescent="0.25">
      <c r="A670" t="s">
        <v>1250</v>
      </c>
      <c r="B670" t="s">
        <v>280</v>
      </c>
      <c r="C670" t="s">
        <v>291</v>
      </c>
      <c r="D670" t="s">
        <v>1140</v>
      </c>
      <c r="E670">
        <v>52513</v>
      </c>
      <c r="F670" t="s">
        <v>305</v>
      </c>
      <c r="G670">
        <v>100</v>
      </c>
      <c r="H670">
        <v>-1</v>
      </c>
      <c r="I670">
        <v>0</v>
      </c>
      <c r="J670">
        <v>7.06</v>
      </c>
      <c r="K670">
        <v>1.63</v>
      </c>
      <c r="L670" s="5" t="str">
        <f>VLOOKUP(X670,[2]Inputs!$A:$F,6,FALSE)</f>
        <v>1.1081</v>
      </c>
      <c r="M670" s="5" t="str">
        <f>VLOOKUP(X670,[2]Inputs!$A:$H,8,FALSE)</f>
        <v>1.0000</v>
      </c>
      <c r="N670" s="5" t="str">
        <f>VLOOKUP(X670,[2]Inputs!$A:$H,7,FALSE)</f>
        <v>1.0300</v>
      </c>
      <c r="O670">
        <v>0</v>
      </c>
      <c r="P670">
        <v>0</v>
      </c>
      <c r="Q670">
        <v>0</v>
      </c>
      <c r="R670">
        <v>0</v>
      </c>
      <c r="S670">
        <f>SQRT((100/(J670*[2]Inputs!$B$9))^2/(K670^2+1))*[2]Inputs!$B$8^2/100</f>
        <v>12.409471324438538</v>
      </c>
      <c r="T670">
        <f>SQRT((100/(J670*[2]Inputs!$B$9))^2-SQRT((100/(J670*[2]Inputs!$B$9))^2/(K670^2+1))^2)*[2]Inputs!$B$8^2/100/2/PI()/50</f>
        <v>6.4385935699593638E-2</v>
      </c>
      <c r="U670">
        <v>0</v>
      </c>
      <c r="V670">
        <v>0</v>
      </c>
      <c r="W670" t="str">
        <f t="shared" si="29"/>
        <v>PSCAD_SMIB_C_52513_SCR7.06_XR1.63_P-1_Q0_Qref.11</v>
      </c>
      <c r="X670" t="str">
        <f t="shared" si="30"/>
        <v>-1_0_7.06_1.63</v>
      </c>
      <c r="Z670">
        <v>0</v>
      </c>
    </row>
    <row r="671" spans="1:26" x14ac:dyDescent="0.25">
      <c r="A671" t="s">
        <v>1251</v>
      </c>
      <c r="B671" t="s">
        <v>280</v>
      </c>
      <c r="C671" t="s">
        <v>291</v>
      </c>
      <c r="D671" t="s">
        <v>1140</v>
      </c>
      <c r="E671">
        <v>52513</v>
      </c>
      <c r="F671" t="s">
        <v>305</v>
      </c>
      <c r="G671">
        <v>100</v>
      </c>
      <c r="H671">
        <v>-1</v>
      </c>
      <c r="I671">
        <v>0</v>
      </c>
      <c r="J671">
        <v>4.53</v>
      </c>
      <c r="K671">
        <v>1.21</v>
      </c>
      <c r="L671" s="5" t="str">
        <f>VLOOKUP(X671,[2]Inputs!$A:$F,6,FALSE)</f>
        <v>1.1782</v>
      </c>
      <c r="M671" s="5" t="str">
        <f>VLOOKUP(X671,[2]Inputs!$A:$H,8,FALSE)</f>
        <v>1.0000</v>
      </c>
      <c r="N671" s="5" t="str">
        <f>VLOOKUP(X671,[2]Inputs!$A:$H,7,FALSE)</f>
        <v>1.0300</v>
      </c>
      <c r="O671">
        <v>0</v>
      </c>
      <c r="P671">
        <v>0</v>
      </c>
      <c r="Q671">
        <v>0</v>
      </c>
      <c r="R671">
        <v>0</v>
      </c>
      <c r="S671">
        <f>SQRT((100/(J671*[2]Inputs!$B$9))^2/(K671^2+1))*[2]Inputs!$B$8^2/100</f>
        <v>23.560643977140487</v>
      </c>
      <c r="T671">
        <f>SQRT((100/(J671*[2]Inputs!$B$9))^2-SQRT((100/(J671*[2]Inputs!$B$9))^2/(K671^2+1))^2)*[2]Inputs!$B$8^2/100/2/PI()/50</f>
        <v>9.0744989423642869E-2</v>
      </c>
      <c r="U671">
        <v>0</v>
      </c>
      <c r="V671">
        <v>0</v>
      </c>
      <c r="W671" t="str">
        <f t="shared" si="29"/>
        <v>PSCAD_SMIB_C_52513_SCR4.53_XR1.21_P-1_Q0_Qref.12</v>
      </c>
      <c r="X671" t="str">
        <f t="shared" si="30"/>
        <v>-1_0_4.53_1.21</v>
      </c>
      <c r="Z671">
        <v>0</v>
      </c>
    </row>
    <row r="672" spans="1:26" x14ac:dyDescent="0.25">
      <c r="A672" t="s">
        <v>1252</v>
      </c>
      <c r="B672" t="s">
        <v>55</v>
      </c>
      <c r="C672" t="s">
        <v>292</v>
      </c>
      <c r="D672" t="s">
        <v>1140</v>
      </c>
      <c r="E672">
        <v>52513</v>
      </c>
      <c r="F672" t="s">
        <v>305</v>
      </c>
      <c r="G672">
        <v>100</v>
      </c>
      <c r="H672">
        <v>-1</v>
      </c>
      <c r="I672">
        <v>0</v>
      </c>
      <c r="J672">
        <v>3</v>
      </c>
      <c r="K672">
        <v>14</v>
      </c>
      <c r="L672" s="5" t="str">
        <f>VLOOKUP(X672,[2]Inputs!$A:$F,6,FALSE)</f>
        <v>1.1013</v>
      </c>
      <c r="M672" s="5" t="str">
        <f>VLOOKUP(X672,[2]Inputs!$A:$H,8,FALSE)</f>
        <v>1.0000</v>
      </c>
      <c r="N672" s="5" t="str">
        <f>VLOOKUP(X672,[2]Inputs!$A:$H,7,FALSE)</f>
        <v>1.0300</v>
      </c>
      <c r="O672">
        <v>0</v>
      </c>
      <c r="P672">
        <v>0</v>
      </c>
      <c r="Q672">
        <v>0</v>
      </c>
      <c r="R672">
        <v>0</v>
      </c>
      <c r="S672">
        <f>SQRT((100/(J672*[2]Inputs!$B$9))^2/(K672^2+1))*[2]Inputs!$B$8^2/100</f>
        <v>3.9788737147094158</v>
      </c>
      <c r="T672">
        <f>SQRT((100/(J672*[2]Inputs!$B$9))^2-SQRT((100/(J672*[2]Inputs!$B$9))^2/(K672^2+1))^2)*[2]Inputs!$B$8^2/100/2/PI()/50</f>
        <v>0.17731207749763631</v>
      </c>
      <c r="U672">
        <v>0</v>
      </c>
      <c r="V672">
        <v>0</v>
      </c>
      <c r="W672" t="str">
        <f t="shared" si="29"/>
        <v>PSCAD_SMIB_C_52513_SCR3_XR14_P-1_Q0_PFref.5</v>
      </c>
      <c r="X672" t="str">
        <f t="shared" si="30"/>
        <v>-1_0_3_14</v>
      </c>
      <c r="Z672">
        <v>0</v>
      </c>
    </row>
    <row r="673" spans="1:26" x14ac:dyDescent="0.25">
      <c r="A673" t="s">
        <v>1253</v>
      </c>
      <c r="B673" t="s">
        <v>55</v>
      </c>
      <c r="C673" t="s">
        <v>292</v>
      </c>
      <c r="D673" t="s">
        <v>1140</v>
      </c>
      <c r="E673">
        <v>52513</v>
      </c>
      <c r="F673" t="s">
        <v>305</v>
      </c>
      <c r="G673">
        <v>100</v>
      </c>
      <c r="H673">
        <v>-1</v>
      </c>
      <c r="I673">
        <v>0</v>
      </c>
      <c r="J673">
        <v>3</v>
      </c>
      <c r="K673">
        <v>3</v>
      </c>
      <c r="L673" s="5" t="str">
        <f>VLOOKUP(X673,[2]Inputs!$A:$F,6,FALSE)</f>
        <v>1.1731</v>
      </c>
      <c r="M673" s="5" t="str">
        <f>VLOOKUP(X673,[2]Inputs!$A:$H,8,FALSE)</f>
        <v>1.0000</v>
      </c>
      <c r="N673" s="5" t="str">
        <f>VLOOKUP(X673,[2]Inputs!$A:$H,7,FALSE)</f>
        <v>1.0300</v>
      </c>
      <c r="O673">
        <v>0</v>
      </c>
      <c r="P673">
        <v>0</v>
      </c>
      <c r="Q673">
        <v>0</v>
      </c>
      <c r="R673">
        <v>0</v>
      </c>
      <c r="S673">
        <f>SQRT((100/(J673*[2]Inputs!$B$9))^2/(K673^2+1))*[2]Inputs!$B$8^2/100</f>
        <v>17.660104471401873</v>
      </c>
      <c r="T673">
        <f>SQRT((100/(J673*[2]Inputs!$B$9))^2-SQRT((100/(J673*[2]Inputs!$B$9))^2/(K673^2+1))^2)*[2]Inputs!$B$8^2/100/2/PI()/50</f>
        <v>0.16864157532857349</v>
      </c>
      <c r="U673">
        <v>0</v>
      </c>
      <c r="V673">
        <v>0</v>
      </c>
      <c r="W673" t="str">
        <f t="shared" si="29"/>
        <v>PSCAD_SMIB_C_52513_SCR3_XR3_P-1_Q0_PFref.6</v>
      </c>
      <c r="X673" t="str">
        <f t="shared" si="30"/>
        <v>-1_0_3_3</v>
      </c>
      <c r="Z673">
        <v>0</v>
      </c>
    </row>
    <row r="674" spans="1:26" x14ac:dyDescent="0.25">
      <c r="A674" t="s">
        <v>1254</v>
      </c>
      <c r="B674" t="s">
        <v>280</v>
      </c>
      <c r="C674" t="s">
        <v>292</v>
      </c>
      <c r="D674" t="s">
        <v>1140</v>
      </c>
      <c r="E674">
        <v>52513</v>
      </c>
      <c r="F674" t="s">
        <v>305</v>
      </c>
      <c r="G674">
        <v>100</v>
      </c>
      <c r="H674">
        <v>-1</v>
      </c>
      <c r="I674">
        <v>0</v>
      </c>
      <c r="J674">
        <v>7.06</v>
      </c>
      <c r="K674">
        <v>1.63</v>
      </c>
      <c r="L674" s="5" t="str">
        <f>VLOOKUP(X674,[2]Inputs!$A:$F,6,FALSE)</f>
        <v>1.1081</v>
      </c>
      <c r="M674" s="5" t="str">
        <f>VLOOKUP(X674,[2]Inputs!$A:$H,8,FALSE)</f>
        <v>1.0000</v>
      </c>
      <c r="N674" s="5" t="str">
        <f>VLOOKUP(X674,[2]Inputs!$A:$H,7,FALSE)</f>
        <v>1.0300</v>
      </c>
      <c r="O674">
        <v>0</v>
      </c>
      <c r="P674">
        <v>0</v>
      </c>
      <c r="Q674">
        <v>0</v>
      </c>
      <c r="R674">
        <v>0</v>
      </c>
      <c r="S674">
        <f>SQRT((100/(J674*[2]Inputs!$B$9))^2/(K674^2+1))*[2]Inputs!$B$8^2/100</f>
        <v>12.409471324438538</v>
      </c>
      <c r="T674">
        <f>SQRT((100/(J674*[2]Inputs!$B$9))^2-SQRT((100/(J674*[2]Inputs!$B$9))^2/(K674^2+1))^2)*[2]Inputs!$B$8^2/100/2/PI()/50</f>
        <v>6.4385935699593638E-2</v>
      </c>
      <c r="U674">
        <v>0</v>
      </c>
      <c r="V674">
        <v>0</v>
      </c>
      <c r="W674" t="str">
        <f t="shared" si="29"/>
        <v>PSCAD_SMIB_C_52513_SCR7.06_XR1.63_P-1_Q0_PFref.7</v>
      </c>
      <c r="X674" t="str">
        <f t="shared" si="30"/>
        <v>-1_0_7.06_1.63</v>
      </c>
      <c r="Z674">
        <v>0</v>
      </c>
    </row>
    <row r="675" spans="1:26" x14ac:dyDescent="0.25">
      <c r="A675" t="s">
        <v>1255</v>
      </c>
      <c r="B675" t="s">
        <v>280</v>
      </c>
      <c r="C675" t="s">
        <v>292</v>
      </c>
      <c r="D675" t="s">
        <v>1140</v>
      </c>
      <c r="E675">
        <v>52513</v>
      </c>
      <c r="F675" t="s">
        <v>305</v>
      </c>
      <c r="G675">
        <v>100</v>
      </c>
      <c r="H675">
        <v>-1</v>
      </c>
      <c r="I675">
        <v>0</v>
      </c>
      <c r="J675">
        <v>4.53</v>
      </c>
      <c r="K675">
        <v>1.21</v>
      </c>
      <c r="L675" s="5" t="str">
        <f>VLOOKUP(X675,[2]Inputs!$A:$F,6,FALSE)</f>
        <v>1.1782</v>
      </c>
      <c r="M675" s="5" t="str">
        <f>VLOOKUP(X675,[2]Inputs!$A:$H,8,FALSE)</f>
        <v>1.0000</v>
      </c>
      <c r="N675" s="5" t="str">
        <f>VLOOKUP(X675,[2]Inputs!$A:$H,7,FALSE)</f>
        <v>1.0300</v>
      </c>
      <c r="O675">
        <v>0</v>
      </c>
      <c r="P675">
        <v>0</v>
      </c>
      <c r="Q675">
        <v>0</v>
      </c>
      <c r="R675">
        <v>0</v>
      </c>
      <c r="S675">
        <f>SQRT((100/(J675*[2]Inputs!$B$9))^2/(K675^2+1))*[2]Inputs!$B$8^2/100</f>
        <v>23.560643977140487</v>
      </c>
      <c r="T675">
        <f>SQRT((100/(J675*[2]Inputs!$B$9))^2-SQRT((100/(J675*[2]Inputs!$B$9))^2/(K675^2+1))^2)*[2]Inputs!$B$8^2/100/2/PI()/50</f>
        <v>9.0744989423642869E-2</v>
      </c>
      <c r="U675">
        <v>0</v>
      </c>
      <c r="V675">
        <v>0</v>
      </c>
      <c r="W675" t="str">
        <f t="shared" si="29"/>
        <v>PSCAD_SMIB_C_52513_SCR4.53_XR1.21_P-1_Q0_PFref.8</v>
      </c>
      <c r="X675" t="str">
        <f t="shared" si="30"/>
        <v>-1_0_4.53_1.21</v>
      </c>
      <c r="Z675">
        <v>0</v>
      </c>
    </row>
    <row r="676" spans="1:26" x14ac:dyDescent="0.25">
      <c r="A676" t="s">
        <v>852</v>
      </c>
      <c r="B676" t="s">
        <v>55</v>
      </c>
      <c r="C676" t="s">
        <v>298</v>
      </c>
      <c r="D676" t="s">
        <v>1140</v>
      </c>
      <c r="E676">
        <v>5253</v>
      </c>
      <c r="F676" t="s">
        <v>305</v>
      </c>
      <c r="G676">
        <v>752.5</v>
      </c>
      <c r="H676">
        <v>-1</v>
      </c>
      <c r="I676">
        <v>0</v>
      </c>
      <c r="J676">
        <v>7.06</v>
      </c>
      <c r="K676">
        <v>1.6319999999999999</v>
      </c>
      <c r="L676" s="5" t="str">
        <f>VLOOKUP(X676,[2]Inputs!$A:$F,6,FALSE)</f>
        <v>1.1081</v>
      </c>
      <c r="M676" s="5" t="str">
        <f>VLOOKUP(X676,[2]Inputs!$A:$H,8,FALSE)</f>
        <v>1.0000</v>
      </c>
      <c r="N676" s="5" t="str">
        <f>VLOOKUP(X676,[2]Inputs!$A:$H,7,FALSE)</f>
        <v>1.0300</v>
      </c>
      <c r="O676">
        <v>0</v>
      </c>
      <c r="P676">
        <v>0</v>
      </c>
      <c r="Q676">
        <v>0</v>
      </c>
      <c r="R676">
        <v>0</v>
      </c>
      <c r="S676">
        <f>SQRT((100/(J676*[2]Inputs!$B$9))^2/(K676^2+1))*[2]Inputs!$B$8^2/100</f>
        <v>12.398416711713384</v>
      </c>
      <c r="T676">
        <f>SQRT((100/(J676*[2]Inputs!$B$9))^2-SQRT((100/(J676*[2]Inputs!$B$9))^2/(K676^2+1))^2)*[2]Inputs!$B$8^2/100/2/PI()/50</f>
        <v>6.4407510153791842E-2</v>
      </c>
      <c r="U676">
        <v>0</v>
      </c>
      <c r="V676">
        <v>0</v>
      </c>
      <c r="W676" t="str">
        <f t="shared" si="29"/>
        <v>PSCAD_SMIB_C_5253_SCR7.06_XR1.63_P-1_Q0_OF.3</v>
      </c>
      <c r="X676" t="str">
        <f t="shared" si="30"/>
        <v>-1_0_7.06_1.63</v>
      </c>
      <c r="Z676">
        <v>0</v>
      </c>
    </row>
    <row r="677" spans="1:26" x14ac:dyDescent="0.25">
      <c r="A677" t="s">
        <v>853</v>
      </c>
      <c r="B677" t="s">
        <v>55</v>
      </c>
      <c r="C677" t="s">
        <v>298</v>
      </c>
      <c r="D677" t="s">
        <v>1140</v>
      </c>
      <c r="E677">
        <v>5253</v>
      </c>
      <c r="F677" t="s">
        <v>305</v>
      </c>
      <c r="G677">
        <v>752.5</v>
      </c>
      <c r="H677">
        <v>-1</v>
      </c>
      <c r="I677">
        <v>0</v>
      </c>
      <c r="J677">
        <v>4.53</v>
      </c>
      <c r="K677">
        <v>1.212</v>
      </c>
      <c r="L677" s="5" t="str">
        <f>VLOOKUP(X677,[2]Inputs!$A:$F,6,FALSE)</f>
        <v>1.1782</v>
      </c>
      <c r="M677" s="5" t="str">
        <f>VLOOKUP(X677,[2]Inputs!$A:$H,8,FALSE)</f>
        <v>1.0000</v>
      </c>
      <c r="N677" s="5" t="str">
        <f>VLOOKUP(X677,[2]Inputs!$A:$H,7,FALSE)</f>
        <v>1.0300</v>
      </c>
      <c r="O677">
        <v>0</v>
      </c>
      <c r="P677">
        <v>0</v>
      </c>
      <c r="Q677">
        <v>0</v>
      </c>
      <c r="R677">
        <v>0</v>
      </c>
      <c r="S677">
        <f>SQRT((100/(J677*[2]Inputs!$B$9))^2/(K677^2+1))*[2]Inputs!$B$8^2/100</f>
        <v>23.537519962726652</v>
      </c>
      <c r="T677">
        <f>SQRT((100/(J677*[2]Inputs!$B$9))^2-SQRT((100/(J677*[2]Inputs!$B$9))^2/(K677^2+1))^2)*[2]Inputs!$B$8^2/100/2/PI()/50</f>
        <v>9.0805770640656772E-2</v>
      </c>
      <c r="U677">
        <v>0</v>
      </c>
      <c r="V677">
        <v>0</v>
      </c>
      <c r="W677" t="str">
        <f t="shared" si="29"/>
        <v>PSCAD_SMIB_C_5253_SCR4.53_XR1.21_P-1_Q0_OF.4</v>
      </c>
      <c r="X677" t="str">
        <f t="shared" si="30"/>
        <v>-1_0_4.53_1.21</v>
      </c>
      <c r="Z677">
        <v>0</v>
      </c>
    </row>
    <row r="678" spans="1:26" x14ac:dyDescent="0.25">
      <c r="A678" t="s">
        <v>1256</v>
      </c>
      <c r="B678" t="s">
        <v>55</v>
      </c>
      <c r="C678" t="s">
        <v>298</v>
      </c>
      <c r="D678" t="s">
        <v>1140</v>
      </c>
      <c r="E678">
        <v>5253</v>
      </c>
      <c r="F678" t="s">
        <v>305</v>
      </c>
      <c r="G678">
        <v>752.5</v>
      </c>
      <c r="H678" s="4">
        <v>-0.5</v>
      </c>
      <c r="I678" s="4">
        <v>0</v>
      </c>
      <c r="J678" s="4">
        <v>7.06</v>
      </c>
      <c r="K678" s="4">
        <v>1.6319999999999999</v>
      </c>
      <c r="L678" s="5" t="str">
        <f>VLOOKUP(X678,[2]Inputs!$A:$F,6,FALSE)</f>
        <v>1.0675</v>
      </c>
      <c r="M678" s="5" t="str">
        <f>VLOOKUP(X678,[2]Inputs!$A:$H,8,FALSE)</f>
        <v>1.0000</v>
      </c>
      <c r="N678" s="5" t="str">
        <f>VLOOKUP(X678,[2]Inputs!$A:$H,7,FALSE)</f>
        <v>1.0300</v>
      </c>
      <c r="O678">
        <v>0</v>
      </c>
      <c r="P678">
        <v>0</v>
      </c>
      <c r="Q678">
        <v>0</v>
      </c>
      <c r="R678">
        <v>0</v>
      </c>
      <c r="S678">
        <f>SQRT((100/(J678*[2]Inputs!$B$9))^2/(K678^2+1))*[2]Inputs!$B$8^2/100</f>
        <v>12.398416711713384</v>
      </c>
      <c r="T678">
        <f>SQRT((100/(J678*[2]Inputs!$B$9))^2-SQRT((100/(J678*[2]Inputs!$B$9))^2/(K678^2+1))^2)*[2]Inputs!$B$8^2/100/2/PI()/50</f>
        <v>6.4407510153791842E-2</v>
      </c>
      <c r="U678">
        <v>0</v>
      </c>
      <c r="V678">
        <v>0</v>
      </c>
      <c r="W678" t="str">
        <f t="shared" si="29"/>
        <v>PSCAD_SMIB_C_5253_SCR7.06_XR1.63_P-0.5_Q0_OF.7</v>
      </c>
      <c r="X678" t="str">
        <f t="shared" si="30"/>
        <v>-0.5_0_7.06_1.63</v>
      </c>
      <c r="Z678">
        <v>0</v>
      </c>
    </row>
    <row r="679" spans="1:26" x14ac:dyDescent="0.25">
      <c r="A679" t="s">
        <v>1257</v>
      </c>
      <c r="B679" t="s">
        <v>55</v>
      </c>
      <c r="C679" t="s">
        <v>298</v>
      </c>
      <c r="D679" t="s">
        <v>1140</v>
      </c>
      <c r="E679">
        <v>5253</v>
      </c>
      <c r="F679" t="s">
        <v>305</v>
      </c>
      <c r="G679">
        <v>752.5</v>
      </c>
      <c r="H679" s="4">
        <v>-0.5</v>
      </c>
      <c r="I679" s="4">
        <v>0</v>
      </c>
      <c r="J679" s="4">
        <v>4.53</v>
      </c>
      <c r="K679" s="4">
        <v>1.212</v>
      </c>
      <c r="L679" s="5" t="str">
        <f>VLOOKUP(X679,[2]Inputs!$A:$F,6,FALSE)</f>
        <v>1.1014</v>
      </c>
      <c r="M679" s="5" t="str">
        <f>VLOOKUP(X679,[2]Inputs!$A:$H,8,FALSE)</f>
        <v>1.0000</v>
      </c>
      <c r="N679" s="5" t="str">
        <f>VLOOKUP(X679,[2]Inputs!$A:$H,7,FALSE)</f>
        <v>1.0300</v>
      </c>
      <c r="O679">
        <v>0</v>
      </c>
      <c r="P679">
        <v>0</v>
      </c>
      <c r="Q679">
        <v>0</v>
      </c>
      <c r="R679">
        <v>0</v>
      </c>
      <c r="S679">
        <f>SQRT((100/(J679*[2]Inputs!$B$9))^2/(K679^2+1))*[2]Inputs!$B$8^2/100</f>
        <v>23.537519962726652</v>
      </c>
      <c r="T679">
        <f>SQRT((100/(J679*[2]Inputs!$B$9))^2-SQRT((100/(J679*[2]Inputs!$B$9))^2/(K679^2+1))^2)*[2]Inputs!$B$8^2/100/2/PI()/50</f>
        <v>9.0805770640656772E-2</v>
      </c>
      <c r="U679">
        <v>0</v>
      </c>
      <c r="V679">
        <v>0</v>
      </c>
      <c r="W679" t="str">
        <f t="shared" si="29"/>
        <v>PSCAD_SMIB_C_5253_SCR4.53_XR1.21_P-0.5_Q0_OF.8</v>
      </c>
      <c r="X679" t="str">
        <f t="shared" si="30"/>
        <v>-0.5_0_4.53_1.21</v>
      </c>
      <c r="Z679">
        <v>0</v>
      </c>
    </row>
    <row r="680" spans="1:26" x14ac:dyDescent="0.25">
      <c r="A680" t="s">
        <v>856</v>
      </c>
      <c r="B680" t="s">
        <v>55</v>
      </c>
      <c r="C680" t="s">
        <v>299</v>
      </c>
      <c r="D680" t="s">
        <v>1140</v>
      </c>
      <c r="E680">
        <v>5253</v>
      </c>
      <c r="F680" t="s">
        <v>305</v>
      </c>
      <c r="G680">
        <v>752.5</v>
      </c>
      <c r="H680">
        <v>-1</v>
      </c>
      <c r="I680">
        <v>0</v>
      </c>
      <c r="J680">
        <v>7.06</v>
      </c>
      <c r="K680">
        <v>1.6319999999999999</v>
      </c>
      <c r="L680" s="5" t="str">
        <f>VLOOKUP(X680,[2]Inputs!$A:$F,6,FALSE)</f>
        <v>1.1081</v>
      </c>
      <c r="M680" s="5" t="str">
        <f>VLOOKUP(X680,[2]Inputs!$A:$H,8,FALSE)</f>
        <v>1.0000</v>
      </c>
      <c r="N680" s="5" t="str">
        <f>VLOOKUP(X680,[2]Inputs!$A:$H,7,FALSE)</f>
        <v>1.0300</v>
      </c>
      <c r="O680">
        <v>0</v>
      </c>
      <c r="P680">
        <v>0</v>
      </c>
      <c r="Q680">
        <v>0</v>
      </c>
      <c r="R680">
        <v>0</v>
      </c>
      <c r="S680">
        <f>SQRT((100/(J680*[2]Inputs!$B$9))^2/(K680^2+1))*[2]Inputs!$B$8^2/100</f>
        <v>12.398416711713384</v>
      </c>
      <c r="T680">
        <f>SQRT((100/(J680*[2]Inputs!$B$9))^2-SQRT((100/(J680*[2]Inputs!$B$9))^2/(K680^2+1))^2)*[2]Inputs!$B$8^2/100/2/PI()/50</f>
        <v>6.4407510153791842E-2</v>
      </c>
      <c r="U680">
        <v>0</v>
      </c>
      <c r="V680">
        <v>0</v>
      </c>
      <c r="W680" t="str">
        <f t="shared" si="29"/>
        <v>PSCAD_SMIB_C_5253_SCR7.06_XR1.63_P-1_Q0_UF.3</v>
      </c>
      <c r="X680" t="str">
        <f t="shared" si="30"/>
        <v>-1_0_7.06_1.63</v>
      </c>
      <c r="Z680">
        <v>0</v>
      </c>
    </row>
    <row r="681" spans="1:26" x14ac:dyDescent="0.25">
      <c r="A681" t="s">
        <v>857</v>
      </c>
      <c r="B681" t="s">
        <v>55</v>
      </c>
      <c r="C681" t="s">
        <v>299</v>
      </c>
      <c r="D681" t="s">
        <v>1140</v>
      </c>
      <c r="E681">
        <v>5253</v>
      </c>
      <c r="F681" t="s">
        <v>305</v>
      </c>
      <c r="G681">
        <v>752.5</v>
      </c>
      <c r="H681">
        <v>-1</v>
      </c>
      <c r="I681">
        <v>0</v>
      </c>
      <c r="J681">
        <v>4.53</v>
      </c>
      <c r="K681">
        <v>1.212</v>
      </c>
      <c r="L681" s="5" t="str">
        <f>VLOOKUP(X681,[2]Inputs!$A:$F,6,FALSE)</f>
        <v>1.1782</v>
      </c>
      <c r="M681" s="5" t="str">
        <f>VLOOKUP(X681,[2]Inputs!$A:$H,8,FALSE)</f>
        <v>1.0000</v>
      </c>
      <c r="N681" s="5" t="str">
        <f>VLOOKUP(X681,[2]Inputs!$A:$H,7,FALSE)</f>
        <v>1.0300</v>
      </c>
      <c r="O681">
        <v>0</v>
      </c>
      <c r="P681">
        <v>0</v>
      </c>
      <c r="Q681">
        <v>0</v>
      </c>
      <c r="R681">
        <v>0</v>
      </c>
      <c r="S681">
        <f>SQRT((100/(J681*[2]Inputs!$B$9))^2/(K681^2+1))*[2]Inputs!$B$8^2/100</f>
        <v>23.537519962726652</v>
      </c>
      <c r="T681">
        <f>SQRT((100/(J681*[2]Inputs!$B$9))^2-SQRT((100/(J681*[2]Inputs!$B$9))^2/(K681^2+1))^2)*[2]Inputs!$B$8^2/100/2/PI()/50</f>
        <v>9.0805770640656772E-2</v>
      </c>
      <c r="U681">
        <v>0</v>
      </c>
      <c r="V681">
        <v>0</v>
      </c>
      <c r="W681" t="str">
        <f t="shared" si="29"/>
        <v>PSCAD_SMIB_C_5253_SCR4.53_XR1.21_P-1_Q0_UF.4</v>
      </c>
      <c r="X681" t="str">
        <f t="shared" si="30"/>
        <v>-1_0_4.53_1.21</v>
      </c>
      <c r="Z681">
        <v>0</v>
      </c>
    </row>
    <row r="682" spans="1:26" x14ac:dyDescent="0.25">
      <c r="A682" t="s">
        <v>1258</v>
      </c>
      <c r="B682" t="s">
        <v>55</v>
      </c>
      <c r="C682" t="s">
        <v>299</v>
      </c>
      <c r="D682" t="s">
        <v>1140</v>
      </c>
      <c r="E682">
        <v>5253</v>
      </c>
      <c r="F682" t="s">
        <v>305</v>
      </c>
      <c r="G682">
        <v>752.5</v>
      </c>
      <c r="H682" s="4">
        <v>-0.5</v>
      </c>
      <c r="I682" s="4">
        <v>0</v>
      </c>
      <c r="J682" s="4">
        <v>7.06</v>
      </c>
      <c r="K682" s="4">
        <v>1.6319999999999999</v>
      </c>
      <c r="L682" s="5" t="str">
        <f>VLOOKUP(X682,[2]Inputs!$A:$F,6,FALSE)</f>
        <v>1.0675</v>
      </c>
      <c r="M682" s="5" t="str">
        <f>VLOOKUP(X682,[2]Inputs!$A:$H,8,FALSE)</f>
        <v>1.0000</v>
      </c>
      <c r="N682" s="5" t="str">
        <f>VLOOKUP(X682,[2]Inputs!$A:$H,7,FALSE)</f>
        <v>1.0300</v>
      </c>
      <c r="O682">
        <v>0</v>
      </c>
      <c r="P682">
        <v>0</v>
      </c>
      <c r="Q682">
        <v>0</v>
      </c>
      <c r="R682">
        <v>0</v>
      </c>
      <c r="S682">
        <f>SQRT((100/(J682*[2]Inputs!$B$9))^2/(K682^2+1))*[2]Inputs!$B$8^2/100</f>
        <v>12.398416711713384</v>
      </c>
      <c r="T682">
        <f>SQRT((100/(J682*[2]Inputs!$B$9))^2-SQRT((100/(J682*[2]Inputs!$B$9))^2/(K682^2+1))^2)*[2]Inputs!$B$8^2/100/2/PI()/50</f>
        <v>6.4407510153791842E-2</v>
      </c>
      <c r="U682">
        <v>0</v>
      </c>
      <c r="V682">
        <v>0</v>
      </c>
      <c r="W682" t="str">
        <f t="shared" si="29"/>
        <v>PSCAD_SMIB_C_5253_SCR7.06_XR1.63_P-0.5_Q0_UF.7</v>
      </c>
      <c r="X682" t="str">
        <f t="shared" si="30"/>
        <v>-0.5_0_7.06_1.63</v>
      </c>
      <c r="Z682">
        <v>0</v>
      </c>
    </row>
    <row r="683" spans="1:26" x14ac:dyDescent="0.25">
      <c r="A683" t="s">
        <v>1259</v>
      </c>
      <c r="B683" t="s">
        <v>55</v>
      </c>
      <c r="C683" t="s">
        <v>299</v>
      </c>
      <c r="D683" t="s">
        <v>1140</v>
      </c>
      <c r="E683">
        <v>5253</v>
      </c>
      <c r="F683" t="s">
        <v>305</v>
      </c>
      <c r="G683">
        <v>752.5</v>
      </c>
      <c r="H683" s="4">
        <v>-0.5</v>
      </c>
      <c r="I683" s="4">
        <v>0</v>
      </c>
      <c r="J683" s="4">
        <v>4.53</v>
      </c>
      <c r="K683" s="4">
        <v>1.212</v>
      </c>
      <c r="L683" s="5" t="str">
        <f>VLOOKUP(X683,[2]Inputs!$A:$F,6,FALSE)</f>
        <v>1.1014</v>
      </c>
      <c r="M683" s="5" t="str">
        <f>VLOOKUP(X683,[2]Inputs!$A:$H,8,FALSE)</f>
        <v>1.0000</v>
      </c>
      <c r="N683" s="5" t="str">
        <f>VLOOKUP(X683,[2]Inputs!$A:$H,7,FALSE)</f>
        <v>1.0300</v>
      </c>
      <c r="O683">
        <v>0</v>
      </c>
      <c r="P683">
        <v>0</v>
      </c>
      <c r="Q683">
        <v>0</v>
      </c>
      <c r="R683">
        <v>0</v>
      </c>
      <c r="S683">
        <f>SQRT((100/(J683*[2]Inputs!$B$9))^2/(K683^2+1))*[2]Inputs!$B$8^2/100</f>
        <v>23.537519962726652</v>
      </c>
      <c r="T683">
        <f>SQRT((100/(J683*[2]Inputs!$B$9))^2-SQRT((100/(J683*[2]Inputs!$B$9))^2/(K683^2+1))^2)*[2]Inputs!$B$8^2/100/2/PI()/50</f>
        <v>9.0805770640656772E-2</v>
      </c>
      <c r="U683">
        <v>0</v>
      </c>
      <c r="V683">
        <v>0</v>
      </c>
      <c r="W683" t="str">
        <f t="shared" si="29"/>
        <v>PSCAD_SMIB_C_5253_SCR4.53_XR1.21_P-0.5_Q0_UF.8</v>
      </c>
      <c r="X683" t="str">
        <f t="shared" si="30"/>
        <v>-0.5_0_4.53_1.21</v>
      </c>
      <c r="Z683">
        <v>0</v>
      </c>
    </row>
    <row r="684" spans="1:26" x14ac:dyDescent="0.25">
      <c r="A684" t="s">
        <v>852</v>
      </c>
      <c r="B684" t="s">
        <v>55</v>
      </c>
      <c r="C684" t="s">
        <v>300</v>
      </c>
      <c r="D684" t="s">
        <v>1140</v>
      </c>
      <c r="E684">
        <v>52511</v>
      </c>
      <c r="F684" t="s">
        <v>305</v>
      </c>
      <c r="G684">
        <v>60</v>
      </c>
      <c r="H684">
        <v>-1</v>
      </c>
      <c r="I684">
        <v>0</v>
      </c>
      <c r="J684">
        <v>7.06</v>
      </c>
      <c r="K684">
        <v>1.6319999999999999</v>
      </c>
      <c r="L684" s="5" t="str">
        <f>VLOOKUP(X684,[2]Inputs!$A:$F,6,FALSE)</f>
        <v>1.1081</v>
      </c>
      <c r="M684" s="5" t="str">
        <f>VLOOKUP(X684,[2]Inputs!$A:$H,8,FALSE)</f>
        <v>1.0000</v>
      </c>
      <c r="N684" s="5" t="str">
        <f>VLOOKUP(X684,[2]Inputs!$A:$H,7,FALSE)</f>
        <v>1.0300</v>
      </c>
      <c r="O684">
        <v>0</v>
      </c>
      <c r="P684">
        <v>0</v>
      </c>
      <c r="Q684">
        <v>0</v>
      </c>
      <c r="R684">
        <v>0</v>
      </c>
      <c r="S684">
        <f>SQRT((100/(J684*[2]Inputs!$B$9))^2/(K684^2+1))*[2]Inputs!$B$8^2/100</f>
        <v>12.398416711713384</v>
      </c>
      <c r="T684">
        <f>SQRT((100/(J684*[2]Inputs!$B$9))^2-SQRT((100/(J684*[2]Inputs!$B$9))^2/(K684^2+1))^2)*[2]Inputs!$B$8^2/100/2/PI()/50</f>
        <v>6.4407510153791842E-2</v>
      </c>
      <c r="U684">
        <v>0</v>
      </c>
      <c r="V684">
        <v>0</v>
      </c>
      <c r="W684" t="str">
        <f t="shared" si="29"/>
        <v>PSCAD_SMIB_C_52511_SCR7.06_XR1.63_P-1_Q0_OF.3</v>
      </c>
      <c r="X684" t="str">
        <f t="shared" si="30"/>
        <v>-1_0_7.06_1.63</v>
      </c>
      <c r="Z684">
        <v>0</v>
      </c>
    </row>
    <row r="685" spans="1:26" x14ac:dyDescent="0.25">
      <c r="A685" t="s">
        <v>853</v>
      </c>
      <c r="B685" t="s">
        <v>55</v>
      </c>
      <c r="C685" t="s">
        <v>300</v>
      </c>
      <c r="D685" t="s">
        <v>1140</v>
      </c>
      <c r="E685">
        <v>52511</v>
      </c>
      <c r="F685" t="s">
        <v>305</v>
      </c>
      <c r="G685">
        <v>60</v>
      </c>
      <c r="H685">
        <v>-1</v>
      </c>
      <c r="I685">
        <v>0</v>
      </c>
      <c r="J685">
        <v>4.53</v>
      </c>
      <c r="K685">
        <v>1.212</v>
      </c>
      <c r="L685" s="5" t="str">
        <f>VLOOKUP(X685,[2]Inputs!$A:$F,6,FALSE)</f>
        <v>1.1782</v>
      </c>
      <c r="M685" s="5" t="str">
        <f>VLOOKUP(X685,[2]Inputs!$A:$H,8,FALSE)</f>
        <v>1.0000</v>
      </c>
      <c r="N685" s="5" t="str">
        <f>VLOOKUP(X685,[2]Inputs!$A:$H,7,FALSE)</f>
        <v>1.0300</v>
      </c>
      <c r="O685">
        <v>0</v>
      </c>
      <c r="P685">
        <v>0</v>
      </c>
      <c r="Q685">
        <v>0</v>
      </c>
      <c r="R685">
        <v>0</v>
      </c>
      <c r="S685">
        <f>SQRT((100/(J685*[2]Inputs!$B$9))^2/(K685^2+1))*[2]Inputs!$B$8^2/100</f>
        <v>23.537519962726652</v>
      </c>
      <c r="T685">
        <f>SQRT((100/(J685*[2]Inputs!$B$9))^2-SQRT((100/(J685*[2]Inputs!$B$9))^2/(K685^2+1))^2)*[2]Inputs!$B$8^2/100/2/PI()/50</f>
        <v>9.0805770640656772E-2</v>
      </c>
      <c r="U685">
        <v>0</v>
      </c>
      <c r="V685">
        <v>0</v>
      </c>
      <c r="W685" t="str">
        <f t="shared" si="29"/>
        <v>PSCAD_SMIB_C_52511_SCR4.53_XR1.21_P-1_Q0_OF.4</v>
      </c>
      <c r="X685" t="str">
        <f t="shared" si="30"/>
        <v>-1_0_4.53_1.21</v>
      </c>
      <c r="Z685">
        <v>0</v>
      </c>
    </row>
    <row r="686" spans="1:26" x14ac:dyDescent="0.25">
      <c r="A686" t="s">
        <v>1256</v>
      </c>
      <c r="B686" t="s">
        <v>55</v>
      </c>
      <c r="C686" t="s">
        <v>300</v>
      </c>
      <c r="D686" t="s">
        <v>1140</v>
      </c>
      <c r="E686">
        <v>52511</v>
      </c>
      <c r="F686" t="s">
        <v>305</v>
      </c>
      <c r="G686">
        <v>60</v>
      </c>
      <c r="H686" s="4">
        <v>-0.5</v>
      </c>
      <c r="I686" s="4">
        <v>0</v>
      </c>
      <c r="J686" s="4">
        <v>7.06</v>
      </c>
      <c r="K686" s="4">
        <v>1.6319999999999999</v>
      </c>
      <c r="L686" s="5" t="str">
        <f>VLOOKUP(X686,[2]Inputs!$A:$F,6,FALSE)</f>
        <v>1.0675</v>
      </c>
      <c r="M686" s="5" t="str">
        <f>VLOOKUP(X686,[2]Inputs!$A:$H,8,FALSE)</f>
        <v>1.0000</v>
      </c>
      <c r="N686" s="5" t="str">
        <f>VLOOKUP(X686,[2]Inputs!$A:$H,7,FALSE)</f>
        <v>1.0300</v>
      </c>
      <c r="O686">
        <v>0</v>
      </c>
      <c r="P686">
        <v>0</v>
      </c>
      <c r="Q686">
        <v>0</v>
      </c>
      <c r="R686">
        <v>0</v>
      </c>
      <c r="S686">
        <f>SQRT((100/(J686*[2]Inputs!$B$9))^2/(K686^2+1))*[2]Inputs!$B$8^2/100</f>
        <v>12.398416711713384</v>
      </c>
      <c r="T686">
        <f>SQRT((100/(J686*[2]Inputs!$B$9))^2-SQRT((100/(J686*[2]Inputs!$B$9))^2/(K686^2+1))^2)*[2]Inputs!$B$8^2/100/2/PI()/50</f>
        <v>6.4407510153791842E-2</v>
      </c>
      <c r="U686">
        <v>0</v>
      </c>
      <c r="V686">
        <v>0</v>
      </c>
      <c r="W686" t="str">
        <f t="shared" si="29"/>
        <v>PSCAD_SMIB_C_52511_SCR7.06_XR1.63_P-0.5_Q0_OF.7</v>
      </c>
      <c r="X686" t="str">
        <f t="shared" si="30"/>
        <v>-0.5_0_7.06_1.63</v>
      </c>
      <c r="Z686">
        <v>0</v>
      </c>
    </row>
    <row r="687" spans="1:26" x14ac:dyDescent="0.25">
      <c r="A687" t="s">
        <v>1257</v>
      </c>
      <c r="B687" t="s">
        <v>55</v>
      </c>
      <c r="C687" t="s">
        <v>300</v>
      </c>
      <c r="D687" t="s">
        <v>1140</v>
      </c>
      <c r="E687">
        <v>52511</v>
      </c>
      <c r="F687" t="s">
        <v>305</v>
      </c>
      <c r="G687">
        <v>60</v>
      </c>
      <c r="H687" s="4">
        <v>-0.5</v>
      </c>
      <c r="I687" s="4">
        <v>0</v>
      </c>
      <c r="J687" s="4">
        <v>4.53</v>
      </c>
      <c r="K687" s="4">
        <v>1.212</v>
      </c>
      <c r="L687" s="5" t="str">
        <f>VLOOKUP(X687,[2]Inputs!$A:$F,6,FALSE)</f>
        <v>1.1014</v>
      </c>
      <c r="M687" s="5" t="str">
        <f>VLOOKUP(X687,[2]Inputs!$A:$H,8,FALSE)</f>
        <v>1.0000</v>
      </c>
      <c r="N687" s="5" t="str">
        <f>VLOOKUP(X687,[2]Inputs!$A:$H,7,FALSE)</f>
        <v>1.0300</v>
      </c>
      <c r="O687">
        <v>0</v>
      </c>
      <c r="P687">
        <v>0</v>
      </c>
      <c r="Q687">
        <v>0</v>
      </c>
      <c r="R687">
        <v>0</v>
      </c>
      <c r="S687">
        <f>SQRT((100/(J687*[2]Inputs!$B$9))^2/(K687^2+1))*[2]Inputs!$B$8^2/100</f>
        <v>23.537519962726652</v>
      </c>
      <c r="T687">
        <f>SQRT((100/(J687*[2]Inputs!$B$9))^2-SQRT((100/(J687*[2]Inputs!$B$9))^2/(K687^2+1))^2)*[2]Inputs!$B$8^2/100/2/PI()/50</f>
        <v>9.0805770640656772E-2</v>
      </c>
      <c r="U687">
        <v>0</v>
      </c>
      <c r="V687">
        <v>0</v>
      </c>
      <c r="W687" t="str">
        <f t="shared" si="29"/>
        <v>PSCAD_SMIB_C_52511_SCR4.53_XR1.21_P-0.5_Q0_OF.8</v>
      </c>
      <c r="X687" t="str">
        <f t="shared" si="30"/>
        <v>-0.5_0_4.53_1.21</v>
      </c>
      <c r="Z687">
        <v>0</v>
      </c>
    </row>
    <row r="688" spans="1:26" x14ac:dyDescent="0.25">
      <c r="A688" t="s">
        <v>856</v>
      </c>
      <c r="B688" t="s">
        <v>55</v>
      </c>
      <c r="C688" t="s">
        <v>293</v>
      </c>
      <c r="D688" t="s">
        <v>1140</v>
      </c>
      <c r="E688">
        <v>52511</v>
      </c>
      <c r="F688" t="s">
        <v>305</v>
      </c>
      <c r="G688">
        <v>60</v>
      </c>
      <c r="H688">
        <v>-1</v>
      </c>
      <c r="I688">
        <v>0</v>
      </c>
      <c r="J688">
        <v>7.06</v>
      </c>
      <c r="K688">
        <v>1.6319999999999999</v>
      </c>
      <c r="L688" s="5" t="str">
        <f>VLOOKUP(X688,[2]Inputs!$A:$F,6,FALSE)</f>
        <v>1.1081</v>
      </c>
      <c r="M688" s="5" t="str">
        <f>VLOOKUP(X688,[2]Inputs!$A:$H,8,FALSE)</f>
        <v>1.0000</v>
      </c>
      <c r="N688" s="5" t="str">
        <f>VLOOKUP(X688,[2]Inputs!$A:$H,7,FALSE)</f>
        <v>1.0300</v>
      </c>
      <c r="O688">
        <v>0</v>
      </c>
      <c r="P688">
        <v>0</v>
      </c>
      <c r="Q688">
        <v>0</v>
      </c>
      <c r="R688">
        <v>0</v>
      </c>
      <c r="S688">
        <f>SQRT((100/(J688*[2]Inputs!$B$9))^2/(K688^2+1))*[2]Inputs!$B$8^2/100</f>
        <v>12.398416711713384</v>
      </c>
      <c r="T688">
        <f>SQRT((100/(J688*[2]Inputs!$B$9))^2-SQRT((100/(J688*[2]Inputs!$B$9))^2/(K688^2+1))^2)*[2]Inputs!$B$8^2/100/2/PI()/50</f>
        <v>6.4407510153791842E-2</v>
      </c>
      <c r="U688">
        <v>0</v>
      </c>
      <c r="V688">
        <v>0</v>
      </c>
      <c r="W688" t="str">
        <f t="shared" si="29"/>
        <v>PSCAD_SMIB_C_52511_SCR7.06_XR1.63_P-1_Q0_UF.3</v>
      </c>
      <c r="X688" t="str">
        <f t="shared" si="30"/>
        <v>-1_0_7.06_1.63</v>
      </c>
      <c r="Z688">
        <v>0</v>
      </c>
    </row>
    <row r="689" spans="1:26" x14ac:dyDescent="0.25">
      <c r="A689" t="s">
        <v>857</v>
      </c>
      <c r="B689" t="s">
        <v>55</v>
      </c>
      <c r="C689" t="s">
        <v>293</v>
      </c>
      <c r="D689" t="s">
        <v>1140</v>
      </c>
      <c r="E689">
        <v>52511</v>
      </c>
      <c r="F689" t="s">
        <v>305</v>
      </c>
      <c r="G689">
        <v>60</v>
      </c>
      <c r="H689">
        <v>-1</v>
      </c>
      <c r="I689">
        <v>0</v>
      </c>
      <c r="J689">
        <v>4.53</v>
      </c>
      <c r="K689">
        <v>1.212</v>
      </c>
      <c r="L689" s="5" t="str">
        <f>VLOOKUP(X689,[2]Inputs!$A:$F,6,FALSE)</f>
        <v>1.1782</v>
      </c>
      <c r="M689" s="5" t="str">
        <f>VLOOKUP(X689,[2]Inputs!$A:$H,8,FALSE)</f>
        <v>1.0000</v>
      </c>
      <c r="N689" s="5" t="str">
        <f>VLOOKUP(X689,[2]Inputs!$A:$H,7,FALSE)</f>
        <v>1.0300</v>
      </c>
      <c r="O689">
        <v>0</v>
      </c>
      <c r="P689">
        <v>0</v>
      </c>
      <c r="Q689">
        <v>0</v>
      </c>
      <c r="R689">
        <v>0</v>
      </c>
      <c r="S689">
        <f>SQRT((100/(J689*[2]Inputs!$B$9))^2/(K689^2+1))*[2]Inputs!$B$8^2/100</f>
        <v>23.537519962726652</v>
      </c>
      <c r="T689">
        <f>SQRT((100/(J689*[2]Inputs!$B$9))^2-SQRT((100/(J689*[2]Inputs!$B$9))^2/(K689^2+1))^2)*[2]Inputs!$B$8^2/100/2/PI()/50</f>
        <v>9.0805770640656772E-2</v>
      </c>
      <c r="U689">
        <v>0</v>
      </c>
      <c r="V689">
        <v>0</v>
      </c>
      <c r="W689" t="str">
        <f t="shared" si="29"/>
        <v>PSCAD_SMIB_C_52511_SCR4.53_XR1.21_P-1_Q0_UF.4</v>
      </c>
      <c r="X689" t="str">
        <f t="shared" si="30"/>
        <v>-1_0_4.53_1.21</v>
      </c>
      <c r="Z689">
        <v>0</v>
      </c>
    </row>
    <row r="690" spans="1:26" x14ac:dyDescent="0.25">
      <c r="A690" t="s">
        <v>1258</v>
      </c>
      <c r="B690" t="s">
        <v>55</v>
      </c>
      <c r="C690" t="s">
        <v>293</v>
      </c>
      <c r="D690" t="s">
        <v>1140</v>
      </c>
      <c r="E690">
        <v>52511</v>
      </c>
      <c r="F690" t="s">
        <v>305</v>
      </c>
      <c r="G690">
        <v>60</v>
      </c>
      <c r="H690" s="4">
        <v>-0.5</v>
      </c>
      <c r="I690" s="4">
        <v>0</v>
      </c>
      <c r="J690" s="4">
        <v>7.06</v>
      </c>
      <c r="K690" s="4">
        <v>1.6319999999999999</v>
      </c>
      <c r="L690" s="5" t="str">
        <f>VLOOKUP(X690,[2]Inputs!$A:$F,6,FALSE)</f>
        <v>1.0675</v>
      </c>
      <c r="M690" s="5" t="str">
        <f>VLOOKUP(X690,[2]Inputs!$A:$H,8,FALSE)</f>
        <v>1.0000</v>
      </c>
      <c r="N690" s="5" t="str">
        <f>VLOOKUP(X690,[2]Inputs!$A:$H,7,FALSE)</f>
        <v>1.0300</v>
      </c>
      <c r="O690">
        <v>0</v>
      </c>
      <c r="P690">
        <v>0</v>
      </c>
      <c r="Q690">
        <v>0</v>
      </c>
      <c r="R690">
        <v>0</v>
      </c>
      <c r="S690">
        <f>SQRT((100/(J690*[2]Inputs!$B$9))^2/(K690^2+1))*[2]Inputs!$B$8^2/100</f>
        <v>12.398416711713384</v>
      </c>
      <c r="T690">
        <f>SQRT((100/(J690*[2]Inputs!$B$9))^2-SQRT((100/(J690*[2]Inputs!$B$9))^2/(K690^2+1))^2)*[2]Inputs!$B$8^2/100/2/PI()/50</f>
        <v>6.4407510153791842E-2</v>
      </c>
      <c r="U690">
        <v>0</v>
      </c>
      <c r="V690">
        <v>0</v>
      </c>
      <c r="W690" t="str">
        <f t="shared" si="29"/>
        <v>PSCAD_SMIB_C_52511_SCR7.06_XR1.63_P-0.5_Q0_UF.7</v>
      </c>
      <c r="X690" t="str">
        <f t="shared" si="30"/>
        <v>-0.5_0_7.06_1.63</v>
      </c>
      <c r="Z690">
        <v>0</v>
      </c>
    </row>
    <row r="691" spans="1:26" x14ac:dyDescent="0.25">
      <c r="A691" t="s">
        <v>1259</v>
      </c>
      <c r="B691" t="s">
        <v>55</v>
      </c>
      <c r="C691" t="s">
        <v>293</v>
      </c>
      <c r="D691" t="s">
        <v>1140</v>
      </c>
      <c r="E691">
        <v>52511</v>
      </c>
      <c r="F691" t="s">
        <v>305</v>
      </c>
      <c r="G691">
        <v>60</v>
      </c>
      <c r="H691" s="4">
        <v>-0.5</v>
      </c>
      <c r="I691" s="4">
        <v>0</v>
      </c>
      <c r="J691" s="4">
        <v>4.53</v>
      </c>
      <c r="K691" s="4">
        <v>1.212</v>
      </c>
      <c r="L691" s="5" t="str">
        <f>VLOOKUP(X691,[2]Inputs!$A:$F,6,FALSE)</f>
        <v>1.1014</v>
      </c>
      <c r="M691" s="5" t="str">
        <f>VLOOKUP(X691,[2]Inputs!$A:$H,8,FALSE)</f>
        <v>1.0000</v>
      </c>
      <c r="N691" s="5" t="str">
        <f>VLOOKUP(X691,[2]Inputs!$A:$H,7,FALSE)</f>
        <v>1.0300</v>
      </c>
      <c r="O691">
        <v>0</v>
      </c>
      <c r="P691">
        <v>0</v>
      </c>
      <c r="Q691">
        <v>0</v>
      </c>
      <c r="R691">
        <v>0</v>
      </c>
      <c r="S691">
        <f>SQRT((100/(J691*[2]Inputs!$B$9))^2/(K691^2+1))*[2]Inputs!$B$8^2/100</f>
        <v>23.537519962726652</v>
      </c>
      <c r="T691">
        <f>SQRT((100/(J691*[2]Inputs!$B$9))^2-SQRT((100/(J691*[2]Inputs!$B$9))^2/(K691^2+1))^2)*[2]Inputs!$B$8^2/100/2/PI()/50</f>
        <v>9.0805770640656772E-2</v>
      </c>
      <c r="U691">
        <v>0</v>
      </c>
      <c r="V691">
        <v>0</v>
      </c>
      <c r="W691" t="str">
        <f t="shared" si="29"/>
        <v>PSCAD_SMIB_C_52511_SCR4.53_XR1.21_P-0.5_Q0_UF.8</v>
      </c>
      <c r="X691" t="str">
        <f t="shared" si="30"/>
        <v>-0.5_0_4.53_1.21</v>
      </c>
      <c r="Z691">
        <v>0</v>
      </c>
    </row>
    <row r="692" spans="1:26" x14ac:dyDescent="0.25">
      <c r="A692" t="s">
        <v>1260</v>
      </c>
      <c r="B692" t="s">
        <v>55</v>
      </c>
      <c r="C692" t="s">
        <v>1261</v>
      </c>
      <c r="D692" t="s">
        <v>1140</v>
      </c>
      <c r="E692">
        <v>52511</v>
      </c>
      <c r="F692" t="s">
        <v>305</v>
      </c>
      <c r="G692" s="4">
        <v>60</v>
      </c>
      <c r="H692">
        <v>-1</v>
      </c>
      <c r="I692">
        <v>0</v>
      </c>
      <c r="J692">
        <v>7.06</v>
      </c>
      <c r="K692">
        <v>1.63</v>
      </c>
      <c r="L692" s="5" t="str">
        <f>VLOOKUP(X692,[2]Inputs!$A:$F,6,FALSE)</f>
        <v>1.1081</v>
      </c>
      <c r="M692" s="5" t="str">
        <f>VLOOKUP(X692,[2]Inputs!$A:$H,8,FALSE)</f>
        <v>1.0000</v>
      </c>
      <c r="N692" s="5" t="str">
        <f>VLOOKUP(X692,[2]Inputs!$A:$H,7,FALSE)</f>
        <v>1.0300</v>
      </c>
      <c r="O692">
        <v>0</v>
      </c>
      <c r="P692">
        <v>0</v>
      </c>
      <c r="Q692">
        <v>0</v>
      </c>
      <c r="R692">
        <v>0</v>
      </c>
      <c r="S692">
        <f>SQRT((100/(J692*[2]Inputs!$B$9))^2/(K692^2+1))*[2]Inputs!$B$8^2/100</f>
        <v>12.409471324438538</v>
      </c>
      <c r="T692">
        <f>SQRT((100/(J692*[2]Inputs!$B$9))^2-SQRT((100/(J692*[2]Inputs!$B$9))^2/(K692^2+1))^2)*[2]Inputs!$B$8^2/100/2/PI()/50</f>
        <v>6.4385935699593638E-2</v>
      </c>
      <c r="U692">
        <v>0</v>
      </c>
      <c r="V692">
        <v>0</v>
      </c>
      <c r="W692" t="str">
        <f t="shared" si="29"/>
        <v>PSCAD_SMIB_C_52511_SCR7.06_XR1.63_P-1_Q0_SS.3</v>
      </c>
      <c r="X692" t="str">
        <f t="shared" si="30"/>
        <v>-1_0_7.06_1.63</v>
      </c>
      <c r="Z692">
        <v>1</v>
      </c>
    </row>
    <row r="693" spans="1:26" x14ac:dyDescent="0.25">
      <c r="A693" t="s">
        <v>1262</v>
      </c>
      <c r="B693" t="s">
        <v>55</v>
      </c>
      <c r="C693" t="s">
        <v>1261</v>
      </c>
      <c r="D693" t="s">
        <v>1140</v>
      </c>
      <c r="E693">
        <v>52511</v>
      </c>
      <c r="F693" t="s">
        <v>305</v>
      </c>
      <c r="G693" s="4">
        <v>60</v>
      </c>
      <c r="H693">
        <v>-1</v>
      </c>
      <c r="I693">
        <v>0</v>
      </c>
      <c r="J693">
        <v>7.06</v>
      </c>
      <c r="K693">
        <v>1.63</v>
      </c>
      <c r="L693" s="5" t="str">
        <f>VLOOKUP(X693,[2]Inputs!$A:$F,6,FALSE)</f>
        <v>1.1081</v>
      </c>
      <c r="M693" s="5" t="str">
        <f>VLOOKUP(X693,[2]Inputs!$A:$H,8,FALSE)</f>
        <v>1.0000</v>
      </c>
      <c r="N693" s="5" t="str">
        <f>VLOOKUP(X693,[2]Inputs!$A:$H,7,FALSE)</f>
        <v>1.0300</v>
      </c>
      <c r="O693">
        <v>0</v>
      </c>
      <c r="P693">
        <v>0</v>
      </c>
      <c r="Q693">
        <v>0</v>
      </c>
      <c r="R693">
        <v>0</v>
      </c>
      <c r="S693">
        <f>SQRT((100/(J693*[2]Inputs!$B$9))^2/(K693^2+1))*[2]Inputs!$B$8^2/100</f>
        <v>12.409471324438538</v>
      </c>
      <c r="T693">
        <f>SQRT((100/(J693*[2]Inputs!$B$9))^2-SQRT((100/(J693*[2]Inputs!$B$9))^2/(K693^2+1))^2)*[2]Inputs!$B$8^2/100/2/PI()/50</f>
        <v>6.4385935699593638E-2</v>
      </c>
      <c r="U693">
        <v>0</v>
      </c>
      <c r="V693">
        <v>0</v>
      </c>
      <c r="W693" t="str">
        <f t="shared" si="29"/>
        <v>PSCAD_SMIB_C_52511_SCR7.06_XR1.63_P-1_Q0_SS.4</v>
      </c>
      <c r="X693" t="str">
        <f t="shared" si="30"/>
        <v>-1_0_7.06_1.63</v>
      </c>
      <c r="Z693">
        <v>2</v>
      </c>
    </row>
    <row r="694" spans="1:26" x14ac:dyDescent="0.25">
      <c r="A694" t="s">
        <v>1263</v>
      </c>
      <c r="B694" t="s">
        <v>55</v>
      </c>
      <c r="C694" t="s">
        <v>1261</v>
      </c>
      <c r="D694" t="s">
        <v>1140</v>
      </c>
      <c r="E694">
        <v>52511</v>
      </c>
      <c r="F694" t="s">
        <v>305</v>
      </c>
      <c r="G694" s="4">
        <v>60</v>
      </c>
      <c r="H694" s="4">
        <v>-0.5</v>
      </c>
      <c r="I694" s="4">
        <v>0</v>
      </c>
      <c r="J694" s="4">
        <v>7.06</v>
      </c>
      <c r="K694" s="4">
        <v>1.63</v>
      </c>
      <c r="L694" s="5" t="str">
        <f>VLOOKUP(X694,[2]Inputs!$A:$F,6,FALSE)</f>
        <v>1.0675</v>
      </c>
      <c r="M694" s="5" t="str">
        <f>VLOOKUP(X694,[2]Inputs!$A:$H,8,FALSE)</f>
        <v>1.0000</v>
      </c>
      <c r="N694" s="5" t="str">
        <f>VLOOKUP(X694,[2]Inputs!$A:$H,7,FALSE)</f>
        <v>1.0300</v>
      </c>
      <c r="O694">
        <v>0</v>
      </c>
      <c r="P694">
        <v>0</v>
      </c>
      <c r="Q694">
        <v>0</v>
      </c>
      <c r="R694">
        <v>0</v>
      </c>
      <c r="S694">
        <f>SQRT((100/(J694*[2]Inputs!$B$9))^2/(K694^2+1))*[2]Inputs!$B$8^2/100</f>
        <v>12.409471324438538</v>
      </c>
      <c r="T694">
        <f>SQRT((100/(J694*[2]Inputs!$B$9))^2-SQRT((100/(J694*[2]Inputs!$B$9))^2/(K694^2+1))^2)*[2]Inputs!$B$8^2/100/2/PI()/50</f>
        <v>6.4385935699593638E-2</v>
      </c>
      <c r="U694">
        <v>0</v>
      </c>
      <c r="V694">
        <v>0</v>
      </c>
      <c r="W694" t="str">
        <f t="shared" si="29"/>
        <v>PSCAD_SMIB_C_52511_SCR7.06_XR1.63_P-0.5_Q0_SS.7</v>
      </c>
      <c r="X694" t="str">
        <f t="shared" si="30"/>
        <v>-0.5_0_7.06_1.63</v>
      </c>
      <c r="Z694">
        <v>3</v>
      </c>
    </row>
    <row r="695" spans="1:26" x14ac:dyDescent="0.25">
      <c r="A695" t="s">
        <v>1264</v>
      </c>
      <c r="B695" t="s">
        <v>55</v>
      </c>
      <c r="C695" t="s">
        <v>1261</v>
      </c>
      <c r="D695" t="s">
        <v>1140</v>
      </c>
      <c r="E695">
        <v>52511</v>
      </c>
      <c r="F695" t="s">
        <v>305</v>
      </c>
      <c r="G695" s="4">
        <v>60</v>
      </c>
      <c r="H695" s="4">
        <v>-0.5</v>
      </c>
      <c r="I695" s="4">
        <v>0</v>
      </c>
      <c r="J695" s="4">
        <v>7.06</v>
      </c>
      <c r="K695" s="4">
        <v>1.63</v>
      </c>
      <c r="L695" s="5" t="str">
        <f>VLOOKUP(X695,[2]Inputs!$A:$F,6,FALSE)</f>
        <v>1.0675</v>
      </c>
      <c r="M695" s="5" t="str">
        <f>VLOOKUP(X695,[2]Inputs!$A:$H,8,FALSE)</f>
        <v>1.0000</v>
      </c>
      <c r="N695" s="5" t="str">
        <f>VLOOKUP(X695,[2]Inputs!$A:$H,7,FALSE)</f>
        <v>1.0300</v>
      </c>
      <c r="O695">
        <v>0</v>
      </c>
      <c r="P695">
        <v>0</v>
      </c>
      <c r="Q695">
        <v>0</v>
      </c>
      <c r="R695">
        <v>0</v>
      </c>
      <c r="S695">
        <f>SQRT((100/(J695*[2]Inputs!$B$9))^2/(K695^2+1))*[2]Inputs!$B$8^2/100</f>
        <v>12.409471324438538</v>
      </c>
      <c r="T695">
        <f>SQRT((100/(J695*[2]Inputs!$B$9))^2-SQRT((100/(J695*[2]Inputs!$B$9))^2/(K695^2+1))^2)*[2]Inputs!$B$8^2/100/2/PI()/50</f>
        <v>6.4385935699593638E-2</v>
      </c>
      <c r="U695">
        <v>0</v>
      </c>
      <c r="V695">
        <v>0</v>
      </c>
      <c r="W695" t="str">
        <f t="shared" si="29"/>
        <v>PSCAD_SMIB_C_52511_SCR7.06_XR1.63_P-0.5_Q0_SS.8</v>
      </c>
      <c r="X695" t="str">
        <f t="shared" si="30"/>
        <v>-0.5_0_7.06_1.63</v>
      </c>
      <c r="Z695">
        <v>4</v>
      </c>
    </row>
    <row r="696" spans="1:26" x14ac:dyDescent="0.25">
      <c r="A696" t="s">
        <v>1265</v>
      </c>
      <c r="B696" t="s">
        <v>55</v>
      </c>
      <c r="C696" t="s">
        <v>1261</v>
      </c>
      <c r="D696" t="s">
        <v>1140</v>
      </c>
      <c r="E696">
        <v>52511</v>
      </c>
      <c r="F696" t="s">
        <v>305</v>
      </c>
      <c r="G696" s="4">
        <v>60</v>
      </c>
      <c r="H696" s="4">
        <v>-0.05</v>
      </c>
      <c r="I696" s="4">
        <v>0</v>
      </c>
      <c r="J696" s="4">
        <v>7.06</v>
      </c>
      <c r="K696" s="4">
        <v>1.63</v>
      </c>
      <c r="L696" s="5" t="str">
        <f>VLOOKUP(X696,[2]Inputs!$A:$F,6,FALSE)</f>
        <v>1.0336</v>
      </c>
      <c r="M696" s="5" t="str">
        <f>VLOOKUP(X696,[2]Inputs!$A:$H,8,FALSE)</f>
        <v>1.0000</v>
      </c>
      <c r="N696" s="5" t="str">
        <f>VLOOKUP(X696,[2]Inputs!$A:$H,7,FALSE)</f>
        <v>1.0300</v>
      </c>
      <c r="O696">
        <v>0</v>
      </c>
      <c r="P696">
        <v>0</v>
      </c>
      <c r="Q696">
        <v>0</v>
      </c>
      <c r="R696">
        <v>0</v>
      </c>
      <c r="S696">
        <f>SQRT((100/(J696*[2]Inputs!$B$9))^2/(K696^2+1))*[2]Inputs!$B$8^2/100</f>
        <v>12.409471324438538</v>
      </c>
      <c r="T696">
        <f>SQRT((100/(J696*[2]Inputs!$B$9))^2-SQRT((100/(J696*[2]Inputs!$B$9))^2/(K696^2+1))^2)*[2]Inputs!$B$8^2/100/2/PI()/50</f>
        <v>6.4385935699593638E-2</v>
      </c>
      <c r="U696">
        <v>0</v>
      </c>
      <c r="V696">
        <v>0</v>
      </c>
      <c r="W696" t="str">
        <f t="shared" si="29"/>
        <v>PSCAD_SMIB_C_52511_SCR7.06_XR1.63_P-0.05_Q0_SS.11</v>
      </c>
      <c r="X696" t="str">
        <f t="shared" si="30"/>
        <v>-0.05_0_7.06_1.63</v>
      </c>
      <c r="Z696">
        <v>5</v>
      </c>
    </row>
    <row r="697" spans="1:26" x14ac:dyDescent="0.25">
      <c r="A697" t="s">
        <v>1266</v>
      </c>
      <c r="B697" t="s">
        <v>55</v>
      </c>
      <c r="C697" t="s">
        <v>1261</v>
      </c>
      <c r="D697" t="s">
        <v>1140</v>
      </c>
      <c r="E697">
        <v>52511</v>
      </c>
      <c r="F697" t="s">
        <v>305</v>
      </c>
      <c r="G697" s="4">
        <v>60</v>
      </c>
      <c r="H697" s="4">
        <v>-0.05</v>
      </c>
      <c r="I697" s="4">
        <v>0</v>
      </c>
      <c r="J697" s="4">
        <v>7.06</v>
      </c>
      <c r="K697" s="4">
        <v>1.63</v>
      </c>
      <c r="L697" s="5" t="str">
        <f>VLOOKUP(X697,[2]Inputs!$A:$F,6,FALSE)</f>
        <v>1.0336</v>
      </c>
      <c r="M697" s="5" t="str">
        <f>VLOOKUP(X697,[2]Inputs!$A:$H,8,FALSE)</f>
        <v>1.0000</v>
      </c>
      <c r="N697" s="5" t="str">
        <f>VLOOKUP(X697,[2]Inputs!$A:$H,7,FALSE)</f>
        <v>1.0300</v>
      </c>
      <c r="O697">
        <v>0</v>
      </c>
      <c r="P697">
        <v>0</v>
      </c>
      <c r="Q697">
        <v>0</v>
      </c>
      <c r="R697">
        <v>0</v>
      </c>
      <c r="S697">
        <f>SQRT((100/(J697*[2]Inputs!$B$9))^2/(K697^2+1))*[2]Inputs!$B$8^2/100</f>
        <v>12.409471324438538</v>
      </c>
      <c r="T697">
        <f>SQRT((100/(J697*[2]Inputs!$B$9))^2-SQRT((100/(J697*[2]Inputs!$B$9))^2/(K697^2+1))^2)*[2]Inputs!$B$8^2/100/2/PI()/50</f>
        <v>6.4385935699593638E-2</v>
      </c>
      <c r="U697">
        <v>0</v>
      </c>
      <c r="V697">
        <v>0</v>
      </c>
      <c r="W697" t="str">
        <f t="shared" si="29"/>
        <v>PSCAD_SMIB_C_52511_SCR7.06_XR1.63_P-0.05_Q0_SS.12</v>
      </c>
      <c r="X697" t="str">
        <f t="shared" si="30"/>
        <v>-0.05_0_7.06_1.63</v>
      </c>
      <c r="Z697">
        <v>6</v>
      </c>
    </row>
    <row r="698" spans="1:26" x14ac:dyDescent="0.25">
      <c r="A698" t="s">
        <v>1267</v>
      </c>
      <c r="B698" t="s">
        <v>55</v>
      </c>
      <c r="C698" t="s">
        <v>294</v>
      </c>
      <c r="D698" t="s">
        <v>1140</v>
      </c>
      <c r="E698">
        <v>5254</v>
      </c>
      <c r="F698" t="s">
        <v>305</v>
      </c>
      <c r="G698">
        <v>55</v>
      </c>
      <c r="H698">
        <v>-1</v>
      </c>
      <c r="I698">
        <v>-0.39500000000000002</v>
      </c>
      <c r="J698">
        <v>1000</v>
      </c>
      <c r="K698">
        <v>10</v>
      </c>
      <c r="L698" s="5" t="str">
        <f>VLOOKUP(X698,[2]Inputs!$A:$F,6,FALSE)</f>
        <v>1.0305</v>
      </c>
      <c r="M698" s="5" t="str">
        <f>VLOOKUP(X698,[2]Inputs!$A:$H,8,FALSE)</f>
        <v>0.9625</v>
      </c>
      <c r="N698" s="5" t="str">
        <f>VLOOKUP(X698,[2]Inputs!$A:$H,7,FALSE)</f>
        <v>1.0100</v>
      </c>
      <c r="O698">
        <v>0</v>
      </c>
      <c r="P698">
        <v>0</v>
      </c>
      <c r="Q698">
        <v>0</v>
      </c>
      <c r="R698">
        <v>0</v>
      </c>
      <c r="S698">
        <f>SQRT((100/(J698*[2]Inputs!$B$9))^2/(K698^2+1))*[2]Inputs!$B$8^2/100</f>
        <v>1.6670700002133509E-2</v>
      </c>
      <c r="T698">
        <f>SQRT((100/(J698*[2]Inputs!$B$9))^2-SQRT((100/(J698*[2]Inputs!$B$9))^2/(K698^2+1))^2)*[2]Inputs!$B$8^2/100/2/PI()/50</f>
        <v>5.3064486202832376E-4</v>
      </c>
      <c r="U698">
        <v>0</v>
      </c>
      <c r="V698">
        <v>0</v>
      </c>
      <c r="W698" t="str">
        <f t="shared" si="29"/>
        <v>PSCAD_SMIB_C_5254_SCR1000_XR10_P-1_Q-0.395_LVRT.2</v>
      </c>
      <c r="X698" t="str">
        <f t="shared" si="30"/>
        <v>-1_-0.395_1000_10</v>
      </c>
      <c r="Z698">
        <v>0</v>
      </c>
    </row>
    <row r="699" spans="1:26" x14ac:dyDescent="0.25">
      <c r="A699" t="s">
        <v>1268</v>
      </c>
      <c r="B699" t="s">
        <v>55</v>
      </c>
      <c r="C699" t="s">
        <v>294</v>
      </c>
      <c r="D699" t="s">
        <v>1140</v>
      </c>
      <c r="E699">
        <v>5254</v>
      </c>
      <c r="F699" t="s">
        <v>305</v>
      </c>
      <c r="G699">
        <v>55</v>
      </c>
      <c r="H699">
        <v>-1</v>
      </c>
      <c r="I699">
        <v>0.39500000000000002</v>
      </c>
      <c r="J699">
        <v>1000</v>
      </c>
      <c r="K699">
        <v>10</v>
      </c>
      <c r="L699" s="5" t="str">
        <f>VLOOKUP(X699,[2]Inputs!$A:$F,6,FALSE)</f>
        <v>1.0297</v>
      </c>
      <c r="M699" s="5" t="str">
        <f>VLOOKUP(X699,[2]Inputs!$A:$H,8,FALSE)</f>
        <v>1.0500</v>
      </c>
      <c r="N699" s="5" t="str">
        <f>VLOOKUP(X699,[2]Inputs!$A:$H,7,FALSE)</f>
        <v>1.0500</v>
      </c>
      <c r="O699">
        <v>0</v>
      </c>
      <c r="P699">
        <v>0</v>
      </c>
      <c r="Q699">
        <v>0</v>
      </c>
      <c r="R699">
        <v>0</v>
      </c>
      <c r="S699">
        <f>SQRT((100/(J699*[2]Inputs!$B$9))^2/(K699^2+1))*[2]Inputs!$B$8^2/100</f>
        <v>1.6670700002133509E-2</v>
      </c>
      <c r="T699">
        <f>SQRT((100/(J699*[2]Inputs!$B$9))^2-SQRT((100/(J699*[2]Inputs!$B$9))^2/(K699^2+1))^2)*[2]Inputs!$B$8^2/100/2/PI()/50</f>
        <v>5.3064486202832376E-4</v>
      </c>
      <c r="U699">
        <v>0</v>
      </c>
      <c r="V699">
        <v>0</v>
      </c>
      <c r="W699" t="str">
        <f t="shared" si="29"/>
        <v>PSCAD_SMIB_C_5254_SCR1000_XR10_P-1_Q0.395_LVRT.4</v>
      </c>
      <c r="X699" t="str">
        <f t="shared" si="30"/>
        <v>-1_0.395_1000_10</v>
      </c>
      <c r="Z699">
        <v>0</v>
      </c>
    </row>
    <row r="700" spans="1:26" x14ac:dyDescent="0.25">
      <c r="A700" t="s">
        <v>859</v>
      </c>
      <c r="B700" t="s">
        <v>55</v>
      </c>
      <c r="C700" t="s">
        <v>295</v>
      </c>
      <c r="D700" t="s">
        <v>1140</v>
      </c>
      <c r="E700">
        <v>5254</v>
      </c>
      <c r="F700" t="s">
        <v>305</v>
      </c>
      <c r="G700">
        <v>150</v>
      </c>
      <c r="H700">
        <v>-1</v>
      </c>
      <c r="I700">
        <v>0.39500000000000002</v>
      </c>
      <c r="J700">
        <v>1000</v>
      </c>
      <c r="K700">
        <v>10</v>
      </c>
      <c r="L700" s="5" t="str">
        <f>VLOOKUP(X700,[2]Inputs!$A:$F,6,FALSE)</f>
        <v>1.0297</v>
      </c>
      <c r="M700" s="5">
        <v>0.98750000000000004</v>
      </c>
      <c r="N700" s="5" t="str">
        <f>VLOOKUP(X700,[2]Inputs!$A:$H,7,FALSE)</f>
        <v>1.0500</v>
      </c>
      <c r="O700">
        <v>0</v>
      </c>
      <c r="P700">
        <v>0</v>
      </c>
      <c r="Q700">
        <v>0</v>
      </c>
      <c r="R700">
        <v>0</v>
      </c>
      <c r="S700">
        <f>SQRT((100/(J700*[2]Inputs!$B$9))^2/(K700^2+1))*[2]Inputs!$B$8^2/100</f>
        <v>1.6670700002133509E-2</v>
      </c>
      <c r="T700">
        <f>SQRT((100/(J700*[2]Inputs!$B$9))^2-SQRT((100/(J700*[2]Inputs!$B$9))^2/(K700^2+1))^2)*[2]Inputs!$B$8^2/100/2/PI()/50</f>
        <v>5.3064486202832376E-4</v>
      </c>
      <c r="U700">
        <v>0</v>
      </c>
      <c r="V700">
        <v>0</v>
      </c>
      <c r="W700" t="str">
        <f t="shared" si="29"/>
        <v>PSCAD_SMIB_C_5254_SCR1000_XR10_P-1_Q0.395_HVRT.2</v>
      </c>
      <c r="X700" t="str">
        <f t="shared" si="30"/>
        <v>-1_0.395_1000_10</v>
      </c>
      <c r="Z700">
        <v>0</v>
      </c>
    </row>
    <row r="701" spans="1:26" x14ac:dyDescent="0.25">
      <c r="A701" t="s">
        <v>861</v>
      </c>
      <c r="B701" t="s">
        <v>55</v>
      </c>
      <c r="C701" t="s">
        <v>295</v>
      </c>
      <c r="D701" t="s">
        <v>1140</v>
      </c>
      <c r="E701">
        <v>5254</v>
      </c>
      <c r="F701" t="s">
        <v>305</v>
      </c>
      <c r="G701">
        <v>150</v>
      </c>
      <c r="H701">
        <v>-1</v>
      </c>
      <c r="I701">
        <v>-0.39500000000000002</v>
      </c>
      <c r="J701">
        <v>1000</v>
      </c>
      <c r="K701">
        <v>10</v>
      </c>
      <c r="L701" s="5" t="str">
        <f>VLOOKUP(X701,[2]Inputs!$A:$F,6,FALSE)</f>
        <v>1.0305</v>
      </c>
      <c r="M701" s="5">
        <v>0.98750000000000004</v>
      </c>
      <c r="N701" s="5" t="str">
        <f>VLOOKUP(X701,[2]Inputs!$A:$H,7,FALSE)</f>
        <v>1.0100</v>
      </c>
      <c r="O701">
        <v>0</v>
      </c>
      <c r="P701">
        <v>0</v>
      </c>
      <c r="Q701">
        <v>0</v>
      </c>
      <c r="R701">
        <v>0</v>
      </c>
      <c r="S701">
        <f>SQRT((100/(J701*[2]Inputs!$B$9))^2/(K701^2+1))*[2]Inputs!$B$8^2/100</f>
        <v>1.6670700002133509E-2</v>
      </c>
      <c r="T701">
        <f>SQRT((100/(J701*[2]Inputs!$B$9))^2-SQRT((100/(J701*[2]Inputs!$B$9))^2/(K701^2+1))^2)*[2]Inputs!$B$8^2/100/2/PI()/50</f>
        <v>5.3064486202832376E-4</v>
      </c>
      <c r="U701">
        <v>0</v>
      </c>
      <c r="V701">
        <v>0</v>
      </c>
      <c r="W701" t="str">
        <f t="shared" si="29"/>
        <v>PSCAD_SMIB_C_5254_SCR1000_XR10_P-1_Q-0.395_HVRT.4</v>
      </c>
      <c r="X701" t="str">
        <f t="shared" si="30"/>
        <v>-1_-0.395_1000_10</v>
      </c>
      <c r="Z701">
        <v>0</v>
      </c>
    </row>
    <row r="702" spans="1:26" x14ac:dyDescent="0.25">
      <c r="A702" s="4" t="s">
        <v>1057</v>
      </c>
      <c r="B702" t="s">
        <v>55</v>
      </c>
      <c r="C702" s="23" t="s">
        <v>301</v>
      </c>
      <c r="D702" t="s">
        <v>1140</v>
      </c>
      <c r="E702" s="10">
        <v>5255</v>
      </c>
      <c r="F702" t="s">
        <v>305</v>
      </c>
      <c r="G702">
        <v>15</v>
      </c>
      <c r="H702">
        <v>-1</v>
      </c>
      <c r="I702">
        <v>-0.39500000000000002</v>
      </c>
      <c r="J702">
        <v>1000</v>
      </c>
      <c r="K702">
        <v>10</v>
      </c>
      <c r="L702" s="5" t="str">
        <f>VLOOKUP(X702,[2]Inputs!$A:$F,6,FALSE)</f>
        <v>1.0305</v>
      </c>
      <c r="M702" s="5" t="str">
        <f>VLOOKUP(X702,[2]Inputs!$A:$H,8,FALSE)</f>
        <v>0.9625</v>
      </c>
      <c r="N702" s="5" t="str">
        <f>VLOOKUP(X702,[2]Inputs!$A:$H,7,FALSE)</f>
        <v>1.0100</v>
      </c>
      <c r="O702">
        <v>0</v>
      </c>
      <c r="P702">
        <v>0.32500000000000001</v>
      </c>
      <c r="Q702">
        <v>0</v>
      </c>
      <c r="R702">
        <v>0</v>
      </c>
      <c r="S702">
        <f>SQRT((100/(J702*[2]Inputs!$B$9))^2/(K702^2+1))*[2]Inputs!$B$8^2/100</f>
        <v>1.6670700002133509E-2</v>
      </c>
      <c r="T702">
        <f>SQRT((100/(J702*[2]Inputs!$B$9))^2-SQRT((100/(J702*[2]Inputs!$B$9))^2/(K702^2+1))^2)*[2]Inputs!$B$8^2/100/2/PI()/50</f>
        <v>5.3064486202832376E-4</v>
      </c>
      <c r="U702">
        <v>-0.15</v>
      </c>
      <c r="V702">
        <v>0</v>
      </c>
      <c r="W702" t="str">
        <f t="shared" si="29"/>
        <v>PSCAD_SMIB_C_5255_SCR1000_XR10_P-1_Q-0.395_HVRT.33</v>
      </c>
      <c r="X702" t="str">
        <f t="shared" si="30"/>
        <v>-1_-0.395_1000_10</v>
      </c>
      <c r="Z702">
        <v>0</v>
      </c>
    </row>
    <row r="703" spans="1:26" x14ac:dyDescent="0.25">
      <c r="A703" s="4" t="s">
        <v>1058</v>
      </c>
      <c r="B703" t="s">
        <v>55</v>
      </c>
      <c r="C703" s="23" t="s">
        <v>301</v>
      </c>
      <c r="D703" t="s">
        <v>1140</v>
      </c>
      <c r="E703" s="10">
        <v>5255</v>
      </c>
      <c r="F703" t="s">
        <v>305</v>
      </c>
      <c r="G703">
        <v>15</v>
      </c>
      <c r="H703">
        <v>-1</v>
      </c>
      <c r="I703">
        <v>-0.39500000000000002</v>
      </c>
      <c r="J703">
        <v>1000</v>
      </c>
      <c r="K703">
        <v>10</v>
      </c>
      <c r="L703" s="5" t="str">
        <f>VLOOKUP(X703,[2]Inputs!$A:$F,6,FALSE)</f>
        <v>1.0305</v>
      </c>
      <c r="M703" s="5" t="str">
        <f>VLOOKUP(X703,[2]Inputs!$A:$H,8,FALSE)</f>
        <v>0.9625</v>
      </c>
      <c r="N703" s="5" t="str">
        <f>VLOOKUP(X703,[2]Inputs!$A:$H,7,FALSE)</f>
        <v>1.0100</v>
      </c>
      <c r="O703">
        <v>0</v>
      </c>
      <c r="P703">
        <v>0.32500000000000001</v>
      </c>
      <c r="Q703">
        <v>0</v>
      </c>
      <c r="R703">
        <v>0</v>
      </c>
      <c r="S703">
        <f>SQRT((100/(J703*[2]Inputs!$B$9))^2/(K703^2+1))*[2]Inputs!$B$8^2/100</f>
        <v>1.6670700002133509E-2</v>
      </c>
      <c r="T703">
        <f>SQRT((100/(J703*[2]Inputs!$B$9))^2-SQRT((100/(J703*[2]Inputs!$B$9))^2/(K703^2+1))^2)*[2]Inputs!$B$8^2/100/2/PI()/50</f>
        <v>5.3064486202832376E-4</v>
      </c>
      <c r="U703">
        <v>-0.16</v>
      </c>
      <c r="V703">
        <v>0</v>
      </c>
      <c r="W703" t="str">
        <f t="shared" si="29"/>
        <v>PSCAD_SMIB_C_5255_SCR1000_XR10_P-1_Q-0.395_HVRT.34</v>
      </c>
      <c r="X703" t="str">
        <f t="shared" si="30"/>
        <v>-1_-0.395_1000_10</v>
      </c>
      <c r="Z703">
        <v>0</v>
      </c>
    </row>
    <row r="704" spans="1:26" x14ac:dyDescent="0.25">
      <c r="A704" s="4" t="s">
        <v>1059</v>
      </c>
      <c r="B704" t="s">
        <v>55</v>
      </c>
      <c r="C704" s="23" t="s">
        <v>301</v>
      </c>
      <c r="D704" t="s">
        <v>1140</v>
      </c>
      <c r="E704" s="10">
        <v>5255</v>
      </c>
      <c r="F704" t="s">
        <v>305</v>
      </c>
      <c r="G704">
        <v>15</v>
      </c>
      <c r="H704">
        <v>-1</v>
      </c>
      <c r="I704">
        <v>-0.39500000000000002</v>
      </c>
      <c r="J704">
        <v>1000</v>
      </c>
      <c r="K704">
        <v>10</v>
      </c>
      <c r="L704" s="5" t="str">
        <f>VLOOKUP(X704,[2]Inputs!$A:$F,6,FALSE)</f>
        <v>1.0305</v>
      </c>
      <c r="M704" s="5" t="str">
        <f>VLOOKUP(X704,[2]Inputs!$A:$H,8,FALSE)</f>
        <v>0.9625</v>
      </c>
      <c r="N704" s="5" t="str">
        <f>VLOOKUP(X704,[2]Inputs!$A:$H,7,FALSE)</f>
        <v>1.0100</v>
      </c>
      <c r="O704">
        <v>0</v>
      </c>
      <c r="P704">
        <v>0.32500000000000001</v>
      </c>
      <c r="Q704">
        <v>0</v>
      </c>
      <c r="R704">
        <v>0</v>
      </c>
      <c r="S704">
        <f>SQRT((100/(J704*[2]Inputs!$B$9))^2/(K704^2+1))*[2]Inputs!$B$8^2/100</f>
        <v>1.6670700002133509E-2</v>
      </c>
      <c r="T704">
        <f>SQRT((100/(J704*[2]Inputs!$B$9))^2-SQRT((100/(J704*[2]Inputs!$B$9))^2/(K704^2+1))^2)*[2]Inputs!$B$8^2/100/2/PI()/50</f>
        <v>5.3064486202832376E-4</v>
      </c>
      <c r="U704">
        <v>-0.17</v>
      </c>
      <c r="V704">
        <v>0</v>
      </c>
      <c r="W704" t="str">
        <f t="shared" si="29"/>
        <v>PSCAD_SMIB_C_5255_SCR1000_XR10_P-1_Q-0.395_HVRT.35</v>
      </c>
      <c r="X704" t="str">
        <f t="shared" si="30"/>
        <v>-1_-0.395_1000_10</v>
      </c>
      <c r="Z704">
        <v>0</v>
      </c>
    </row>
    <row r="705" spans="1:26" x14ac:dyDescent="0.25">
      <c r="A705" s="4" t="s">
        <v>1060</v>
      </c>
      <c r="B705" t="s">
        <v>55</v>
      </c>
      <c r="C705" s="23" t="s">
        <v>301</v>
      </c>
      <c r="D705" t="s">
        <v>1140</v>
      </c>
      <c r="E705" s="10">
        <v>5255</v>
      </c>
      <c r="F705" t="s">
        <v>305</v>
      </c>
      <c r="G705">
        <v>15</v>
      </c>
      <c r="H705">
        <v>-1</v>
      </c>
      <c r="I705">
        <v>-0.39500000000000002</v>
      </c>
      <c r="J705">
        <v>1000</v>
      </c>
      <c r="K705">
        <v>10</v>
      </c>
      <c r="L705" s="5" t="str">
        <f>VLOOKUP(X705,[2]Inputs!$A:$F,6,FALSE)</f>
        <v>1.0305</v>
      </c>
      <c r="M705" s="5" t="str">
        <f>VLOOKUP(X705,[2]Inputs!$A:$H,8,FALSE)</f>
        <v>0.9625</v>
      </c>
      <c r="N705" s="5" t="str">
        <f>VLOOKUP(X705,[2]Inputs!$A:$H,7,FALSE)</f>
        <v>1.0100</v>
      </c>
      <c r="O705">
        <v>0</v>
      </c>
      <c r="P705">
        <v>0.32500000000000001</v>
      </c>
      <c r="Q705">
        <v>0</v>
      </c>
      <c r="R705">
        <v>0</v>
      </c>
      <c r="S705">
        <f>SQRT((100/(J705*[2]Inputs!$B$9))^2/(K705^2+1))*[2]Inputs!$B$8^2/100</f>
        <v>1.6670700002133509E-2</v>
      </c>
      <c r="T705">
        <f>SQRT((100/(J705*[2]Inputs!$B$9))^2-SQRT((100/(J705*[2]Inputs!$B$9))^2/(K705^2+1))^2)*[2]Inputs!$B$8^2/100/2/PI()/50</f>
        <v>5.3064486202832376E-4</v>
      </c>
      <c r="U705">
        <v>-0.18000000000000002</v>
      </c>
      <c r="V705">
        <v>0</v>
      </c>
      <c r="W705" t="str">
        <f t="shared" si="29"/>
        <v>PSCAD_SMIB_C_5255_SCR1000_XR10_P-1_Q-0.395_HVRT.36</v>
      </c>
      <c r="X705" t="str">
        <f t="shared" si="30"/>
        <v>-1_-0.395_1000_10</v>
      </c>
      <c r="Z705">
        <v>0</v>
      </c>
    </row>
    <row r="706" spans="1:26" x14ac:dyDescent="0.25">
      <c r="A706" s="4" t="s">
        <v>1061</v>
      </c>
      <c r="B706" t="s">
        <v>55</v>
      </c>
      <c r="C706" s="23" t="s">
        <v>301</v>
      </c>
      <c r="D706" t="s">
        <v>1140</v>
      </c>
      <c r="E706" s="10">
        <v>5255</v>
      </c>
      <c r="F706" t="s">
        <v>305</v>
      </c>
      <c r="G706">
        <v>15</v>
      </c>
      <c r="H706">
        <v>-1</v>
      </c>
      <c r="I706">
        <v>-0.39500000000000002</v>
      </c>
      <c r="J706">
        <v>1000</v>
      </c>
      <c r="K706">
        <v>10</v>
      </c>
      <c r="L706" s="5" t="str">
        <f>VLOOKUP(X706,[2]Inputs!$A:$F,6,FALSE)</f>
        <v>1.0305</v>
      </c>
      <c r="M706" s="5" t="str">
        <f>VLOOKUP(X706,[2]Inputs!$A:$H,8,FALSE)</f>
        <v>0.9625</v>
      </c>
      <c r="N706" s="5" t="str">
        <f>VLOOKUP(X706,[2]Inputs!$A:$H,7,FALSE)</f>
        <v>1.0100</v>
      </c>
      <c r="O706">
        <v>0</v>
      </c>
      <c r="P706">
        <v>0.32500000000000001</v>
      </c>
      <c r="Q706">
        <v>0</v>
      </c>
      <c r="R706">
        <v>0</v>
      </c>
      <c r="S706">
        <f>SQRT((100/(J706*[2]Inputs!$B$9))^2/(K706^2+1))*[2]Inputs!$B$8^2/100</f>
        <v>1.6670700002133509E-2</v>
      </c>
      <c r="T706">
        <f>SQRT((100/(J706*[2]Inputs!$B$9))^2-SQRT((100/(J706*[2]Inputs!$B$9))^2/(K706^2+1))^2)*[2]Inputs!$B$8^2/100/2/PI()/50</f>
        <v>5.3064486202832376E-4</v>
      </c>
      <c r="U706">
        <v>-0.19000000000000003</v>
      </c>
      <c r="V706">
        <v>0</v>
      </c>
      <c r="W706" t="str">
        <f t="shared" si="29"/>
        <v>PSCAD_SMIB_C_5255_SCR1000_XR10_P-1_Q-0.395_HVRT.37</v>
      </c>
      <c r="X706" t="str">
        <f t="shared" si="30"/>
        <v>-1_-0.395_1000_10</v>
      </c>
      <c r="Z706">
        <v>0</v>
      </c>
    </row>
    <row r="707" spans="1:26" x14ac:dyDescent="0.25">
      <c r="A707" s="4" t="s">
        <v>1062</v>
      </c>
      <c r="B707" t="s">
        <v>55</v>
      </c>
      <c r="C707" s="23" t="s">
        <v>301</v>
      </c>
      <c r="D707" t="s">
        <v>1140</v>
      </c>
      <c r="E707" s="10">
        <v>5255</v>
      </c>
      <c r="F707" t="s">
        <v>305</v>
      </c>
      <c r="G707">
        <v>15</v>
      </c>
      <c r="H707">
        <v>-1</v>
      </c>
      <c r="I707">
        <v>-0.39500000000000002</v>
      </c>
      <c r="J707">
        <v>1000</v>
      </c>
      <c r="K707">
        <v>10</v>
      </c>
      <c r="L707" s="5" t="str">
        <f>VLOOKUP(X707,[2]Inputs!$A:$F,6,FALSE)</f>
        <v>1.0305</v>
      </c>
      <c r="M707" s="5" t="str">
        <f>VLOOKUP(X707,[2]Inputs!$A:$H,8,FALSE)</f>
        <v>0.9625</v>
      </c>
      <c r="N707" s="5" t="str">
        <f>VLOOKUP(X707,[2]Inputs!$A:$H,7,FALSE)</f>
        <v>1.0100</v>
      </c>
      <c r="O707">
        <v>0</v>
      </c>
      <c r="P707">
        <v>0.32500000000000001</v>
      </c>
      <c r="Q707">
        <v>0</v>
      </c>
      <c r="R707">
        <v>0</v>
      </c>
      <c r="S707">
        <f>SQRT((100/(J707*[2]Inputs!$B$9))^2/(K707^2+1))*[2]Inputs!$B$8^2/100</f>
        <v>1.6670700002133509E-2</v>
      </c>
      <c r="T707">
        <f>SQRT((100/(J707*[2]Inputs!$B$9))^2-SQRT((100/(J707*[2]Inputs!$B$9))^2/(K707^2+1))^2)*[2]Inputs!$B$8^2/100/2/PI()/50</f>
        <v>5.3064486202832376E-4</v>
      </c>
      <c r="U707">
        <v>-0.20000000000000004</v>
      </c>
      <c r="V707">
        <v>0</v>
      </c>
      <c r="W707" t="str">
        <f t="shared" ref="W707:W770" si="31">"PSCAD_"&amp;F707&amp;"_"&amp;D707&amp;"_"&amp;E707&amp;"_SCR"&amp;ROUND(J707,2)&amp;"_XR"&amp;ROUND(K707,2)&amp;"_P"&amp;H707&amp;"_Q"&amp;I707&amp;"_"&amp;A707</f>
        <v>PSCAD_SMIB_C_5255_SCR1000_XR10_P-1_Q-0.395_HVRT.38</v>
      </c>
      <c r="X707" t="str">
        <f t="shared" ref="X707:X770" si="32">H707&amp;"_"&amp;I707&amp;"_"&amp;ROUND(J707,2)&amp;"_"&amp;ROUND(K707,2)</f>
        <v>-1_-0.395_1000_10</v>
      </c>
      <c r="Z707">
        <v>0</v>
      </c>
    </row>
    <row r="708" spans="1:26" x14ac:dyDescent="0.25">
      <c r="A708" s="4" t="s">
        <v>1063</v>
      </c>
      <c r="B708" t="s">
        <v>55</v>
      </c>
      <c r="C708" s="23" t="s">
        <v>301</v>
      </c>
      <c r="D708" t="s">
        <v>1140</v>
      </c>
      <c r="E708" s="10">
        <v>5255</v>
      </c>
      <c r="F708" t="s">
        <v>305</v>
      </c>
      <c r="G708">
        <v>15</v>
      </c>
      <c r="H708">
        <v>-1</v>
      </c>
      <c r="I708">
        <v>-0.39500000000000002</v>
      </c>
      <c r="J708">
        <v>1000</v>
      </c>
      <c r="K708">
        <v>10</v>
      </c>
      <c r="L708" s="5" t="str">
        <f>VLOOKUP(X708,[2]Inputs!$A:$F,6,FALSE)</f>
        <v>1.0305</v>
      </c>
      <c r="M708" s="5" t="str">
        <f>VLOOKUP(X708,[2]Inputs!$A:$H,8,FALSE)</f>
        <v>0.9625</v>
      </c>
      <c r="N708" s="5" t="str">
        <f>VLOOKUP(X708,[2]Inputs!$A:$H,7,FALSE)</f>
        <v>1.0100</v>
      </c>
      <c r="O708">
        <v>0</v>
      </c>
      <c r="P708">
        <v>0.32500000000000001</v>
      </c>
      <c r="Q708">
        <v>0</v>
      </c>
      <c r="R708">
        <v>0</v>
      </c>
      <c r="S708">
        <f>SQRT((100/(J708*[2]Inputs!$B$9))^2/(K708^2+1))*[2]Inputs!$B$8^2/100</f>
        <v>1.6670700002133509E-2</v>
      </c>
      <c r="T708">
        <f>SQRT((100/(J708*[2]Inputs!$B$9))^2-SQRT((100/(J708*[2]Inputs!$B$9))^2/(K708^2+1))^2)*[2]Inputs!$B$8^2/100/2/PI()/50</f>
        <v>5.3064486202832376E-4</v>
      </c>
      <c r="U708">
        <v>-0.21000000000000005</v>
      </c>
      <c r="V708">
        <v>0</v>
      </c>
      <c r="W708" t="str">
        <f t="shared" si="31"/>
        <v>PSCAD_SMIB_C_5255_SCR1000_XR10_P-1_Q-0.395_HVRT.39</v>
      </c>
      <c r="X708" t="str">
        <f t="shared" si="32"/>
        <v>-1_-0.395_1000_10</v>
      </c>
      <c r="Z708">
        <v>0</v>
      </c>
    </row>
    <row r="709" spans="1:26" x14ac:dyDescent="0.25">
      <c r="A709" s="4" t="s">
        <v>1064</v>
      </c>
      <c r="B709" t="s">
        <v>55</v>
      </c>
      <c r="C709" s="23" t="s">
        <v>301</v>
      </c>
      <c r="D709" t="s">
        <v>1140</v>
      </c>
      <c r="E709" s="10">
        <v>5255</v>
      </c>
      <c r="F709" t="s">
        <v>305</v>
      </c>
      <c r="G709">
        <v>15</v>
      </c>
      <c r="H709">
        <v>-1</v>
      </c>
      <c r="I709">
        <v>-0.39500000000000002</v>
      </c>
      <c r="J709">
        <v>1000</v>
      </c>
      <c r="K709">
        <v>10</v>
      </c>
      <c r="L709" s="5" t="str">
        <f>VLOOKUP(X709,[2]Inputs!$A:$F,6,FALSE)</f>
        <v>1.0305</v>
      </c>
      <c r="M709" s="5" t="str">
        <f>VLOOKUP(X709,[2]Inputs!$A:$H,8,FALSE)</f>
        <v>0.9625</v>
      </c>
      <c r="N709" s="5" t="str">
        <f>VLOOKUP(X709,[2]Inputs!$A:$H,7,FALSE)</f>
        <v>1.0100</v>
      </c>
      <c r="O709">
        <v>0</v>
      </c>
      <c r="P709">
        <v>0.32500000000000001</v>
      </c>
      <c r="Q709">
        <v>0</v>
      </c>
      <c r="R709">
        <v>0</v>
      </c>
      <c r="S709">
        <f>SQRT((100/(J709*[2]Inputs!$B$9))^2/(K709^2+1))*[2]Inputs!$B$8^2/100</f>
        <v>1.6670700002133509E-2</v>
      </c>
      <c r="T709">
        <f>SQRT((100/(J709*[2]Inputs!$B$9))^2-SQRT((100/(J709*[2]Inputs!$B$9))^2/(K709^2+1))^2)*[2]Inputs!$B$8^2/100/2/PI()/50</f>
        <v>5.3064486202832376E-4</v>
      </c>
      <c r="U709">
        <v>-0.22000000000000006</v>
      </c>
      <c r="V709">
        <v>0</v>
      </c>
      <c r="W709" t="str">
        <f t="shared" si="31"/>
        <v>PSCAD_SMIB_C_5255_SCR1000_XR10_P-1_Q-0.395_HVRT.40</v>
      </c>
      <c r="X709" t="str">
        <f t="shared" si="32"/>
        <v>-1_-0.395_1000_10</v>
      </c>
      <c r="Z709">
        <v>0</v>
      </c>
    </row>
    <row r="710" spans="1:26" x14ac:dyDescent="0.25">
      <c r="A710" s="4" t="s">
        <v>1065</v>
      </c>
      <c r="B710" t="s">
        <v>55</v>
      </c>
      <c r="C710" s="23" t="s">
        <v>301</v>
      </c>
      <c r="D710" t="s">
        <v>1140</v>
      </c>
      <c r="E710" s="10">
        <v>5255</v>
      </c>
      <c r="F710" t="s">
        <v>305</v>
      </c>
      <c r="G710">
        <v>15</v>
      </c>
      <c r="H710">
        <v>-1</v>
      </c>
      <c r="I710">
        <v>-0.39500000000000002</v>
      </c>
      <c r="J710">
        <v>1000</v>
      </c>
      <c r="K710">
        <v>10</v>
      </c>
      <c r="L710" s="5" t="str">
        <f>VLOOKUP(X710,[2]Inputs!$A:$F,6,FALSE)</f>
        <v>1.0305</v>
      </c>
      <c r="M710" s="5" t="str">
        <f>VLOOKUP(X710,[2]Inputs!$A:$H,8,FALSE)</f>
        <v>0.9625</v>
      </c>
      <c r="N710" s="5" t="str">
        <f>VLOOKUP(X710,[2]Inputs!$A:$H,7,FALSE)</f>
        <v>1.0100</v>
      </c>
      <c r="O710">
        <v>0</v>
      </c>
      <c r="P710">
        <v>0.32500000000000001</v>
      </c>
      <c r="Q710">
        <v>0</v>
      </c>
      <c r="R710">
        <v>0</v>
      </c>
      <c r="S710">
        <f>SQRT((100/(J710*[2]Inputs!$B$9))^2/(K710^2+1))*[2]Inputs!$B$8^2/100</f>
        <v>1.6670700002133509E-2</v>
      </c>
      <c r="T710">
        <f>SQRT((100/(J710*[2]Inputs!$B$9))^2-SQRT((100/(J710*[2]Inputs!$B$9))^2/(K710^2+1))^2)*[2]Inputs!$B$8^2/100/2/PI()/50</f>
        <v>5.3064486202832376E-4</v>
      </c>
      <c r="U710">
        <v>-0.23000000000000007</v>
      </c>
      <c r="V710">
        <v>0</v>
      </c>
      <c r="W710" t="str">
        <f t="shared" si="31"/>
        <v>PSCAD_SMIB_C_5255_SCR1000_XR10_P-1_Q-0.395_HVRT.41</v>
      </c>
      <c r="X710" t="str">
        <f t="shared" si="32"/>
        <v>-1_-0.395_1000_10</v>
      </c>
      <c r="Z710">
        <v>0</v>
      </c>
    </row>
    <row r="711" spans="1:26" x14ac:dyDescent="0.25">
      <c r="A711" s="4" t="s">
        <v>1066</v>
      </c>
      <c r="B711" t="s">
        <v>55</v>
      </c>
      <c r="C711" s="23" t="s">
        <v>301</v>
      </c>
      <c r="D711" t="s">
        <v>1140</v>
      </c>
      <c r="E711" s="10">
        <v>5255</v>
      </c>
      <c r="F711" t="s">
        <v>305</v>
      </c>
      <c r="G711">
        <v>15</v>
      </c>
      <c r="H711">
        <v>-1</v>
      </c>
      <c r="I711">
        <v>-0.39500000000000002</v>
      </c>
      <c r="J711">
        <v>1000</v>
      </c>
      <c r="K711">
        <v>10</v>
      </c>
      <c r="L711" s="5" t="str">
        <f>VLOOKUP(X711,[2]Inputs!$A:$F,6,FALSE)</f>
        <v>1.0305</v>
      </c>
      <c r="M711" s="5" t="str">
        <f>VLOOKUP(X711,[2]Inputs!$A:$H,8,FALSE)</f>
        <v>0.9625</v>
      </c>
      <c r="N711" s="5" t="str">
        <f>VLOOKUP(X711,[2]Inputs!$A:$H,7,FALSE)</f>
        <v>1.0100</v>
      </c>
      <c r="O711">
        <v>0</v>
      </c>
      <c r="P711">
        <v>0.32500000000000001</v>
      </c>
      <c r="Q711">
        <v>0</v>
      </c>
      <c r="R711">
        <v>0</v>
      </c>
      <c r="S711">
        <f>SQRT((100/(J711*[2]Inputs!$B$9))^2/(K711^2+1))*[2]Inputs!$B$8^2/100</f>
        <v>1.6670700002133509E-2</v>
      </c>
      <c r="T711">
        <f>SQRT((100/(J711*[2]Inputs!$B$9))^2-SQRT((100/(J711*[2]Inputs!$B$9))^2/(K711^2+1))^2)*[2]Inputs!$B$8^2/100/2/PI()/50</f>
        <v>5.3064486202832376E-4</v>
      </c>
      <c r="U711">
        <v>-0.24000000000000007</v>
      </c>
      <c r="V711">
        <v>0</v>
      </c>
      <c r="W711" t="str">
        <f t="shared" si="31"/>
        <v>PSCAD_SMIB_C_5255_SCR1000_XR10_P-1_Q-0.395_HVRT.42</v>
      </c>
      <c r="X711" t="str">
        <f t="shared" si="32"/>
        <v>-1_-0.395_1000_10</v>
      </c>
      <c r="Z711">
        <v>0</v>
      </c>
    </row>
    <row r="712" spans="1:26" x14ac:dyDescent="0.25">
      <c r="A712" s="4" t="s">
        <v>1067</v>
      </c>
      <c r="B712" t="s">
        <v>55</v>
      </c>
      <c r="C712" s="23" t="s">
        <v>301</v>
      </c>
      <c r="D712" t="s">
        <v>1140</v>
      </c>
      <c r="E712" s="10">
        <v>5255</v>
      </c>
      <c r="F712" t="s">
        <v>305</v>
      </c>
      <c r="G712">
        <v>15</v>
      </c>
      <c r="H712">
        <v>-1</v>
      </c>
      <c r="I712">
        <v>-0.39500000000000002</v>
      </c>
      <c r="J712">
        <v>1000</v>
      </c>
      <c r="K712">
        <v>10</v>
      </c>
      <c r="L712" s="5" t="str">
        <f>VLOOKUP(X712,[2]Inputs!$A:$F,6,FALSE)</f>
        <v>1.0305</v>
      </c>
      <c r="M712" s="5" t="str">
        <f>VLOOKUP(X712,[2]Inputs!$A:$H,8,FALSE)</f>
        <v>0.9625</v>
      </c>
      <c r="N712" s="5" t="str">
        <f>VLOOKUP(X712,[2]Inputs!$A:$H,7,FALSE)</f>
        <v>1.0100</v>
      </c>
      <c r="O712">
        <v>0</v>
      </c>
      <c r="P712">
        <v>0.32500000000000001</v>
      </c>
      <c r="Q712">
        <v>0</v>
      </c>
      <c r="R712">
        <v>0</v>
      </c>
      <c r="S712">
        <f>SQRT((100/(J712*[2]Inputs!$B$9))^2/(K712^2+1))*[2]Inputs!$B$8^2/100</f>
        <v>1.6670700002133509E-2</v>
      </c>
      <c r="T712">
        <f>SQRT((100/(J712*[2]Inputs!$B$9))^2-SQRT((100/(J712*[2]Inputs!$B$9))^2/(K712^2+1))^2)*[2]Inputs!$B$8^2/100/2/PI()/50</f>
        <v>5.3064486202832376E-4</v>
      </c>
      <c r="U712">
        <v>-0.25000000000000006</v>
      </c>
      <c r="V712">
        <v>0</v>
      </c>
      <c r="W712" t="str">
        <f t="shared" si="31"/>
        <v>PSCAD_SMIB_C_5255_SCR1000_XR10_P-1_Q-0.395_HVRT.43</v>
      </c>
      <c r="X712" t="str">
        <f t="shared" si="32"/>
        <v>-1_-0.395_1000_10</v>
      </c>
      <c r="Z712">
        <v>0</v>
      </c>
    </row>
    <row r="713" spans="1:26" x14ac:dyDescent="0.25">
      <c r="A713" s="4" t="s">
        <v>1068</v>
      </c>
      <c r="B713" t="s">
        <v>55</v>
      </c>
      <c r="C713" s="23" t="s">
        <v>301</v>
      </c>
      <c r="D713" t="s">
        <v>1140</v>
      </c>
      <c r="E713" s="10">
        <v>5255</v>
      </c>
      <c r="F713" t="s">
        <v>305</v>
      </c>
      <c r="G713">
        <v>15</v>
      </c>
      <c r="H713">
        <v>-1</v>
      </c>
      <c r="I713">
        <v>-0.39500000000000002</v>
      </c>
      <c r="J713">
        <v>1000</v>
      </c>
      <c r="K713">
        <v>10</v>
      </c>
      <c r="L713" s="5" t="str">
        <f>VLOOKUP(X713,[2]Inputs!$A:$F,6,FALSE)</f>
        <v>1.0305</v>
      </c>
      <c r="M713" s="5" t="str">
        <f>VLOOKUP(X713,[2]Inputs!$A:$H,8,FALSE)</f>
        <v>0.9625</v>
      </c>
      <c r="N713" s="5" t="str">
        <f>VLOOKUP(X713,[2]Inputs!$A:$H,7,FALSE)</f>
        <v>1.0100</v>
      </c>
      <c r="O713">
        <v>0</v>
      </c>
      <c r="P713">
        <v>0.32500000000000001</v>
      </c>
      <c r="Q713">
        <v>0</v>
      </c>
      <c r="R713">
        <v>0</v>
      </c>
      <c r="S713">
        <f>SQRT((100/(J713*[2]Inputs!$B$9))^2/(K713^2+1))*[2]Inputs!$B$8^2/100</f>
        <v>1.6670700002133509E-2</v>
      </c>
      <c r="T713">
        <f>SQRT((100/(J713*[2]Inputs!$B$9))^2-SQRT((100/(J713*[2]Inputs!$B$9))^2/(K713^2+1))^2)*[2]Inputs!$B$8^2/100/2/PI()/50</f>
        <v>5.3064486202832376E-4</v>
      </c>
      <c r="U713">
        <v>-0.26000000000000006</v>
      </c>
      <c r="V713">
        <v>0</v>
      </c>
      <c r="W713" t="str">
        <f t="shared" si="31"/>
        <v>PSCAD_SMIB_C_5255_SCR1000_XR10_P-1_Q-0.395_HVRT.44</v>
      </c>
      <c r="X713" t="str">
        <f t="shared" si="32"/>
        <v>-1_-0.395_1000_10</v>
      </c>
      <c r="Z713">
        <v>0</v>
      </c>
    </row>
    <row r="714" spans="1:26" x14ac:dyDescent="0.25">
      <c r="A714" s="4" t="s">
        <v>1069</v>
      </c>
      <c r="B714" t="s">
        <v>55</v>
      </c>
      <c r="C714" s="23" t="s">
        <v>301</v>
      </c>
      <c r="D714" t="s">
        <v>1140</v>
      </c>
      <c r="E714" s="10">
        <v>5255</v>
      </c>
      <c r="F714" t="s">
        <v>305</v>
      </c>
      <c r="G714">
        <v>15</v>
      </c>
      <c r="H714">
        <v>-1</v>
      </c>
      <c r="I714">
        <v>-0.39500000000000002</v>
      </c>
      <c r="J714">
        <v>1000</v>
      </c>
      <c r="K714">
        <v>10</v>
      </c>
      <c r="L714" s="5" t="str">
        <f>VLOOKUP(X714,[2]Inputs!$A:$F,6,FALSE)</f>
        <v>1.0305</v>
      </c>
      <c r="M714" s="5" t="str">
        <f>VLOOKUP(X714,[2]Inputs!$A:$H,8,FALSE)</f>
        <v>0.9625</v>
      </c>
      <c r="N714" s="5" t="str">
        <f>VLOOKUP(X714,[2]Inputs!$A:$H,7,FALSE)</f>
        <v>1.0100</v>
      </c>
      <c r="O714">
        <v>0</v>
      </c>
      <c r="P714">
        <v>0.32500000000000001</v>
      </c>
      <c r="Q714">
        <v>0</v>
      </c>
      <c r="R714">
        <v>0</v>
      </c>
      <c r="S714">
        <f>SQRT((100/(J714*[2]Inputs!$B$9))^2/(K714^2+1))*[2]Inputs!$B$8^2/100</f>
        <v>1.6670700002133509E-2</v>
      </c>
      <c r="T714">
        <f>SQRT((100/(J714*[2]Inputs!$B$9))^2-SQRT((100/(J714*[2]Inputs!$B$9))^2/(K714^2+1))^2)*[2]Inputs!$B$8^2/100/2/PI()/50</f>
        <v>5.3064486202832376E-4</v>
      </c>
      <c r="U714">
        <v>-0.27000000000000007</v>
      </c>
      <c r="V714">
        <v>0</v>
      </c>
      <c r="W714" t="str">
        <f t="shared" si="31"/>
        <v>PSCAD_SMIB_C_5255_SCR1000_XR10_P-1_Q-0.395_HVRT.45</v>
      </c>
      <c r="X714" t="str">
        <f t="shared" si="32"/>
        <v>-1_-0.395_1000_10</v>
      </c>
      <c r="Z714">
        <v>0</v>
      </c>
    </row>
    <row r="715" spans="1:26" x14ac:dyDescent="0.25">
      <c r="A715" s="4" t="s">
        <v>1070</v>
      </c>
      <c r="B715" t="s">
        <v>55</v>
      </c>
      <c r="C715" s="23" t="s">
        <v>301</v>
      </c>
      <c r="D715" t="s">
        <v>1140</v>
      </c>
      <c r="E715" s="10">
        <v>5255</v>
      </c>
      <c r="F715" t="s">
        <v>305</v>
      </c>
      <c r="G715">
        <v>15</v>
      </c>
      <c r="H715">
        <v>-1</v>
      </c>
      <c r="I715">
        <v>-0.39500000000000002</v>
      </c>
      <c r="J715">
        <v>1000</v>
      </c>
      <c r="K715">
        <v>10</v>
      </c>
      <c r="L715" s="5" t="str">
        <f>VLOOKUP(X715,[2]Inputs!$A:$F,6,FALSE)</f>
        <v>1.0305</v>
      </c>
      <c r="M715" s="5" t="str">
        <f>VLOOKUP(X715,[2]Inputs!$A:$H,8,FALSE)</f>
        <v>0.9625</v>
      </c>
      <c r="N715" s="5" t="str">
        <f>VLOOKUP(X715,[2]Inputs!$A:$H,7,FALSE)</f>
        <v>1.0100</v>
      </c>
      <c r="O715">
        <v>0</v>
      </c>
      <c r="P715">
        <v>0.32500000000000001</v>
      </c>
      <c r="Q715">
        <v>0</v>
      </c>
      <c r="R715">
        <v>0</v>
      </c>
      <c r="S715">
        <f>SQRT((100/(J715*[2]Inputs!$B$9))^2/(K715^2+1))*[2]Inputs!$B$8^2/100</f>
        <v>1.6670700002133509E-2</v>
      </c>
      <c r="T715">
        <f>SQRT((100/(J715*[2]Inputs!$B$9))^2-SQRT((100/(J715*[2]Inputs!$B$9))^2/(K715^2+1))^2)*[2]Inputs!$B$8^2/100/2/PI()/50</f>
        <v>5.3064486202832376E-4</v>
      </c>
      <c r="U715">
        <v>-0.28000000000000008</v>
      </c>
      <c r="V715">
        <v>0</v>
      </c>
      <c r="W715" t="str">
        <f t="shared" si="31"/>
        <v>PSCAD_SMIB_C_5255_SCR1000_XR10_P-1_Q-0.395_HVRT.46</v>
      </c>
      <c r="X715" t="str">
        <f t="shared" si="32"/>
        <v>-1_-0.395_1000_10</v>
      </c>
      <c r="Z715">
        <v>0</v>
      </c>
    </row>
    <row r="716" spans="1:26" x14ac:dyDescent="0.25">
      <c r="A716" s="4" t="s">
        <v>1071</v>
      </c>
      <c r="B716" t="s">
        <v>55</v>
      </c>
      <c r="C716" s="23" t="s">
        <v>301</v>
      </c>
      <c r="D716" t="s">
        <v>1140</v>
      </c>
      <c r="E716" s="10">
        <v>5255</v>
      </c>
      <c r="F716" t="s">
        <v>305</v>
      </c>
      <c r="G716">
        <v>15</v>
      </c>
      <c r="H716">
        <v>-1</v>
      </c>
      <c r="I716">
        <v>-0.39500000000000002</v>
      </c>
      <c r="J716">
        <v>1000</v>
      </c>
      <c r="K716">
        <v>10</v>
      </c>
      <c r="L716" s="5" t="str">
        <f>VLOOKUP(X716,[2]Inputs!$A:$F,6,FALSE)</f>
        <v>1.0305</v>
      </c>
      <c r="M716" s="5" t="str">
        <f>VLOOKUP(X716,[2]Inputs!$A:$H,8,FALSE)</f>
        <v>0.9625</v>
      </c>
      <c r="N716" s="5" t="str">
        <f>VLOOKUP(X716,[2]Inputs!$A:$H,7,FALSE)</f>
        <v>1.0100</v>
      </c>
      <c r="O716">
        <v>0</v>
      </c>
      <c r="P716">
        <v>0.32500000000000001</v>
      </c>
      <c r="Q716">
        <v>0</v>
      </c>
      <c r="R716">
        <v>0</v>
      </c>
      <c r="S716">
        <f>SQRT((100/(J716*[2]Inputs!$B$9))^2/(K716^2+1))*[2]Inputs!$B$8^2/100</f>
        <v>1.6670700002133509E-2</v>
      </c>
      <c r="T716">
        <f>SQRT((100/(J716*[2]Inputs!$B$9))^2-SQRT((100/(J716*[2]Inputs!$B$9))^2/(K716^2+1))^2)*[2]Inputs!$B$8^2/100/2/PI()/50</f>
        <v>5.3064486202832376E-4</v>
      </c>
      <c r="U716">
        <v>-0.29000000000000009</v>
      </c>
      <c r="V716">
        <v>0</v>
      </c>
      <c r="W716" t="str">
        <f t="shared" si="31"/>
        <v>PSCAD_SMIB_C_5255_SCR1000_XR10_P-1_Q-0.395_HVRT.47</v>
      </c>
      <c r="X716" t="str">
        <f t="shared" si="32"/>
        <v>-1_-0.395_1000_10</v>
      </c>
      <c r="Z716">
        <v>0</v>
      </c>
    </row>
    <row r="717" spans="1:26" x14ac:dyDescent="0.25">
      <c r="A717" s="4" t="s">
        <v>1072</v>
      </c>
      <c r="B717" t="s">
        <v>55</v>
      </c>
      <c r="C717" s="23" t="s">
        <v>301</v>
      </c>
      <c r="D717" t="s">
        <v>1140</v>
      </c>
      <c r="E717" s="10">
        <v>5255</v>
      </c>
      <c r="F717" t="s">
        <v>305</v>
      </c>
      <c r="G717">
        <v>15</v>
      </c>
      <c r="H717">
        <v>-1</v>
      </c>
      <c r="I717">
        <v>-0.39500000000000002</v>
      </c>
      <c r="J717">
        <v>1000</v>
      </c>
      <c r="K717">
        <v>10</v>
      </c>
      <c r="L717" s="5" t="str">
        <f>VLOOKUP(X717,[2]Inputs!$A:$F,6,FALSE)</f>
        <v>1.0305</v>
      </c>
      <c r="M717" s="5" t="str">
        <f>VLOOKUP(X717,[2]Inputs!$A:$H,8,FALSE)</f>
        <v>0.9625</v>
      </c>
      <c r="N717" s="5" t="str">
        <f>VLOOKUP(X717,[2]Inputs!$A:$H,7,FALSE)</f>
        <v>1.0100</v>
      </c>
      <c r="O717">
        <v>0</v>
      </c>
      <c r="P717">
        <v>0.32500000000000001</v>
      </c>
      <c r="Q717">
        <v>0</v>
      </c>
      <c r="R717">
        <v>0</v>
      </c>
      <c r="S717">
        <f>SQRT((100/(J717*[2]Inputs!$B$9))^2/(K717^2+1))*[2]Inputs!$B$8^2/100</f>
        <v>1.6670700002133509E-2</v>
      </c>
      <c r="T717">
        <f>SQRT((100/(J717*[2]Inputs!$B$9))^2-SQRT((100/(J717*[2]Inputs!$B$9))^2/(K717^2+1))^2)*[2]Inputs!$B$8^2/100/2/PI()/50</f>
        <v>5.3064486202832376E-4</v>
      </c>
      <c r="U717">
        <v>-0.3000000000000001</v>
      </c>
      <c r="V717">
        <v>0</v>
      </c>
      <c r="W717" t="str">
        <f t="shared" si="31"/>
        <v>PSCAD_SMIB_C_5255_SCR1000_XR10_P-1_Q-0.395_HVRT.48</v>
      </c>
      <c r="X717" t="str">
        <f t="shared" si="32"/>
        <v>-1_-0.395_1000_10</v>
      </c>
      <c r="Z717">
        <v>0</v>
      </c>
    </row>
    <row r="718" spans="1:26" x14ac:dyDescent="0.25">
      <c r="A718" t="s">
        <v>1269</v>
      </c>
      <c r="B718" t="s">
        <v>55</v>
      </c>
      <c r="C718" t="s">
        <v>296</v>
      </c>
      <c r="D718" t="s">
        <v>1140</v>
      </c>
      <c r="E718" s="9">
        <v>52514</v>
      </c>
      <c r="F718" t="s">
        <v>305</v>
      </c>
      <c r="G718">
        <v>675</v>
      </c>
      <c r="H718">
        <v>-1</v>
      </c>
      <c r="I718">
        <v>0</v>
      </c>
      <c r="J718">
        <v>7.06</v>
      </c>
      <c r="K718">
        <v>1.63</v>
      </c>
      <c r="L718" s="5" t="str">
        <f>VLOOKUP(X718,[2]Inputs!$A:$F,6,FALSE)</f>
        <v>1.1081</v>
      </c>
      <c r="M718" s="5" t="str">
        <f>VLOOKUP(X718,[2]Inputs!$A:$H,8,FALSE)</f>
        <v>1.0000</v>
      </c>
      <c r="N718" s="5" t="str">
        <f>VLOOKUP(X718,[2]Inputs!$A:$H,7,FALSE)</f>
        <v>1.0300</v>
      </c>
      <c r="O718">
        <v>0</v>
      </c>
      <c r="P718">
        <v>0.32500000000000001</v>
      </c>
      <c r="Q718">
        <v>0</v>
      </c>
      <c r="R718">
        <v>0</v>
      </c>
      <c r="S718">
        <f>SQRT((100/(J718*[2]Inputs!$B$9))^2/(K718^2+1))*[2]Inputs!$B$8^2/100</f>
        <v>12.409471324438538</v>
      </c>
      <c r="T718">
        <f>SQRT((100/(J718*[2]Inputs!$B$9))^2-SQRT((100/(J718*[2]Inputs!$B$9))^2/(K718^2+1))^2)*[2]Inputs!$B$8^2/100/2/PI()/50</f>
        <v>6.4385935699593638E-2</v>
      </c>
      <c r="U718">
        <v>0</v>
      </c>
      <c r="V718">
        <v>0</v>
      </c>
      <c r="W718" t="str">
        <f t="shared" si="31"/>
        <v>PSCAD_SMIB_C_52514_SCR7.06_XR1.63_P-1_Q0_AGC.3</v>
      </c>
      <c r="X718" t="str">
        <f t="shared" si="32"/>
        <v>-1_0_7.06_1.63</v>
      </c>
      <c r="Z718">
        <v>0</v>
      </c>
    </row>
    <row r="719" spans="1:26" x14ac:dyDescent="0.25">
      <c r="A719" t="s">
        <v>1270</v>
      </c>
      <c r="B719" t="s">
        <v>55</v>
      </c>
      <c r="C719" t="s">
        <v>296</v>
      </c>
      <c r="D719" t="s">
        <v>1140</v>
      </c>
      <c r="E719" s="9">
        <v>52514</v>
      </c>
      <c r="F719" t="s">
        <v>305</v>
      </c>
      <c r="G719">
        <v>675</v>
      </c>
      <c r="H719">
        <v>-1</v>
      </c>
      <c r="I719">
        <v>0</v>
      </c>
      <c r="J719">
        <v>4.53</v>
      </c>
      <c r="K719">
        <v>1.21</v>
      </c>
      <c r="L719" s="5" t="str">
        <f>VLOOKUP(X719,[2]Inputs!$A:$F,6,FALSE)</f>
        <v>1.1782</v>
      </c>
      <c r="M719" s="5" t="str">
        <f>VLOOKUP(X719,[2]Inputs!$A:$H,8,FALSE)</f>
        <v>1.0000</v>
      </c>
      <c r="N719" s="5" t="str">
        <f>VLOOKUP(X719,[2]Inputs!$A:$H,7,FALSE)</f>
        <v>1.0300</v>
      </c>
      <c r="O719">
        <v>0</v>
      </c>
      <c r="P719">
        <v>0.32500000000000001</v>
      </c>
      <c r="Q719">
        <v>0</v>
      </c>
      <c r="R719">
        <v>0</v>
      </c>
      <c r="S719">
        <f>SQRT((100/(J719*[2]Inputs!$B$9))^2/(K719^2+1))*[2]Inputs!$B$8^2/100</f>
        <v>23.560643977140487</v>
      </c>
      <c r="T719">
        <f>SQRT((100/(J719*[2]Inputs!$B$9))^2-SQRT((100/(J719*[2]Inputs!$B$9))^2/(K719^2+1))^2)*[2]Inputs!$B$8^2/100/2/PI()/50</f>
        <v>9.0744989423642869E-2</v>
      </c>
      <c r="U719">
        <v>0</v>
      </c>
      <c r="V719">
        <v>0</v>
      </c>
      <c r="W719" t="str">
        <f t="shared" si="31"/>
        <v>PSCAD_SMIB_C_52514_SCR4.53_XR1.21_P-1_Q0_AGC.4</v>
      </c>
      <c r="X719" t="str">
        <f t="shared" si="32"/>
        <v>-1_0_4.53_1.21</v>
      </c>
      <c r="Z719">
        <v>0</v>
      </c>
    </row>
    <row r="720" spans="1:26" x14ac:dyDescent="0.25">
      <c r="A720" t="s">
        <v>1271</v>
      </c>
      <c r="B720" t="s">
        <v>55</v>
      </c>
      <c r="C720" t="s">
        <v>297</v>
      </c>
      <c r="D720" t="s">
        <v>1140</v>
      </c>
      <c r="E720" s="9">
        <v>52514</v>
      </c>
      <c r="F720" t="s">
        <v>305</v>
      </c>
      <c r="G720">
        <v>35</v>
      </c>
      <c r="H720">
        <v>-1</v>
      </c>
      <c r="I720">
        <v>0</v>
      </c>
      <c r="J720">
        <v>7.06</v>
      </c>
      <c r="K720">
        <v>1.63</v>
      </c>
      <c r="L720" s="5" t="str">
        <f>VLOOKUP(X720,[2]Inputs!$A:$F,6,FALSE)</f>
        <v>1.1081</v>
      </c>
      <c r="M720" s="5" t="str">
        <f>VLOOKUP(X720,[2]Inputs!$A:$H,8,FALSE)</f>
        <v>1.0000</v>
      </c>
      <c r="N720" s="5" t="str">
        <f>VLOOKUP(X720,[2]Inputs!$A:$H,7,FALSE)</f>
        <v>1.0300</v>
      </c>
      <c r="O720">
        <v>0</v>
      </c>
      <c r="P720">
        <v>0.32500000000000001</v>
      </c>
      <c r="Q720">
        <v>0</v>
      </c>
      <c r="R720">
        <v>0</v>
      </c>
      <c r="S720">
        <f>SQRT((100/(J720*[2]Inputs!$B$9))^2/(K720^2+1))*[2]Inputs!$B$8^2/100</f>
        <v>12.409471324438538</v>
      </c>
      <c r="T720">
        <f>SQRT((100/(J720*[2]Inputs!$B$9))^2-SQRT((100/(J720*[2]Inputs!$B$9))^2/(K720^2+1))^2)*[2]Inputs!$B$8^2/100/2/PI()/50</f>
        <v>6.4385935699593638E-2</v>
      </c>
      <c r="U720">
        <v>0</v>
      </c>
      <c r="V720">
        <v>0</v>
      </c>
      <c r="W720" t="str">
        <f t="shared" si="31"/>
        <v>PSCAD_SMIB_C_52514_SCR7.06_XR1.63_P-1_Q0_AGC.7</v>
      </c>
      <c r="X720" t="str">
        <f t="shared" si="32"/>
        <v>-1_0_7.06_1.63</v>
      </c>
      <c r="Z720">
        <v>0</v>
      </c>
    </row>
    <row r="721" spans="1:26" x14ac:dyDescent="0.25">
      <c r="A721" t="s">
        <v>1272</v>
      </c>
      <c r="B721" t="s">
        <v>55</v>
      </c>
      <c r="C721" t="s">
        <v>297</v>
      </c>
      <c r="D721" t="s">
        <v>1140</v>
      </c>
      <c r="E721" s="9">
        <v>52514</v>
      </c>
      <c r="F721" t="s">
        <v>305</v>
      </c>
      <c r="G721">
        <v>35</v>
      </c>
      <c r="H721">
        <v>-1</v>
      </c>
      <c r="I721">
        <v>0</v>
      </c>
      <c r="J721">
        <v>4.53</v>
      </c>
      <c r="K721">
        <v>1.21</v>
      </c>
      <c r="L721" s="5" t="str">
        <f>VLOOKUP(X721,[2]Inputs!$A:$F,6,FALSE)</f>
        <v>1.1782</v>
      </c>
      <c r="M721" s="5" t="str">
        <f>VLOOKUP(X721,[2]Inputs!$A:$H,8,FALSE)</f>
        <v>1.0000</v>
      </c>
      <c r="N721" s="5" t="str">
        <f>VLOOKUP(X721,[2]Inputs!$A:$H,7,FALSE)</f>
        <v>1.0300</v>
      </c>
      <c r="O721">
        <v>0</v>
      </c>
      <c r="P721">
        <v>0.32500000000000001</v>
      </c>
      <c r="Q721">
        <v>0</v>
      </c>
      <c r="R721">
        <v>0</v>
      </c>
      <c r="S721">
        <f>SQRT((100/(J721*[2]Inputs!$B$9))^2/(K721^2+1))*[2]Inputs!$B$8^2/100</f>
        <v>23.560643977140487</v>
      </c>
      <c r="T721">
        <f>SQRT((100/(J721*[2]Inputs!$B$9))^2-SQRT((100/(J721*[2]Inputs!$B$9))^2/(K721^2+1))^2)*[2]Inputs!$B$8^2/100/2/PI()/50</f>
        <v>9.0744989423642869E-2</v>
      </c>
      <c r="U721">
        <v>0</v>
      </c>
      <c r="V721">
        <v>0</v>
      </c>
      <c r="W721" t="str">
        <f t="shared" si="31"/>
        <v>PSCAD_SMIB_C_52514_SCR4.53_XR1.21_P-1_Q0_AGC.8</v>
      </c>
      <c r="X721" t="str">
        <f t="shared" si="32"/>
        <v>-1_0_4.53_1.21</v>
      </c>
      <c r="Z721">
        <v>0</v>
      </c>
    </row>
    <row r="722" spans="1:26" x14ac:dyDescent="0.25">
      <c r="A722" s="4" t="s">
        <v>370</v>
      </c>
      <c r="B722" t="s">
        <v>55</v>
      </c>
      <c r="C722" t="s">
        <v>17</v>
      </c>
      <c r="D722" t="s">
        <v>1140</v>
      </c>
      <c r="E722" s="10">
        <v>5255</v>
      </c>
      <c r="F722" t="s">
        <v>305</v>
      </c>
      <c r="G722">
        <v>25</v>
      </c>
      <c r="H722" s="6">
        <v>-1</v>
      </c>
      <c r="I722" s="6">
        <v>0</v>
      </c>
      <c r="J722" s="6">
        <v>7.06</v>
      </c>
      <c r="K722" s="6">
        <v>1.6319999999999999</v>
      </c>
      <c r="L722" s="5" t="str">
        <f>VLOOKUP(X722,[2]Inputs!$A:$F,6,FALSE)</f>
        <v>1.1081</v>
      </c>
      <c r="M722" s="5" t="str">
        <f>VLOOKUP(X722,[2]Inputs!$A:$H,8,FALSE)</f>
        <v>1.0000</v>
      </c>
      <c r="N722" s="5" t="str">
        <f>VLOOKUP(X722,[2]Inputs!$A:$H,7,FALSE)</f>
        <v>1.0300</v>
      </c>
      <c r="O722">
        <v>0</v>
      </c>
      <c r="P722">
        <v>0.32500000000000001</v>
      </c>
      <c r="Q722">
        <v>1E-3</v>
      </c>
      <c r="R722">
        <v>0</v>
      </c>
      <c r="S722">
        <f>SQRT((100/(J722*[2]Inputs!$B$9))^2/(K722^2+1))*[2]Inputs!$B$8^2/100</f>
        <v>12.398416711713384</v>
      </c>
      <c r="T722">
        <f>SQRT((100/(J722*[2]Inputs!$B$9))^2-SQRT((100/(J722*[2]Inputs!$B$9))^2/(K722^2+1))^2)*[2]Inputs!$B$8^2/100/2/PI()/50</f>
        <v>6.4407510153791842E-2</v>
      </c>
      <c r="U722">
        <v>0</v>
      </c>
      <c r="V722">
        <v>0</v>
      </c>
      <c r="W722" t="str">
        <f t="shared" si="31"/>
        <v>PSCAD_SMIB_C_5255_SCR7.06_XR1.63_P-1_Q0_3P.Balanced.19</v>
      </c>
      <c r="X722" t="str">
        <f t="shared" si="32"/>
        <v>-1_0_7.06_1.63</v>
      </c>
      <c r="Z722">
        <v>0</v>
      </c>
    </row>
    <row r="723" spans="1:26" x14ac:dyDescent="0.25">
      <c r="A723" s="4" t="s">
        <v>371</v>
      </c>
      <c r="B723" t="s">
        <v>55</v>
      </c>
      <c r="C723" t="s">
        <v>17</v>
      </c>
      <c r="D723" t="s">
        <v>1140</v>
      </c>
      <c r="E723" s="10">
        <v>5255</v>
      </c>
      <c r="F723" t="s">
        <v>305</v>
      </c>
      <c r="G723">
        <v>25</v>
      </c>
      <c r="H723" s="6">
        <v>-1</v>
      </c>
      <c r="I723" s="6">
        <v>0</v>
      </c>
      <c r="J723" s="6">
        <v>7.06</v>
      </c>
      <c r="K723" s="6">
        <v>1.6319999999999999</v>
      </c>
      <c r="L723" s="5" t="str">
        <f>VLOOKUP(X723,[2]Inputs!$A:$F,6,FALSE)</f>
        <v>1.1081</v>
      </c>
      <c r="M723" s="5" t="str">
        <f>VLOOKUP(X723,[2]Inputs!$A:$H,8,FALSE)</f>
        <v>1.0000</v>
      </c>
      <c r="N723" s="5" t="str">
        <f>VLOOKUP(X723,[2]Inputs!$A:$H,7,FALSE)</f>
        <v>1.0300</v>
      </c>
      <c r="O723">
        <v>0</v>
      </c>
      <c r="P723">
        <v>0.32500000000000001</v>
      </c>
      <c r="Q723" s="17">
        <v>1.26104825</v>
      </c>
      <c r="R723" s="17">
        <v>0.02</v>
      </c>
      <c r="S723">
        <f>SQRT((100/(J723*[2]Inputs!$B$9))^2/(K723^2+1))*[2]Inputs!$B$8^2/100</f>
        <v>12.398416711713384</v>
      </c>
      <c r="T723">
        <f>SQRT((100/(J723*[2]Inputs!$B$9))^2-SQRT((100/(J723*[2]Inputs!$B$9))^2/(K723^2+1))^2)*[2]Inputs!$B$8^2/100/2/PI()/50</f>
        <v>6.4407510153791842E-2</v>
      </c>
      <c r="U723">
        <v>0</v>
      </c>
      <c r="V723" s="6">
        <v>1</v>
      </c>
      <c r="W723" t="str">
        <f t="shared" si="31"/>
        <v>PSCAD_SMIB_C_5255_SCR7.06_XR1.63_P-1_Q0_3P.Balanced.20</v>
      </c>
      <c r="X723" t="str">
        <f t="shared" si="32"/>
        <v>-1_0_7.06_1.63</v>
      </c>
      <c r="Z723">
        <v>0</v>
      </c>
    </row>
    <row r="724" spans="1:26" x14ac:dyDescent="0.25">
      <c r="A724" s="4" t="s">
        <v>372</v>
      </c>
      <c r="B724" t="s">
        <v>55</v>
      </c>
      <c r="C724" t="s">
        <v>17</v>
      </c>
      <c r="D724" t="s">
        <v>1140</v>
      </c>
      <c r="E724" s="10">
        <v>5255</v>
      </c>
      <c r="F724" t="s">
        <v>305</v>
      </c>
      <c r="G724">
        <v>25</v>
      </c>
      <c r="H724" s="6">
        <v>-1</v>
      </c>
      <c r="I724" s="6">
        <v>0</v>
      </c>
      <c r="J724" s="6">
        <v>7.06</v>
      </c>
      <c r="K724" s="6">
        <v>1.6319999999999999</v>
      </c>
      <c r="L724" s="5" t="str">
        <f>VLOOKUP(X724,[2]Inputs!$A:$F,6,FALSE)</f>
        <v>1.1081</v>
      </c>
      <c r="M724" s="5" t="str">
        <f>VLOOKUP(X724,[2]Inputs!$A:$H,8,FALSE)</f>
        <v>1.0000</v>
      </c>
      <c r="N724" s="5" t="str">
        <f>VLOOKUP(X724,[2]Inputs!$A:$H,7,FALSE)</f>
        <v>1.0300</v>
      </c>
      <c r="O724">
        <v>0</v>
      </c>
      <c r="P724">
        <v>0.32500000000000001</v>
      </c>
      <c r="Q724" s="17">
        <v>2.5220965</v>
      </c>
      <c r="R724" s="17">
        <v>3.9E-2</v>
      </c>
      <c r="S724">
        <f>SQRT((100/(J724*[2]Inputs!$B$9))^2/(K724^2+1))*[2]Inputs!$B$8^2/100</f>
        <v>12.398416711713384</v>
      </c>
      <c r="T724">
        <f>SQRT((100/(J724*[2]Inputs!$B$9))^2-SQRT((100/(J724*[2]Inputs!$B$9))^2/(K724^2+1))^2)*[2]Inputs!$B$8^2/100/2/PI()/50</f>
        <v>6.4407510153791842E-2</v>
      </c>
      <c r="U724">
        <v>0</v>
      </c>
      <c r="V724" s="6">
        <v>2</v>
      </c>
      <c r="W724" t="str">
        <f t="shared" si="31"/>
        <v>PSCAD_SMIB_C_5255_SCR7.06_XR1.63_P-1_Q0_3P.Balanced.21</v>
      </c>
      <c r="X724" t="str">
        <f t="shared" si="32"/>
        <v>-1_0_7.06_1.63</v>
      </c>
      <c r="Z724">
        <v>0</v>
      </c>
    </row>
    <row r="725" spans="1:26" x14ac:dyDescent="0.25">
      <c r="A725" s="4" t="s">
        <v>373</v>
      </c>
      <c r="B725" t="s">
        <v>55</v>
      </c>
      <c r="C725" t="s">
        <v>17</v>
      </c>
      <c r="D725" t="s">
        <v>1140</v>
      </c>
      <c r="E725" s="10">
        <v>5255</v>
      </c>
      <c r="F725" t="s">
        <v>305</v>
      </c>
      <c r="G725">
        <v>25</v>
      </c>
      <c r="H725" s="6">
        <v>-1</v>
      </c>
      <c r="I725" s="6">
        <v>0.39500000000000002</v>
      </c>
      <c r="J725" s="6">
        <v>7.06</v>
      </c>
      <c r="K725" s="6">
        <v>1.6319999999999999</v>
      </c>
      <c r="L725" s="5" t="str">
        <f>VLOOKUP(X725,[2]Inputs!$A:$F,6,FALSE)</f>
        <v>1.0656</v>
      </c>
      <c r="M725" s="5" t="str">
        <f>VLOOKUP(X725,[2]Inputs!$A:$H,8,FALSE)</f>
        <v>1.0500</v>
      </c>
      <c r="N725" s="5" t="str">
        <f>VLOOKUP(X725,[2]Inputs!$A:$H,7,FALSE)</f>
        <v>1.0500</v>
      </c>
      <c r="O725">
        <v>0</v>
      </c>
      <c r="P725">
        <v>0.32500000000000001</v>
      </c>
      <c r="Q725" s="17">
        <v>1E-3</v>
      </c>
      <c r="R725" s="17">
        <v>0</v>
      </c>
      <c r="S725">
        <f>SQRT((100/(J725*[2]Inputs!$B$9))^2/(K725^2+1))*[2]Inputs!$B$8^2/100</f>
        <v>12.398416711713384</v>
      </c>
      <c r="T725">
        <f>SQRT((100/(J725*[2]Inputs!$B$9))^2-SQRT((100/(J725*[2]Inputs!$B$9))^2/(K725^2+1))^2)*[2]Inputs!$B$8^2/100/2/PI()/50</f>
        <v>6.4407510153791842E-2</v>
      </c>
      <c r="U725">
        <v>0</v>
      </c>
      <c r="V725" s="6">
        <v>0</v>
      </c>
      <c r="W725" t="str">
        <f t="shared" si="31"/>
        <v>PSCAD_SMIB_C_5255_SCR7.06_XR1.63_P-1_Q0.395_3P.Balanced.22</v>
      </c>
      <c r="X725" t="str">
        <f t="shared" si="32"/>
        <v>-1_0.395_7.06_1.63</v>
      </c>
      <c r="Z725">
        <v>0</v>
      </c>
    </row>
    <row r="726" spans="1:26" x14ac:dyDescent="0.25">
      <c r="A726" s="4" t="s">
        <v>374</v>
      </c>
      <c r="B726" t="s">
        <v>55</v>
      </c>
      <c r="C726" t="s">
        <v>17</v>
      </c>
      <c r="D726" t="s">
        <v>1140</v>
      </c>
      <c r="E726" s="10">
        <v>5255</v>
      </c>
      <c r="F726" t="s">
        <v>305</v>
      </c>
      <c r="G726">
        <v>25</v>
      </c>
      <c r="H726" s="6">
        <v>-1</v>
      </c>
      <c r="I726" s="6">
        <v>0.39500000000000002</v>
      </c>
      <c r="J726" s="6">
        <v>7.06</v>
      </c>
      <c r="K726" s="6">
        <v>1.6319999999999999</v>
      </c>
      <c r="L726" s="5" t="str">
        <f>VLOOKUP(X726,[2]Inputs!$A:$F,6,FALSE)</f>
        <v>1.0656</v>
      </c>
      <c r="M726" s="5" t="str">
        <f>VLOOKUP(X726,[2]Inputs!$A:$H,8,FALSE)</f>
        <v>1.0500</v>
      </c>
      <c r="N726" s="5" t="str">
        <f>VLOOKUP(X726,[2]Inputs!$A:$H,7,FALSE)</f>
        <v>1.0500</v>
      </c>
      <c r="O726">
        <v>0</v>
      </c>
      <c r="P726">
        <v>0.32500000000000001</v>
      </c>
      <c r="Q726" s="17">
        <v>1.26104825</v>
      </c>
      <c r="R726" s="17">
        <v>0.02</v>
      </c>
      <c r="S726">
        <f>SQRT((100/(J726*[2]Inputs!$B$9))^2/(K726^2+1))*[2]Inputs!$B$8^2/100</f>
        <v>12.398416711713384</v>
      </c>
      <c r="T726">
        <f>SQRT((100/(J726*[2]Inputs!$B$9))^2-SQRT((100/(J726*[2]Inputs!$B$9))^2/(K726^2+1))^2)*[2]Inputs!$B$8^2/100/2/PI()/50</f>
        <v>6.4407510153791842E-2</v>
      </c>
      <c r="U726">
        <v>0</v>
      </c>
      <c r="V726" s="6">
        <v>1</v>
      </c>
      <c r="W726" t="str">
        <f t="shared" si="31"/>
        <v>PSCAD_SMIB_C_5255_SCR7.06_XR1.63_P-1_Q0.395_3P.Balanced.23</v>
      </c>
      <c r="X726" t="str">
        <f t="shared" si="32"/>
        <v>-1_0.395_7.06_1.63</v>
      </c>
      <c r="Z726">
        <v>0</v>
      </c>
    </row>
    <row r="727" spans="1:26" x14ac:dyDescent="0.25">
      <c r="A727" s="4" t="s">
        <v>375</v>
      </c>
      <c r="B727" t="s">
        <v>55</v>
      </c>
      <c r="C727" t="s">
        <v>17</v>
      </c>
      <c r="D727" t="s">
        <v>1140</v>
      </c>
      <c r="E727" s="10">
        <v>5255</v>
      </c>
      <c r="F727" t="s">
        <v>305</v>
      </c>
      <c r="G727">
        <v>25</v>
      </c>
      <c r="H727" s="6">
        <v>-1</v>
      </c>
      <c r="I727" s="6">
        <v>0.39500000000000002</v>
      </c>
      <c r="J727" s="6">
        <v>7.06</v>
      </c>
      <c r="K727" s="6">
        <v>1.6319999999999999</v>
      </c>
      <c r="L727" s="5" t="str">
        <f>VLOOKUP(X727,[2]Inputs!$A:$F,6,FALSE)</f>
        <v>1.0656</v>
      </c>
      <c r="M727" s="5" t="str">
        <f>VLOOKUP(X727,[2]Inputs!$A:$H,8,FALSE)</f>
        <v>1.0500</v>
      </c>
      <c r="N727" s="5" t="str">
        <f>VLOOKUP(X727,[2]Inputs!$A:$H,7,FALSE)</f>
        <v>1.0500</v>
      </c>
      <c r="O727">
        <v>0</v>
      </c>
      <c r="P727">
        <v>0.32500000000000001</v>
      </c>
      <c r="Q727" s="17">
        <v>2.5220965</v>
      </c>
      <c r="R727" s="17">
        <v>3.9E-2</v>
      </c>
      <c r="S727">
        <f>SQRT((100/(J727*[2]Inputs!$B$9))^2/(K727^2+1))*[2]Inputs!$B$8^2/100</f>
        <v>12.398416711713384</v>
      </c>
      <c r="T727">
        <f>SQRT((100/(J727*[2]Inputs!$B$9))^2-SQRT((100/(J727*[2]Inputs!$B$9))^2/(K727^2+1))^2)*[2]Inputs!$B$8^2/100/2/PI()/50</f>
        <v>6.4407510153791842E-2</v>
      </c>
      <c r="U727">
        <v>0</v>
      </c>
      <c r="V727" s="6">
        <v>2</v>
      </c>
      <c r="W727" t="str">
        <f t="shared" si="31"/>
        <v>PSCAD_SMIB_C_5255_SCR7.06_XR1.63_P-1_Q0.395_3P.Balanced.24</v>
      </c>
      <c r="X727" t="str">
        <f t="shared" si="32"/>
        <v>-1_0.395_7.06_1.63</v>
      </c>
      <c r="Z727">
        <v>0</v>
      </c>
    </row>
    <row r="728" spans="1:26" x14ac:dyDescent="0.25">
      <c r="A728" s="4" t="s">
        <v>376</v>
      </c>
      <c r="B728" t="s">
        <v>55</v>
      </c>
      <c r="C728" t="s">
        <v>17</v>
      </c>
      <c r="D728" t="s">
        <v>1140</v>
      </c>
      <c r="E728" s="10">
        <v>5255</v>
      </c>
      <c r="F728" t="s">
        <v>305</v>
      </c>
      <c r="G728">
        <v>25</v>
      </c>
      <c r="H728" s="6">
        <v>-1</v>
      </c>
      <c r="I728" s="6">
        <v>-0.39500000000000002</v>
      </c>
      <c r="J728" s="6">
        <v>7.06</v>
      </c>
      <c r="K728" s="6">
        <v>1.6319999999999999</v>
      </c>
      <c r="L728" s="5" t="str">
        <f>VLOOKUP(X728,[2]Inputs!$A:$F,6,FALSE)</f>
        <v>1.1516</v>
      </c>
      <c r="M728" s="5" t="str">
        <f>VLOOKUP(X728,[2]Inputs!$A:$H,8,FALSE)</f>
        <v>0.9625</v>
      </c>
      <c r="N728" s="5" t="str">
        <f>VLOOKUP(X728,[2]Inputs!$A:$H,7,FALSE)</f>
        <v>1.0100</v>
      </c>
      <c r="O728">
        <v>0</v>
      </c>
      <c r="P728">
        <v>0.32500000000000001</v>
      </c>
      <c r="Q728" s="17">
        <v>1E-3</v>
      </c>
      <c r="R728" s="17">
        <v>0</v>
      </c>
      <c r="S728">
        <f>SQRT((100/(J728*[2]Inputs!$B$9))^2/(K728^2+1))*[2]Inputs!$B$8^2/100</f>
        <v>12.398416711713384</v>
      </c>
      <c r="T728">
        <f>SQRT((100/(J728*[2]Inputs!$B$9))^2-SQRT((100/(J728*[2]Inputs!$B$9))^2/(K728^2+1))^2)*[2]Inputs!$B$8^2/100/2/PI()/50</f>
        <v>6.4407510153791842E-2</v>
      </c>
      <c r="U728">
        <v>0</v>
      </c>
      <c r="V728" s="6">
        <v>0</v>
      </c>
      <c r="W728" t="str">
        <f t="shared" si="31"/>
        <v>PSCAD_SMIB_C_5255_SCR7.06_XR1.63_P-1_Q-0.395_3P.Balanced.25</v>
      </c>
      <c r="X728" t="str">
        <f t="shared" si="32"/>
        <v>-1_-0.395_7.06_1.63</v>
      </c>
      <c r="Z728">
        <v>0</v>
      </c>
    </row>
    <row r="729" spans="1:26" x14ac:dyDescent="0.25">
      <c r="A729" s="4" t="s">
        <v>377</v>
      </c>
      <c r="B729" t="s">
        <v>55</v>
      </c>
      <c r="C729" t="s">
        <v>17</v>
      </c>
      <c r="D729" t="s">
        <v>1140</v>
      </c>
      <c r="E729" s="10">
        <v>5255</v>
      </c>
      <c r="F729" t="s">
        <v>305</v>
      </c>
      <c r="G729">
        <v>25</v>
      </c>
      <c r="H729" s="6">
        <v>-1</v>
      </c>
      <c r="I729" s="6">
        <v>-0.39500000000000002</v>
      </c>
      <c r="J729" s="6">
        <v>7.06</v>
      </c>
      <c r="K729" s="6">
        <v>1.6319999999999999</v>
      </c>
      <c r="L729" s="5" t="str">
        <f>VLOOKUP(X729,[2]Inputs!$A:$F,6,FALSE)</f>
        <v>1.1516</v>
      </c>
      <c r="M729" s="5" t="str">
        <f>VLOOKUP(X729,[2]Inputs!$A:$H,8,FALSE)</f>
        <v>0.9625</v>
      </c>
      <c r="N729" s="5" t="str">
        <f>VLOOKUP(X729,[2]Inputs!$A:$H,7,FALSE)</f>
        <v>1.0100</v>
      </c>
      <c r="O729">
        <v>0</v>
      </c>
      <c r="P729">
        <v>0.32500000000000001</v>
      </c>
      <c r="Q729" s="17">
        <v>1.26104825</v>
      </c>
      <c r="R729" s="17">
        <v>0.02</v>
      </c>
      <c r="S729">
        <f>SQRT((100/(J729*[2]Inputs!$B$9))^2/(K729^2+1))*[2]Inputs!$B$8^2/100</f>
        <v>12.398416711713384</v>
      </c>
      <c r="T729">
        <f>SQRT((100/(J729*[2]Inputs!$B$9))^2-SQRT((100/(J729*[2]Inputs!$B$9))^2/(K729^2+1))^2)*[2]Inputs!$B$8^2/100/2/PI()/50</f>
        <v>6.4407510153791842E-2</v>
      </c>
      <c r="U729">
        <v>0</v>
      </c>
      <c r="V729" s="6">
        <v>1</v>
      </c>
      <c r="W729" t="str">
        <f t="shared" si="31"/>
        <v>PSCAD_SMIB_C_5255_SCR7.06_XR1.63_P-1_Q-0.395_3P.Balanced.26</v>
      </c>
      <c r="X729" t="str">
        <f t="shared" si="32"/>
        <v>-1_-0.395_7.06_1.63</v>
      </c>
      <c r="Z729">
        <v>0</v>
      </c>
    </row>
    <row r="730" spans="1:26" x14ac:dyDescent="0.25">
      <c r="A730" s="4" t="s">
        <v>378</v>
      </c>
      <c r="B730" t="s">
        <v>55</v>
      </c>
      <c r="C730" t="s">
        <v>17</v>
      </c>
      <c r="D730" t="s">
        <v>1140</v>
      </c>
      <c r="E730" s="10">
        <v>5255</v>
      </c>
      <c r="F730" t="s">
        <v>305</v>
      </c>
      <c r="G730">
        <v>25</v>
      </c>
      <c r="H730" s="6">
        <v>-1</v>
      </c>
      <c r="I730" s="6">
        <v>-0.39500000000000002</v>
      </c>
      <c r="J730" s="6">
        <v>7.06</v>
      </c>
      <c r="K730" s="6">
        <v>1.6319999999999999</v>
      </c>
      <c r="L730" s="5" t="str">
        <f>VLOOKUP(X730,[2]Inputs!$A:$F,6,FALSE)</f>
        <v>1.1516</v>
      </c>
      <c r="M730" s="5" t="str">
        <f>VLOOKUP(X730,[2]Inputs!$A:$H,8,FALSE)</f>
        <v>0.9625</v>
      </c>
      <c r="N730" s="5" t="str">
        <f>VLOOKUP(X730,[2]Inputs!$A:$H,7,FALSE)</f>
        <v>1.0100</v>
      </c>
      <c r="O730">
        <v>0</v>
      </c>
      <c r="P730">
        <v>0.32500000000000001</v>
      </c>
      <c r="Q730" s="17">
        <v>2.5220965</v>
      </c>
      <c r="R730" s="17">
        <v>3.9E-2</v>
      </c>
      <c r="S730">
        <f>SQRT((100/(J730*[2]Inputs!$B$9))^2/(K730^2+1))*[2]Inputs!$B$8^2/100</f>
        <v>12.398416711713384</v>
      </c>
      <c r="T730">
        <f>SQRT((100/(J730*[2]Inputs!$B$9))^2-SQRT((100/(J730*[2]Inputs!$B$9))^2/(K730^2+1))^2)*[2]Inputs!$B$8^2/100/2/PI()/50</f>
        <v>6.4407510153791842E-2</v>
      </c>
      <c r="U730">
        <v>0</v>
      </c>
      <c r="V730" s="6">
        <v>2</v>
      </c>
      <c r="W730" t="str">
        <f t="shared" si="31"/>
        <v>PSCAD_SMIB_C_5255_SCR7.06_XR1.63_P-1_Q-0.395_3P.Balanced.27</v>
      </c>
      <c r="X730" t="str">
        <f t="shared" si="32"/>
        <v>-1_-0.395_7.06_1.63</v>
      </c>
      <c r="Z730">
        <v>0</v>
      </c>
    </row>
    <row r="731" spans="1:26" x14ac:dyDescent="0.25">
      <c r="A731" t="s">
        <v>1273</v>
      </c>
      <c r="B731" t="s">
        <v>55</v>
      </c>
      <c r="C731" t="s">
        <v>17</v>
      </c>
      <c r="D731" t="s">
        <v>1140</v>
      </c>
      <c r="E731" s="10">
        <v>5255</v>
      </c>
      <c r="F731" t="s">
        <v>305</v>
      </c>
      <c r="G731">
        <v>25</v>
      </c>
      <c r="H731">
        <v>-1</v>
      </c>
      <c r="I731">
        <v>0</v>
      </c>
      <c r="J731">
        <v>4.53</v>
      </c>
      <c r="K731">
        <v>1.212</v>
      </c>
      <c r="L731" s="5" t="str">
        <f>VLOOKUP(X731,[2]Inputs!$A:$F,6,FALSE)</f>
        <v>1.1782</v>
      </c>
      <c r="M731" s="5" t="str">
        <f>VLOOKUP(X731,[2]Inputs!$A:$H,8,FALSE)</f>
        <v>1.0000</v>
      </c>
      <c r="N731" s="5" t="str">
        <f>VLOOKUP(X731,[2]Inputs!$A:$H,7,FALSE)</f>
        <v>1.0300</v>
      </c>
      <c r="O731">
        <v>0</v>
      </c>
      <c r="P731">
        <v>0.32500000000000001</v>
      </c>
      <c r="Q731">
        <v>1E-3</v>
      </c>
      <c r="R731">
        <v>0</v>
      </c>
      <c r="S731">
        <f>SQRT((100/(J731*[2]Inputs!$B$9))^2/(K731^2+1))*[2]Inputs!$B$8^2/100</f>
        <v>23.537519962726652</v>
      </c>
      <c r="T731">
        <f>SQRT((100/(J731*[2]Inputs!$B$9))^2-SQRT((100/(J731*[2]Inputs!$B$9))^2/(K731^2+1))^2)*[2]Inputs!$B$8^2/100/2/PI()/50</f>
        <v>9.0805770640656772E-2</v>
      </c>
      <c r="U731">
        <v>0</v>
      </c>
      <c r="V731">
        <v>0</v>
      </c>
      <c r="W731" t="str">
        <f t="shared" si="31"/>
        <v>PSCAD_SMIB_C_5255_SCR4.53_XR1.21_P-1_Q0_3P.Balanced.46</v>
      </c>
      <c r="X731" t="str">
        <f t="shared" si="32"/>
        <v>-1_0_4.53_1.21</v>
      </c>
      <c r="Z731">
        <v>0</v>
      </c>
    </row>
    <row r="732" spans="1:26" x14ac:dyDescent="0.25">
      <c r="A732" t="s">
        <v>1274</v>
      </c>
      <c r="B732" t="s">
        <v>55</v>
      </c>
      <c r="C732" t="s">
        <v>17</v>
      </c>
      <c r="D732" t="s">
        <v>1140</v>
      </c>
      <c r="E732" s="10">
        <v>5255</v>
      </c>
      <c r="F732" t="s">
        <v>305</v>
      </c>
      <c r="G732">
        <v>25</v>
      </c>
      <c r="H732">
        <v>-1</v>
      </c>
      <c r="I732">
        <v>0</v>
      </c>
      <c r="J732">
        <v>4.53</v>
      </c>
      <c r="K732">
        <v>1.212</v>
      </c>
      <c r="L732" s="5" t="str">
        <f>VLOOKUP(X732,[2]Inputs!$A:$F,6,FALSE)</f>
        <v>1.1782</v>
      </c>
      <c r="M732" s="5" t="str">
        <f>VLOOKUP(X732,[2]Inputs!$A:$H,8,FALSE)</f>
        <v>1.0000</v>
      </c>
      <c r="N732" s="5" t="str">
        <f>VLOOKUP(X732,[2]Inputs!$A:$H,7,FALSE)</f>
        <v>1.0300</v>
      </c>
      <c r="O732">
        <v>0</v>
      </c>
      <c r="P732">
        <v>0.32500000000000001</v>
      </c>
      <c r="Q732">
        <v>2.4720243800000001</v>
      </c>
      <c r="R732">
        <v>3.4000000000000002E-2</v>
      </c>
      <c r="S732">
        <f>SQRT((100/(J732*[2]Inputs!$B$9))^2/(K732^2+1))*[2]Inputs!$B$8^2/100</f>
        <v>23.537519962726652</v>
      </c>
      <c r="T732">
        <f>SQRT((100/(J732*[2]Inputs!$B$9))^2-SQRT((100/(J732*[2]Inputs!$B$9))^2/(K732^2+1))^2)*[2]Inputs!$B$8^2/100/2/PI()/50</f>
        <v>9.0805770640656772E-2</v>
      </c>
      <c r="U732">
        <v>0</v>
      </c>
      <c r="V732">
        <v>1</v>
      </c>
      <c r="W732" t="str">
        <f t="shared" si="31"/>
        <v>PSCAD_SMIB_C_5255_SCR4.53_XR1.21_P-1_Q0_3P.Balanced.47</v>
      </c>
      <c r="X732" t="str">
        <f t="shared" si="32"/>
        <v>-1_0_4.53_1.21</v>
      </c>
      <c r="Z732">
        <v>0</v>
      </c>
    </row>
    <row r="733" spans="1:26" x14ac:dyDescent="0.25">
      <c r="A733" t="s">
        <v>1275</v>
      </c>
      <c r="B733" t="s">
        <v>55</v>
      </c>
      <c r="C733" t="s">
        <v>17</v>
      </c>
      <c r="D733" t="s">
        <v>1140</v>
      </c>
      <c r="E733" s="10">
        <v>5255</v>
      </c>
      <c r="F733" t="s">
        <v>305</v>
      </c>
      <c r="G733">
        <v>25</v>
      </c>
      <c r="H733">
        <v>-1</v>
      </c>
      <c r="I733">
        <v>0</v>
      </c>
      <c r="J733">
        <v>4.53</v>
      </c>
      <c r="K733">
        <v>1.212</v>
      </c>
      <c r="L733" s="5" t="str">
        <f>VLOOKUP(X733,[2]Inputs!$A:$F,6,FALSE)</f>
        <v>1.1782</v>
      </c>
      <c r="M733" s="5" t="str">
        <f>VLOOKUP(X733,[2]Inputs!$A:$H,8,FALSE)</f>
        <v>1.0000</v>
      </c>
      <c r="N733" s="5" t="str">
        <f>VLOOKUP(X733,[2]Inputs!$A:$H,7,FALSE)</f>
        <v>1.0300</v>
      </c>
      <c r="O733">
        <v>0</v>
      </c>
      <c r="P733">
        <v>0.32500000000000001</v>
      </c>
      <c r="Q733">
        <v>4.9440487600000003</v>
      </c>
      <c r="R733">
        <v>6.8000000000000005E-2</v>
      </c>
      <c r="S733">
        <f>SQRT((100/(J733*[2]Inputs!$B$9))^2/(K733^2+1))*[2]Inputs!$B$8^2/100</f>
        <v>23.537519962726652</v>
      </c>
      <c r="T733">
        <f>SQRT((100/(J733*[2]Inputs!$B$9))^2-SQRT((100/(J733*[2]Inputs!$B$9))^2/(K733^2+1))^2)*[2]Inputs!$B$8^2/100/2/PI()/50</f>
        <v>9.0805770640656772E-2</v>
      </c>
      <c r="U733">
        <v>0</v>
      </c>
      <c r="V733">
        <v>2</v>
      </c>
      <c r="W733" t="str">
        <f t="shared" si="31"/>
        <v>PSCAD_SMIB_C_5255_SCR4.53_XR1.21_P-1_Q0_3P.Balanced.48</v>
      </c>
      <c r="X733" t="str">
        <f t="shared" si="32"/>
        <v>-1_0_4.53_1.21</v>
      </c>
      <c r="Z733">
        <v>0</v>
      </c>
    </row>
    <row r="734" spans="1:26" x14ac:dyDescent="0.25">
      <c r="A734" t="s">
        <v>1276</v>
      </c>
      <c r="B734" t="s">
        <v>55</v>
      </c>
      <c r="C734" t="s">
        <v>17</v>
      </c>
      <c r="D734" t="s">
        <v>1140</v>
      </c>
      <c r="E734" s="10">
        <v>5255</v>
      </c>
      <c r="F734" t="s">
        <v>305</v>
      </c>
      <c r="G734">
        <v>25</v>
      </c>
      <c r="H734">
        <v>-1</v>
      </c>
      <c r="I734">
        <v>0.39500000000000002</v>
      </c>
      <c r="J734">
        <v>4.53</v>
      </c>
      <c r="K734">
        <v>1.212</v>
      </c>
      <c r="L734" s="5" t="str">
        <f>VLOOKUP(X734,[2]Inputs!$A:$F,6,FALSE)</f>
        <v>1.1228</v>
      </c>
      <c r="M734" s="5" t="str">
        <f>VLOOKUP(X734,[2]Inputs!$A:$H,8,FALSE)</f>
        <v>1.0500</v>
      </c>
      <c r="N734" s="5" t="str">
        <f>VLOOKUP(X734,[2]Inputs!$A:$H,7,FALSE)</f>
        <v>1.0500</v>
      </c>
      <c r="O734">
        <v>0</v>
      </c>
      <c r="P734">
        <v>0.32500000000000001</v>
      </c>
      <c r="Q734">
        <v>1E-3</v>
      </c>
      <c r="R734">
        <v>0</v>
      </c>
      <c r="S734">
        <f>SQRT((100/(J734*[2]Inputs!$B$9))^2/(K734^2+1))*[2]Inputs!$B$8^2/100</f>
        <v>23.537519962726652</v>
      </c>
      <c r="T734">
        <f>SQRT((100/(J734*[2]Inputs!$B$9))^2-SQRT((100/(J734*[2]Inputs!$B$9))^2/(K734^2+1))^2)*[2]Inputs!$B$8^2/100/2/PI()/50</f>
        <v>9.0805770640656772E-2</v>
      </c>
      <c r="U734">
        <v>0</v>
      </c>
      <c r="V734">
        <v>0</v>
      </c>
      <c r="W734" t="str">
        <f t="shared" si="31"/>
        <v>PSCAD_SMIB_C_5255_SCR4.53_XR1.21_P-1_Q0.395_3P.Balanced.49</v>
      </c>
      <c r="X734" t="str">
        <f t="shared" si="32"/>
        <v>-1_0.395_4.53_1.21</v>
      </c>
      <c r="Z734">
        <v>0</v>
      </c>
    </row>
    <row r="735" spans="1:26" x14ac:dyDescent="0.25">
      <c r="A735" t="s">
        <v>1277</v>
      </c>
      <c r="B735" t="s">
        <v>55</v>
      </c>
      <c r="C735" t="s">
        <v>17</v>
      </c>
      <c r="D735" t="s">
        <v>1140</v>
      </c>
      <c r="E735" s="10">
        <v>5255</v>
      </c>
      <c r="F735" t="s">
        <v>305</v>
      </c>
      <c r="G735">
        <v>25</v>
      </c>
      <c r="H735">
        <v>-1</v>
      </c>
      <c r="I735">
        <v>0.39500000000000002</v>
      </c>
      <c r="J735">
        <v>4.53</v>
      </c>
      <c r="K735">
        <v>1.212</v>
      </c>
      <c r="L735" s="5" t="str">
        <f>VLOOKUP(X735,[2]Inputs!$A:$F,6,FALSE)</f>
        <v>1.1228</v>
      </c>
      <c r="M735" s="5" t="str">
        <f>VLOOKUP(X735,[2]Inputs!$A:$H,8,FALSE)</f>
        <v>1.0500</v>
      </c>
      <c r="N735" s="5" t="str">
        <f>VLOOKUP(X735,[2]Inputs!$A:$H,7,FALSE)</f>
        <v>1.0500</v>
      </c>
      <c r="O735">
        <v>0</v>
      </c>
      <c r="P735">
        <v>0.32500000000000001</v>
      </c>
      <c r="Q735">
        <v>2.4720243800000001</v>
      </c>
      <c r="R735">
        <v>3.4000000000000002E-2</v>
      </c>
      <c r="S735">
        <f>SQRT((100/(J735*[2]Inputs!$B$9))^2/(K735^2+1))*[2]Inputs!$B$8^2/100</f>
        <v>23.537519962726652</v>
      </c>
      <c r="T735">
        <f>SQRT((100/(J735*[2]Inputs!$B$9))^2-SQRT((100/(J735*[2]Inputs!$B$9))^2/(K735^2+1))^2)*[2]Inputs!$B$8^2/100/2/PI()/50</f>
        <v>9.0805770640656772E-2</v>
      </c>
      <c r="U735">
        <v>0</v>
      </c>
      <c r="V735">
        <v>1</v>
      </c>
      <c r="W735" t="str">
        <f t="shared" si="31"/>
        <v>PSCAD_SMIB_C_5255_SCR4.53_XR1.21_P-1_Q0.395_3P.Balanced.50</v>
      </c>
      <c r="X735" t="str">
        <f t="shared" si="32"/>
        <v>-1_0.395_4.53_1.21</v>
      </c>
      <c r="Z735">
        <v>0</v>
      </c>
    </row>
    <row r="736" spans="1:26" x14ac:dyDescent="0.25">
      <c r="A736" t="s">
        <v>1278</v>
      </c>
      <c r="B736" t="s">
        <v>55</v>
      </c>
      <c r="C736" t="s">
        <v>17</v>
      </c>
      <c r="D736" t="s">
        <v>1140</v>
      </c>
      <c r="E736" s="10">
        <v>5255</v>
      </c>
      <c r="F736" t="s">
        <v>305</v>
      </c>
      <c r="G736">
        <v>25</v>
      </c>
      <c r="H736">
        <v>-1</v>
      </c>
      <c r="I736">
        <v>0.39500000000000002</v>
      </c>
      <c r="J736">
        <v>4.53</v>
      </c>
      <c r="K736">
        <v>1.212</v>
      </c>
      <c r="L736" s="5" t="str">
        <f>VLOOKUP(X736,[2]Inputs!$A:$F,6,FALSE)</f>
        <v>1.1228</v>
      </c>
      <c r="M736" s="5" t="str">
        <f>VLOOKUP(X736,[2]Inputs!$A:$H,8,FALSE)</f>
        <v>1.0500</v>
      </c>
      <c r="N736" s="5" t="str">
        <f>VLOOKUP(X736,[2]Inputs!$A:$H,7,FALSE)</f>
        <v>1.0500</v>
      </c>
      <c r="O736">
        <v>0</v>
      </c>
      <c r="P736">
        <v>0.32500000000000001</v>
      </c>
      <c r="Q736">
        <v>4.9440487600000003</v>
      </c>
      <c r="R736">
        <v>6.8000000000000005E-2</v>
      </c>
      <c r="S736">
        <f>SQRT((100/(J736*[2]Inputs!$B$9))^2/(K736^2+1))*[2]Inputs!$B$8^2/100</f>
        <v>23.537519962726652</v>
      </c>
      <c r="T736">
        <f>SQRT((100/(J736*[2]Inputs!$B$9))^2-SQRT((100/(J736*[2]Inputs!$B$9))^2/(K736^2+1))^2)*[2]Inputs!$B$8^2/100/2/PI()/50</f>
        <v>9.0805770640656772E-2</v>
      </c>
      <c r="U736">
        <v>0</v>
      </c>
      <c r="V736">
        <v>2</v>
      </c>
      <c r="W736" t="str">
        <f t="shared" si="31"/>
        <v>PSCAD_SMIB_C_5255_SCR4.53_XR1.21_P-1_Q0.395_3P.Balanced.51</v>
      </c>
      <c r="X736" t="str">
        <f t="shared" si="32"/>
        <v>-1_0.395_4.53_1.21</v>
      </c>
      <c r="Z736">
        <v>0</v>
      </c>
    </row>
    <row r="737" spans="1:26" x14ac:dyDescent="0.25">
      <c r="A737" t="s">
        <v>1279</v>
      </c>
      <c r="B737" t="s">
        <v>55</v>
      </c>
      <c r="C737" t="s">
        <v>17</v>
      </c>
      <c r="D737" t="s">
        <v>1140</v>
      </c>
      <c r="E737" s="10">
        <v>5255</v>
      </c>
      <c r="F737" t="s">
        <v>305</v>
      </c>
      <c r="G737">
        <v>25</v>
      </c>
      <c r="H737">
        <v>-1</v>
      </c>
      <c r="I737">
        <v>-0.39500000000000002</v>
      </c>
      <c r="J737">
        <v>4.53</v>
      </c>
      <c r="K737">
        <v>1.212</v>
      </c>
      <c r="L737" s="5" t="str">
        <f>VLOOKUP(X737,[2]Inputs!$A:$F,6,FALSE)</f>
        <v>1.2369</v>
      </c>
      <c r="M737" s="5" t="str">
        <f>VLOOKUP(X737,[2]Inputs!$A:$H,8,FALSE)</f>
        <v>0.9625</v>
      </c>
      <c r="N737" s="5" t="str">
        <f>VLOOKUP(X737,[2]Inputs!$A:$H,7,FALSE)</f>
        <v>1.0100</v>
      </c>
      <c r="O737">
        <v>0</v>
      </c>
      <c r="P737">
        <v>0.32500000000000001</v>
      </c>
      <c r="Q737">
        <v>1E-3</v>
      </c>
      <c r="R737">
        <v>0</v>
      </c>
      <c r="S737">
        <f>SQRT((100/(J737*[2]Inputs!$B$9))^2/(K737^2+1))*[2]Inputs!$B$8^2/100</f>
        <v>23.537519962726652</v>
      </c>
      <c r="T737">
        <f>SQRT((100/(J737*[2]Inputs!$B$9))^2-SQRT((100/(J737*[2]Inputs!$B$9))^2/(K737^2+1))^2)*[2]Inputs!$B$8^2/100/2/PI()/50</f>
        <v>9.0805770640656772E-2</v>
      </c>
      <c r="U737">
        <v>0</v>
      </c>
      <c r="V737">
        <v>0</v>
      </c>
      <c r="W737" t="str">
        <f t="shared" si="31"/>
        <v>PSCAD_SMIB_C_5255_SCR4.53_XR1.21_P-1_Q-0.395_3P.Balanced.52</v>
      </c>
      <c r="X737" t="str">
        <f t="shared" si="32"/>
        <v>-1_-0.395_4.53_1.21</v>
      </c>
      <c r="Z737">
        <v>0</v>
      </c>
    </row>
    <row r="738" spans="1:26" x14ac:dyDescent="0.25">
      <c r="A738" t="s">
        <v>1280</v>
      </c>
      <c r="B738" t="s">
        <v>55</v>
      </c>
      <c r="C738" t="s">
        <v>17</v>
      </c>
      <c r="D738" t="s">
        <v>1140</v>
      </c>
      <c r="E738" s="10">
        <v>5255</v>
      </c>
      <c r="F738" t="s">
        <v>305</v>
      </c>
      <c r="G738">
        <v>25</v>
      </c>
      <c r="H738">
        <v>-1</v>
      </c>
      <c r="I738">
        <v>-0.39500000000000002</v>
      </c>
      <c r="J738">
        <v>4.53</v>
      </c>
      <c r="K738">
        <v>1.212</v>
      </c>
      <c r="L738" s="5" t="str">
        <f>VLOOKUP(X738,[2]Inputs!$A:$F,6,FALSE)</f>
        <v>1.2369</v>
      </c>
      <c r="M738" s="5" t="str">
        <f>VLOOKUP(X738,[2]Inputs!$A:$H,8,FALSE)</f>
        <v>0.9625</v>
      </c>
      <c r="N738" s="5" t="str">
        <f>VLOOKUP(X738,[2]Inputs!$A:$H,7,FALSE)</f>
        <v>1.0100</v>
      </c>
      <c r="O738">
        <v>0</v>
      </c>
      <c r="P738">
        <v>0.32500000000000001</v>
      </c>
      <c r="Q738">
        <v>2.4720243800000001</v>
      </c>
      <c r="R738">
        <v>3.4000000000000002E-2</v>
      </c>
      <c r="S738">
        <f>SQRT((100/(J738*[2]Inputs!$B$9))^2/(K738^2+1))*[2]Inputs!$B$8^2/100</f>
        <v>23.537519962726652</v>
      </c>
      <c r="T738">
        <f>SQRT((100/(J738*[2]Inputs!$B$9))^2-SQRT((100/(J738*[2]Inputs!$B$9))^2/(K738^2+1))^2)*[2]Inputs!$B$8^2/100/2/PI()/50</f>
        <v>9.0805770640656772E-2</v>
      </c>
      <c r="U738">
        <v>0</v>
      </c>
      <c r="V738">
        <v>1</v>
      </c>
      <c r="W738" t="str">
        <f t="shared" si="31"/>
        <v>PSCAD_SMIB_C_5255_SCR4.53_XR1.21_P-1_Q-0.395_3P.Balanced.53</v>
      </c>
      <c r="X738" t="str">
        <f t="shared" si="32"/>
        <v>-1_-0.395_4.53_1.21</v>
      </c>
      <c r="Z738">
        <v>0</v>
      </c>
    </row>
    <row r="739" spans="1:26" x14ac:dyDescent="0.25">
      <c r="A739" t="s">
        <v>1281</v>
      </c>
      <c r="B739" t="s">
        <v>55</v>
      </c>
      <c r="C739" t="s">
        <v>17</v>
      </c>
      <c r="D739" t="s">
        <v>1140</v>
      </c>
      <c r="E739" s="10">
        <v>5255</v>
      </c>
      <c r="F739" t="s">
        <v>305</v>
      </c>
      <c r="G739">
        <v>25</v>
      </c>
      <c r="H739">
        <v>-1</v>
      </c>
      <c r="I739">
        <v>-0.39500000000000002</v>
      </c>
      <c r="J739">
        <v>4.53</v>
      </c>
      <c r="K739">
        <v>1.212</v>
      </c>
      <c r="L739" s="5" t="str">
        <f>VLOOKUP(X739,[2]Inputs!$A:$F,6,FALSE)</f>
        <v>1.2369</v>
      </c>
      <c r="M739" s="5" t="str">
        <f>VLOOKUP(X739,[2]Inputs!$A:$H,8,FALSE)</f>
        <v>0.9625</v>
      </c>
      <c r="N739" s="5" t="str">
        <f>VLOOKUP(X739,[2]Inputs!$A:$H,7,FALSE)</f>
        <v>1.0100</v>
      </c>
      <c r="O739">
        <v>0</v>
      </c>
      <c r="P739">
        <v>0.32500000000000001</v>
      </c>
      <c r="Q739">
        <v>4.9440487600000003</v>
      </c>
      <c r="R739">
        <v>6.8000000000000005E-2</v>
      </c>
      <c r="S739">
        <f>SQRT((100/(J739*[2]Inputs!$B$9))^2/(K739^2+1))*[2]Inputs!$B$8^2/100</f>
        <v>23.537519962726652</v>
      </c>
      <c r="T739">
        <f>SQRT((100/(J739*[2]Inputs!$B$9))^2-SQRT((100/(J739*[2]Inputs!$B$9))^2/(K739^2+1))^2)*[2]Inputs!$B$8^2/100/2/PI()/50</f>
        <v>9.0805770640656772E-2</v>
      </c>
      <c r="U739">
        <v>0</v>
      </c>
      <c r="V739">
        <v>2</v>
      </c>
      <c r="W739" t="str">
        <f t="shared" si="31"/>
        <v>PSCAD_SMIB_C_5255_SCR4.53_XR1.21_P-1_Q-0.395_3P.Balanced.54</v>
      </c>
      <c r="X739" t="str">
        <f t="shared" si="32"/>
        <v>-1_-0.395_4.53_1.21</v>
      </c>
      <c r="Z739">
        <v>0</v>
      </c>
    </row>
    <row r="740" spans="1:26" x14ac:dyDescent="0.25">
      <c r="A740" s="4" t="s">
        <v>892</v>
      </c>
      <c r="B740" t="s">
        <v>55</v>
      </c>
      <c r="C740" t="s">
        <v>18</v>
      </c>
      <c r="D740" t="s">
        <v>1140</v>
      </c>
      <c r="E740" s="10">
        <v>5255</v>
      </c>
      <c r="F740" t="s">
        <v>305</v>
      </c>
      <c r="G740">
        <v>25</v>
      </c>
      <c r="H740" s="6">
        <v>-1</v>
      </c>
      <c r="I740" s="6">
        <v>0</v>
      </c>
      <c r="J740" s="6">
        <v>7.06</v>
      </c>
      <c r="K740" s="6">
        <v>1.6319999999999999</v>
      </c>
      <c r="L740" s="5" t="str">
        <f>VLOOKUP(X740,[2]Inputs!$A:$F,6,FALSE)</f>
        <v>1.1081</v>
      </c>
      <c r="M740" s="5" t="str">
        <f>VLOOKUP(X740,[2]Inputs!$A:$H,8,FALSE)</f>
        <v>1.0000</v>
      </c>
      <c r="N740" s="5" t="str">
        <f>VLOOKUP(X740,[2]Inputs!$A:$H,7,FALSE)</f>
        <v>1.0300</v>
      </c>
      <c r="O740">
        <v>0</v>
      </c>
      <c r="P740">
        <v>0.32500000000000001</v>
      </c>
      <c r="Q740">
        <v>1E-3</v>
      </c>
      <c r="R740">
        <v>0</v>
      </c>
      <c r="S740">
        <f>SQRT((100/(J740*[2]Inputs!$B$9))^2/(K740^2+1))*[2]Inputs!$B$8^2/100</f>
        <v>12.398416711713384</v>
      </c>
      <c r="T740">
        <f>SQRT((100/(J740*[2]Inputs!$B$9))^2-SQRT((100/(J740*[2]Inputs!$B$9))^2/(K740^2+1))^2)*[2]Inputs!$B$8^2/100/2/PI()/50</f>
        <v>6.4407510153791842E-2</v>
      </c>
      <c r="U740">
        <v>0</v>
      </c>
      <c r="V740">
        <v>0</v>
      </c>
      <c r="W740" t="str">
        <f t="shared" si="31"/>
        <v>PSCAD_SMIB_C_5255_SCR7.06_XR1.63_P-1_Q0_2P.Unbalanced.19</v>
      </c>
      <c r="X740" t="str">
        <f t="shared" si="32"/>
        <v>-1_0_7.06_1.63</v>
      </c>
    </row>
    <row r="741" spans="1:26" x14ac:dyDescent="0.25">
      <c r="A741" s="4" t="s">
        <v>893</v>
      </c>
      <c r="B741" t="s">
        <v>55</v>
      </c>
      <c r="C741" t="s">
        <v>18</v>
      </c>
      <c r="D741" t="s">
        <v>1140</v>
      </c>
      <c r="E741" s="10">
        <v>5255</v>
      </c>
      <c r="F741" t="s">
        <v>305</v>
      </c>
      <c r="G741">
        <v>25</v>
      </c>
      <c r="H741" s="6">
        <v>-1</v>
      </c>
      <c r="I741" s="6">
        <v>0</v>
      </c>
      <c r="J741" s="6">
        <v>7.06</v>
      </c>
      <c r="K741" s="6">
        <v>1.6319999999999999</v>
      </c>
      <c r="L741" s="5" t="str">
        <f>VLOOKUP(X741,[2]Inputs!$A:$F,6,FALSE)</f>
        <v>1.1081</v>
      </c>
      <c r="M741" s="5" t="str">
        <f>VLOOKUP(X741,[2]Inputs!$A:$H,8,FALSE)</f>
        <v>1.0000</v>
      </c>
      <c r="N741" s="5" t="str">
        <f>VLOOKUP(X741,[2]Inputs!$A:$H,7,FALSE)</f>
        <v>1.0300</v>
      </c>
      <c r="O741">
        <v>0</v>
      </c>
      <c r="P741">
        <v>0.32500000000000001</v>
      </c>
      <c r="Q741">
        <v>1.26104825</v>
      </c>
      <c r="R741">
        <v>0.02</v>
      </c>
      <c r="S741">
        <f>SQRT((100/(J741*[2]Inputs!$B$9))^2/(K741^2+1))*[2]Inputs!$B$8^2/100</f>
        <v>12.398416711713384</v>
      </c>
      <c r="T741">
        <f>SQRT((100/(J741*[2]Inputs!$B$9))^2-SQRT((100/(J741*[2]Inputs!$B$9))^2/(K741^2+1))^2)*[2]Inputs!$B$8^2/100/2/PI()/50</f>
        <v>6.4407510153791842E-2</v>
      </c>
      <c r="U741">
        <v>0</v>
      </c>
      <c r="V741">
        <v>1</v>
      </c>
      <c r="W741" t="str">
        <f t="shared" si="31"/>
        <v>PSCAD_SMIB_C_5255_SCR7.06_XR1.63_P-1_Q0_2P.Unbalanced.20</v>
      </c>
      <c r="X741" t="str">
        <f t="shared" si="32"/>
        <v>-1_0_7.06_1.63</v>
      </c>
    </row>
    <row r="742" spans="1:26" x14ac:dyDescent="0.25">
      <c r="A742" s="4" t="s">
        <v>894</v>
      </c>
      <c r="B742" t="s">
        <v>55</v>
      </c>
      <c r="C742" t="s">
        <v>18</v>
      </c>
      <c r="D742" t="s">
        <v>1140</v>
      </c>
      <c r="E742" s="10">
        <v>5255</v>
      </c>
      <c r="F742" t="s">
        <v>305</v>
      </c>
      <c r="G742">
        <v>25</v>
      </c>
      <c r="H742" s="6">
        <v>-1</v>
      </c>
      <c r="I742" s="6">
        <v>0</v>
      </c>
      <c r="J742" s="6">
        <v>7.06</v>
      </c>
      <c r="K742" s="6">
        <v>1.6319999999999999</v>
      </c>
      <c r="L742" s="5" t="str">
        <f>VLOOKUP(X742,[2]Inputs!$A:$F,6,FALSE)</f>
        <v>1.1081</v>
      </c>
      <c r="M742" s="5" t="str">
        <f>VLOOKUP(X742,[2]Inputs!$A:$H,8,FALSE)</f>
        <v>1.0000</v>
      </c>
      <c r="N742" s="5" t="str">
        <f>VLOOKUP(X742,[2]Inputs!$A:$H,7,FALSE)</f>
        <v>1.0300</v>
      </c>
      <c r="O742">
        <v>0</v>
      </c>
      <c r="P742">
        <v>0.32500000000000001</v>
      </c>
      <c r="Q742">
        <v>2.5220965</v>
      </c>
      <c r="R742">
        <v>3.9E-2</v>
      </c>
      <c r="S742">
        <f>SQRT((100/(J742*[2]Inputs!$B$9))^2/(K742^2+1))*[2]Inputs!$B$8^2/100</f>
        <v>12.398416711713384</v>
      </c>
      <c r="T742">
        <f>SQRT((100/(J742*[2]Inputs!$B$9))^2-SQRT((100/(J742*[2]Inputs!$B$9))^2/(K742^2+1))^2)*[2]Inputs!$B$8^2/100/2/PI()/50</f>
        <v>6.4407510153791842E-2</v>
      </c>
      <c r="U742">
        <v>0</v>
      </c>
      <c r="V742">
        <v>2</v>
      </c>
      <c r="W742" t="str">
        <f t="shared" si="31"/>
        <v>PSCAD_SMIB_C_5255_SCR7.06_XR1.63_P-1_Q0_2P.Unbalanced.21</v>
      </c>
      <c r="X742" t="str">
        <f t="shared" si="32"/>
        <v>-1_0_7.06_1.63</v>
      </c>
    </row>
    <row r="743" spans="1:26" x14ac:dyDescent="0.25">
      <c r="A743" s="4" t="s">
        <v>895</v>
      </c>
      <c r="B743" t="s">
        <v>55</v>
      </c>
      <c r="C743" t="s">
        <v>18</v>
      </c>
      <c r="D743" t="s">
        <v>1140</v>
      </c>
      <c r="E743" s="10">
        <v>5255</v>
      </c>
      <c r="F743" t="s">
        <v>305</v>
      </c>
      <c r="G743">
        <v>25</v>
      </c>
      <c r="H743" s="6">
        <v>-1</v>
      </c>
      <c r="I743" s="6">
        <v>0.39500000000000002</v>
      </c>
      <c r="J743" s="6">
        <v>7.06</v>
      </c>
      <c r="K743" s="6">
        <v>1.6319999999999999</v>
      </c>
      <c r="L743" s="5" t="str">
        <f>VLOOKUP(X743,[2]Inputs!$A:$F,6,FALSE)</f>
        <v>1.0656</v>
      </c>
      <c r="M743" s="5" t="str">
        <f>VLOOKUP(X743,[2]Inputs!$A:$H,8,FALSE)</f>
        <v>1.0500</v>
      </c>
      <c r="N743" s="5" t="str">
        <f>VLOOKUP(X743,[2]Inputs!$A:$H,7,FALSE)</f>
        <v>1.0500</v>
      </c>
      <c r="O743">
        <v>0</v>
      </c>
      <c r="P743">
        <v>0.32500000000000001</v>
      </c>
      <c r="Q743">
        <v>1E-3</v>
      </c>
      <c r="R743">
        <v>0</v>
      </c>
      <c r="S743">
        <f>SQRT((100/(J743*[2]Inputs!$B$9))^2/(K743^2+1))*[2]Inputs!$B$8^2/100</f>
        <v>12.398416711713384</v>
      </c>
      <c r="T743">
        <f>SQRT((100/(J743*[2]Inputs!$B$9))^2-SQRT((100/(J743*[2]Inputs!$B$9))^2/(K743^2+1))^2)*[2]Inputs!$B$8^2/100/2/PI()/50</f>
        <v>6.4407510153791842E-2</v>
      </c>
      <c r="U743">
        <v>0</v>
      </c>
      <c r="V743">
        <v>0</v>
      </c>
      <c r="W743" t="str">
        <f t="shared" si="31"/>
        <v>PSCAD_SMIB_C_5255_SCR7.06_XR1.63_P-1_Q0.395_2P.Unbalanced.22</v>
      </c>
      <c r="X743" t="str">
        <f t="shared" si="32"/>
        <v>-1_0.395_7.06_1.63</v>
      </c>
    </row>
    <row r="744" spans="1:26" x14ac:dyDescent="0.25">
      <c r="A744" s="4" t="s">
        <v>896</v>
      </c>
      <c r="B744" t="s">
        <v>55</v>
      </c>
      <c r="C744" t="s">
        <v>18</v>
      </c>
      <c r="D744" t="s">
        <v>1140</v>
      </c>
      <c r="E744" s="10">
        <v>5255</v>
      </c>
      <c r="F744" t="s">
        <v>305</v>
      </c>
      <c r="G744">
        <v>25</v>
      </c>
      <c r="H744" s="6">
        <v>-1</v>
      </c>
      <c r="I744" s="6">
        <v>0.39500000000000002</v>
      </c>
      <c r="J744" s="6">
        <v>7.06</v>
      </c>
      <c r="K744" s="6">
        <v>1.6319999999999999</v>
      </c>
      <c r="L744" s="5" t="str">
        <f>VLOOKUP(X744,[2]Inputs!$A:$F,6,FALSE)</f>
        <v>1.0656</v>
      </c>
      <c r="M744" s="5" t="str">
        <f>VLOOKUP(X744,[2]Inputs!$A:$H,8,FALSE)</f>
        <v>1.0500</v>
      </c>
      <c r="N744" s="5" t="str">
        <f>VLOOKUP(X744,[2]Inputs!$A:$H,7,FALSE)</f>
        <v>1.0500</v>
      </c>
      <c r="O744">
        <v>0</v>
      </c>
      <c r="P744">
        <v>0.32500000000000001</v>
      </c>
      <c r="Q744">
        <v>1.26104825</v>
      </c>
      <c r="R744">
        <v>0.02</v>
      </c>
      <c r="S744">
        <f>SQRT((100/(J744*[2]Inputs!$B$9))^2/(K744^2+1))*[2]Inputs!$B$8^2/100</f>
        <v>12.398416711713384</v>
      </c>
      <c r="T744">
        <f>SQRT((100/(J744*[2]Inputs!$B$9))^2-SQRT((100/(J744*[2]Inputs!$B$9))^2/(K744^2+1))^2)*[2]Inputs!$B$8^2/100/2/PI()/50</f>
        <v>6.4407510153791842E-2</v>
      </c>
      <c r="U744">
        <v>0</v>
      </c>
      <c r="V744">
        <v>1</v>
      </c>
      <c r="W744" t="str">
        <f t="shared" si="31"/>
        <v>PSCAD_SMIB_C_5255_SCR7.06_XR1.63_P-1_Q0.395_2P.Unbalanced.23</v>
      </c>
      <c r="X744" t="str">
        <f t="shared" si="32"/>
        <v>-1_0.395_7.06_1.63</v>
      </c>
    </row>
    <row r="745" spans="1:26" x14ac:dyDescent="0.25">
      <c r="A745" s="4" t="s">
        <v>897</v>
      </c>
      <c r="B745" t="s">
        <v>55</v>
      </c>
      <c r="C745" t="s">
        <v>18</v>
      </c>
      <c r="D745" t="s">
        <v>1140</v>
      </c>
      <c r="E745" s="10">
        <v>5255</v>
      </c>
      <c r="F745" t="s">
        <v>305</v>
      </c>
      <c r="G745">
        <v>25</v>
      </c>
      <c r="H745" s="6">
        <v>-1</v>
      </c>
      <c r="I745" s="6">
        <v>0.39500000000000002</v>
      </c>
      <c r="J745" s="6">
        <v>7.06</v>
      </c>
      <c r="K745" s="6">
        <v>1.6319999999999999</v>
      </c>
      <c r="L745" s="5" t="str">
        <f>VLOOKUP(X745,[2]Inputs!$A:$F,6,FALSE)</f>
        <v>1.0656</v>
      </c>
      <c r="M745" s="5" t="str">
        <f>VLOOKUP(X745,[2]Inputs!$A:$H,8,FALSE)</f>
        <v>1.0500</v>
      </c>
      <c r="N745" s="5" t="str">
        <f>VLOOKUP(X745,[2]Inputs!$A:$H,7,FALSE)</f>
        <v>1.0500</v>
      </c>
      <c r="O745">
        <v>0</v>
      </c>
      <c r="P745">
        <v>0.32500000000000001</v>
      </c>
      <c r="Q745">
        <v>2.5220965</v>
      </c>
      <c r="R745">
        <v>3.9E-2</v>
      </c>
      <c r="S745">
        <f>SQRT((100/(J745*[2]Inputs!$B$9))^2/(K745^2+1))*[2]Inputs!$B$8^2/100</f>
        <v>12.398416711713384</v>
      </c>
      <c r="T745">
        <f>SQRT((100/(J745*[2]Inputs!$B$9))^2-SQRT((100/(J745*[2]Inputs!$B$9))^2/(K745^2+1))^2)*[2]Inputs!$B$8^2/100/2/PI()/50</f>
        <v>6.4407510153791842E-2</v>
      </c>
      <c r="U745">
        <v>0</v>
      </c>
      <c r="V745">
        <v>2</v>
      </c>
      <c r="W745" t="str">
        <f t="shared" si="31"/>
        <v>PSCAD_SMIB_C_5255_SCR7.06_XR1.63_P-1_Q0.395_2P.Unbalanced.24</v>
      </c>
      <c r="X745" t="str">
        <f t="shared" si="32"/>
        <v>-1_0.395_7.06_1.63</v>
      </c>
    </row>
    <row r="746" spans="1:26" x14ac:dyDescent="0.25">
      <c r="A746" s="4" t="s">
        <v>898</v>
      </c>
      <c r="B746" t="s">
        <v>55</v>
      </c>
      <c r="C746" t="s">
        <v>18</v>
      </c>
      <c r="D746" t="s">
        <v>1140</v>
      </c>
      <c r="E746" s="10">
        <v>5255</v>
      </c>
      <c r="F746" t="s">
        <v>305</v>
      </c>
      <c r="G746">
        <v>25</v>
      </c>
      <c r="H746" s="6">
        <v>-1</v>
      </c>
      <c r="I746" s="6">
        <v>-0.39500000000000002</v>
      </c>
      <c r="J746" s="6">
        <v>7.06</v>
      </c>
      <c r="K746" s="6">
        <v>1.6319999999999999</v>
      </c>
      <c r="L746" s="5" t="str">
        <f>VLOOKUP(X746,[2]Inputs!$A:$F,6,FALSE)</f>
        <v>1.1516</v>
      </c>
      <c r="M746" s="5" t="str">
        <f>VLOOKUP(X746,[2]Inputs!$A:$H,8,FALSE)</f>
        <v>0.9625</v>
      </c>
      <c r="N746" s="5" t="str">
        <f>VLOOKUP(X746,[2]Inputs!$A:$H,7,FALSE)</f>
        <v>1.0100</v>
      </c>
      <c r="O746">
        <v>0</v>
      </c>
      <c r="P746">
        <v>0.32500000000000001</v>
      </c>
      <c r="Q746">
        <v>1E-3</v>
      </c>
      <c r="R746">
        <v>0</v>
      </c>
      <c r="S746">
        <f>SQRT((100/(J746*[2]Inputs!$B$9))^2/(K746^2+1))*[2]Inputs!$B$8^2/100</f>
        <v>12.398416711713384</v>
      </c>
      <c r="T746">
        <f>SQRT((100/(J746*[2]Inputs!$B$9))^2-SQRT((100/(J746*[2]Inputs!$B$9))^2/(K746^2+1))^2)*[2]Inputs!$B$8^2/100/2/PI()/50</f>
        <v>6.4407510153791842E-2</v>
      </c>
      <c r="U746">
        <v>0</v>
      </c>
      <c r="V746">
        <v>0</v>
      </c>
      <c r="W746" t="str">
        <f t="shared" si="31"/>
        <v>PSCAD_SMIB_C_5255_SCR7.06_XR1.63_P-1_Q-0.395_2P.Unbalanced.25</v>
      </c>
      <c r="X746" t="str">
        <f t="shared" si="32"/>
        <v>-1_-0.395_7.06_1.63</v>
      </c>
    </row>
    <row r="747" spans="1:26" x14ac:dyDescent="0.25">
      <c r="A747" s="4" t="s">
        <v>899</v>
      </c>
      <c r="B747" t="s">
        <v>55</v>
      </c>
      <c r="C747" t="s">
        <v>18</v>
      </c>
      <c r="D747" t="s">
        <v>1140</v>
      </c>
      <c r="E747" s="10">
        <v>5255</v>
      </c>
      <c r="F747" t="s">
        <v>305</v>
      </c>
      <c r="G747">
        <v>25</v>
      </c>
      <c r="H747" s="6">
        <v>-1</v>
      </c>
      <c r="I747" s="6">
        <v>-0.39500000000000002</v>
      </c>
      <c r="J747" s="6">
        <v>7.06</v>
      </c>
      <c r="K747" s="6">
        <v>1.6319999999999999</v>
      </c>
      <c r="L747" s="5" t="str">
        <f>VLOOKUP(X747,[2]Inputs!$A:$F,6,FALSE)</f>
        <v>1.1516</v>
      </c>
      <c r="M747" s="5" t="str">
        <f>VLOOKUP(X747,[2]Inputs!$A:$H,8,FALSE)</f>
        <v>0.9625</v>
      </c>
      <c r="N747" s="5" t="str">
        <f>VLOOKUP(X747,[2]Inputs!$A:$H,7,FALSE)</f>
        <v>1.0100</v>
      </c>
      <c r="O747">
        <v>0</v>
      </c>
      <c r="P747">
        <v>0.32500000000000001</v>
      </c>
      <c r="Q747">
        <v>1.26104825</v>
      </c>
      <c r="R747">
        <v>0.02</v>
      </c>
      <c r="S747">
        <f>SQRT((100/(J747*[2]Inputs!$B$9))^2/(K747^2+1))*[2]Inputs!$B$8^2/100</f>
        <v>12.398416711713384</v>
      </c>
      <c r="T747">
        <f>SQRT((100/(J747*[2]Inputs!$B$9))^2-SQRT((100/(J747*[2]Inputs!$B$9))^2/(K747^2+1))^2)*[2]Inputs!$B$8^2/100/2/PI()/50</f>
        <v>6.4407510153791842E-2</v>
      </c>
      <c r="U747">
        <v>0</v>
      </c>
      <c r="V747">
        <v>1</v>
      </c>
      <c r="W747" t="str">
        <f t="shared" si="31"/>
        <v>PSCAD_SMIB_C_5255_SCR7.06_XR1.63_P-1_Q-0.395_2P.Unbalanced.26</v>
      </c>
      <c r="X747" t="str">
        <f t="shared" si="32"/>
        <v>-1_-0.395_7.06_1.63</v>
      </c>
    </row>
    <row r="748" spans="1:26" x14ac:dyDescent="0.25">
      <c r="A748" s="4" t="s">
        <v>900</v>
      </c>
      <c r="B748" t="s">
        <v>55</v>
      </c>
      <c r="C748" t="s">
        <v>18</v>
      </c>
      <c r="D748" t="s">
        <v>1140</v>
      </c>
      <c r="E748" s="10">
        <v>5255</v>
      </c>
      <c r="F748" t="s">
        <v>305</v>
      </c>
      <c r="G748">
        <v>25</v>
      </c>
      <c r="H748" s="6">
        <v>-1</v>
      </c>
      <c r="I748" s="6">
        <v>-0.39500000000000002</v>
      </c>
      <c r="J748" s="6">
        <v>7.06</v>
      </c>
      <c r="K748" s="6">
        <v>1.6319999999999999</v>
      </c>
      <c r="L748" s="5" t="str">
        <f>VLOOKUP(X748,[2]Inputs!$A:$F,6,FALSE)</f>
        <v>1.1516</v>
      </c>
      <c r="M748" s="5" t="str">
        <f>VLOOKUP(X748,[2]Inputs!$A:$H,8,FALSE)</f>
        <v>0.9625</v>
      </c>
      <c r="N748" s="5" t="str">
        <f>VLOOKUP(X748,[2]Inputs!$A:$H,7,FALSE)</f>
        <v>1.0100</v>
      </c>
      <c r="O748">
        <v>0</v>
      </c>
      <c r="P748">
        <v>0.32500000000000001</v>
      </c>
      <c r="Q748">
        <v>2.5220965</v>
      </c>
      <c r="R748">
        <v>3.9E-2</v>
      </c>
      <c r="S748">
        <f>SQRT((100/(J748*[2]Inputs!$B$9))^2/(K748^2+1))*[2]Inputs!$B$8^2/100</f>
        <v>12.398416711713384</v>
      </c>
      <c r="T748">
        <f>SQRT((100/(J748*[2]Inputs!$B$9))^2-SQRT((100/(J748*[2]Inputs!$B$9))^2/(K748^2+1))^2)*[2]Inputs!$B$8^2/100/2/PI()/50</f>
        <v>6.4407510153791842E-2</v>
      </c>
      <c r="U748">
        <v>0</v>
      </c>
      <c r="V748">
        <v>2</v>
      </c>
      <c r="W748" t="str">
        <f t="shared" si="31"/>
        <v>PSCAD_SMIB_C_5255_SCR7.06_XR1.63_P-1_Q-0.395_2P.Unbalanced.27</v>
      </c>
      <c r="X748" t="str">
        <f t="shared" si="32"/>
        <v>-1_-0.395_7.06_1.63</v>
      </c>
    </row>
    <row r="749" spans="1:26" x14ac:dyDescent="0.25">
      <c r="A749" t="s">
        <v>401</v>
      </c>
      <c r="B749" t="s">
        <v>55</v>
      </c>
      <c r="C749" t="s">
        <v>18</v>
      </c>
      <c r="D749" t="s">
        <v>1140</v>
      </c>
      <c r="E749" s="10">
        <v>5255</v>
      </c>
      <c r="F749" t="s">
        <v>305</v>
      </c>
      <c r="G749">
        <v>25</v>
      </c>
      <c r="H749">
        <v>-1</v>
      </c>
      <c r="I749">
        <v>0</v>
      </c>
      <c r="J749">
        <v>4.53</v>
      </c>
      <c r="K749">
        <v>1.212</v>
      </c>
      <c r="L749" s="5" t="str">
        <f>VLOOKUP(X749,[2]Inputs!$A:$F,6,FALSE)</f>
        <v>1.1782</v>
      </c>
      <c r="M749" s="5" t="str">
        <f>VLOOKUP(X749,[2]Inputs!$A:$H,8,FALSE)</f>
        <v>1.0000</v>
      </c>
      <c r="N749" s="5" t="str">
        <f>VLOOKUP(X749,[2]Inputs!$A:$H,7,FALSE)</f>
        <v>1.0300</v>
      </c>
      <c r="O749">
        <v>0</v>
      </c>
      <c r="P749">
        <v>0.32500000000000001</v>
      </c>
      <c r="Q749">
        <v>1E-3</v>
      </c>
      <c r="R749">
        <v>0</v>
      </c>
      <c r="S749">
        <f>SQRT((100/(J749*[2]Inputs!$B$9))^2/(K749^2+1))*[2]Inputs!$B$8^2/100</f>
        <v>23.537519962726652</v>
      </c>
      <c r="T749">
        <f>SQRT((100/(J749*[2]Inputs!$B$9))^2-SQRT((100/(J749*[2]Inputs!$B$9))^2/(K749^2+1))^2)*[2]Inputs!$B$8^2/100/2/PI()/50</f>
        <v>9.0805770640656772E-2</v>
      </c>
      <c r="U749">
        <v>0</v>
      </c>
      <c r="V749">
        <v>0</v>
      </c>
      <c r="W749" t="str">
        <f t="shared" si="31"/>
        <v>PSCAD_SMIB_C_5255_SCR4.53_XR1.21_P-1_Q0_2P.Unbalanced.46</v>
      </c>
      <c r="X749" t="str">
        <f t="shared" si="32"/>
        <v>-1_0_4.53_1.21</v>
      </c>
    </row>
    <row r="750" spans="1:26" x14ac:dyDescent="0.25">
      <c r="A750" t="s">
        <v>402</v>
      </c>
      <c r="B750" t="s">
        <v>55</v>
      </c>
      <c r="C750" t="s">
        <v>18</v>
      </c>
      <c r="D750" t="s">
        <v>1140</v>
      </c>
      <c r="E750" s="10">
        <v>5255</v>
      </c>
      <c r="F750" t="s">
        <v>305</v>
      </c>
      <c r="G750">
        <v>25</v>
      </c>
      <c r="H750">
        <v>-1</v>
      </c>
      <c r="I750">
        <v>0</v>
      </c>
      <c r="J750">
        <v>4.53</v>
      </c>
      <c r="K750">
        <v>1.212</v>
      </c>
      <c r="L750" s="5" t="str">
        <f>VLOOKUP(X750,[2]Inputs!$A:$F,6,FALSE)</f>
        <v>1.1782</v>
      </c>
      <c r="M750" s="5" t="str">
        <f>VLOOKUP(X750,[2]Inputs!$A:$H,8,FALSE)</f>
        <v>1.0000</v>
      </c>
      <c r="N750" s="5" t="str">
        <f>VLOOKUP(X750,[2]Inputs!$A:$H,7,FALSE)</f>
        <v>1.0300</v>
      </c>
      <c r="O750">
        <v>0</v>
      </c>
      <c r="P750">
        <v>0.32500000000000001</v>
      </c>
      <c r="Q750">
        <v>2.4720243800000001</v>
      </c>
      <c r="R750">
        <v>3.4000000000000002E-2</v>
      </c>
      <c r="S750">
        <f>SQRT((100/(J750*[2]Inputs!$B$9))^2/(K750^2+1))*[2]Inputs!$B$8^2/100</f>
        <v>23.537519962726652</v>
      </c>
      <c r="T750">
        <f>SQRT((100/(J750*[2]Inputs!$B$9))^2-SQRT((100/(J750*[2]Inputs!$B$9))^2/(K750^2+1))^2)*[2]Inputs!$B$8^2/100/2/PI()/50</f>
        <v>9.0805770640656772E-2</v>
      </c>
      <c r="U750">
        <v>0</v>
      </c>
      <c r="V750">
        <v>1</v>
      </c>
      <c r="W750" t="str">
        <f t="shared" si="31"/>
        <v>PSCAD_SMIB_C_5255_SCR4.53_XR1.21_P-1_Q0_2P.Unbalanced.47</v>
      </c>
      <c r="X750" t="str">
        <f t="shared" si="32"/>
        <v>-1_0_4.53_1.21</v>
      </c>
    </row>
    <row r="751" spans="1:26" x14ac:dyDescent="0.25">
      <c r="A751" t="s">
        <v>403</v>
      </c>
      <c r="B751" t="s">
        <v>55</v>
      </c>
      <c r="C751" t="s">
        <v>18</v>
      </c>
      <c r="D751" t="s">
        <v>1140</v>
      </c>
      <c r="E751" s="10">
        <v>5255</v>
      </c>
      <c r="F751" t="s">
        <v>305</v>
      </c>
      <c r="G751">
        <v>25</v>
      </c>
      <c r="H751">
        <v>-1</v>
      </c>
      <c r="I751">
        <v>0</v>
      </c>
      <c r="J751">
        <v>4.53</v>
      </c>
      <c r="K751">
        <v>1.212</v>
      </c>
      <c r="L751" s="5" t="str">
        <f>VLOOKUP(X751,[2]Inputs!$A:$F,6,FALSE)</f>
        <v>1.1782</v>
      </c>
      <c r="M751" s="5" t="str">
        <f>VLOOKUP(X751,[2]Inputs!$A:$H,8,FALSE)</f>
        <v>1.0000</v>
      </c>
      <c r="N751" s="5" t="str">
        <f>VLOOKUP(X751,[2]Inputs!$A:$H,7,FALSE)</f>
        <v>1.0300</v>
      </c>
      <c r="O751">
        <v>0</v>
      </c>
      <c r="P751">
        <v>0.32500000000000001</v>
      </c>
      <c r="Q751">
        <v>4.9440487600000003</v>
      </c>
      <c r="R751">
        <v>6.8000000000000005E-2</v>
      </c>
      <c r="S751">
        <f>SQRT((100/(J751*[2]Inputs!$B$9))^2/(K751^2+1))*[2]Inputs!$B$8^2/100</f>
        <v>23.537519962726652</v>
      </c>
      <c r="T751">
        <f>SQRT((100/(J751*[2]Inputs!$B$9))^2-SQRT((100/(J751*[2]Inputs!$B$9))^2/(K751^2+1))^2)*[2]Inputs!$B$8^2/100/2/PI()/50</f>
        <v>9.0805770640656772E-2</v>
      </c>
      <c r="U751">
        <v>0</v>
      </c>
      <c r="V751">
        <v>2</v>
      </c>
      <c r="W751" t="str">
        <f t="shared" si="31"/>
        <v>PSCAD_SMIB_C_5255_SCR4.53_XR1.21_P-1_Q0_2P.Unbalanced.48</v>
      </c>
      <c r="X751" t="str">
        <f t="shared" si="32"/>
        <v>-1_0_4.53_1.21</v>
      </c>
    </row>
    <row r="752" spans="1:26" x14ac:dyDescent="0.25">
      <c r="A752" t="s">
        <v>1282</v>
      </c>
      <c r="B752" t="s">
        <v>55</v>
      </c>
      <c r="C752" t="s">
        <v>18</v>
      </c>
      <c r="D752" t="s">
        <v>1140</v>
      </c>
      <c r="E752" s="10">
        <v>5255</v>
      </c>
      <c r="F752" t="s">
        <v>305</v>
      </c>
      <c r="G752">
        <v>25</v>
      </c>
      <c r="H752">
        <v>-1</v>
      </c>
      <c r="I752">
        <v>0.39500000000000002</v>
      </c>
      <c r="J752">
        <v>4.53</v>
      </c>
      <c r="K752">
        <v>1.212</v>
      </c>
      <c r="L752" s="5" t="str">
        <f>VLOOKUP(X752,[2]Inputs!$A:$F,6,FALSE)</f>
        <v>1.1228</v>
      </c>
      <c r="M752" s="5" t="str">
        <f>VLOOKUP(X752,[2]Inputs!$A:$H,8,FALSE)</f>
        <v>1.0500</v>
      </c>
      <c r="N752" s="5" t="str">
        <f>VLOOKUP(X752,[2]Inputs!$A:$H,7,FALSE)</f>
        <v>1.0500</v>
      </c>
      <c r="O752">
        <v>0</v>
      </c>
      <c r="P752">
        <v>0.32500000000000001</v>
      </c>
      <c r="Q752">
        <v>1E-3</v>
      </c>
      <c r="R752">
        <v>0</v>
      </c>
      <c r="S752">
        <f>SQRT((100/(J752*[2]Inputs!$B$9))^2/(K752^2+1))*[2]Inputs!$B$8^2/100</f>
        <v>23.537519962726652</v>
      </c>
      <c r="T752">
        <f>SQRT((100/(J752*[2]Inputs!$B$9))^2-SQRT((100/(J752*[2]Inputs!$B$9))^2/(K752^2+1))^2)*[2]Inputs!$B$8^2/100/2/PI()/50</f>
        <v>9.0805770640656772E-2</v>
      </c>
      <c r="U752">
        <v>0</v>
      </c>
      <c r="V752">
        <v>0</v>
      </c>
      <c r="W752" t="str">
        <f t="shared" si="31"/>
        <v>PSCAD_SMIB_C_5255_SCR4.53_XR1.21_P-1_Q0.395_2P.Unbalanced.49</v>
      </c>
      <c r="X752" t="str">
        <f t="shared" si="32"/>
        <v>-1_0.395_4.53_1.21</v>
      </c>
    </row>
    <row r="753" spans="1:24" x14ac:dyDescent="0.25">
      <c r="A753" t="s">
        <v>407</v>
      </c>
      <c r="B753" t="s">
        <v>55</v>
      </c>
      <c r="C753" t="s">
        <v>18</v>
      </c>
      <c r="D753" t="s">
        <v>1140</v>
      </c>
      <c r="E753" s="10">
        <v>5255</v>
      </c>
      <c r="F753" t="s">
        <v>305</v>
      </c>
      <c r="G753">
        <v>25</v>
      </c>
      <c r="H753">
        <v>-1</v>
      </c>
      <c r="I753">
        <v>0.39500000000000002</v>
      </c>
      <c r="J753">
        <v>4.53</v>
      </c>
      <c r="K753">
        <v>1.212</v>
      </c>
      <c r="L753" s="5" t="str">
        <f>VLOOKUP(X753,[2]Inputs!$A:$F,6,FALSE)</f>
        <v>1.1228</v>
      </c>
      <c r="M753" s="5" t="str">
        <f>VLOOKUP(X753,[2]Inputs!$A:$H,8,FALSE)</f>
        <v>1.0500</v>
      </c>
      <c r="N753" s="5" t="str">
        <f>VLOOKUP(X753,[2]Inputs!$A:$H,7,FALSE)</f>
        <v>1.0500</v>
      </c>
      <c r="O753">
        <v>0</v>
      </c>
      <c r="P753">
        <v>0.32500000000000001</v>
      </c>
      <c r="Q753">
        <v>2.4720243800000001</v>
      </c>
      <c r="R753">
        <v>3.4000000000000002E-2</v>
      </c>
      <c r="S753">
        <f>SQRT((100/(J753*[2]Inputs!$B$9))^2/(K753^2+1))*[2]Inputs!$B$8^2/100</f>
        <v>23.537519962726652</v>
      </c>
      <c r="T753">
        <f>SQRT((100/(J753*[2]Inputs!$B$9))^2-SQRT((100/(J753*[2]Inputs!$B$9))^2/(K753^2+1))^2)*[2]Inputs!$B$8^2/100/2/PI()/50</f>
        <v>9.0805770640656772E-2</v>
      </c>
      <c r="U753">
        <v>0</v>
      </c>
      <c r="V753">
        <v>1</v>
      </c>
      <c r="W753" t="str">
        <f t="shared" si="31"/>
        <v>PSCAD_SMIB_C_5255_SCR4.53_XR1.21_P-1_Q0.395_2P.Unbalanced.50</v>
      </c>
      <c r="X753" t="str">
        <f t="shared" si="32"/>
        <v>-1_0.395_4.53_1.21</v>
      </c>
    </row>
    <row r="754" spans="1:24" x14ac:dyDescent="0.25">
      <c r="A754" t="s">
        <v>408</v>
      </c>
      <c r="B754" t="s">
        <v>55</v>
      </c>
      <c r="C754" t="s">
        <v>18</v>
      </c>
      <c r="D754" t="s">
        <v>1140</v>
      </c>
      <c r="E754" s="10">
        <v>5255</v>
      </c>
      <c r="F754" t="s">
        <v>305</v>
      </c>
      <c r="G754">
        <v>25</v>
      </c>
      <c r="H754">
        <v>-1</v>
      </c>
      <c r="I754">
        <v>0.39500000000000002</v>
      </c>
      <c r="J754">
        <v>4.53</v>
      </c>
      <c r="K754">
        <v>1.212</v>
      </c>
      <c r="L754" s="5" t="str">
        <f>VLOOKUP(X754,[2]Inputs!$A:$F,6,FALSE)</f>
        <v>1.1228</v>
      </c>
      <c r="M754" s="5" t="str">
        <f>VLOOKUP(X754,[2]Inputs!$A:$H,8,FALSE)</f>
        <v>1.0500</v>
      </c>
      <c r="N754" s="5" t="str">
        <f>VLOOKUP(X754,[2]Inputs!$A:$H,7,FALSE)</f>
        <v>1.0500</v>
      </c>
      <c r="O754">
        <v>0</v>
      </c>
      <c r="P754">
        <v>0.32500000000000001</v>
      </c>
      <c r="Q754">
        <v>4.9440487600000003</v>
      </c>
      <c r="R754">
        <v>6.8000000000000005E-2</v>
      </c>
      <c r="S754">
        <f>SQRT((100/(J754*[2]Inputs!$B$9))^2/(K754^2+1))*[2]Inputs!$B$8^2/100</f>
        <v>23.537519962726652</v>
      </c>
      <c r="T754">
        <f>SQRT((100/(J754*[2]Inputs!$B$9))^2-SQRT((100/(J754*[2]Inputs!$B$9))^2/(K754^2+1))^2)*[2]Inputs!$B$8^2/100/2/PI()/50</f>
        <v>9.0805770640656772E-2</v>
      </c>
      <c r="U754">
        <v>0</v>
      </c>
      <c r="V754">
        <v>2</v>
      </c>
      <c r="W754" t="str">
        <f t="shared" si="31"/>
        <v>PSCAD_SMIB_C_5255_SCR4.53_XR1.21_P-1_Q0.395_2P.Unbalanced.51</v>
      </c>
      <c r="X754" t="str">
        <f t="shared" si="32"/>
        <v>-1_0.395_4.53_1.21</v>
      </c>
    </row>
    <row r="755" spans="1:24" x14ac:dyDescent="0.25">
      <c r="A755" t="s">
        <v>409</v>
      </c>
      <c r="B755" t="s">
        <v>55</v>
      </c>
      <c r="C755" t="s">
        <v>18</v>
      </c>
      <c r="D755" t="s">
        <v>1140</v>
      </c>
      <c r="E755" s="10">
        <v>5255</v>
      </c>
      <c r="F755" t="s">
        <v>305</v>
      </c>
      <c r="G755">
        <v>25</v>
      </c>
      <c r="H755">
        <v>-1</v>
      </c>
      <c r="I755">
        <v>-0.39500000000000002</v>
      </c>
      <c r="J755">
        <v>4.53</v>
      </c>
      <c r="K755">
        <v>1.212</v>
      </c>
      <c r="L755" s="5" t="str">
        <f>VLOOKUP(X755,[2]Inputs!$A:$F,6,FALSE)</f>
        <v>1.2369</v>
      </c>
      <c r="M755" s="5" t="str">
        <f>VLOOKUP(X755,[2]Inputs!$A:$H,8,FALSE)</f>
        <v>0.9625</v>
      </c>
      <c r="N755" s="5" t="str">
        <f>VLOOKUP(X755,[2]Inputs!$A:$H,7,FALSE)</f>
        <v>1.0100</v>
      </c>
      <c r="O755">
        <v>0</v>
      </c>
      <c r="P755">
        <v>0.32500000000000001</v>
      </c>
      <c r="Q755">
        <v>1E-3</v>
      </c>
      <c r="R755">
        <v>0</v>
      </c>
      <c r="S755">
        <f>SQRT((100/(J755*[2]Inputs!$B$9))^2/(K755^2+1))*[2]Inputs!$B$8^2/100</f>
        <v>23.537519962726652</v>
      </c>
      <c r="T755">
        <f>SQRT((100/(J755*[2]Inputs!$B$9))^2-SQRT((100/(J755*[2]Inputs!$B$9))^2/(K755^2+1))^2)*[2]Inputs!$B$8^2/100/2/PI()/50</f>
        <v>9.0805770640656772E-2</v>
      </c>
      <c r="U755">
        <v>0</v>
      </c>
      <c r="V755">
        <v>0</v>
      </c>
      <c r="W755" t="str">
        <f t="shared" si="31"/>
        <v>PSCAD_SMIB_C_5255_SCR4.53_XR1.21_P-1_Q-0.395_2P.Unbalanced.52</v>
      </c>
      <c r="X755" t="str">
        <f t="shared" si="32"/>
        <v>-1_-0.395_4.53_1.21</v>
      </c>
    </row>
    <row r="756" spans="1:24" x14ac:dyDescent="0.25">
      <c r="A756" t="s">
        <v>410</v>
      </c>
      <c r="B756" t="s">
        <v>55</v>
      </c>
      <c r="C756" t="s">
        <v>18</v>
      </c>
      <c r="D756" t="s">
        <v>1140</v>
      </c>
      <c r="E756" s="10">
        <v>5255</v>
      </c>
      <c r="F756" t="s">
        <v>305</v>
      </c>
      <c r="G756">
        <v>25</v>
      </c>
      <c r="H756">
        <v>-1</v>
      </c>
      <c r="I756">
        <v>-0.39500000000000002</v>
      </c>
      <c r="J756">
        <v>4.53</v>
      </c>
      <c r="K756">
        <v>1.212</v>
      </c>
      <c r="L756" s="5" t="str">
        <f>VLOOKUP(X756,[2]Inputs!$A:$F,6,FALSE)</f>
        <v>1.2369</v>
      </c>
      <c r="M756" s="5" t="str">
        <f>VLOOKUP(X756,[2]Inputs!$A:$H,8,FALSE)</f>
        <v>0.9625</v>
      </c>
      <c r="N756" s="5" t="str">
        <f>VLOOKUP(X756,[2]Inputs!$A:$H,7,FALSE)</f>
        <v>1.0100</v>
      </c>
      <c r="O756">
        <v>0</v>
      </c>
      <c r="P756">
        <v>0.32500000000000001</v>
      </c>
      <c r="Q756">
        <v>2.4720243800000001</v>
      </c>
      <c r="R756">
        <v>3.4000000000000002E-2</v>
      </c>
      <c r="S756">
        <f>SQRT((100/(J756*[2]Inputs!$B$9))^2/(K756^2+1))*[2]Inputs!$B$8^2/100</f>
        <v>23.537519962726652</v>
      </c>
      <c r="T756">
        <f>SQRT((100/(J756*[2]Inputs!$B$9))^2-SQRT((100/(J756*[2]Inputs!$B$9))^2/(K756^2+1))^2)*[2]Inputs!$B$8^2/100/2/PI()/50</f>
        <v>9.0805770640656772E-2</v>
      </c>
      <c r="U756">
        <v>0</v>
      </c>
      <c r="V756">
        <v>1</v>
      </c>
      <c r="W756" t="str">
        <f t="shared" si="31"/>
        <v>PSCAD_SMIB_C_5255_SCR4.53_XR1.21_P-1_Q-0.395_2P.Unbalanced.53</v>
      </c>
      <c r="X756" t="str">
        <f t="shared" si="32"/>
        <v>-1_-0.395_4.53_1.21</v>
      </c>
    </row>
    <row r="757" spans="1:24" x14ac:dyDescent="0.25">
      <c r="A757" t="s">
        <v>411</v>
      </c>
      <c r="B757" t="s">
        <v>55</v>
      </c>
      <c r="C757" t="s">
        <v>18</v>
      </c>
      <c r="D757" t="s">
        <v>1140</v>
      </c>
      <c r="E757" s="10">
        <v>5255</v>
      </c>
      <c r="F757" t="s">
        <v>305</v>
      </c>
      <c r="G757">
        <v>25</v>
      </c>
      <c r="H757">
        <v>-1</v>
      </c>
      <c r="I757">
        <v>-0.39500000000000002</v>
      </c>
      <c r="J757">
        <v>4.53</v>
      </c>
      <c r="K757">
        <v>1.212</v>
      </c>
      <c r="L757" s="5" t="str">
        <f>VLOOKUP(X757,[2]Inputs!$A:$F,6,FALSE)</f>
        <v>1.2369</v>
      </c>
      <c r="M757" s="5" t="str">
        <f>VLOOKUP(X757,[2]Inputs!$A:$H,8,FALSE)</f>
        <v>0.9625</v>
      </c>
      <c r="N757" s="5" t="str">
        <f>VLOOKUP(X757,[2]Inputs!$A:$H,7,FALSE)</f>
        <v>1.0100</v>
      </c>
      <c r="O757">
        <v>0</v>
      </c>
      <c r="P757">
        <v>0.32500000000000001</v>
      </c>
      <c r="Q757">
        <v>4.9440487600000003</v>
      </c>
      <c r="R757">
        <v>6.8000000000000005E-2</v>
      </c>
      <c r="S757">
        <f>SQRT((100/(J757*[2]Inputs!$B$9))^2/(K757^2+1))*[2]Inputs!$B$8^2/100</f>
        <v>23.537519962726652</v>
      </c>
      <c r="T757">
        <f>SQRT((100/(J757*[2]Inputs!$B$9))^2-SQRT((100/(J757*[2]Inputs!$B$9))^2/(K757^2+1))^2)*[2]Inputs!$B$8^2/100/2/PI()/50</f>
        <v>9.0805770640656772E-2</v>
      </c>
      <c r="U757">
        <v>0</v>
      </c>
      <c r="V757">
        <v>2</v>
      </c>
      <c r="W757" t="str">
        <f t="shared" si="31"/>
        <v>PSCAD_SMIB_C_5255_SCR4.53_XR1.21_P-1_Q-0.395_2P.Unbalanced.54</v>
      </c>
      <c r="X757" t="str">
        <f t="shared" si="32"/>
        <v>-1_-0.395_4.53_1.21</v>
      </c>
    </row>
    <row r="758" spans="1:24" x14ac:dyDescent="0.25">
      <c r="A758" s="4" t="s">
        <v>928</v>
      </c>
      <c r="B758" t="s">
        <v>55</v>
      </c>
      <c r="C758" t="s">
        <v>19</v>
      </c>
      <c r="D758" t="s">
        <v>1140</v>
      </c>
      <c r="E758" s="10">
        <v>5255</v>
      </c>
      <c r="F758" t="s">
        <v>305</v>
      </c>
      <c r="G758">
        <v>25</v>
      </c>
      <c r="H758" s="6">
        <v>-1</v>
      </c>
      <c r="I758" s="6">
        <v>0</v>
      </c>
      <c r="J758" s="6">
        <v>7.06</v>
      </c>
      <c r="K758" s="6">
        <v>1.6319999999999999</v>
      </c>
      <c r="L758" s="5" t="str">
        <f>VLOOKUP(X758,[2]Inputs!$A:$F,6,FALSE)</f>
        <v>1.1081</v>
      </c>
      <c r="M758" s="5" t="str">
        <f>VLOOKUP(X758,[2]Inputs!$A:$H,8,FALSE)</f>
        <v>1.0000</v>
      </c>
      <c r="N758" s="5" t="str">
        <f>VLOOKUP(X758,[2]Inputs!$A:$H,7,FALSE)</f>
        <v>1.0300</v>
      </c>
      <c r="O758">
        <v>0</v>
      </c>
      <c r="P758">
        <v>0.32500000000000001</v>
      </c>
      <c r="Q758">
        <v>1E-3</v>
      </c>
      <c r="R758">
        <v>0</v>
      </c>
      <c r="S758">
        <f>SQRT((100/(J758*[2]Inputs!$B$9))^2/(K758^2+1))*[2]Inputs!$B$8^2/100</f>
        <v>12.398416711713384</v>
      </c>
      <c r="T758">
        <f>SQRT((100/(J758*[2]Inputs!$B$9))^2-SQRT((100/(J758*[2]Inputs!$B$9))^2/(K758^2+1))^2)*[2]Inputs!$B$8^2/100/2/PI()/50</f>
        <v>6.4407510153791842E-2</v>
      </c>
      <c r="U758">
        <v>0</v>
      </c>
      <c r="V758">
        <v>0</v>
      </c>
      <c r="W758" t="str">
        <f t="shared" si="31"/>
        <v>PSCAD_SMIB_C_5255_SCR7.06_XR1.63_P-1_Q0_1P.Unbalanced.19</v>
      </c>
      <c r="X758" t="str">
        <f t="shared" si="32"/>
        <v>-1_0_7.06_1.63</v>
      </c>
    </row>
    <row r="759" spans="1:24" x14ac:dyDescent="0.25">
      <c r="A759" s="4" t="s">
        <v>929</v>
      </c>
      <c r="B759" t="s">
        <v>55</v>
      </c>
      <c r="C759" t="s">
        <v>19</v>
      </c>
      <c r="D759" t="s">
        <v>1140</v>
      </c>
      <c r="E759" s="10">
        <v>5255</v>
      </c>
      <c r="F759" t="s">
        <v>305</v>
      </c>
      <c r="G759">
        <v>25</v>
      </c>
      <c r="H759" s="6">
        <v>-1</v>
      </c>
      <c r="I759" s="6">
        <v>0</v>
      </c>
      <c r="J759" s="6">
        <v>7.06</v>
      </c>
      <c r="K759" s="6">
        <v>1.6319999999999999</v>
      </c>
      <c r="L759" s="5" t="str">
        <f>VLOOKUP(X759,[2]Inputs!$A:$F,6,FALSE)</f>
        <v>1.1081</v>
      </c>
      <c r="M759" s="5" t="str">
        <f>VLOOKUP(X759,[2]Inputs!$A:$H,8,FALSE)</f>
        <v>1.0000</v>
      </c>
      <c r="N759" s="5" t="str">
        <f>VLOOKUP(X759,[2]Inputs!$A:$H,7,FALSE)</f>
        <v>1.0300</v>
      </c>
      <c r="O759">
        <v>0</v>
      </c>
      <c r="P759">
        <v>0.32500000000000001</v>
      </c>
      <c r="Q759">
        <v>1.26104825</v>
      </c>
      <c r="R759">
        <v>0.02</v>
      </c>
      <c r="S759">
        <f>SQRT((100/(J759*[2]Inputs!$B$9))^2/(K759^2+1))*[2]Inputs!$B$8^2/100</f>
        <v>12.398416711713384</v>
      </c>
      <c r="T759">
        <f>SQRT((100/(J759*[2]Inputs!$B$9))^2-SQRT((100/(J759*[2]Inputs!$B$9))^2/(K759^2+1))^2)*[2]Inputs!$B$8^2/100/2/PI()/50</f>
        <v>6.4407510153791842E-2</v>
      </c>
      <c r="U759">
        <v>0</v>
      </c>
      <c r="V759">
        <v>1</v>
      </c>
      <c r="W759" t="str">
        <f t="shared" si="31"/>
        <v>PSCAD_SMIB_C_5255_SCR7.06_XR1.63_P-1_Q0_1P.Unbalanced.20</v>
      </c>
      <c r="X759" t="str">
        <f t="shared" si="32"/>
        <v>-1_0_7.06_1.63</v>
      </c>
    </row>
    <row r="760" spans="1:24" x14ac:dyDescent="0.25">
      <c r="A760" s="4" t="s">
        <v>930</v>
      </c>
      <c r="B760" t="s">
        <v>55</v>
      </c>
      <c r="C760" t="s">
        <v>19</v>
      </c>
      <c r="D760" t="s">
        <v>1140</v>
      </c>
      <c r="E760" s="10">
        <v>5255</v>
      </c>
      <c r="F760" t="s">
        <v>305</v>
      </c>
      <c r="G760">
        <v>25</v>
      </c>
      <c r="H760" s="6">
        <v>-1</v>
      </c>
      <c r="I760" s="6">
        <v>0</v>
      </c>
      <c r="J760" s="6">
        <v>7.06</v>
      </c>
      <c r="K760" s="6">
        <v>1.6319999999999999</v>
      </c>
      <c r="L760" s="5" t="str">
        <f>VLOOKUP(X760,[2]Inputs!$A:$F,6,FALSE)</f>
        <v>1.1081</v>
      </c>
      <c r="M760" s="5" t="str">
        <f>VLOOKUP(X760,[2]Inputs!$A:$H,8,FALSE)</f>
        <v>1.0000</v>
      </c>
      <c r="N760" s="5" t="str">
        <f>VLOOKUP(X760,[2]Inputs!$A:$H,7,FALSE)</f>
        <v>1.0300</v>
      </c>
      <c r="O760">
        <v>0</v>
      </c>
      <c r="P760">
        <v>0.32500000000000001</v>
      </c>
      <c r="Q760">
        <v>2.5220965</v>
      </c>
      <c r="R760">
        <v>3.9E-2</v>
      </c>
      <c r="S760">
        <f>SQRT((100/(J760*[2]Inputs!$B$9))^2/(K760^2+1))*[2]Inputs!$B$8^2/100</f>
        <v>12.398416711713384</v>
      </c>
      <c r="T760">
        <f>SQRT((100/(J760*[2]Inputs!$B$9))^2-SQRT((100/(J760*[2]Inputs!$B$9))^2/(K760^2+1))^2)*[2]Inputs!$B$8^2/100/2/PI()/50</f>
        <v>6.4407510153791842E-2</v>
      </c>
      <c r="U760">
        <v>0</v>
      </c>
      <c r="V760">
        <v>2</v>
      </c>
      <c r="W760" t="str">
        <f t="shared" si="31"/>
        <v>PSCAD_SMIB_C_5255_SCR7.06_XR1.63_P-1_Q0_1P.Unbalanced.21</v>
      </c>
      <c r="X760" t="str">
        <f t="shared" si="32"/>
        <v>-1_0_7.06_1.63</v>
      </c>
    </row>
    <row r="761" spans="1:24" x14ac:dyDescent="0.25">
      <c r="A761" s="4" t="s">
        <v>931</v>
      </c>
      <c r="B761" t="s">
        <v>55</v>
      </c>
      <c r="C761" t="s">
        <v>19</v>
      </c>
      <c r="D761" t="s">
        <v>1140</v>
      </c>
      <c r="E761" s="10">
        <v>5255</v>
      </c>
      <c r="F761" t="s">
        <v>305</v>
      </c>
      <c r="G761">
        <v>25</v>
      </c>
      <c r="H761" s="6">
        <v>-1</v>
      </c>
      <c r="I761" s="6">
        <v>0.39500000000000002</v>
      </c>
      <c r="J761" s="6">
        <v>7.06</v>
      </c>
      <c r="K761" s="6">
        <v>1.6319999999999999</v>
      </c>
      <c r="L761" s="5" t="str">
        <f>VLOOKUP(X761,[2]Inputs!$A:$F,6,FALSE)</f>
        <v>1.0656</v>
      </c>
      <c r="M761" s="5" t="str">
        <f>VLOOKUP(X761,[2]Inputs!$A:$H,8,FALSE)</f>
        <v>1.0500</v>
      </c>
      <c r="N761" s="5" t="str">
        <f>VLOOKUP(X761,[2]Inputs!$A:$H,7,FALSE)</f>
        <v>1.0500</v>
      </c>
      <c r="O761">
        <v>0</v>
      </c>
      <c r="P761">
        <v>0.32500000000000001</v>
      </c>
      <c r="Q761">
        <v>1E-3</v>
      </c>
      <c r="R761">
        <v>0</v>
      </c>
      <c r="S761">
        <f>SQRT((100/(J761*[2]Inputs!$B$9))^2/(K761^2+1))*[2]Inputs!$B$8^2/100</f>
        <v>12.398416711713384</v>
      </c>
      <c r="T761">
        <f>SQRT((100/(J761*[2]Inputs!$B$9))^2-SQRT((100/(J761*[2]Inputs!$B$9))^2/(K761^2+1))^2)*[2]Inputs!$B$8^2/100/2/PI()/50</f>
        <v>6.4407510153791842E-2</v>
      </c>
      <c r="U761">
        <v>0</v>
      </c>
      <c r="V761">
        <v>0</v>
      </c>
      <c r="W761" t="str">
        <f t="shared" si="31"/>
        <v>PSCAD_SMIB_C_5255_SCR7.06_XR1.63_P-1_Q0.395_1P.Unbalanced.22</v>
      </c>
      <c r="X761" t="str">
        <f t="shared" si="32"/>
        <v>-1_0.395_7.06_1.63</v>
      </c>
    </row>
    <row r="762" spans="1:24" x14ac:dyDescent="0.25">
      <c r="A762" s="4" t="s">
        <v>932</v>
      </c>
      <c r="B762" t="s">
        <v>55</v>
      </c>
      <c r="C762" t="s">
        <v>19</v>
      </c>
      <c r="D762" t="s">
        <v>1140</v>
      </c>
      <c r="E762" s="10">
        <v>5255</v>
      </c>
      <c r="F762" t="s">
        <v>305</v>
      </c>
      <c r="G762">
        <v>25</v>
      </c>
      <c r="H762" s="6">
        <v>-1</v>
      </c>
      <c r="I762" s="6">
        <v>0.39500000000000002</v>
      </c>
      <c r="J762" s="6">
        <v>7.06</v>
      </c>
      <c r="K762" s="6">
        <v>1.6319999999999999</v>
      </c>
      <c r="L762" s="5" t="str">
        <f>VLOOKUP(X762,[2]Inputs!$A:$F,6,FALSE)</f>
        <v>1.0656</v>
      </c>
      <c r="M762" s="5" t="str">
        <f>VLOOKUP(X762,[2]Inputs!$A:$H,8,FALSE)</f>
        <v>1.0500</v>
      </c>
      <c r="N762" s="5" t="str">
        <f>VLOOKUP(X762,[2]Inputs!$A:$H,7,FALSE)</f>
        <v>1.0500</v>
      </c>
      <c r="O762">
        <v>0</v>
      </c>
      <c r="P762">
        <v>0.32500000000000001</v>
      </c>
      <c r="Q762">
        <v>1.26104825</v>
      </c>
      <c r="R762">
        <v>0.02</v>
      </c>
      <c r="S762">
        <f>SQRT((100/(J762*[2]Inputs!$B$9))^2/(K762^2+1))*[2]Inputs!$B$8^2/100</f>
        <v>12.398416711713384</v>
      </c>
      <c r="T762">
        <f>SQRT((100/(J762*[2]Inputs!$B$9))^2-SQRT((100/(J762*[2]Inputs!$B$9))^2/(K762^2+1))^2)*[2]Inputs!$B$8^2/100/2/PI()/50</f>
        <v>6.4407510153791842E-2</v>
      </c>
      <c r="U762">
        <v>0</v>
      </c>
      <c r="V762">
        <v>1</v>
      </c>
      <c r="W762" t="str">
        <f t="shared" si="31"/>
        <v>PSCAD_SMIB_C_5255_SCR7.06_XR1.63_P-1_Q0.395_1P.Unbalanced.23</v>
      </c>
      <c r="X762" t="str">
        <f t="shared" si="32"/>
        <v>-1_0.395_7.06_1.63</v>
      </c>
    </row>
    <row r="763" spans="1:24" x14ac:dyDescent="0.25">
      <c r="A763" s="4" t="s">
        <v>933</v>
      </c>
      <c r="B763" t="s">
        <v>55</v>
      </c>
      <c r="C763" t="s">
        <v>19</v>
      </c>
      <c r="D763" t="s">
        <v>1140</v>
      </c>
      <c r="E763" s="10">
        <v>5255</v>
      </c>
      <c r="F763" t="s">
        <v>305</v>
      </c>
      <c r="G763">
        <v>25</v>
      </c>
      <c r="H763" s="6">
        <v>-1</v>
      </c>
      <c r="I763" s="6">
        <v>0.39500000000000002</v>
      </c>
      <c r="J763" s="6">
        <v>7.06</v>
      </c>
      <c r="K763" s="6">
        <v>1.6319999999999999</v>
      </c>
      <c r="L763" s="5" t="str">
        <f>VLOOKUP(X763,[2]Inputs!$A:$F,6,FALSE)</f>
        <v>1.0656</v>
      </c>
      <c r="M763" s="5" t="str">
        <f>VLOOKUP(X763,[2]Inputs!$A:$H,8,FALSE)</f>
        <v>1.0500</v>
      </c>
      <c r="N763" s="5" t="str">
        <f>VLOOKUP(X763,[2]Inputs!$A:$H,7,FALSE)</f>
        <v>1.0500</v>
      </c>
      <c r="O763">
        <v>0</v>
      </c>
      <c r="P763">
        <v>0.32500000000000001</v>
      </c>
      <c r="Q763">
        <v>2.5220965</v>
      </c>
      <c r="R763">
        <v>3.9E-2</v>
      </c>
      <c r="S763">
        <f>SQRT((100/(J763*[2]Inputs!$B$9))^2/(K763^2+1))*[2]Inputs!$B$8^2/100</f>
        <v>12.398416711713384</v>
      </c>
      <c r="T763">
        <f>SQRT((100/(J763*[2]Inputs!$B$9))^2-SQRT((100/(J763*[2]Inputs!$B$9))^2/(K763^2+1))^2)*[2]Inputs!$B$8^2/100/2/PI()/50</f>
        <v>6.4407510153791842E-2</v>
      </c>
      <c r="U763">
        <v>0</v>
      </c>
      <c r="V763">
        <v>2</v>
      </c>
      <c r="W763" t="str">
        <f t="shared" si="31"/>
        <v>PSCAD_SMIB_C_5255_SCR7.06_XR1.63_P-1_Q0.395_1P.Unbalanced.24</v>
      </c>
      <c r="X763" t="str">
        <f t="shared" si="32"/>
        <v>-1_0.395_7.06_1.63</v>
      </c>
    </row>
    <row r="764" spans="1:24" x14ac:dyDescent="0.25">
      <c r="A764" s="4" t="s">
        <v>934</v>
      </c>
      <c r="B764" t="s">
        <v>55</v>
      </c>
      <c r="C764" t="s">
        <v>19</v>
      </c>
      <c r="D764" t="s">
        <v>1140</v>
      </c>
      <c r="E764" s="10">
        <v>5255</v>
      </c>
      <c r="F764" t="s">
        <v>305</v>
      </c>
      <c r="G764">
        <v>25</v>
      </c>
      <c r="H764" s="6">
        <v>-1</v>
      </c>
      <c r="I764" s="6">
        <v>-0.39500000000000002</v>
      </c>
      <c r="J764" s="6">
        <v>7.06</v>
      </c>
      <c r="K764" s="6">
        <v>1.6319999999999999</v>
      </c>
      <c r="L764" s="5" t="str">
        <f>VLOOKUP(X764,[2]Inputs!$A:$F,6,FALSE)</f>
        <v>1.1516</v>
      </c>
      <c r="M764" s="5" t="str">
        <f>VLOOKUP(X764,[2]Inputs!$A:$H,8,FALSE)</f>
        <v>0.9625</v>
      </c>
      <c r="N764" s="5" t="str">
        <f>VLOOKUP(X764,[2]Inputs!$A:$H,7,FALSE)</f>
        <v>1.0100</v>
      </c>
      <c r="O764">
        <v>0</v>
      </c>
      <c r="P764">
        <v>0.32500000000000001</v>
      </c>
      <c r="Q764">
        <v>1E-3</v>
      </c>
      <c r="R764">
        <v>0</v>
      </c>
      <c r="S764">
        <f>SQRT((100/(J764*[2]Inputs!$B$9))^2/(K764^2+1))*[2]Inputs!$B$8^2/100</f>
        <v>12.398416711713384</v>
      </c>
      <c r="T764">
        <f>SQRT((100/(J764*[2]Inputs!$B$9))^2-SQRT((100/(J764*[2]Inputs!$B$9))^2/(K764^2+1))^2)*[2]Inputs!$B$8^2/100/2/PI()/50</f>
        <v>6.4407510153791842E-2</v>
      </c>
      <c r="U764">
        <v>0</v>
      </c>
      <c r="V764">
        <v>0</v>
      </c>
      <c r="W764" t="str">
        <f t="shared" si="31"/>
        <v>PSCAD_SMIB_C_5255_SCR7.06_XR1.63_P-1_Q-0.395_1P.Unbalanced.25</v>
      </c>
      <c r="X764" t="str">
        <f t="shared" si="32"/>
        <v>-1_-0.395_7.06_1.63</v>
      </c>
    </row>
    <row r="765" spans="1:24" x14ac:dyDescent="0.25">
      <c r="A765" s="4" t="s">
        <v>935</v>
      </c>
      <c r="B765" t="s">
        <v>55</v>
      </c>
      <c r="C765" t="s">
        <v>19</v>
      </c>
      <c r="D765" t="s">
        <v>1140</v>
      </c>
      <c r="E765" s="10">
        <v>5255</v>
      </c>
      <c r="F765" t="s">
        <v>305</v>
      </c>
      <c r="G765">
        <v>25</v>
      </c>
      <c r="H765" s="6">
        <v>-1</v>
      </c>
      <c r="I765" s="6">
        <v>-0.39500000000000002</v>
      </c>
      <c r="J765" s="6">
        <v>7.06</v>
      </c>
      <c r="K765" s="6">
        <v>1.6319999999999999</v>
      </c>
      <c r="L765" s="5" t="str">
        <f>VLOOKUP(X765,[2]Inputs!$A:$F,6,FALSE)</f>
        <v>1.1516</v>
      </c>
      <c r="M765" s="5" t="str">
        <f>VLOOKUP(X765,[2]Inputs!$A:$H,8,FALSE)</f>
        <v>0.9625</v>
      </c>
      <c r="N765" s="5" t="str">
        <f>VLOOKUP(X765,[2]Inputs!$A:$H,7,FALSE)</f>
        <v>1.0100</v>
      </c>
      <c r="O765">
        <v>0</v>
      </c>
      <c r="P765">
        <v>0.32500000000000001</v>
      </c>
      <c r="Q765">
        <v>1.26104825</v>
      </c>
      <c r="R765">
        <v>0.02</v>
      </c>
      <c r="S765">
        <f>SQRT((100/(J765*[2]Inputs!$B$9))^2/(K765^2+1))*[2]Inputs!$B$8^2/100</f>
        <v>12.398416711713384</v>
      </c>
      <c r="T765">
        <f>SQRT((100/(J765*[2]Inputs!$B$9))^2-SQRT((100/(J765*[2]Inputs!$B$9))^2/(K765^2+1))^2)*[2]Inputs!$B$8^2/100/2/PI()/50</f>
        <v>6.4407510153791842E-2</v>
      </c>
      <c r="U765">
        <v>0</v>
      </c>
      <c r="V765">
        <v>1</v>
      </c>
      <c r="W765" t="str">
        <f t="shared" si="31"/>
        <v>PSCAD_SMIB_C_5255_SCR7.06_XR1.63_P-1_Q-0.395_1P.Unbalanced.26</v>
      </c>
      <c r="X765" t="str">
        <f t="shared" si="32"/>
        <v>-1_-0.395_7.06_1.63</v>
      </c>
    </row>
    <row r="766" spans="1:24" x14ac:dyDescent="0.25">
      <c r="A766" s="4" t="s">
        <v>936</v>
      </c>
      <c r="B766" t="s">
        <v>55</v>
      </c>
      <c r="C766" t="s">
        <v>19</v>
      </c>
      <c r="D766" t="s">
        <v>1140</v>
      </c>
      <c r="E766" s="10">
        <v>5255</v>
      </c>
      <c r="F766" t="s">
        <v>305</v>
      </c>
      <c r="G766">
        <v>25</v>
      </c>
      <c r="H766" s="6">
        <v>-1</v>
      </c>
      <c r="I766" s="6">
        <v>-0.39500000000000002</v>
      </c>
      <c r="J766" s="6">
        <v>7.06</v>
      </c>
      <c r="K766" s="6">
        <v>1.6319999999999999</v>
      </c>
      <c r="L766" s="5" t="str">
        <f>VLOOKUP(X766,[2]Inputs!$A:$F,6,FALSE)</f>
        <v>1.1516</v>
      </c>
      <c r="M766" s="5" t="str">
        <f>VLOOKUP(X766,[2]Inputs!$A:$H,8,FALSE)</f>
        <v>0.9625</v>
      </c>
      <c r="N766" s="5" t="str">
        <f>VLOOKUP(X766,[2]Inputs!$A:$H,7,FALSE)</f>
        <v>1.0100</v>
      </c>
      <c r="O766">
        <v>0</v>
      </c>
      <c r="P766">
        <v>0.32500000000000001</v>
      </c>
      <c r="Q766">
        <v>2.5220965</v>
      </c>
      <c r="R766">
        <v>3.9E-2</v>
      </c>
      <c r="S766">
        <f>SQRT((100/(J766*[2]Inputs!$B$9))^2/(K766^2+1))*[2]Inputs!$B$8^2/100</f>
        <v>12.398416711713384</v>
      </c>
      <c r="T766">
        <f>SQRT((100/(J766*[2]Inputs!$B$9))^2-SQRT((100/(J766*[2]Inputs!$B$9))^2/(K766^2+1))^2)*[2]Inputs!$B$8^2/100/2/PI()/50</f>
        <v>6.4407510153791842E-2</v>
      </c>
      <c r="U766">
        <v>0</v>
      </c>
      <c r="V766">
        <v>2</v>
      </c>
      <c r="W766" t="str">
        <f t="shared" si="31"/>
        <v>PSCAD_SMIB_C_5255_SCR7.06_XR1.63_P-1_Q-0.395_1P.Unbalanced.27</v>
      </c>
      <c r="X766" t="str">
        <f t="shared" si="32"/>
        <v>-1_-0.395_7.06_1.63</v>
      </c>
    </row>
    <row r="767" spans="1:24" x14ac:dyDescent="0.25">
      <c r="A767" t="s">
        <v>1283</v>
      </c>
      <c r="B767" t="s">
        <v>55</v>
      </c>
      <c r="C767" t="s">
        <v>19</v>
      </c>
      <c r="D767" t="s">
        <v>1140</v>
      </c>
      <c r="E767" s="10">
        <v>5255</v>
      </c>
      <c r="F767" t="s">
        <v>305</v>
      </c>
      <c r="G767">
        <v>25</v>
      </c>
      <c r="H767">
        <v>-1</v>
      </c>
      <c r="I767">
        <v>0</v>
      </c>
      <c r="J767">
        <v>4.53</v>
      </c>
      <c r="K767">
        <v>1.212</v>
      </c>
      <c r="L767" s="5" t="str">
        <f>VLOOKUP(X767,[2]Inputs!$A:$F,6,FALSE)</f>
        <v>1.1782</v>
      </c>
      <c r="M767" s="5" t="str">
        <f>VLOOKUP(X767,[2]Inputs!$A:$H,8,FALSE)</f>
        <v>1.0000</v>
      </c>
      <c r="N767" s="5" t="str">
        <f>VLOOKUP(X767,[2]Inputs!$A:$H,7,FALSE)</f>
        <v>1.0300</v>
      </c>
      <c r="O767">
        <v>0</v>
      </c>
      <c r="P767">
        <v>0.32500000000000001</v>
      </c>
      <c r="Q767">
        <v>1E-3</v>
      </c>
      <c r="R767">
        <v>0</v>
      </c>
      <c r="S767">
        <f>SQRT((100/(J767*[2]Inputs!$B$9))^2/(K767^2+1))*[2]Inputs!$B$8^2/100</f>
        <v>23.537519962726652</v>
      </c>
      <c r="T767">
        <f>SQRT((100/(J767*[2]Inputs!$B$9))^2-SQRT((100/(J767*[2]Inputs!$B$9))^2/(K767^2+1))^2)*[2]Inputs!$B$8^2/100/2/PI()/50</f>
        <v>9.0805770640656772E-2</v>
      </c>
      <c r="U767">
        <v>0</v>
      </c>
      <c r="V767">
        <v>0</v>
      </c>
      <c r="W767" t="str">
        <f t="shared" si="31"/>
        <v>PSCAD_SMIB_C_5255_SCR4.53_XR1.21_P-1_Q0_1P.Unbalanced.46</v>
      </c>
      <c r="X767" t="str">
        <f t="shared" si="32"/>
        <v>-1_0_4.53_1.21</v>
      </c>
    </row>
    <row r="768" spans="1:24" x14ac:dyDescent="0.25">
      <c r="A768" t="s">
        <v>1284</v>
      </c>
      <c r="B768" t="s">
        <v>55</v>
      </c>
      <c r="C768" t="s">
        <v>19</v>
      </c>
      <c r="D768" t="s">
        <v>1140</v>
      </c>
      <c r="E768" s="10">
        <v>5255</v>
      </c>
      <c r="F768" t="s">
        <v>305</v>
      </c>
      <c r="G768">
        <v>25</v>
      </c>
      <c r="H768">
        <v>-1</v>
      </c>
      <c r="I768">
        <v>0</v>
      </c>
      <c r="J768">
        <v>4.53</v>
      </c>
      <c r="K768">
        <v>1.212</v>
      </c>
      <c r="L768" s="5" t="str">
        <f>VLOOKUP(X768,[2]Inputs!$A:$F,6,FALSE)</f>
        <v>1.1782</v>
      </c>
      <c r="M768" s="5" t="str">
        <f>VLOOKUP(X768,[2]Inputs!$A:$H,8,FALSE)</f>
        <v>1.0000</v>
      </c>
      <c r="N768" s="5" t="str">
        <f>VLOOKUP(X768,[2]Inputs!$A:$H,7,FALSE)</f>
        <v>1.0300</v>
      </c>
      <c r="O768">
        <v>0</v>
      </c>
      <c r="P768">
        <v>0.32500000000000001</v>
      </c>
      <c r="Q768">
        <v>2.4720243800000001</v>
      </c>
      <c r="R768">
        <v>3.4000000000000002E-2</v>
      </c>
      <c r="S768">
        <f>SQRT((100/(J768*[2]Inputs!$B$9))^2/(K768^2+1))*[2]Inputs!$B$8^2/100</f>
        <v>23.537519962726652</v>
      </c>
      <c r="T768">
        <f>SQRT((100/(J768*[2]Inputs!$B$9))^2-SQRT((100/(J768*[2]Inputs!$B$9))^2/(K768^2+1))^2)*[2]Inputs!$B$8^2/100/2/PI()/50</f>
        <v>9.0805770640656772E-2</v>
      </c>
      <c r="U768">
        <v>0</v>
      </c>
      <c r="V768">
        <v>1</v>
      </c>
      <c r="W768" t="str">
        <f t="shared" si="31"/>
        <v>PSCAD_SMIB_C_5255_SCR4.53_XR1.21_P-1_Q0_1P.Unbalanced.47</v>
      </c>
      <c r="X768" t="str">
        <f t="shared" si="32"/>
        <v>-1_0_4.53_1.21</v>
      </c>
    </row>
    <row r="769" spans="1:24" x14ac:dyDescent="0.25">
      <c r="A769" t="s">
        <v>1285</v>
      </c>
      <c r="B769" t="s">
        <v>55</v>
      </c>
      <c r="C769" t="s">
        <v>19</v>
      </c>
      <c r="D769" t="s">
        <v>1140</v>
      </c>
      <c r="E769" s="10">
        <v>5255</v>
      </c>
      <c r="F769" t="s">
        <v>305</v>
      </c>
      <c r="G769">
        <v>25</v>
      </c>
      <c r="H769">
        <v>-1</v>
      </c>
      <c r="I769">
        <v>0</v>
      </c>
      <c r="J769">
        <v>4.53</v>
      </c>
      <c r="K769">
        <v>1.212</v>
      </c>
      <c r="L769" s="5" t="str">
        <f>VLOOKUP(X769,[2]Inputs!$A:$F,6,FALSE)</f>
        <v>1.1782</v>
      </c>
      <c r="M769" s="5" t="str">
        <f>VLOOKUP(X769,[2]Inputs!$A:$H,8,FALSE)</f>
        <v>1.0000</v>
      </c>
      <c r="N769" s="5" t="str">
        <f>VLOOKUP(X769,[2]Inputs!$A:$H,7,FALSE)</f>
        <v>1.0300</v>
      </c>
      <c r="O769">
        <v>0</v>
      </c>
      <c r="P769">
        <v>0.32500000000000001</v>
      </c>
      <c r="Q769">
        <v>4.9440487600000003</v>
      </c>
      <c r="R769">
        <v>6.8000000000000005E-2</v>
      </c>
      <c r="S769">
        <f>SQRT((100/(J769*[2]Inputs!$B$9))^2/(K769^2+1))*[2]Inputs!$B$8^2/100</f>
        <v>23.537519962726652</v>
      </c>
      <c r="T769">
        <f>SQRT((100/(J769*[2]Inputs!$B$9))^2-SQRT((100/(J769*[2]Inputs!$B$9))^2/(K769^2+1))^2)*[2]Inputs!$B$8^2/100/2/PI()/50</f>
        <v>9.0805770640656772E-2</v>
      </c>
      <c r="U769">
        <v>0</v>
      </c>
      <c r="V769">
        <v>2</v>
      </c>
      <c r="W769" t="str">
        <f t="shared" si="31"/>
        <v>PSCAD_SMIB_C_5255_SCR4.53_XR1.21_P-1_Q0_1P.Unbalanced.48</v>
      </c>
      <c r="X769" t="str">
        <f t="shared" si="32"/>
        <v>-1_0_4.53_1.21</v>
      </c>
    </row>
    <row r="770" spans="1:24" x14ac:dyDescent="0.25">
      <c r="A770" t="s">
        <v>1286</v>
      </c>
      <c r="B770" t="s">
        <v>55</v>
      </c>
      <c r="C770" t="s">
        <v>19</v>
      </c>
      <c r="D770" t="s">
        <v>1140</v>
      </c>
      <c r="E770" s="10">
        <v>5255</v>
      </c>
      <c r="F770" t="s">
        <v>305</v>
      </c>
      <c r="G770">
        <v>25</v>
      </c>
      <c r="H770">
        <v>-1</v>
      </c>
      <c r="I770">
        <v>0.39500000000000002</v>
      </c>
      <c r="J770">
        <v>4.53</v>
      </c>
      <c r="K770">
        <v>1.212</v>
      </c>
      <c r="L770" s="5" t="str">
        <f>VLOOKUP(X770,[2]Inputs!$A:$F,6,FALSE)</f>
        <v>1.1228</v>
      </c>
      <c r="M770" s="5" t="str">
        <f>VLOOKUP(X770,[2]Inputs!$A:$H,8,FALSE)</f>
        <v>1.0500</v>
      </c>
      <c r="N770" s="5" t="str">
        <f>VLOOKUP(X770,[2]Inputs!$A:$H,7,FALSE)</f>
        <v>1.0500</v>
      </c>
      <c r="O770">
        <v>0</v>
      </c>
      <c r="P770">
        <v>0.32500000000000001</v>
      </c>
      <c r="Q770">
        <v>1E-3</v>
      </c>
      <c r="R770">
        <v>0</v>
      </c>
      <c r="S770">
        <f>SQRT((100/(J770*[2]Inputs!$B$9))^2/(K770^2+1))*[2]Inputs!$B$8^2/100</f>
        <v>23.537519962726652</v>
      </c>
      <c r="T770">
        <f>SQRT((100/(J770*[2]Inputs!$B$9))^2-SQRT((100/(J770*[2]Inputs!$B$9))^2/(K770^2+1))^2)*[2]Inputs!$B$8^2/100/2/PI()/50</f>
        <v>9.0805770640656772E-2</v>
      </c>
      <c r="U770">
        <v>0</v>
      </c>
      <c r="V770">
        <v>0</v>
      </c>
      <c r="W770" t="str">
        <f t="shared" si="31"/>
        <v>PSCAD_SMIB_C_5255_SCR4.53_XR1.21_P-1_Q0.395_1P.Unbalanced.49</v>
      </c>
      <c r="X770" t="str">
        <f t="shared" si="32"/>
        <v>-1_0.395_4.53_1.21</v>
      </c>
    </row>
    <row r="771" spans="1:24" x14ac:dyDescent="0.25">
      <c r="A771" t="s">
        <v>1287</v>
      </c>
      <c r="B771" t="s">
        <v>55</v>
      </c>
      <c r="C771" t="s">
        <v>19</v>
      </c>
      <c r="D771" t="s">
        <v>1140</v>
      </c>
      <c r="E771" s="10">
        <v>5255</v>
      </c>
      <c r="F771" t="s">
        <v>305</v>
      </c>
      <c r="G771">
        <v>25</v>
      </c>
      <c r="H771">
        <v>-1</v>
      </c>
      <c r="I771">
        <v>0.39500000000000002</v>
      </c>
      <c r="J771">
        <v>4.53</v>
      </c>
      <c r="K771">
        <v>1.212</v>
      </c>
      <c r="L771" s="5" t="str">
        <f>VLOOKUP(X771,[2]Inputs!$A:$F,6,FALSE)</f>
        <v>1.1228</v>
      </c>
      <c r="M771" s="5" t="str">
        <f>VLOOKUP(X771,[2]Inputs!$A:$H,8,FALSE)</f>
        <v>1.0500</v>
      </c>
      <c r="N771" s="5" t="str">
        <f>VLOOKUP(X771,[2]Inputs!$A:$H,7,FALSE)</f>
        <v>1.0500</v>
      </c>
      <c r="O771">
        <v>0</v>
      </c>
      <c r="P771">
        <v>0.32500000000000001</v>
      </c>
      <c r="Q771">
        <v>2.4720243800000001</v>
      </c>
      <c r="R771">
        <v>3.4000000000000002E-2</v>
      </c>
      <c r="S771">
        <f>SQRT((100/(J771*[2]Inputs!$B$9))^2/(K771^2+1))*[2]Inputs!$B$8^2/100</f>
        <v>23.537519962726652</v>
      </c>
      <c r="T771">
        <f>SQRT((100/(J771*[2]Inputs!$B$9))^2-SQRT((100/(J771*[2]Inputs!$B$9))^2/(K771^2+1))^2)*[2]Inputs!$B$8^2/100/2/PI()/50</f>
        <v>9.0805770640656772E-2</v>
      </c>
      <c r="U771">
        <v>0</v>
      </c>
      <c r="V771">
        <v>1</v>
      </c>
      <c r="W771" t="str">
        <f t="shared" ref="W771:W824" si="33">"PSCAD_"&amp;F771&amp;"_"&amp;D771&amp;"_"&amp;E771&amp;"_SCR"&amp;ROUND(J771,2)&amp;"_XR"&amp;ROUND(K771,2)&amp;"_P"&amp;H771&amp;"_Q"&amp;I771&amp;"_"&amp;A771</f>
        <v>PSCAD_SMIB_C_5255_SCR4.53_XR1.21_P-1_Q0.395_1P.Unbalanced.50</v>
      </c>
      <c r="X771" t="str">
        <f t="shared" ref="X771:X813" si="34">H771&amp;"_"&amp;I771&amp;"_"&amp;ROUND(J771,2)&amp;"_"&amp;ROUND(K771,2)</f>
        <v>-1_0.395_4.53_1.21</v>
      </c>
    </row>
    <row r="772" spans="1:24" x14ac:dyDescent="0.25">
      <c r="A772" t="s">
        <v>1288</v>
      </c>
      <c r="B772" t="s">
        <v>55</v>
      </c>
      <c r="C772" t="s">
        <v>19</v>
      </c>
      <c r="D772" t="s">
        <v>1140</v>
      </c>
      <c r="E772" s="10">
        <v>5255</v>
      </c>
      <c r="F772" t="s">
        <v>305</v>
      </c>
      <c r="G772">
        <v>25</v>
      </c>
      <c r="H772">
        <v>-1</v>
      </c>
      <c r="I772">
        <v>0.39500000000000002</v>
      </c>
      <c r="J772">
        <v>4.53</v>
      </c>
      <c r="K772">
        <v>1.212</v>
      </c>
      <c r="L772" s="5" t="str">
        <f>VLOOKUP(X772,[2]Inputs!$A:$F,6,FALSE)</f>
        <v>1.1228</v>
      </c>
      <c r="M772" s="5" t="str">
        <f>VLOOKUP(X772,[2]Inputs!$A:$H,8,FALSE)</f>
        <v>1.0500</v>
      </c>
      <c r="N772" s="5" t="str">
        <f>VLOOKUP(X772,[2]Inputs!$A:$H,7,FALSE)</f>
        <v>1.0500</v>
      </c>
      <c r="O772">
        <v>0</v>
      </c>
      <c r="P772">
        <v>0.32500000000000001</v>
      </c>
      <c r="Q772">
        <v>4.9440487600000003</v>
      </c>
      <c r="R772">
        <v>6.8000000000000005E-2</v>
      </c>
      <c r="S772">
        <f>SQRT((100/(J772*[2]Inputs!$B$9))^2/(K772^2+1))*[2]Inputs!$B$8^2/100</f>
        <v>23.537519962726652</v>
      </c>
      <c r="T772">
        <f>SQRT((100/(J772*[2]Inputs!$B$9))^2-SQRT((100/(J772*[2]Inputs!$B$9))^2/(K772^2+1))^2)*[2]Inputs!$B$8^2/100/2/PI()/50</f>
        <v>9.0805770640656772E-2</v>
      </c>
      <c r="U772">
        <v>0</v>
      </c>
      <c r="V772">
        <v>2</v>
      </c>
      <c r="W772" t="str">
        <f t="shared" si="33"/>
        <v>PSCAD_SMIB_C_5255_SCR4.53_XR1.21_P-1_Q0.395_1P.Unbalanced.51</v>
      </c>
      <c r="X772" t="str">
        <f t="shared" si="34"/>
        <v>-1_0.395_4.53_1.21</v>
      </c>
    </row>
    <row r="773" spans="1:24" x14ac:dyDescent="0.25">
      <c r="A773" t="s">
        <v>1289</v>
      </c>
      <c r="B773" t="s">
        <v>55</v>
      </c>
      <c r="C773" t="s">
        <v>19</v>
      </c>
      <c r="D773" t="s">
        <v>1140</v>
      </c>
      <c r="E773" s="10">
        <v>5255</v>
      </c>
      <c r="F773" t="s">
        <v>305</v>
      </c>
      <c r="G773">
        <v>25</v>
      </c>
      <c r="H773">
        <v>-1</v>
      </c>
      <c r="I773">
        <v>-0.39500000000000002</v>
      </c>
      <c r="J773">
        <v>4.53</v>
      </c>
      <c r="K773">
        <v>1.212</v>
      </c>
      <c r="L773" s="5" t="str">
        <f>VLOOKUP(X773,[2]Inputs!$A:$F,6,FALSE)</f>
        <v>1.2369</v>
      </c>
      <c r="M773" s="5" t="str">
        <f>VLOOKUP(X773,[2]Inputs!$A:$H,8,FALSE)</f>
        <v>0.9625</v>
      </c>
      <c r="N773" s="5" t="str">
        <f>VLOOKUP(X773,[2]Inputs!$A:$H,7,FALSE)</f>
        <v>1.0100</v>
      </c>
      <c r="O773">
        <v>0</v>
      </c>
      <c r="P773">
        <v>0.32500000000000001</v>
      </c>
      <c r="Q773">
        <v>1E-3</v>
      </c>
      <c r="R773">
        <v>0</v>
      </c>
      <c r="S773">
        <f>SQRT((100/(J773*[2]Inputs!$B$9))^2/(K773^2+1))*[2]Inputs!$B$8^2/100</f>
        <v>23.537519962726652</v>
      </c>
      <c r="T773">
        <f>SQRT((100/(J773*[2]Inputs!$B$9))^2-SQRT((100/(J773*[2]Inputs!$B$9))^2/(K773^2+1))^2)*[2]Inputs!$B$8^2/100/2/PI()/50</f>
        <v>9.0805770640656772E-2</v>
      </c>
      <c r="U773">
        <v>0</v>
      </c>
      <c r="V773">
        <v>0</v>
      </c>
      <c r="W773" t="str">
        <f t="shared" si="33"/>
        <v>PSCAD_SMIB_C_5255_SCR4.53_XR1.21_P-1_Q-0.395_1P.Unbalanced.52</v>
      </c>
      <c r="X773" t="str">
        <f t="shared" si="34"/>
        <v>-1_-0.395_4.53_1.21</v>
      </c>
    </row>
    <row r="774" spans="1:24" x14ac:dyDescent="0.25">
      <c r="A774" t="s">
        <v>1290</v>
      </c>
      <c r="B774" t="s">
        <v>55</v>
      </c>
      <c r="C774" t="s">
        <v>19</v>
      </c>
      <c r="D774" t="s">
        <v>1140</v>
      </c>
      <c r="E774" s="10">
        <v>5255</v>
      </c>
      <c r="F774" t="s">
        <v>305</v>
      </c>
      <c r="G774">
        <v>25</v>
      </c>
      <c r="H774">
        <v>-1</v>
      </c>
      <c r="I774">
        <v>-0.39500000000000002</v>
      </c>
      <c r="J774">
        <v>4.53</v>
      </c>
      <c r="K774">
        <v>1.212</v>
      </c>
      <c r="L774" s="5" t="str">
        <f>VLOOKUP(X774,[2]Inputs!$A:$F,6,FALSE)</f>
        <v>1.2369</v>
      </c>
      <c r="M774" s="5" t="str">
        <f>VLOOKUP(X774,[2]Inputs!$A:$H,8,FALSE)</f>
        <v>0.9625</v>
      </c>
      <c r="N774" s="5" t="str">
        <f>VLOOKUP(X774,[2]Inputs!$A:$H,7,FALSE)</f>
        <v>1.0100</v>
      </c>
      <c r="O774">
        <v>0</v>
      </c>
      <c r="P774">
        <v>0.32500000000000001</v>
      </c>
      <c r="Q774">
        <v>2.4720243800000001</v>
      </c>
      <c r="R774">
        <v>3.4000000000000002E-2</v>
      </c>
      <c r="S774">
        <f>SQRT((100/(J774*[2]Inputs!$B$9))^2/(K774^2+1))*[2]Inputs!$B$8^2/100</f>
        <v>23.537519962726652</v>
      </c>
      <c r="T774">
        <f>SQRT((100/(J774*[2]Inputs!$B$9))^2-SQRT((100/(J774*[2]Inputs!$B$9))^2/(K774^2+1))^2)*[2]Inputs!$B$8^2/100/2/PI()/50</f>
        <v>9.0805770640656772E-2</v>
      </c>
      <c r="U774">
        <v>0</v>
      </c>
      <c r="V774">
        <v>1</v>
      </c>
      <c r="W774" t="str">
        <f t="shared" si="33"/>
        <v>PSCAD_SMIB_C_5255_SCR4.53_XR1.21_P-1_Q-0.395_1P.Unbalanced.53</v>
      </c>
      <c r="X774" t="str">
        <f t="shared" si="34"/>
        <v>-1_-0.395_4.53_1.21</v>
      </c>
    </row>
    <row r="775" spans="1:24" x14ac:dyDescent="0.25">
      <c r="A775" t="s">
        <v>1291</v>
      </c>
      <c r="B775" t="s">
        <v>55</v>
      </c>
      <c r="C775" t="s">
        <v>19</v>
      </c>
      <c r="D775" t="s">
        <v>1140</v>
      </c>
      <c r="E775" s="10">
        <v>5255</v>
      </c>
      <c r="F775" t="s">
        <v>305</v>
      </c>
      <c r="G775">
        <v>25</v>
      </c>
      <c r="H775">
        <v>-1</v>
      </c>
      <c r="I775">
        <v>-0.39500000000000002</v>
      </c>
      <c r="J775">
        <v>4.53</v>
      </c>
      <c r="K775">
        <v>1.212</v>
      </c>
      <c r="L775" s="5" t="str">
        <f>VLOOKUP(X775,[2]Inputs!$A:$F,6,FALSE)</f>
        <v>1.2369</v>
      </c>
      <c r="M775" s="5" t="str">
        <f>VLOOKUP(X775,[2]Inputs!$A:$H,8,FALSE)</f>
        <v>0.9625</v>
      </c>
      <c r="N775" s="5" t="str">
        <f>VLOOKUP(X775,[2]Inputs!$A:$H,7,FALSE)</f>
        <v>1.0100</v>
      </c>
      <c r="O775">
        <v>0</v>
      </c>
      <c r="P775">
        <v>0.32500000000000001</v>
      </c>
      <c r="Q775">
        <v>4.9440487600000003</v>
      </c>
      <c r="R775">
        <v>6.8000000000000005E-2</v>
      </c>
      <c r="S775">
        <f>SQRT((100/(J775*[2]Inputs!$B$9))^2/(K775^2+1))*[2]Inputs!$B$8^2/100</f>
        <v>23.537519962726652</v>
      </c>
      <c r="T775">
        <f>SQRT((100/(J775*[2]Inputs!$B$9))^2-SQRT((100/(J775*[2]Inputs!$B$9))^2/(K775^2+1))^2)*[2]Inputs!$B$8^2/100/2/PI()/50</f>
        <v>9.0805770640656772E-2</v>
      </c>
      <c r="U775">
        <v>0</v>
      </c>
      <c r="V775">
        <v>2</v>
      </c>
      <c r="W775" t="str">
        <f t="shared" si="33"/>
        <v>PSCAD_SMIB_C_5255_SCR4.53_XR1.21_P-1_Q-0.395_1P.Unbalanced.54</v>
      </c>
      <c r="X775" t="str">
        <f t="shared" si="34"/>
        <v>-1_-0.395_4.53_1.21</v>
      </c>
    </row>
    <row r="776" spans="1:24" x14ac:dyDescent="0.25">
      <c r="A776" s="4" t="s">
        <v>964</v>
      </c>
      <c r="B776" t="s">
        <v>55</v>
      </c>
      <c r="C776" t="s">
        <v>20</v>
      </c>
      <c r="D776" t="s">
        <v>1140</v>
      </c>
      <c r="E776" s="10">
        <v>5255</v>
      </c>
      <c r="F776" t="s">
        <v>305</v>
      </c>
      <c r="G776">
        <v>25</v>
      </c>
      <c r="H776" s="6">
        <v>-1</v>
      </c>
      <c r="I776" s="6">
        <v>0</v>
      </c>
      <c r="J776" s="6">
        <v>7.06</v>
      </c>
      <c r="K776" s="6">
        <v>1.6319999999999999</v>
      </c>
      <c r="L776" s="5" t="str">
        <f>VLOOKUP(X776,[2]Inputs!$A:$F,6,FALSE)</f>
        <v>1.1081</v>
      </c>
      <c r="M776" s="5" t="str">
        <f>VLOOKUP(X776,[2]Inputs!$A:$H,8,FALSE)</f>
        <v>1.0000</v>
      </c>
      <c r="N776" s="5" t="str">
        <f>VLOOKUP(X776,[2]Inputs!$A:$H,7,FALSE)</f>
        <v>1.0300</v>
      </c>
      <c r="O776">
        <v>0</v>
      </c>
      <c r="P776">
        <v>0.32500000000000001</v>
      </c>
      <c r="Q776">
        <v>1E-3</v>
      </c>
      <c r="R776">
        <v>0</v>
      </c>
      <c r="S776">
        <f>SQRT((100/(J776*[2]Inputs!$B$9))^2/(K776^2+1))*[2]Inputs!$B$8^2/100</f>
        <v>12.398416711713384</v>
      </c>
      <c r="T776">
        <f>SQRT((100/(J776*[2]Inputs!$B$9))^2-SQRT((100/(J776*[2]Inputs!$B$9))^2/(K776^2+1))^2)*[2]Inputs!$B$8^2/100/2/PI()/50</f>
        <v>6.4407510153791842E-2</v>
      </c>
      <c r="U776">
        <v>0</v>
      </c>
      <c r="V776">
        <v>0</v>
      </c>
      <c r="W776" t="str">
        <f t="shared" si="33"/>
        <v>PSCAD_SMIB_C_5255_SCR7.06_XR1.63_P-1_Q0_PP.Unbalanced.19</v>
      </c>
      <c r="X776" t="str">
        <f t="shared" si="34"/>
        <v>-1_0_7.06_1.63</v>
      </c>
    </row>
    <row r="777" spans="1:24" x14ac:dyDescent="0.25">
      <c r="A777" s="4" t="s">
        <v>965</v>
      </c>
      <c r="B777" t="s">
        <v>55</v>
      </c>
      <c r="C777" t="s">
        <v>20</v>
      </c>
      <c r="D777" t="s">
        <v>1140</v>
      </c>
      <c r="E777" s="10">
        <v>5255</v>
      </c>
      <c r="F777" t="s">
        <v>305</v>
      </c>
      <c r="G777">
        <v>25</v>
      </c>
      <c r="H777" s="6">
        <v>-1</v>
      </c>
      <c r="I777" s="6">
        <v>0</v>
      </c>
      <c r="J777" s="6">
        <v>7.06</v>
      </c>
      <c r="K777" s="6">
        <v>1.6319999999999999</v>
      </c>
      <c r="L777" s="5" t="str">
        <f>VLOOKUP(X777,[2]Inputs!$A:$F,6,FALSE)</f>
        <v>1.1081</v>
      </c>
      <c r="M777" s="5" t="str">
        <f>VLOOKUP(X777,[2]Inputs!$A:$H,8,FALSE)</f>
        <v>1.0000</v>
      </c>
      <c r="N777" s="5" t="str">
        <f>VLOOKUP(X777,[2]Inputs!$A:$H,7,FALSE)</f>
        <v>1.0300</v>
      </c>
      <c r="O777">
        <v>0</v>
      </c>
      <c r="P777">
        <v>0.32500000000000001</v>
      </c>
      <c r="Q777">
        <v>1.26104825</v>
      </c>
      <c r="R777">
        <v>0.02</v>
      </c>
      <c r="S777">
        <f>SQRT((100/(J777*[2]Inputs!$B$9))^2/(K777^2+1))*[2]Inputs!$B$8^2/100</f>
        <v>12.398416711713384</v>
      </c>
      <c r="T777">
        <f>SQRT((100/(J777*[2]Inputs!$B$9))^2-SQRT((100/(J777*[2]Inputs!$B$9))^2/(K777^2+1))^2)*[2]Inputs!$B$8^2/100/2/PI()/50</f>
        <v>6.4407510153791842E-2</v>
      </c>
      <c r="U777">
        <v>0</v>
      </c>
      <c r="V777">
        <v>1</v>
      </c>
      <c r="W777" t="str">
        <f t="shared" si="33"/>
        <v>PSCAD_SMIB_C_5255_SCR7.06_XR1.63_P-1_Q0_PP.Unbalanced.20</v>
      </c>
      <c r="X777" t="str">
        <f t="shared" si="34"/>
        <v>-1_0_7.06_1.63</v>
      </c>
    </row>
    <row r="778" spans="1:24" x14ac:dyDescent="0.25">
      <c r="A778" s="4" t="s">
        <v>966</v>
      </c>
      <c r="B778" t="s">
        <v>55</v>
      </c>
      <c r="C778" t="s">
        <v>20</v>
      </c>
      <c r="D778" t="s">
        <v>1140</v>
      </c>
      <c r="E778" s="10">
        <v>5255</v>
      </c>
      <c r="F778" t="s">
        <v>305</v>
      </c>
      <c r="G778">
        <v>25</v>
      </c>
      <c r="H778" s="6">
        <v>-1</v>
      </c>
      <c r="I778" s="6">
        <v>0</v>
      </c>
      <c r="J778" s="6">
        <v>7.06</v>
      </c>
      <c r="K778" s="6">
        <v>1.6319999999999999</v>
      </c>
      <c r="L778" s="5" t="str">
        <f>VLOOKUP(X778,[2]Inputs!$A:$F,6,FALSE)</f>
        <v>1.1081</v>
      </c>
      <c r="M778" s="5" t="str">
        <f>VLOOKUP(X778,[2]Inputs!$A:$H,8,FALSE)</f>
        <v>1.0000</v>
      </c>
      <c r="N778" s="5" t="str">
        <f>VLOOKUP(X778,[2]Inputs!$A:$H,7,FALSE)</f>
        <v>1.0300</v>
      </c>
      <c r="O778">
        <v>0</v>
      </c>
      <c r="P778">
        <v>0.32500000000000001</v>
      </c>
      <c r="Q778">
        <v>2.5220965</v>
      </c>
      <c r="R778">
        <v>3.9E-2</v>
      </c>
      <c r="S778">
        <f>SQRT((100/(J778*[2]Inputs!$B$9))^2/(K778^2+1))*[2]Inputs!$B$8^2/100</f>
        <v>12.398416711713384</v>
      </c>
      <c r="T778">
        <f>SQRT((100/(J778*[2]Inputs!$B$9))^2-SQRT((100/(J778*[2]Inputs!$B$9))^2/(K778^2+1))^2)*[2]Inputs!$B$8^2/100/2/PI()/50</f>
        <v>6.4407510153791842E-2</v>
      </c>
      <c r="U778">
        <v>0</v>
      </c>
      <c r="V778">
        <v>2</v>
      </c>
      <c r="W778" t="str">
        <f t="shared" si="33"/>
        <v>PSCAD_SMIB_C_5255_SCR7.06_XR1.63_P-1_Q0_PP.Unbalanced.21</v>
      </c>
      <c r="X778" t="str">
        <f t="shared" si="34"/>
        <v>-1_0_7.06_1.63</v>
      </c>
    </row>
    <row r="779" spans="1:24" x14ac:dyDescent="0.25">
      <c r="A779" s="4" t="s">
        <v>967</v>
      </c>
      <c r="B779" t="s">
        <v>55</v>
      </c>
      <c r="C779" t="s">
        <v>20</v>
      </c>
      <c r="D779" t="s">
        <v>1140</v>
      </c>
      <c r="E779" s="10">
        <v>5255</v>
      </c>
      <c r="F779" t="s">
        <v>305</v>
      </c>
      <c r="G779">
        <v>25</v>
      </c>
      <c r="H779" s="6">
        <v>-1</v>
      </c>
      <c r="I779" s="6">
        <v>0.39500000000000002</v>
      </c>
      <c r="J779" s="6">
        <v>7.06</v>
      </c>
      <c r="K779" s="6">
        <v>1.6319999999999999</v>
      </c>
      <c r="L779" s="5" t="str">
        <f>VLOOKUP(X779,[2]Inputs!$A:$F,6,FALSE)</f>
        <v>1.0656</v>
      </c>
      <c r="M779" s="5" t="str">
        <f>VLOOKUP(X779,[2]Inputs!$A:$H,8,FALSE)</f>
        <v>1.0500</v>
      </c>
      <c r="N779" s="5" t="str">
        <f>VLOOKUP(X779,[2]Inputs!$A:$H,7,FALSE)</f>
        <v>1.0500</v>
      </c>
      <c r="O779">
        <v>0</v>
      </c>
      <c r="P779">
        <v>0.32500000000000001</v>
      </c>
      <c r="Q779">
        <v>1E-3</v>
      </c>
      <c r="R779">
        <v>0</v>
      </c>
      <c r="S779">
        <f>SQRT((100/(J779*[2]Inputs!$B$9))^2/(K779^2+1))*[2]Inputs!$B$8^2/100</f>
        <v>12.398416711713384</v>
      </c>
      <c r="T779">
        <f>SQRT((100/(J779*[2]Inputs!$B$9))^2-SQRT((100/(J779*[2]Inputs!$B$9))^2/(K779^2+1))^2)*[2]Inputs!$B$8^2/100/2/PI()/50</f>
        <v>6.4407510153791842E-2</v>
      </c>
      <c r="U779">
        <v>0</v>
      </c>
      <c r="V779">
        <v>0</v>
      </c>
      <c r="W779" t="str">
        <f t="shared" si="33"/>
        <v>PSCAD_SMIB_C_5255_SCR7.06_XR1.63_P-1_Q0.395_PP.Unbalanced.22</v>
      </c>
      <c r="X779" t="str">
        <f t="shared" si="34"/>
        <v>-1_0.395_7.06_1.63</v>
      </c>
    </row>
    <row r="780" spans="1:24" x14ac:dyDescent="0.25">
      <c r="A780" s="4" t="s">
        <v>968</v>
      </c>
      <c r="B780" t="s">
        <v>55</v>
      </c>
      <c r="C780" t="s">
        <v>20</v>
      </c>
      <c r="D780" t="s">
        <v>1140</v>
      </c>
      <c r="E780" s="10">
        <v>5255</v>
      </c>
      <c r="F780" t="s">
        <v>305</v>
      </c>
      <c r="G780">
        <v>25</v>
      </c>
      <c r="H780" s="6">
        <v>-1</v>
      </c>
      <c r="I780" s="6">
        <v>0.39500000000000002</v>
      </c>
      <c r="J780" s="6">
        <v>7.06</v>
      </c>
      <c r="K780" s="6">
        <v>1.6319999999999999</v>
      </c>
      <c r="L780" s="5" t="str">
        <f>VLOOKUP(X780,[2]Inputs!$A:$F,6,FALSE)</f>
        <v>1.0656</v>
      </c>
      <c r="M780" s="5" t="str">
        <f>VLOOKUP(X780,[2]Inputs!$A:$H,8,FALSE)</f>
        <v>1.0500</v>
      </c>
      <c r="N780" s="5" t="str">
        <f>VLOOKUP(X780,[2]Inputs!$A:$H,7,FALSE)</f>
        <v>1.0500</v>
      </c>
      <c r="O780">
        <v>0</v>
      </c>
      <c r="P780">
        <v>0.32500000000000001</v>
      </c>
      <c r="Q780">
        <v>1.26104825</v>
      </c>
      <c r="R780">
        <v>0.02</v>
      </c>
      <c r="S780">
        <f>SQRT((100/(J780*[2]Inputs!$B$9))^2/(K780^2+1))*[2]Inputs!$B$8^2/100</f>
        <v>12.398416711713384</v>
      </c>
      <c r="T780">
        <f>SQRT((100/(J780*[2]Inputs!$B$9))^2-SQRT((100/(J780*[2]Inputs!$B$9))^2/(K780^2+1))^2)*[2]Inputs!$B$8^2/100/2/PI()/50</f>
        <v>6.4407510153791842E-2</v>
      </c>
      <c r="U780">
        <v>0</v>
      </c>
      <c r="V780">
        <v>1</v>
      </c>
      <c r="W780" t="str">
        <f t="shared" si="33"/>
        <v>PSCAD_SMIB_C_5255_SCR7.06_XR1.63_P-1_Q0.395_PP.Unbalanced.23</v>
      </c>
      <c r="X780" t="str">
        <f t="shared" si="34"/>
        <v>-1_0.395_7.06_1.63</v>
      </c>
    </row>
    <row r="781" spans="1:24" x14ac:dyDescent="0.25">
      <c r="A781" s="4" t="s">
        <v>969</v>
      </c>
      <c r="B781" t="s">
        <v>55</v>
      </c>
      <c r="C781" t="s">
        <v>20</v>
      </c>
      <c r="D781" t="s">
        <v>1140</v>
      </c>
      <c r="E781" s="10">
        <v>5255</v>
      </c>
      <c r="F781" t="s">
        <v>305</v>
      </c>
      <c r="G781">
        <v>25</v>
      </c>
      <c r="H781" s="6">
        <v>-1</v>
      </c>
      <c r="I781" s="6">
        <v>0.39500000000000002</v>
      </c>
      <c r="J781" s="6">
        <v>7.06</v>
      </c>
      <c r="K781" s="6">
        <v>1.6319999999999999</v>
      </c>
      <c r="L781" s="5" t="str">
        <f>VLOOKUP(X781,[2]Inputs!$A:$F,6,FALSE)</f>
        <v>1.0656</v>
      </c>
      <c r="M781" s="5" t="str">
        <f>VLOOKUP(X781,[2]Inputs!$A:$H,8,FALSE)</f>
        <v>1.0500</v>
      </c>
      <c r="N781" s="5" t="str">
        <f>VLOOKUP(X781,[2]Inputs!$A:$H,7,FALSE)</f>
        <v>1.0500</v>
      </c>
      <c r="O781">
        <v>0</v>
      </c>
      <c r="P781">
        <v>0.32500000000000001</v>
      </c>
      <c r="Q781">
        <v>2.5220965</v>
      </c>
      <c r="R781">
        <v>3.9E-2</v>
      </c>
      <c r="S781">
        <f>SQRT((100/(J781*[2]Inputs!$B$9))^2/(K781^2+1))*[2]Inputs!$B$8^2/100</f>
        <v>12.398416711713384</v>
      </c>
      <c r="T781">
        <f>SQRT((100/(J781*[2]Inputs!$B$9))^2-SQRT((100/(J781*[2]Inputs!$B$9))^2/(K781^2+1))^2)*[2]Inputs!$B$8^2/100/2/PI()/50</f>
        <v>6.4407510153791842E-2</v>
      </c>
      <c r="U781">
        <v>0</v>
      </c>
      <c r="V781">
        <v>2</v>
      </c>
      <c r="W781" t="str">
        <f t="shared" si="33"/>
        <v>PSCAD_SMIB_C_5255_SCR7.06_XR1.63_P-1_Q0.395_PP.Unbalanced.24</v>
      </c>
      <c r="X781" t="str">
        <f t="shared" si="34"/>
        <v>-1_0.395_7.06_1.63</v>
      </c>
    </row>
    <row r="782" spans="1:24" x14ac:dyDescent="0.25">
      <c r="A782" s="4" t="s">
        <v>970</v>
      </c>
      <c r="B782" t="s">
        <v>55</v>
      </c>
      <c r="C782" t="s">
        <v>20</v>
      </c>
      <c r="D782" t="s">
        <v>1140</v>
      </c>
      <c r="E782" s="10">
        <v>5255</v>
      </c>
      <c r="F782" t="s">
        <v>305</v>
      </c>
      <c r="G782">
        <v>25</v>
      </c>
      <c r="H782" s="6">
        <v>-1</v>
      </c>
      <c r="I782" s="6">
        <v>-0.39500000000000002</v>
      </c>
      <c r="J782" s="6">
        <v>7.06</v>
      </c>
      <c r="K782" s="6">
        <v>1.6319999999999999</v>
      </c>
      <c r="L782" s="5" t="str">
        <f>VLOOKUP(X782,[2]Inputs!$A:$F,6,FALSE)</f>
        <v>1.1516</v>
      </c>
      <c r="M782" s="5" t="str">
        <f>VLOOKUP(X782,[2]Inputs!$A:$H,8,FALSE)</f>
        <v>0.9625</v>
      </c>
      <c r="N782" s="5" t="str">
        <f>VLOOKUP(X782,[2]Inputs!$A:$H,7,FALSE)</f>
        <v>1.0100</v>
      </c>
      <c r="O782">
        <v>0</v>
      </c>
      <c r="P782">
        <v>0.32500000000000001</v>
      </c>
      <c r="Q782">
        <v>1E-3</v>
      </c>
      <c r="R782">
        <v>0</v>
      </c>
      <c r="S782">
        <f>SQRT((100/(J782*[2]Inputs!$B$9))^2/(K782^2+1))*[2]Inputs!$B$8^2/100</f>
        <v>12.398416711713384</v>
      </c>
      <c r="T782">
        <f>SQRT((100/(J782*[2]Inputs!$B$9))^2-SQRT((100/(J782*[2]Inputs!$B$9))^2/(K782^2+1))^2)*[2]Inputs!$B$8^2/100/2/PI()/50</f>
        <v>6.4407510153791842E-2</v>
      </c>
      <c r="U782">
        <v>0</v>
      </c>
      <c r="V782">
        <v>0</v>
      </c>
      <c r="W782" t="str">
        <f t="shared" si="33"/>
        <v>PSCAD_SMIB_C_5255_SCR7.06_XR1.63_P-1_Q-0.395_PP.Unbalanced.25</v>
      </c>
      <c r="X782" t="str">
        <f t="shared" si="34"/>
        <v>-1_-0.395_7.06_1.63</v>
      </c>
    </row>
    <row r="783" spans="1:24" x14ac:dyDescent="0.25">
      <c r="A783" s="4" t="s">
        <v>971</v>
      </c>
      <c r="B783" t="s">
        <v>55</v>
      </c>
      <c r="C783" t="s">
        <v>20</v>
      </c>
      <c r="D783" t="s">
        <v>1140</v>
      </c>
      <c r="E783" s="10">
        <v>5255</v>
      </c>
      <c r="F783" t="s">
        <v>305</v>
      </c>
      <c r="G783">
        <v>25</v>
      </c>
      <c r="H783" s="6">
        <v>-1</v>
      </c>
      <c r="I783" s="6">
        <v>-0.39500000000000002</v>
      </c>
      <c r="J783" s="6">
        <v>7.06</v>
      </c>
      <c r="K783" s="6">
        <v>1.6319999999999999</v>
      </c>
      <c r="L783" s="5" t="str">
        <f>VLOOKUP(X783,[2]Inputs!$A:$F,6,FALSE)</f>
        <v>1.1516</v>
      </c>
      <c r="M783" s="5" t="str">
        <f>VLOOKUP(X783,[2]Inputs!$A:$H,8,FALSE)</f>
        <v>0.9625</v>
      </c>
      <c r="N783" s="5" t="str">
        <f>VLOOKUP(X783,[2]Inputs!$A:$H,7,FALSE)</f>
        <v>1.0100</v>
      </c>
      <c r="O783">
        <v>0</v>
      </c>
      <c r="P783">
        <v>0.32500000000000001</v>
      </c>
      <c r="Q783">
        <v>1.26104825</v>
      </c>
      <c r="R783">
        <v>0.02</v>
      </c>
      <c r="S783">
        <f>SQRT((100/(J783*[2]Inputs!$B$9))^2/(K783^2+1))*[2]Inputs!$B$8^2/100</f>
        <v>12.398416711713384</v>
      </c>
      <c r="T783">
        <f>SQRT((100/(J783*[2]Inputs!$B$9))^2-SQRT((100/(J783*[2]Inputs!$B$9))^2/(K783^2+1))^2)*[2]Inputs!$B$8^2/100/2/PI()/50</f>
        <v>6.4407510153791842E-2</v>
      </c>
      <c r="U783">
        <v>0</v>
      </c>
      <c r="V783">
        <v>1</v>
      </c>
      <c r="W783" t="str">
        <f t="shared" si="33"/>
        <v>PSCAD_SMIB_C_5255_SCR7.06_XR1.63_P-1_Q-0.395_PP.Unbalanced.26</v>
      </c>
      <c r="X783" t="str">
        <f t="shared" si="34"/>
        <v>-1_-0.395_7.06_1.63</v>
      </c>
    </row>
    <row r="784" spans="1:24" x14ac:dyDescent="0.25">
      <c r="A784" s="4" t="s">
        <v>972</v>
      </c>
      <c r="B784" t="s">
        <v>55</v>
      </c>
      <c r="C784" t="s">
        <v>20</v>
      </c>
      <c r="D784" t="s">
        <v>1140</v>
      </c>
      <c r="E784" s="10">
        <v>5255</v>
      </c>
      <c r="F784" t="s">
        <v>305</v>
      </c>
      <c r="G784">
        <v>25</v>
      </c>
      <c r="H784" s="6">
        <v>-1</v>
      </c>
      <c r="I784" s="6">
        <v>-0.39500000000000002</v>
      </c>
      <c r="J784" s="6">
        <v>7.06</v>
      </c>
      <c r="K784" s="6">
        <v>1.6319999999999999</v>
      </c>
      <c r="L784" s="5" t="str">
        <f>VLOOKUP(X784,[2]Inputs!$A:$F,6,FALSE)</f>
        <v>1.1516</v>
      </c>
      <c r="M784" s="5" t="str">
        <f>VLOOKUP(X784,[2]Inputs!$A:$H,8,FALSE)</f>
        <v>0.9625</v>
      </c>
      <c r="N784" s="5" t="str">
        <f>VLOOKUP(X784,[2]Inputs!$A:$H,7,FALSE)</f>
        <v>1.0100</v>
      </c>
      <c r="O784">
        <v>0</v>
      </c>
      <c r="P784">
        <v>0.32500000000000001</v>
      </c>
      <c r="Q784">
        <v>2.5220965</v>
      </c>
      <c r="R784">
        <v>3.9E-2</v>
      </c>
      <c r="S784">
        <f>SQRT((100/(J784*[2]Inputs!$B$9))^2/(K784^2+1))*[2]Inputs!$B$8^2/100</f>
        <v>12.398416711713384</v>
      </c>
      <c r="T784">
        <f>SQRT((100/(J784*[2]Inputs!$B$9))^2-SQRT((100/(J784*[2]Inputs!$B$9))^2/(K784^2+1))^2)*[2]Inputs!$B$8^2/100/2/PI()/50</f>
        <v>6.4407510153791842E-2</v>
      </c>
      <c r="U784">
        <v>0</v>
      </c>
      <c r="V784">
        <v>2</v>
      </c>
      <c r="W784" t="str">
        <f t="shared" si="33"/>
        <v>PSCAD_SMIB_C_5255_SCR7.06_XR1.63_P-1_Q-0.395_PP.Unbalanced.27</v>
      </c>
      <c r="X784" t="str">
        <f t="shared" si="34"/>
        <v>-1_-0.395_7.06_1.63</v>
      </c>
    </row>
    <row r="785" spans="1:24" x14ac:dyDescent="0.25">
      <c r="A785" t="s">
        <v>1292</v>
      </c>
      <c r="B785" t="s">
        <v>55</v>
      </c>
      <c r="C785" t="s">
        <v>20</v>
      </c>
      <c r="D785" t="s">
        <v>1140</v>
      </c>
      <c r="E785" s="10">
        <v>5255</v>
      </c>
      <c r="F785" t="s">
        <v>305</v>
      </c>
      <c r="G785">
        <v>25</v>
      </c>
      <c r="H785">
        <v>-1</v>
      </c>
      <c r="I785">
        <v>0</v>
      </c>
      <c r="J785">
        <v>4.53</v>
      </c>
      <c r="K785">
        <v>1.212</v>
      </c>
      <c r="L785" s="5" t="str">
        <f>VLOOKUP(X785,[2]Inputs!$A:$F,6,FALSE)</f>
        <v>1.1782</v>
      </c>
      <c r="M785" s="5" t="str">
        <f>VLOOKUP(X785,[2]Inputs!$A:$H,8,FALSE)</f>
        <v>1.0000</v>
      </c>
      <c r="N785" s="5" t="str">
        <f>VLOOKUP(X785,[2]Inputs!$A:$H,7,FALSE)</f>
        <v>1.0300</v>
      </c>
      <c r="O785">
        <v>0</v>
      </c>
      <c r="P785">
        <v>0.32500000000000001</v>
      </c>
      <c r="Q785">
        <v>1E-3</v>
      </c>
      <c r="R785">
        <v>0</v>
      </c>
      <c r="S785">
        <f>SQRT((100/(J785*[2]Inputs!$B$9))^2/(K785^2+1))*[2]Inputs!$B$8^2/100</f>
        <v>23.537519962726652</v>
      </c>
      <c r="T785">
        <f>SQRT((100/(J785*[2]Inputs!$B$9))^2-SQRT((100/(J785*[2]Inputs!$B$9))^2/(K785^2+1))^2)*[2]Inputs!$B$8^2/100/2/PI()/50</f>
        <v>9.0805770640656772E-2</v>
      </c>
      <c r="U785">
        <v>0</v>
      </c>
      <c r="V785">
        <v>0</v>
      </c>
      <c r="W785" t="str">
        <f t="shared" si="33"/>
        <v>PSCAD_SMIB_C_5255_SCR4.53_XR1.21_P-1_Q0_PP.Unbalanced.46</v>
      </c>
      <c r="X785" t="str">
        <f t="shared" si="34"/>
        <v>-1_0_4.53_1.21</v>
      </c>
    </row>
    <row r="786" spans="1:24" x14ac:dyDescent="0.25">
      <c r="A786" t="s">
        <v>1293</v>
      </c>
      <c r="B786" t="s">
        <v>55</v>
      </c>
      <c r="C786" t="s">
        <v>20</v>
      </c>
      <c r="D786" t="s">
        <v>1140</v>
      </c>
      <c r="E786" s="10">
        <v>5255</v>
      </c>
      <c r="F786" t="s">
        <v>305</v>
      </c>
      <c r="G786">
        <v>25</v>
      </c>
      <c r="H786">
        <v>-1</v>
      </c>
      <c r="I786">
        <v>0</v>
      </c>
      <c r="J786">
        <v>4.53</v>
      </c>
      <c r="K786">
        <v>1.212</v>
      </c>
      <c r="L786" s="5" t="str">
        <f>VLOOKUP(X786,[2]Inputs!$A:$F,6,FALSE)</f>
        <v>1.1782</v>
      </c>
      <c r="M786" s="5" t="str">
        <f>VLOOKUP(X786,[2]Inputs!$A:$H,8,FALSE)</f>
        <v>1.0000</v>
      </c>
      <c r="N786" s="5" t="str">
        <f>VLOOKUP(X786,[2]Inputs!$A:$H,7,FALSE)</f>
        <v>1.0300</v>
      </c>
      <c r="O786">
        <v>0</v>
      </c>
      <c r="P786">
        <v>0.32500000000000001</v>
      </c>
      <c r="Q786">
        <v>2.4720243800000001</v>
      </c>
      <c r="R786">
        <v>3.4000000000000002E-2</v>
      </c>
      <c r="S786">
        <f>SQRT((100/(J786*[2]Inputs!$B$9))^2/(K786^2+1))*[2]Inputs!$B$8^2/100</f>
        <v>23.537519962726652</v>
      </c>
      <c r="T786">
        <f>SQRT((100/(J786*[2]Inputs!$B$9))^2-SQRT((100/(J786*[2]Inputs!$B$9))^2/(K786^2+1))^2)*[2]Inputs!$B$8^2/100/2/PI()/50</f>
        <v>9.0805770640656772E-2</v>
      </c>
      <c r="U786">
        <v>0</v>
      </c>
      <c r="V786">
        <v>1</v>
      </c>
      <c r="W786" t="str">
        <f t="shared" si="33"/>
        <v>PSCAD_SMIB_C_5255_SCR4.53_XR1.21_P-1_Q0_PP.Unbalanced.47</v>
      </c>
      <c r="X786" t="str">
        <f t="shared" si="34"/>
        <v>-1_0_4.53_1.21</v>
      </c>
    </row>
    <row r="787" spans="1:24" x14ac:dyDescent="0.25">
      <c r="A787" t="s">
        <v>1294</v>
      </c>
      <c r="B787" t="s">
        <v>55</v>
      </c>
      <c r="C787" t="s">
        <v>20</v>
      </c>
      <c r="D787" t="s">
        <v>1140</v>
      </c>
      <c r="E787" s="10">
        <v>5255</v>
      </c>
      <c r="F787" t="s">
        <v>305</v>
      </c>
      <c r="G787">
        <v>25</v>
      </c>
      <c r="H787">
        <v>-1</v>
      </c>
      <c r="I787">
        <v>0</v>
      </c>
      <c r="J787">
        <v>4.53</v>
      </c>
      <c r="K787">
        <v>1.212</v>
      </c>
      <c r="L787" s="5" t="str">
        <f>VLOOKUP(X787,[2]Inputs!$A:$F,6,FALSE)</f>
        <v>1.1782</v>
      </c>
      <c r="M787" s="5" t="str">
        <f>VLOOKUP(X787,[2]Inputs!$A:$H,8,FALSE)</f>
        <v>1.0000</v>
      </c>
      <c r="N787" s="5" t="str">
        <f>VLOOKUP(X787,[2]Inputs!$A:$H,7,FALSE)</f>
        <v>1.0300</v>
      </c>
      <c r="O787">
        <v>0</v>
      </c>
      <c r="P787">
        <v>0.32500000000000001</v>
      </c>
      <c r="Q787">
        <v>4.9440487600000003</v>
      </c>
      <c r="R787">
        <v>6.8000000000000005E-2</v>
      </c>
      <c r="S787">
        <f>SQRT((100/(J787*[2]Inputs!$B$9))^2/(K787^2+1))*[2]Inputs!$B$8^2/100</f>
        <v>23.537519962726652</v>
      </c>
      <c r="T787">
        <f>SQRT((100/(J787*[2]Inputs!$B$9))^2-SQRT((100/(J787*[2]Inputs!$B$9))^2/(K787^2+1))^2)*[2]Inputs!$B$8^2/100/2/PI()/50</f>
        <v>9.0805770640656772E-2</v>
      </c>
      <c r="U787">
        <v>0</v>
      </c>
      <c r="V787">
        <v>2</v>
      </c>
      <c r="W787" t="str">
        <f t="shared" si="33"/>
        <v>PSCAD_SMIB_C_5255_SCR4.53_XR1.21_P-1_Q0_PP.Unbalanced.48</v>
      </c>
      <c r="X787" t="str">
        <f t="shared" si="34"/>
        <v>-1_0_4.53_1.21</v>
      </c>
    </row>
    <row r="788" spans="1:24" x14ac:dyDescent="0.25">
      <c r="A788" t="s">
        <v>1295</v>
      </c>
      <c r="B788" t="s">
        <v>55</v>
      </c>
      <c r="C788" t="s">
        <v>20</v>
      </c>
      <c r="D788" t="s">
        <v>1140</v>
      </c>
      <c r="E788" s="10">
        <v>5255</v>
      </c>
      <c r="F788" t="s">
        <v>305</v>
      </c>
      <c r="G788">
        <v>25</v>
      </c>
      <c r="H788">
        <v>-1</v>
      </c>
      <c r="I788">
        <v>0.39500000000000002</v>
      </c>
      <c r="J788">
        <v>4.53</v>
      </c>
      <c r="K788">
        <v>1.212</v>
      </c>
      <c r="L788" s="5" t="str">
        <f>VLOOKUP(X788,[2]Inputs!$A:$F,6,FALSE)</f>
        <v>1.1228</v>
      </c>
      <c r="M788" s="5" t="str">
        <f>VLOOKUP(X788,[2]Inputs!$A:$H,8,FALSE)</f>
        <v>1.0500</v>
      </c>
      <c r="N788" s="5" t="str">
        <f>VLOOKUP(X788,[2]Inputs!$A:$H,7,FALSE)</f>
        <v>1.0500</v>
      </c>
      <c r="O788">
        <v>0</v>
      </c>
      <c r="P788">
        <v>0.32500000000000001</v>
      </c>
      <c r="Q788">
        <v>1E-3</v>
      </c>
      <c r="R788">
        <v>0</v>
      </c>
      <c r="S788">
        <f>SQRT((100/(J788*[2]Inputs!$B$9))^2/(K788^2+1))*[2]Inputs!$B$8^2/100</f>
        <v>23.537519962726652</v>
      </c>
      <c r="T788">
        <f>SQRT((100/(J788*[2]Inputs!$B$9))^2-SQRT((100/(J788*[2]Inputs!$B$9))^2/(K788^2+1))^2)*[2]Inputs!$B$8^2/100/2/PI()/50</f>
        <v>9.0805770640656772E-2</v>
      </c>
      <c r="U788">
        <v>0</v>
      </c>
      <c r="V788">
        <v>0</v>
      </c>
      <c r="W788" t="str">
        <f t="shared" si="33"/>
        <v>PSCAD_SMIB_C_5255_SCR4.53_XR1.21_P-1_Q0.395_PP.Unbalanced.49</v>
      </c>
      <c r="X788" t="str">
        <f t="shared" si="34"/>
        <v>-1_0.395_4.53_1.21</v>
      </c>
    </row>
    <row r="789" spans="1:24" x14ac:dyDescent="0.25">
      <c r="A789" t="s">
        <v>1296</v>
      </c>
      <c r="B789" t="s">
        <v>55</v>
      </c>
      <c r="C789" t="s">
        <v>20</v>
      </c>
      <c r="D789" t="s">
        <v>1140</v>
      </c>
      <c r="E789" s="10">
        <v>5255</v>
      </c>
      <c r="F789" t="s">
        <v>305</v>
      </c>
      <c r="G789">
        <v>25</v>
      </c>
      <c r="H789">
        <v>-1</v>
      </c>
      <c r="I789">
        <v>0.39500000000000002</v>
      </c>
      <c r="J789">
        <v>4.53</v>
      </c>
      <c r="K789">
        <v>1.212</v>
      </c>
      <c r="L789" s="5" t="str">
        <f>VLOOKUP(X789,[2]Inputs!$A:$F,6,FALSE)</f>
        <v>1.1228</v>
      </c>
      <c r="M789" s="5" t="str">
        <f>VLOOKUP(X789,[2]Inputs!$A:$H,8,FALSE)</f>
        <v>1.0500</v>
      </c>
      <c r="N789" s="5" t="str">
        <f>VLOOKUP(X789,[2]Inputs!$A:$H,7,FALSE)</f>
        <v>1.0500</v>
      </c>
      <c r="O789">
        <v>0</v>
      </c>
      <c r="P789">
        <v>0.32500000000000001</v>
      </c>
      <c r="Q789">
        <v>2.4720243800000001</v>
      </c>
      <c r="R789">
        <v>3.4000000000000002E-2</v>
      </c>
      <c r="S789">
        <f>SQRT((100/(J789*[2]Inputs!$B$9))^2/(K789^2+1))*[2]Inputs!$B$8^2/100</f>
        <v>23.537519962726652</v>
      </c>
      <c r="T789">
        <f>SQRT((100/(J789*[2]Inputs!$B$9))^2-SQRT((100/(J789*[2]Inputs!$B$9))^2/(K789^2+1))^2)*[2]Inputs!$B$8^2/100/2/PI()/50</f>
        <v>9.0805770640656772E-2</v>
      </c>
      <c r="U789">
        <v>0</v>
      </c>
      <c r="V789">
        <v>1</v>
      </c>
      <c r="W789" t="str">
        <f t="shared" si="33"/>
        <v>PSCAD_SMIB_C_5255_SCR4.53_XR1.21_P-1_Q0.395_PP.Unbalanced.50</v>
      </c>
      <c r="X789" t="str">
        <f t="shared" si="34"/>
        <v>-1_0.395_4.53_1.21</v>
      </c>
    </row>
    <row r="790" spans="1:24" x14ac:dyDescent="0.25">
      <c r="A790" t="s">
        <v>1297</v>
      </c>
      <c r="B790" t="s">
        <v>55</v>
      </c>
      <c r="C790" t="s">
        <v>20</v>
      </c>
      <c r="D790" t="s">
        <v>1140</v>
      </c>
      <c r="E790" s="10">
        <v>5255</v>
      </c>
      <c r="F790" t="s">
        <v>305</v>
      </c>
      <c r="G790">
        <v>25</v>
      </c>
      <c r="H790">
        <v>-1</v>
      </c>
      <c r="I790">
        <v>0.39500000000000002</v>
      </c>
      <c r="J790">
        <v>4.53</v>
      </c>
      <c r="K790">
        <v>1.212</v>
      </c>
      <c r="L790" s="5" t="str">
        <f>VLOOKUP(X790,[2]Inputs!$A:$F,6,FALSE)</f>
        <v>1.1228</v>
      </c>
      <c r="M790" s="5" t="str">
        <f>VLOOKUP(X790,[2]Inputs!$A:$H,8,FALSE)</f>
        <v>1.0500</v>
      </c>
      <c r="N790" s="5" t="str">
        <f>VLOOKUP(X790,[2]Inputs!$A:$H,7,FALSE)</f>
        <v>1.0500</v>
      </c>
      <c r="O790">
        <v>0</v>
      </c>
      <c r="P790">
        <v>0.32500000000000001</v>
      </c>
      <c r="Q790">
        <v>4.9440487600000003</v>
      </c>
      <c r="R790">
        <v>6.8000000000000005E-2</v>
      </c>
      <c r="S790">
        <f>SQRT((100/(J790*[2]Inputs!$B$9))^2/(K790^2+1))*[2]Inputs!$B$8^2/100</f>
        <v>23.537519962726652</v>
      </c>
      <c r="T790">
        <f>SQRT((100/(J790*[2]Inputs!$B$9))^2-SQRT((100/(J790*[2]Inputs!$B$9))^2/(K790^2+1))^2)*[2]Inputs!$B$8^2/100/2/PI()/50</f>
        <v>9.0805770640656772E-2</v>
      </c>
      <c r="U790">
        <v>0</v>
      </c>
      <c r="V790">
        <v>2</v>
      </c>
      <c r="W790" t="str">
        <f t="shared" si="33"/>
        <v>PSCAD_SMIB_C_5255_SCR4.53_XR1.21_P-1_Q0.395_PP.Unbalanced.51</v>
      </c>
      <c r="X790" t="str">
        <f t="shared" si="34"/>
        <v>-1_0.395_4.53_1.21</v>
      </c>
    </row>
    <row r="791" spans="1:24" x14ac:dyDescent="0.25">
      <c r="A791" t="s">
        <v>1298</v>
      </c>
      <c r="B791" t="s">
        <v>55</v>
      </c>
      <c r="C791" t="s">
        <v>20</v>
      </c>
      <c r="D791" t="s">
        <v>1140</v>
      </c>
      <c r="E791" s="10">
        <v>5255</v>
      </c>
      <c r="F791" t="s">
        <v>305</v>
      </c>
      <c r="G791">
        <v>25</v>
      </c>
      <c r="H791">
        <v>-1</v>
      </c>
      <c r="I791">
        <v>-0.39500000000000002</v>
      </c>
      <c r="J791">
        <v>4.53</v>
      </c>
      <c r="K791">
        <v>1.212</v>
      </c>
      <c r="L791" s="5" t="str">
        <f>VLOOKUP(X791,[2]Inputs!$A:$F,6,FALSE)</f>
        <v>1.2369</v>
      </c>
      <c r="M791" s="5" t="str">
        <f>VLOOKUP(X791,[2]Inputs!$A:$H,8,FALSE)</f>
        <v>0.9625</v>
      </c>
      <c r="N791" s="5" t="str">
        <f>VLOOKUP(X791,[2]Inputs!$A:$H,7,FALSE)</f>
        <v>1.0100</v>
      </c>
      <c r="O791">
        <v>0</v>
      </c>
      <c r="P791">
        <v>0.32500000000000001</v>
      </c>
      <c r="Q791">
        <v>1E-3</v>
      </c>
      <c r="R791">
        <v>0</v>
      </c>
      <c r="S791">
        <f>SQRT((100/(J791*[2]Inputs!$B$9))^2/(K791^2+1))*[2]Inputs!$B$8^2/100</f>
        <v>23.537519962726652</v>
      </c>
      <c r="T791">
        <f>SQRT((100/(J791*[2]Inputs!$B$9))^2-SQRT((100/(J791*[2]Inputs!$B$9))^2/(K791^2+1))^2)*[2]Inputs!$B$8^2/100/2/PI()/50</f>
        <v>9.0805770640656772E-2</v>
      </c>
      <c r="U791">
        <v>0</v>
      </c>
      <c r="V791">
        <v>0</v>
      </c>
      <c r="W791" t="str">
        <f t="shared" si="33"/>
        <v>PSCAD_SMIB_C_5255_SCR4.53_XR1.21_P-1_Q-0.395_PP.Unbalanced.52</v>
      </c>
      <c r="X791" t="str">
        <f t="shared" si="34"/>
        <v>-1_-0.395_4.53_1.21</v>
      </c>
    </row>
    <row r="792" spans="1:24" x14ac:dyDescent="0.25">
      <c r="A792" t="s">
        <v>1299</v>
      </c>
      <c r="B792" t="s">
        <v>55</v>
      </c>
      <c r="C792" t="s">
        <v>20</v>
      </c>
      <c r="D792" t="s">
        <v>1140</v>
      </c>
      <c r="E792" s="10">
        <v>5255</v>
      </c>
      <c r="F792" t="s">
        <v>305</v>
      </c>
      <c r="G792">
        <v>25</v>
      </c>
      <c r="H792">
        <v>-1</v>
      </c>
      <c r="I792">
        <v>-0.39500000000000002</v>
      </c>
      <c r="J792">
        <v>4.53</v>
      </c>
      <c r="K792">
        <v>1.212</v>
      </c>
      <c r="L792" s="5" t="str">
        <f>VLOOKUP(X792,[2]Inputs!$A:$F,6,FALSE)</f>
        <v>1.2369</v>
      </c>
      <c r="M792" s="5" t="str">
        <f>VLOOKUP(X792,[2]Inputs!$A:$H,8,FALSE)</f>
        <v>0.9625</v>
      </c>
      <c r="N792" s="5" t="str">
        <f>VLOOKUP(X792,[2]Inputs!$A:$H,7,FALSE)</f>
        <v>1.0100</v>
      </c>
      <c r="O792">
        <v>0</v>
      </c>
      <c r="P792">
        <v>0.32500000000000001</v>
      </c>
      <c r="Q792">
        <v>2.4720243800000001</v>
      </c>
      <c r="R792">
        <v>3.4000000000000002E-2</v>
      </c>
      <c r="S792">
        <f>SQRT((100/(J792*[2]Inputs!$B$9))^2/(K792^2+1))*[2]Inputs!$B$8^2/100</f>
        <v>23.537519962726652</v>
      </c>
      <c r="T792">
        <f>SQRT((100/(J792*[2]Inputs!$B$9))^2-SQRT((100/(J792*[2]Inputs!$B$9))^2/(K792^2+1))^2)*[2]Inputs!$B$8^2/100/2/PI()/50</f>
        <v>9.0805770640656772E-2</v>
      </c>
      <c r="U792">
        <v>0</v>
      </c>
      <c r="V792">
        <v>1</v>
      </c>
      <c r="W792" t="str">
        <f t="shared" si="33"/>
        <v>PSCAD_SMIB_C_5255_SCR4.53_XR1.21_P-1_Q-0.395_PP.Unbalanced.53</v>
      </c>
      <c r="X792" t="str">
        <f t="shared" si="34"/>
        <v>-1_-0.395_4.53_1.21</v>
      </c>
    </row>
    <row r="793" spans="1:24" x14ac:dyDescent="0.25">
      <c r="A793" t="s">
        <v>1300</v>
      </c>
      <c r="B793" t="s">
        <v>55</v>
      </c>
      <c r="C793" t="s">
        <v>20</v>
      </c>
      <c r="D793" t="s">
        <v>1140</v>
      </c>
      <c r="E793" s="10">
        <v>5255</v>
      </c>
      <c r="F793" t="s">
        <v>305</v>
      </c>
      <c r="G793">
        <v>25</v>
      </c>
      <c r="H793">
        <v>-1</v>
      </c>
      <c r="I793">
        <v>-0.39500000000000002</v>
      </c>
      <c r="J793">
        <v>4.53</v>
      </c>
      <c r="K793">
        <v>1.212</v>
      </c>
      <c r="L793" s="5" t="str">
        <f>VLOOKUP(X793,[2]Inputs!$A:$F,6,FALSE)</f>
        <v>1.2369</v>
      </c>
      <c r="M793" s="5" t="str">
        <f>VLOOKUP(X793,[2]Inputs!$A:$H,8,FALSE)</f>
        <v>0.9625</v>
      </c>
      <c r="N793" s="5" t="str">
        <f>VLOOKUP(X793,[2]Inputs!$A:$H,7,FALSE)</f>
        <v>1.0100</v>
      </c>
      <c r="O793">
        <v>0</v>
      </c>
      <c r="P793">
        <v>0.32500000000000001</v>
      </c>
      <c r="Q793">
        <v>4.9440487600000003</v>
      </c>
      <c r="R793">
        <v>6.8000000000000005E-2</v>
      </c>
      <c r="S793">
        <f>SQRT((100/(J793*[2]Inputs!$B$9))^2/(K793^2+1))*[2]Inputs!$B$8^2/100</f>
        <v>23.537519962726652</v>
      </c>
      <c r="T793">
        <f>SQRT((100/(J793*[2]Inputs!$B$9))^2-SQRT((100/(J793*[2]Inputs!$B$9))^2/(K793^2+1))^2)*[2]Inputs!$B$8^2/100/2/PI()/50</f>
        <v>9.0805770640656772E-2</v>
      </c>
      <c r="U793">
        <v>0</v>
      </c>
      <c r="V793">
        <v>2</v>
      </c>
      <c r="W793" t="str">
        <f t="shared" si="33"/>
        <v>PSCAD_SMIB_C_5255_SCR4.53_XR1.21_P-1_Q-0.395_PP.Unbalanced.54</v>
      </c>
      <c r="X793" t="str">
        <f t="shared" si="34"/>
        <v>-1_-0.395_4.53_1.21</v>
      </c>
    </row>
    <row r="794" spans="1:24" x14ac:dyDescent="0.25">
      <c r="E794" s="10"/>
    </row>
    <row r="795" spans="1:24" x14ac:dyDescent="0.25">
      <c r="E795" s="10"/>
    </row>
    <row r="796" spans="1:24" x14ac:dyDescent="0.25">
      <c r="E796" s="10"/>
    </row>
    <row r="797" spans="1:24" x14ac:dyDescent="0.25">
      <c r="E797" s="10"/>
    </row>
    <row r="798" spans="1:24" x14ac:dyDescent="0.25">
      <c r="E798" s="10"/>
    </row>
    <row r="799" spans="1:24" x14ac:dyDescent="0.25">
      <c r="E799" s="10"/>
    </row>
    <row r="800" spans="1:24" x14ac:dyDescent="0.25">
      <c r="E800" s="10"/>
    </row>
    <row r="801" spans="5:5" x14ac:dyDescent="0.25">
      <c r="E801" s="10"/>
    </row>
    <row r="802" spans="5:5" x14ac:dyDescent="0.25">
      <c r="E802" s="10"/>
    </row>
    <row r="803" spans="5:5" x14ac:dyDescent="0.25">
      <c r="E803" s="10"/>
    </row>
    <row r="804" spans="5:5" x14ac:dyDescent="0.25">
      <c r="E804" s="10"/>
    </row>
    <row r="805" spans="5:5" x14ac:dyDescent="0.25">
      <c r="E805" s="10"/>
    </row>
    <row r="806" spans="5:5" x14ac:dyDescent="0.25">
      <c r="E806" s="10"/>
    </row>
    <row r="807" spans="5:5" x14ac:dyDescent="0.25">
      <c r="E807" s="10"/>
    </row>
    <row r="808" spans="5:5" x14ac:dyDescent="0.25">
      <c r="E808" s="10"/>
    </row>
    <row r="809" spans="5:5" x14ac:dyDescent="0.25">
      <c r="E809" s="10"/>
    </row>
    <row r="810" spans="5:5" x14ac:dyDescent="0.25">
      <c r="E810" s="10"/>
    </row>
    <row r="811" spans="5:5" x14ac:dyDescent="0.25">
      <c r="E811" s="10"/>
    </row>
    <row r="812" spans="5:5" x14ac:dyDescent="0.25">
      <c r="E812" s="10"/>
    </row>
    <row r="813" spans="5:5" x14ac:dyDescent="0.25">
      <c r="E813" s="10"/>
    </row>
    <row r="814" spans="5:5" x14ac:dyDescent="0.25">
      <c r="E814" s="10"/>
    </row>
    <row r="815" spans="5:5" x14ac:dyDescent="0.25">
      <c r="E815" s="10"/>
    </row>
    <row r="816" spans="5:5" x14ac:dyDescent="0.25">
      <c r="E816" s="10"/>
    </row>
    <row r="817" spans="5:5" x14ac:dyDescent="0.25">
      <c r="E817" s="10"/>
    </row>
    <row r="818" spans="5:5" x14ac:dyDescent="0.25">
      <c r="E818" s="10"/>
    </row>
    <row r="819" spans="5:5" x14ac:dyDescent="0.25">
      <c r="E819" s="10"/>
    </row>
    <row r="820" spans="5:5" x14ac:dyDescent="0.25">
      <c r="E820" s="10"/>
    </row>
    <row r="821" spans="5:5" x14ac:dyDescent="0.25">
      <c r="E821" s="10"/>
    </row>
    <row r="822" spans="5:5" x14ac:dyDescent="0.25">
      <c r="E822" s="10"/>
    </row>
    <row r="823" spans="5:5" x14ac:dyDescent="0.25">
      <c r="E823" s="10"/>
    </row>
    <row r="824" spans="5:5" x14ac:dyDescent="0.25">
      <c r="E824" s="10"/>
    </row>
    <row r="825" spans="5:5" x14ac:dyDescent="0.25">
      <c r="E825" s="10"/>
    </row>
    <row r="826" spans="5:5" x14ac:dyDescent="0.25">
      <c r="E826" s="10"/>
    </row>
    <row r="827" spans="5:5" x14ac:dyDescent="0.25">
      <c r="E827" s="10"/>
    </row>
    <row r="828" spans="5:5" x14ac:dyDescent="0.25">
      <c r="E828" s="10"/>
    </row>
    <row r="829" spans="5:5" x14ac:dyDescent="0.25">
      <c r="E829" s="10"/>
    </row>
    <row r="830" spans="5:5" x14ac:dyDescent="0.25">
      <c r="E830" s="10"/>
    </row>
    <row r="831" spans="5:5" x14ac:dyDescent="0.25">
      <c r="E831" s="10"/>
    </row>
    <row r="832" spans="5:5" x14ac:dyDescent="0.25">
      <c r="E832" s="10"/>
    </row>
    <row r="833" spans="5:5" x14ac:dyDescent="0.25">
      <c r="E833" s="10"/>
    </row>
    <row r="834" spans="5:5" x14ac:dyDescent="0.25">
      <c r="E834" s="10"/>
    </row>
    <row r="835" spans="5:5" x14ac:dyDescent="0.25">
      <c r="E835" s="10"/>
    </row>
    <row r="836" spans="5:5" x14ac:dyDescent="0.25">
      <c r="E836" s="10"/>
    </row>
    <row r="837" spans="5:5" x14ac:dyDescent="0.25">
      <c r="E837" s="10"/>
    </row>
    <row r="838" spans="5:5" x14ac:dyDescent="0.25">
      <c r="E838" s="10"/>
    </row>
    <row r="839" spans="5:5" x14ac:dyDescent="0.25">
      <c r="E839" s="10"/>
    </row>
    <row r="840" spans="5:5" x14ac:dyDescent="0.25">
      <c r="E840" s="10"/>
    </row>
    <row r="841" spans="5:5" x14ac:dyDescent="0.25">
      <c r="E841" s="10"/>
    </row>
    <row r="842" spans="5:5" x14ac:dyDescent="0.25">
      <c r="E842" s="10"/>
    </row>
    <row r="843" spans="5:5" x14ac:dyDescent="0.25">
      <c r="E843" s="10"/>
    </row>
    <row r="844" spans="5:5" x14ac:dyDescent="0.25">
      <c r="E844" s="10"/>
    </row>
    <row r="845" spans="5:5" x14ac:dyDescent="0.25">
      <c r="E845" s="10"/>
    </row>
    <row r="846" spans="5:5" x14ac:dyDescent="0.25">
      <c r="E846" s="10"/>
    </row>
    <row r="847" spans="5:5" x14ac:dyDescent="0.25">
      <c r="E847" s="10"/>
    </row>
    <row r="848" spans="5:5" x14ac:dyDescent="0.25">
      <c r="E848" s="10"/>
    </row>
    <row r="849" spans="5:5" x14ac:dyDescent="0.25">
      <c r="E849" s="10"/>
    </row>
    <row r="850" spans="5:5" x14ac:dyDescent="0.25">
      <c r="E850" s="10"/>
    </row>
    <row r="851" spans="5:5" x14ac:dyDescent="0.25">
      <c r="E851" s="10"/>
    </row>
    <row r="852" spans="5:5" x14ac:dyDescent="0.25">
      <c r="E852" s="10"/>
    </row>
    <row r="853" spans="5:5" x14ac:dyDescent="0.25">
      <c r="E853" s="10"/>
    </row>
    <row r="854" spans="5:5" x14ac:dyDescent="0.25">
      <c r="E854" s="10"/>
    </row>
    <row r="855" spans="5:5" x14ac:dyDescent="0.25">
      <c r="E855" s="10"/>
    </row>
    <row r="856" spans="5:5" x14ac:dyDescent="0.25">
      <c r="E856" s="10"/>
    </row>
    <row r="857" spans="5:5" x14ac:dyDescent="0.25">
      <c r="E857" s="10"/>
    </row>
    <row r="858" spans="5:5" x14ac:dyDescent="0.25">
      <c r="E858" s="10"/>
    </row>
    <row r="859" spans="5:5" x14ac:dyDescent="0.25">
      <c r="E859" s="10"/>
    </row>
    <row r="860" spans="5:5" x14ac:dyDescent="0.25">
      <c r="E860" s="10"/>
    </row>
    <row r="861" spans="5:5" x14ac:dyDescent="0.25">
      <c r="E861" s="10"/>
    </row>
    <row r="862" spans="5:5" x14ac:dyDescent="0.25">
      <c r="E862" s="10"/>
    </row>
    <row r="863" spans="5:5" x14ac:dyDescent="0.25">
      <c r="E863" s="10"/>
    </row>
    <row r="864" spans="5:5" x14ac:dyDescent="0.25">
      <c r="E864" s="10"/>
    </row>
    <row r="865" spans="5:5" x14ac:dyDescent="0.25">
      <c r="E865" s="10"/>
    </row>
    <row r="866" spans="5:5" x14ac:dyDescent="0.25">
      <c r="E866" s="10"/>
    </row>
    <row r="867" spans="5:5" x14ac:dyDescent="0.25">
      <c r="E867" s="10"/>
    </row>
    <row r="868" spans="5:5" x14ac:dyDescent="0.25">
      <c r="E868" s="10"/>
    </row>
    <row r="869" spans="5:5" x14ac:dyDescent="0.25">
      <c r="E869" s="10"/>
    </row>
    <row r="870" spans="5:5" x14ac:dyDescent="0.25">
      <c r="E870" s="10"/>
    </row>
    <row r="871" spans="5:5" x14ac:dyDescent="0.25">
      <c r="E871" s="10"/>
    </row>
    <row r="872" spans="5:5" x14ac:dyDescent="0.25">
      <c r="E872" s="10"/>
    </row>
    <row r="873" spans="5:5" x14ac:dyDescent="0.25">
      <c r="E873" s="10"/>
    </row>
    <row r="874" spans="5:5" x14ac:dyDescent="0.25">
      <c r="E874" s="10"/>
    </row>
    <row r="875" spans="5:5" x14ac:dyDescent="0.25">
      <c r="E875" s="10"/>
    </row>
    <row r="876" spans="5:5" x14ac:dyDescent="0.25">
      <c r="E876" s="10"/>
    </row>
    <row r="877" spans="5:5" x14ac:dyDescent="0.25">
      <c r="E877" s="10"/>
    </row>
    <row r="878" spans="5:5" x14ac:dyDescent="0.25">
      <c r="E878" s="10"/>
    </row>
    <row r="879" spans="5:5" x14ac:dyDescent="0.25">
      <c r="E879" s="10"/>
    </row>
    <row r="880" spans="5:5" x14ac:dyDescent="0.25">
      <c r="E880" s="10"/>
    </row>
    <row r="881" spans="5:5" x14ac:dyDescent="0.25">
      <c r="E881" s="10"/>
    </row>
    <row r="882" spans="5:5" x14ac:dyDescent="0.25">
      <c r="E882" s="10"/>
    </row>
    <row r="883" spans="5:5" x14ac:dyDescent="0.25">
      <c r="E883" s="10"/>
    </row>
    <row r="884" spans="5:5" x14ac:dyDescent="0.25">
      <c r="E884" s="10"/>
    </row>
    <row r="885" spans="5:5" x14ac:dyDescent="0.25">
      <c r="E885" s="10"/>
    </row>
  </sheetData>
  <mergeCells count="6">
    <mergeCell ref="AB458:AB515"/>
    <mergeCell ref="AB516:AB631"/>
    <mergeCell ref="AB632:AB633"/>
    <mergeCell ref="AB634:AB637"/>
    <mergeCell ref="AB638:AB639"/>
    <mergeCell ref="AB640:AB647"/>
  </mergeCells>
  <conditionalFormatting sqref="B1:B1048576">
    <cfRule type="containsText" dxfId="8" priority="1" operator="containsText" text="No">
      <formula>NOT(ISERROR(SEARCH("No",B1)))</formula>
    </cfRule>
    <cfRule type="containsText" dxfId="7" priority="2" operator="containsText" text="Yes">
      <formula>NOT(ISERROR(SEARCH("Yes",B1)))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7E17-69A6-406F-999B-5101384822E7}">
  <dimension ref="A1:AD883"/>
  <sheetViews>
    <sheetView workbookViewId="0">
      <selection activeCell="A7" sqref="A7"/>
    </sheetView>
  </sheetViews>
  <sheetFormatPr defaultRowHeight="15" outlineLevelRow="1" x14ac:dyDescent="0.25"/>
  <cols>
    <col min="1" max="1" width="30.5703125" style="1" bestFit="1" customWidth="1"/>
    <col min="2" max="2" width="9.140625" style="1"/>
    <col min="3" max="3" width="30.7109375" bestFit="1" customWidth="1"/>
    <col min="4" max="4" width="14.140625" bestFit="1" customWidth="1"/>
    <col min="5" max="5" width="18" bestFit="1" customWidth="1"/>
    <col min="6" max="6" width="16.140625" bestFit="1" customWidth="1"/>
    <col min="10" max="10" width="10.140625" bestFit="1" customWidth="1"/>
    <col min="12" max="12" width="14.85546875" style="5" bestFit="1" customWidth="1"/>
    <col min="13" max="13" width="12" style="5" bestFit="1" customWidth="1"/>
    <col min="14" max="14" width="14.85546875" bestFit="1" customWidth="1"/>
    <col min="15" max="15" width="8.5703125" customWidth="1"/>
    <col min="16" max="16" width="17.5703125" bestFit="1" customWidth="1"/>
    <col min="17" max="17" width="11.85546875" bestFit="1" customWidth="1"/>
    <col min="18" max="18" width="10.85546875" bestFit="1" customWidth="1"/>
    <col min="19" max="19" width="20.140625" customWidth="1"/>
    <col min="21" max="21" width="15.5703125" customWidth="1"/>
    <col min="22" max="22" width="16.85546875" customWidth="1"/>
    <col min="23" max="23" width="99.140625" customWidth="1"/>
    <col min="24" max="24" width="29.140625" customWidth="1"/>
    <col min="25" max="25" width="20.7109375" customWidth="1"/>
    <col min="26" max="26" width="16" bestFit="1" customWidth="1"/>
    <col min="28" max="28" width="14" customWidth="1"/>
  </cols>
  <sheetData>
    <row r="1" spans="1:28" x14ac:dyDescent="0.25">
      <c r="A1" s="1" t="s">
        <v>0</v>
      </c>
      <c r="B1" s="2" t="s">
        <v>54</v>
      </c>
      <c r="C1" t="s">
        <v>1</v>
      </c>
      <c r="D1" t="s">
        <v>982</v>
      </c>
      <c r="E1" t="s">
        <v>306</v>
      </c>
      <c r="F1" t="s">
        <v>303</v>
      </c>
      <c r="G1" t="s">
        <v>58</v>
      </c>
      <c r="H1" t="s">
        <v>2</v>
      </c>
      <c r="I1" t="s">
        <v>3</v>
      </c>
      <c r="J1" t="s">
        <v>4</v>
      </c>
      <c r="K1" t="s">
        <v>5</v>
      </c>
      <c r="L1" s="5" t="s">
        <v>6</v>
      </c>
      <c r="M1" s="5" t="s">
        <v>13</v>
      </c>
      <c r="N1" s="5" t="s">
        <v>56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14</v>
      </c>
      <c r="V1" t="s">
        <v>57</v>
      </c>
      <c r="W1" t="s">
        <v>51</v>
      </c>
      <c r="X1" t="s">
        <v>53</v>
      </c>
      <c r="Z1" t="s">
        <v>77</v>
      </c>
      <c r="AB1" t="s">
        <v>78</v>
      </c>
    </row>
    <row r="2" spans="1:28" x14ac:dyDescent="0.25">
      <c r="A2" s="1" t="s">
        <v>339</v>
      </c>
      <c r="B2" t="s">
        <v>55</v>
      </c>
      <c r="C2" t="s">
        <v>15</v>
      </c>
      <c r="D2" t="s">
        <v>1301</v>
      </c>
      <c r="E2" t="s">
        <v>307</v>
      </c>
      <c r="F2" t="s">
        <v>304</v>
      </c>
      <c r="G2">
        <v>300</v>
      </c>
      <c r="H2">
        <v>1</v>
      </c>
      <c r="I2" s="7">
        <v>0</v>
      </c>
      <c r="J2" s="7">
        <f>[5]Inputs!$B$6</f>
        <v>7.06</v>
      </c>
      <c r="K2" s="7">
        <f>[5]Inputs!$C$6</f>
        <v>1.63</v>
      </c>
      <c r="L2" s="5" t="str">
        <f>VLOOKUP(X2,[5]Inputs!$A:$F,6,FALSE)</f>
        <v>0.9653</v>
      </c>
      <c r="M2" s="5" t="str">
        <f>VLOOKUP(X2,[5]Inputs!$A:$H,8,FALSE)</f>
        <v>1.0375</v>
      </c>
      <c r="N2" s="5" t="str">
        <f>VLOOKUP(X2,[5]Inputs!$A:$H,7,FALSE)</f>
        <v>1.0300</v>
      </c>
      <c r="O2">
        <v>0</v>
      </c>
      <c r="P2">
        <v>0</v>
      </c>
      <c r="Q2">
        <v>0</v>
      </c>
      <c r="R2">
        <v>0</v>
      </c>
      <c r="S2">
        <f>SQRT((100/(J2*[5]Inputs!$B$9))^2/(K2^2+1))*[5]Inputs!$B$8^2/100</f>
        <v>12.409471324438538</v>
      </c>
      <c r="T2">
        <f>SQRT((100/(J2*[5]Inputs!$B$9))^2-SQRT((100/(J2*[5]Inputs!$B$9))^2/(K2^2+1))^2)*[5]Inputs!$B$8^2/100/2/PI()/50</f>
        <v>6.4385935699593638E-2</v>
      </c>
      <c r="U2">
        <v>0</v>
      </c>
      <c r="V2">
        <v>0</v>
      </c>
      <c r="W2" t="str">
        <f>"PSCAD_"&amp;F2&amp;"_"&amp;D2&amp;"_"&amp;E2&amp;"_SCR"&amp;ROUND(J2,2)&amp;"_XR"&amp;ROUND(K2,2)&amp;"_P"&amp;H2&amp;"_Q"&amp;I2&amp;"_"&amp;A2</f>
        <v>PSCAD_DMAT_D_FR_SCR7.06_XR1.63_P1_Q0_FR.01</v>
      </c>
      <c r="X2" t="str">
        <f>H2&amp;"_"&amp;I2&amp;"_"&amp;ROUND(J2,2)&amp;"_"&amp;ROUND(K2,2)</f>
        <v>1_0_7.06_1.63</v>
      </c>
      <c r="Z2">
        <v>0</v>
      </c>
    </row>
    <row r="3" spans="1:28" x14ac:dyDescent="0.25">
      <c r="A3" s="1" t="s">
        <v>340</v>
      </c>
      <c r="B3" t="s">
        <v>55</v>
      </c>
      <c r="C3" t="s">
        <v>15</v>
      </c>
      <c r="D3" t="s">
        <v>1301</v>
      </c>
      <c r="E3" t="s">
        <v>307</v>
      </c>
      <c r="F3" t="s">
        <v>304</v>
      </c>
      <c r="G3">
        <v>300</v>
      </c>
      <c r="H3">
        <v>1</v>
      </c>
      <c r="I3" s="7">
        <v>0</v>
      </c>
      <c r="J3" s="7">
        <f>[5]Inputs!$B$7</f>
        <v>4.53</v>
      </c>
      <c r="K3" s="7">
        <f>[5]Inputs!$C$7</f>
        <v>1.21</v>
      </c>
      <c r="L3" s="5" t="str">
        <f>VLOOKUP(X3,[5]Inputs!$A:$F,6,FALSE)</f>
        <v>0.9087</v>
      </c>
      <c r="M3" s="5" t="str">
        <f>VLOOKUP(X3,[5]Inputs!$A:$H,8,FALSE)</f>
        <v>1.0375</v>
      </c>
      <c r="N3" s="5" t="str">
        <f>VLOOKUP(X3,[5]Inputs!$A:$H,7,FALSE)</f>
        <v>1.0300</v>
      </c>
      <c r="O3">
        <v>0</v>
      </c>
      <c r="P3">
        <v>0</v>
      </c>
      <c r="Q3">
        <v>0</v>
      </c>
      <c r="R3">
        <v>0</v>
      </c>
      <c r="S3">
        <f>SQRT((100/(J3*[5]Inputs!$B$9))^2/(K3^2+1))*[5]Inputs!$B$8^2/100</f>
        <v>23.560643977140487</v>
      </c>
      <c r="T3">
        <f>SQRT((100/(J3*[5]Inputs!$B$9))^2-SQRT((100/(J3*[5]Inputs!$B$9))^2/(K3^2+1))^2)*[5]Inputs!$B$8^2/100/2/PI()/50</f>
        <v>9.0744989423642869E-2</v>
      </c>
      <c r="U3">
        <v>0</v>
      </c>
      <c r="V3">
        <v>0</v>
      </c>
      <c r="W3" t="str">
        <f t="shared" ref="W3:W66" si="0">"PSCAD_"&amp;F3&amp;"_"&amp;D3&amp;"_"&amp;E3&amp;"_SCR"&amp;ROUND(J3,2)&amp;"_XR"&amp;ROUND(K3,2)&amp;"_P"&amp;H3&amp;"_Q"&amp;I3&amp;"_"&amp;A3</f>
        <v>PSCAD_DMAT_D_FR_SCR4.53_XR1.21_P1_Q0_FR.011</v>
      </c>
      <c r="X3" t="str">
        <f t="shared" ref="X3:X66" si="1">H3&amp;"_"&amp;I3&amp;"_"&amp;ROUND(J3,2)&amp;"_"&amp;ROUND(K3,2)</f>
        <v>1_0_4.53_1.21</v>
      </c>
      <c r="Z3">
        <v>0</v>
      </c>
    </row>
    <row r="4" spans="1:28" x14ac:dyDescent="0.25">
      <c r="A4" s="1" t="s">
        <v>341</v>
      </c>
      <c r="B4" t="s">
        <v>55</v>
      </c>
      <c r="C4" t="s">
        <v>15</v>
      </c>
      <c r="D4" t="s">
        <v>1301</v>
      </c>
      <c r="E4" t="s">
        <v>307</v>
      </c>
      <c r="F4" t="s">
        <v>304</v>
      </c>
      <c r="G4">
        <v>300</v>
      </c>
      <c r="H4">
        <v>1</v>
      </c>
      <c r="I4" s="7">
        <v>0</v>
      </c>
      <c r="J4" s="7">
        <v>5</v>
      </c>
      <c r="K4" s="7">
        <v>6</v>
      </c>
      <c r="L4" s="5" t="str">
        <f>VLOOKUP(X4,[5]Inputs!$A:$F,6,FALSE)</f>
        <v>1.0162</v>
      </c>
      <c r="M4" s="5" t="str">
        <f>VLOOKUP(X4,[5]Inputs!$A:$H,8,FALSE)</f>
        <v>1.0375</v>
      </c>
      <c r="N4" s="5" t="str">
        <f>VLOOKUP(X4,[5]Inputs!$A:$H,7,FALSE)</f>
        <v>1.0300</v>
      </c>
      <c r="O4">
        <v>0</v>
      </c>
      <c r="P4">
        <v>0</v>
      </c>
      <c r="Q4">
        <v>0</v>
      </c>
      <c r="R4">
        <v>0</v>
      </c>
      <c r="S4">
        <f>SQRT((100/(J4*[5]Inputs!$B$9))^2/(K4^2+1))*[5]Inputs!$B$8^2/100</f>
        <v>5.5086306823241262</v>
      </c>
      <c r="T4">
        <f>SQRT((100/(J4*[5]Inputs!$B$9))^2-SQRT((100/(J4*[5]Inputs!$B$9))^2/(K4^2+1))^2)*[5]Inputs!$B$8^2/100/2/PI()/50</f>
        <v>0.10520709633114779</v>
      </c>
      <c r="U4">
        <v>0</v>
      </c>
      <c r="V4">
        <v>0</v>
      </c>
      <c r="W4" t="str">
        <f t="shared" si="0"/>
        <v>PSCAD_DMAT_D_FR_SCR5_XR6_P1_Q0_FR.012</v>
      </c>
      <c r="X4" t="str">
        <f t="shared" si="1"/>
        <v>1_0_5_6</v>
      </c>
      <c r="Z4">
        <v>0</v>
      </c>
    </row>
    <row r="5" spans="1:28" x14ac:dyDescent="0.25">
      <c r="A5" s="1" t="s">
        <v>342</v>
      </c>
      <c r="B5" t="s">
        <v>55</v>
      </c>
      <c r="C5" t="s">
        <v>15</v>
      </c>
      <c r="D5" t="s">
        <v>1301</v>
      </c>
      <c r="E5" t="s">
        <v>307</v>
      </c>
      <c r="F5" t="s">
        <v>304</v>
      </c>
      <c r="G5">
        <v>300</v>
      </c>
      <c r="H5">
        <v>1</v>
      </c>
      <c r="I5" s="7">
        <v>0</v>
      </c>
      <c r="J5" s="7">
        <f>[5]Inputs!$B$6</f>
        <v>7.06</v>
      </c>
      <c r="K5" s="7">
        <f>[5]Inputs!$C$6</f>
        <v>1.63</v>
      </c>
      <c r="L5" s="5" t="str">
        <f>VLOOKUP(X5,[5]Inputs!$A:$F,6,FALSE)</f>
        <v>0.9653</v>
      </c>
      <c r="M5" s="5" t="str">
        <f>VLOOKUP(X5,[5]Inputs!$A:$H,8,FALSE)</f>
        <v>1.0375</v>
      </c>
      <c r="N5" s="5" t="str">
        <f>VLOOKUP(X5,[5]Inputs!$A:$H,7,FALSE)</f>
        <v>1.0300</v>
      </c>
      <c r="O5">
        <v>0</v>
      </c>
      <c r="P5">
        <v>0</v>
      </c>
      <c r="Q5">
        <v>0</v>
      </c>
      <c r="R5">
        <v>0</v>
      </c>
      <c r="S5">
        <f>SQRT((100/(J5*[5]Inputs!$B$9))^2/(K5^2+1))*[5]Inputs!$B$8^2/100</f>
        <v>12.409471324438538</v>
      </c>
      <c r="T5">
        <f>SQRT((100/(J5*[5]Inputs!$B$9))^2-SQRT((100/(J5*[5]Inputs!$B$9))^2/(K5^2+1))^2)*[5]Inputs!$B$8^2/100/2/PI()/50</f>
        <v>6.4385935699593638E-2</v>
      </c>
      <c r="U5">
        <v>0</v>
      </c>
      <c r="V5">
        <v>0</v>
      </c>
      <c r="W5" t="str">
        <f t="shared" si="0"/>
        <v>PSCAD_DMAT_D_FR_SCR7.06_XR1.63_P1_Q0_FR.02</v>
      </c>
      <c r="X5" t="str">
        <f t="shared" si="1"/>
        <v>1_0_7.06_1.63</v>
      </c>
      <c r="Z5">
        <v>0</v>
      </c>
    </row>
    <row r="6" spans="1:28" x14ac:dyDescent="0.25">
      <c r="A6" s="1" t="s">
        <v>343</v>
      </c>
      <c r="B6" t="s">
        <v>55</v>
      </c>
      <c r="C6" t="s">
        <v>15</v>
      </c>
      <c r="D6" t="s">
        <v>1301</v>
      </c>
      <c r="E6" t="s">
        <v>307</v>
      </c>
      <c r="F6" t="s">
        <v>304</v>
      </c>
      <c r="G6">
        <v>300</v>
      </c>
      <c r="H6">
        <v>1</v>
      </c>
      <c r="I6" s="7">
        <v>0</v>
      </c>
      <c r="J6" s="7">
        <f>[5]Inputs!$B$7</f>
        <v>4.53</v>
      </c>
      <c r="K6" s="7">
        <f>[5]Inputs!$C$7</f>
        <v>1.21</v>
      </c>
      <c r="L6" s="5" t="str">
        <f>VLOOKUP(X6,[5]Inputs!$A:$F,6,FALSE)</f>
        <v>0.9087</v>
      </c>
      <c r="M6" s="5" t="str">
        <f>VLOOKUP(X6,[5]Inputs!$A:$H,8,FALSE)</f>
        <v>1.0375</v>
      </c>
      <c r="N6" s="5" t="str">
        <f>VLOOKUP(X6,[5]Inputs!$A:$H,7,FALSE)</f>
        <v>1.0300</v>
      </c>
      <c r="O6">
        <v>0</v>
      </c>
      <c r="P6">
        <v>0</v>
      </c>
      <c r="Q6">
        <v>0</v>
      </c>
      <c r="R6">
        <v>0</v>
      </c>
      <c r="S6">
        <f>SQRT((100/(J6*[5]Inputs!$B$9))^2/(K6^2+1))*[5]Inputs!$B$8^2/100</f>
        <v>23.560643977140487</v>
      </c>
      <c r="T6">
        <f>SQRT((100/(J6*[5]Inputs!$B$9))^2-SQRT((100/(J6*[5]Inputs!$B$9))^2/(K6^2+1))^2)*[5]Inputs!$B$8^2/100/2/PI()/50</f>
        <v>9.0744989423642869E-2</v>
      </c>
      <c r="U6">
        <v>0</v>
      </c>
      <c r="V6">
        <v>0</v>
      </c>
      <c r="W6" t="str">
        <f t="shared" si="0"/>
        <v>PSCAD_DMAT_D_FR_SCR4.53_XR1.21_P1_Q0_FR.021</v>
      </c>
      <c r="X6" t="str">
        <f t="shared" si="1"/>
        <v>1_0_4.53_1.21</v>
      </c>
      <c r="Z6">
        <v>0</v>
      </c>
    </row>
    <row r="7" spans="1:28" x14ac:dyDescent="0.25">
      <c r="A7" s="1" t="s">
        <v>344</v>
      </c>
      <c r="B7" t="s">
        <v>55</v>
      </c>
      <c r="C7" t="s">
        <v>15</v>
      </c>
      <c r="D7" t="s">
        <v>1301</v>
      </c>
      <c r="E7" t="s">
        <v>307</v>
      </c>
      <c r="F7" t="s">
        <v>304</v>
      </c>
      <c r="G7">
        <v>300</v>
      </c>
      <c r="H7">
        <v>1</v>
      </c>
      <c r="I7" s="7">
        <v>0</v>
      </c>
      <c r="J7" s="7">
        <v>5</v>
      </c>
      <c r="K7" s="7">
        <v>6</v>
      </c>
      <c r="L7" s="5" t="str">
        <f>VLOOKUP(X7,[5]Inputs!$A:$F,6,FALSE)</f>
        <v>1.0162</v>
      </c>
      <c r="M7" s="5" t="str">
        <f>VLOOKUP(X7,[5]Inputs!$A:$H,8,FALSE)</f>
        <v>1.0375</v>
      </c>
      <c r="N7" s="5" t="str">
        <f>VLOOKUP(X7,[5]Inputs!$A:$H,7,FALSE)</f>
        <v>1.0300</v>
      </c>
      <c r="O7">
        <v>0</v>
      </c>
      <c r="P7">
        <v>0</v>
      </c>
      <c r="Q7">
        <v>0</v>
      </c>
      <c r="R7">
        <v>0</v>
      </c>
      <c r="S7">
        <f>SQRT((100/(J7*[5]Inputs!$B$9))^2/(K7^2+1))*[5]Inputs!$B$8^2/100</f>
        <v>5.5086306823241262</v>
      </c>
      <c r="T7">
        <f>SQRT((100/(J7*[5]Inputs!$B$9))^2-SQRT((100/(J7*[5]Inputs!$B$9))^2/(K7^2+1))^2)*[5]Inputs!$B$8^2/100/2/PI()/50</f>
        <v>0.10520709633114779</v>
      </c>
      <c r="U7">
        <v>0</v>
      </c>
      <c r="V7">
        <v>0</v>
      </c>
      <c r="W7" t="str">
        <f t="shared" si="0"/>
        <v>PSCAD_DMAT_D_FR_SCR5_XR6_P1_Q0_FR.022</v>
      </c>
      <c r="X7" t="str">
        <f t="shared" si="1"/>
        <v>1_0_5_6</v>
      </c>
      <c r="Z7">
        <v>0</v>
      </c>
    </row>
    <row r="8" spans="1:28" x14ac:dyDescent="0.25">
      <c r="A8" s="1" t="s">
        <v>345</v>
      </c>
      <c r="B8" t="s">
        <v>55</v>
      </c>
      <c r="C8" t="s">
        <v>15</v>
      </c>
      <c r="D8" t="s">
        <v>1301</v>
      </c>
      <c r="E8" t="s">
        <v>307</v>
      </c>
      <c r="F8" t="s">
        <v>304</v>
      </c>
      <c r="G8">
        <v>300</v>
      </c>
      <c r="H8">
        <v>0.05</v>
      </c>
      <c r="I8" s="7">
        <v>0</v>
      </c>
      <c r="J8" s="7">
        <f>[5]Inputs!$B$6</f>
        <v>7.06</v>
      </c>
      <c r="K8" s="7">
        <f>[5]Inputs!$C$6</f>
        <v>1.63</v>
      </c>
      <c r="L8" s="5" t="str">
        <f>VLOOKUP(X8,[5]Inputs!$A:$F,6,FALSE)</f>
        <v>1.0264</v>
      </c>
      <c r="M8" s="5" t="str">
        <f>VLOOKUP(X8,[5]Inputs!$A:$H,8,FALSE)</f>
        <v>1.0375</v>
      </c>
      <c r="N8" s="5" t="str">
        <f>VLOOKUP(X8,[5]Inputs!$A:$H,7,FALSE)</f>
        <v>1.0300</v>
      </c>
      <c r="O8">
        <v>0</v>
      </c>
      <c r="P8">
        <v>0</v>
      </c>
      <c r="Q8">
        <v>0</v>
      </c>
      <c r="R8">
        <v>0</v>
      </c>
      <c r="S8">
        <f>SQRT((100/(J8*[5]Inputs!$B$9))^2/(K8^2+1))*[5]Inputs!$B$8^2/100</f>
        <v>12.409471324438538</v>
      </c>
      <c r="T8">
        <f>SQRT((100/(J8*[5]Inputs!$B$9))^2-SQRT((100/(J8*[5]Inputs!$B$9))^2/(K8^2+1))^2)*[5]Inputs!$B$8^2/100/2/PI()/50</f>
        <v>6.4385935699593638E-2</v>
      </c>
      <c r="U8">
        <v>0</v>
      </c>
      <c r="V8">
        <v>0</v>
      </c>
      <c r="W8" t="str">
        <f t="shared" si="0"/>
        <v>PSCAD_DMAT_D_FR_SCR7.06_XR1.63_P0.05_Q0_FR.03</v>
      </c>
      <c r="X8" t="str">
        <f t="shared" si="1"/>
        <v>0.05_0_7.06_1.63</v>
      </c>
      <c r="Z8">
        <v>0</v>
      </c>
    </row>
    <row r="9" spans="1:28" x14ac:dyDescent="0.25">
      <c r="A9" s="1" t="s">
        <v>346</v>
      </c>
      <c r="B9" t="s">
        <v>55</v>
      </c>
      <c r="C9" t="s">
        <v>15</v>
      </c>
      <c r="D9" t="s">
        <v>1301</v>
      </c>
      <c r="E9" t="s">
        <v>307</v>
      </c>
      <c r="F9" t="s">
        <v>304</v>
      </c>
      <c r="G9">
        <v>300</v>
      </c>
      <c r="H9">
        <v>0.05</v>
      </c>
      <c r="I9" s="7">
        <v>0</v>
      </c>
      <c r="J9" s="7">
        <f>[5]Inputs!$B$7</f>
        <v>4.53</v>
      </c>
      <c r="K9" s="7">
        <f>[5]Inputs!$C$7</f>
        <v>1.21</v>
      </c>
      <c r="L9" s="5" t="str">
        <f>VLOOKUP(X9,[5]Inputs!$A:$F,6,FALSE)</f>
        <v>1.0233</v>
      </c>
      <c r="M9" s="5" t="str">
        <f>VLOOKUP(X9,[5]Inputs!$A:$H,8,FALSE)</f>
        <v>1.0250</v>
      </c>
      <c r="N9" s="5" t="str">
        <f>VLOOKUP(X9,[5]Inputs!$A:$H,7,FALSE)</f>
        <v>1.0300</v>
      </c>
      <c r="O9">
        <v>0</v>
      </c>
      <c r="P9">
        <v>0</v>
      </c>
      <c r="Q9">
        <v>0</v>
      </c>
      <c r="R9">
        <v>0</v>
      </c>
      <c r="S9">
        <f>SQRT((100/(J9*[5]Inputs!$B$9))^2/(K9^2+1))*[5]Inputs!$B$8^2/100</f>
        <v>23.560643977140487</v>
      </c>
      <c r="T9">
        <f>SQRT((100/(J9*[5]Inputs!$B$9))^2-SQRT((100/(J9*[5]Inputs!$B$9))^2/(K9^2+1))^2)*[5]Inputs!$B$8^2/100/2/PI()/50</f>
        <v>9.0744989423642869E-2</v>
      </c>
      <c r="U9">
        <v>0</v>
      </c>
      <c r="V9">
        <v>0</v>
      </c>
      <c r="W9" t="str">
        <f t="shared" si="0"/>
        <v>PSCAD_DMAT_D_FR_SCR4.53_XR1.21_P0.05_Q0_FR.031</v>
      </c>
      <c r="X9" t="str">
        <f t="shared" si="1"/>
        <v>0.05_0_4.53_1.21</v>
      </c>
      <c r="Z9">
        <v>0</v>
      </c>
    </row>
    <row r="10" spans="1:28" x14ac:dyDescent="0.25">
      <c r="A10" s="1" t="s">
        <v>347</v>
      </c>
      <c r="B10" t="s">
        <v>55</v>
      </c>
      <c r="C10" t="s">
        <v>15</v>
      </c>
      <c r="D10" t="s">
        <v>1301</v>
      </c>
      <c r="E10" t="s">
        <v>307</v>
      </c>
      <c r="F10" t="s">
        <v>304</v>
      </c>
      <c r="G10">
        <v>300</v>
      </c>
      <c r="H10">
        <v>0.05</v>
      </c>
      <c r="I10" s="7">
        <v>0</v>
      </c>
      <c r="J10" s="7">
        <v>5</v>
      </c>
      <c r="K10" s="7">
        <v>6</v>
      </c>
      <c r="L10" s="5" t="str">
        <f>VLOOKUP(X10,[5]Inputs!$A:$F,6,FALSE)</f>
        <v>1.0284</v>
      </c>
      <c r="M10" s="5" t="str">
        <f>VLOOKUP(X10,[5]Inputs!$A:$H,8,FALSE)</f>
        <v>1.0375</v>
      </c>
      <c r="N10" s="5" t="str">
        <f>VLOOKUP(X10,[5]Inputs!$A:$H,7,FALSE)</f>
        <v>1.0300</v>
      </c>
      <c r="O10">
        <v>0</v>
      </c>
      <c r="P10">
        <v>0</v>
      </c>
      <c r="Q10">
        <v>0</v>
      </c>
      <c r="R10">
        <v>0</v>
      </c>
      <c r="S10">
        <f>SQRT((100/(J10*[5]Inputs!$B$9))^2/(K10^2+1))*[5]Inputs!$B$8^2/100</f>
        <v>5.5086306823241262</v>
      </c>
      <c r="T10">
        <f>SQRT((100/(J10*[5]Inputs!$B$9))^2-SQRT((100/(J10*[5]Inputs!$B$9))^2/(K10^2+1))^2)*[5]Inputs!$B$8^2/100/2/PI()/50</f>
        <v>0.10520709633114779</v>
      </c>
      <c r="U10">
        <v>0</v>
      </c>
      <c r="V10">
        <v>0</v>
      </c>
      <c r="W10" t="str">
        <f t="shared" si="0"/>
        <v>PSCAD_DMAT_D_FR_SCR5_XR6_P0.05_Q0_FR.032</v>
      </c>
      <c r="X10" t="str">
        <f t="shared" si="1"/>
        <v>0.05_0_5_6</v>
      </c>
      <c r="Z10">
        <v>0</v>
      </c>
    </row>
    <row r="11" spans="1:28" x14ac:dyDescent="0.25">
      <c r="A11" s="1" t="s">
        <v>348</v>
      </c>
      <c r="B11" t="s">
        <v>55</v>
      </c>
      <c r="C11" t="s">
        <v>16</v>
      </c>
      <c r="D11" t="s">
        <v>1301</v>
      </c>
      <c r="E11" t="s">
        <v>307</v>
      </c>
      <c r="F11" t="s">
        <v>304</v>
      </c>
      <c r="G11">
        <v>5</v>
      </c>
      <c r="H11">
        <v>1</v>
      </c>
      <c r="I11" s="7">
        <v>0</v>
      </c>
      <c r="J11" s="7">
        <f>[5]Inputs!$B$6</f>
        <v>7.06</v>
      </c>
      <c r="K11" s="7">
        <f>[5]Inputs!$C$6</f>
        <v>1.63</v>
      </c>
      <c r="L11" s="5" t="str">
        <f>VLOOKUP(X11,[5]Inputs!$A:$F,6,FALSE)</f>
        <v>0.9653</v>
      </c>
      <c r="M11" s="5" t="str">
        <f>VLOOKUP(X11,[5]Inputs!$A:$H,8,FALSE)</f>
        <v>1.0375</v>
      </c>
      <c r="N11" s="5" t="str">
        <f>VLOOKUP(X11,[5]Inputs!$A:$H,7,FALSE)</f>
        <v>1.0300</v>
      </c>
      <c r="O11">
        <v>0</v>
      </c>
      <c r="P11">
        <v>0</v>
      </c>
      <c r="Q11">
        <v>0</v>
      </c>
      <c r="R11">
        <v>0</v>
      </c>
      <c r="S11">
        <f>SQRT((100/(J11*[5]Inputs!$B$9))^2/(K11^2+1))*[5]Inputs!$B$8^2/100</f>
        <v>12.409471324438538</v>
      </c>
      <c r="T11">
        <f>SQRT((100/(J11*[5]Inputs!$B$9))^2-SQRT((100/(J11*[5]Inputs!$B$9))^2/(K11^2+1))^2)*[5]Inputs!$B$8^2/100/2/PI()/50</f>
        <v>6.4385935699593638E-2</v>
      </c>
      <c r="U11">
        <v>0</v>
      </c>
      <c r="V11">
        <v>0</v>
      </c>
      <c r="W11" t="str">
        <f t="shared" si="0"/>
        <v>PSCAD_DMAT_D_FR_SCR7.06_XR1.63_P1_Q0_FR.04</v>
      </c>
      <c r="X11" t="str">
        <f t="shared" si="1"/>
        <v>1_0_7.06_1.63</v>
      </c>
      <c r="Z11">
        <v>0</v>
      </c>
    </row>
    <row r="12" spans="1:28" x14ac:dyDescent="0.25">
      <c r="A12" s="1" t="s">
        <v>349</v>
      </c>
      <c r="B12" t="s">
        <v>55</v>
      </c>
      <c r="C12" t="s">
        <v>16</v>
      </c>
      <c r="D12" t="s">
        <v>1301</v>
      </c>
      <c r="E12" t="s">
        <v>307</v>
      </c>
      <c r="F12" t="s">
        <v>304</v>
      </c>
      <c r="G12">
        <v>5</v>
      </c>
      <c r="H12">
        <v>1</v>
      </c>
      <c r="I12" s="7">
        <v>0</v>
      </c>
      <c r="J12" s="7">
        <f>[5]Inputs!$B$7</f>
        <v>4.53</v>
      </c>
      <c r="K12" s="7">
        <f>[5]Inputs!$C$7</f>
        <v>1.21</v>
      </c>
      <c r="L12" s="5" t="str">
        <f>VLOOKUP(X12,[5]Inputs!$A:$F,6,FALSE)</f>
        <v>0.9087</v>
      </c>
      <c r="M12" s="5" t="str">
        <f>VLOOKUP(X12,[5]Inputs!$A:$H,8,FALSE)</f>
        <v>1.0375</v>
      </c>
      <c r="N12" s="5" t="str">
        <f>VLOOKUP(X12,[5]Inputs!$A:$H,7,FALSE)</f>
        <v>1.0300</v>
      </c>
      <c r="O12">
        <v>0</v>
      </c>
      <c r="P12">
        <v>0</v>
      </c>
      <c r="Q12">
        <v>0</v>
      </c>
      <c r="R12">
        <v>0</v>
      </c>
      <c r="S12">
        <f>SQRT((100/(J12*[5]Inputs!$B$9))^2/(K12^2+1))*[5]Inputs!$B$8^2/100</f>
        <v>23.560643977140487</v>
      </c>
      <c r="T12">
        <f>SQRT((100/(J12*[5]Inputs!$B$9))^2-SQRT((100/(J12*[5]Inputs!$B$9))^2/(K12^2+1))^2)*[5]Inputs!$B$8^2/100/2/PI()/50</f>
        <v>9.0744989423642869E-2</v>
      </c>
      <c r="U12">
        <v>0</v>
      </c>
      <c r="V12">
        <v>0</v>
      </c>
      <c r="W12" t="str">
        <f t="shared" si="0"/>
        <v>PSCAD_DMAT_D_FR_SCR4.53_XR1.21_P1_Q0_FR.041</v>
      </c>
      <c r="X12" t="str">
        <f t="shared" si="1"/>
        <v>1_0_4.53_1.21</v>
      </c>
      <c r="Z12">
        <v>0</v>
      </c>
    </row>
    <row r="13" spans="1:28" x14ac:dyDescent="0.25">
      <c r="A13" s="1" t="s">
        <v>350</v>
      </c>
      <c r="B13" t="s">
        <v>55</v>
      </c>
      <c r="C13" t="s">
        <v>16</v>
      </c>
      <c r="D13" t="s">
        <v>1301</v>
      </c>
      <c r="E13" t="s">
        <v>307</v>
      </c>
      <c r="F13" t="s">
        <v>304</v>
      </c>
      <c r="G13">
        <v>5</v>
      </c>
      <c r="H13">
        <v>1</v>
      </c>
      <c r="I13" s="7">
        <v>0</v>
      </c>
      <c r="J13" s="7">
        <v>10</v>
      </c>
      <c r="K13" s="7">
        <v>6</v>
      </c>
      <c r="L13" s="5" t="str">
        <f>VLOOKUP(X13,[5]Inputs!$A:$F,6,FALSE)</f>
        <v>1.0185</v>
      </c>
      <c r="M13" s="5" t="str">
        <f>VLOOKUP(X13,[5]Inputs!$A:$H,8,FALSE)</f>
        <v>1.0500</v>
      </c>
      <c r="N13" s="5" t="str">
        <f>VLOOKUP(X13,[5]Inputs!$A:$H,7,FALSE)</f>
        <v>1.0300</v>
      </c>
      <c r="O13">
        <v>0</v>
      </c>
      <c r="P13">
        <v>0</v>
      </c>
      <c r="Q13">
        <v>0</v>
      </c>
      <c r="R13">
        <v>0</v>
      </c>
      <c r="S13">
        <f>SQRT((100/(J13*[5]Inputs!$B$9))^2/(K13^2+1))*[5]Inputs!$B$8^2/100</f>
        <v>2.7543153411620631</v>
      </c>
      <c r="T13">
        <f>SQRT((100/(J13*[5]Inputs!$B$9))^2-SQRT((100/(J13*[5]Inputs!$B$9))^2/(K13^2+1))^2)*[5]Inputs!$B$8^2/100/2/PI()/50</f>
        <v>5.2603548165573895E-2</v>
      </c>
      <c r="U13">
        <v>0</v>
      </c>
      <c r="V13">
        <v>0</v>
      </c>
      <c r="W13" t="str">
        <f t="shared" si="0"/>
        <v>PSCAD_DMAT_D_FR_SCR10_XR6_P1_Q0_FR.05</v>
      </c>
      <c r="X13" t="str">
        <f t="shared" si="1"/>
        <v>1_0_10_6</v>
      </c>
      <c r="Z13">
        <v>0</v>
      </c>
    </row>
    <row r="14" spans="1:28" x14ac:dyDescent="0.25">
      <c r="A14" s="1" t="s">
        <v>351</v>
      </c>
      <c r="B14" t="s">
        <v>55</v>
      </c>
      <c r="C14" t="s">
        <v>16</v>
      </c>
      <c r="D14" t="s">
        <v>1301</v>
      </c>
      <c r="E14" t="s">
        <v>307</v>
      </c>
      <c r="F14" t="s">
        <v>304</v>
      </c>
      <c r="G14">
        <v>5</v>
      </c>
      <c r="H14">
        <v>1</v>
      </c>
      <c r="I14" s="7">
        <v>0</v>
      </c>
      <c r="J14" s="7">
        <v>3</v>
      </c>
      <c r="K14" s="7">
        <v>6</v>
      </c>
      <c r="L14" s="5" t="str">
        <f>VLOOKUP(X14,[5]Inputs!$A:$F,6,FALSE)</f>
        <v>1.0275</v>
      </c>
      <c r="M14" s="5" t="str">
        <f>VLOOKUP(X14,[5]Inputs!$A:$H,8,FALSE)</f>
        <v>1.0375</v>
      </c>
      <c r="N14" s="5" t="str">
        <f>VLOOKUP(X14,[5]Inputs!$A:$H,7,FALSE)</f>
        <v>1.0300</v>
      </c>
      <c r="O14">
        <v>0</v>
      </c>
      <c r="P14">
        <v>0</v>
      </c>
      <c r="Q14">
        <v>0</v>
      </c>
      <c r="R14">
        <v>0</v>
      </c>
      <c r="S14">
        <f>SQRT((100/(J14*[5]Inputs!$B$9))^2/(K14^2+1))*[5]Inputs!$B$8^2/100</f>
        <v>9.181051137206877</v>
      </c>
      <c r="T14">
        <f>SQRT((100/(J14*[5]Inputs!$B$9))^2-SQRT((100/(J14*[5]Inputs!$B$9))^2/(K14^2+1))^2)*[5]Inputs!$B$8^2/100/2/PI()/50</f>
        <v>0.17534516055191302</v>
      </c>
      <c r="U14">
        <v>0</v>
      </c>
      <c r="V14">
        <v>0</v>
      </c>
      <c r="W14" t="str">
        <f t="shared" si="0"/>
        <v>PSCAD_DMAT_D_FR_SCR3_XR6_P1_Q0_FR.051</v>
      </c>
      <c r="X14" t="str">
        <f t="shared" si="1"/>
        <v>1_0_3_6</v>
      </c>
      <c r="Z14">
        <v>0</v>
      </c>
    </row>
    <row r="15" spans="1:28" x14ac:dyDescent="0.25">
      <c r="A15" s="1" t="s">
        <v>352</v>
      </c>
      <c r="B15" t="s">
        <v>55</v>
      </c>
      <c r="C15" t="s">
        <v>17</v>
      </c>
      <c r="D15" t="s">
        <v>1301</v>
      </c>
      <c r="E15" t="s">
        <v>308</v>
      </c>
      <c r="F15" t="s">
        <v>304</v>
      </c>
      <c r="G15">
        <v>25</v>
      </c>
      <c r="H15">
        <v>1</v>
      </c>
      <c r="I15" s="7">
        <v>0</v>
      </c>
      <c r="J15" s="7">
        <v>10</v>
      </c>
      <c r="K15" s="7">
        <v>14</v>
      </c>
      <c r="L15" s="5" t="str">
        <f>VLOOKUP(X15,[5]Inputs!$A:$F,6,FALSE)</f>
        <v>1.0276</v>
      </c>
      <c r="M15" s="5" t="str">
        <f>VLOOKUP(X15,[5]Inputs!$A:$H,8,FALSE)</f>
        <v>1.0500</v>
      </c>
      <c r="N15" s="5" t="str">
        <f>VLOOKUP(X15,[5]Inputs!$A:$H,7,FALSE)</f>
        <v>1.0300</v>
      </c>
      <c r="O15">
        <v>0</v>
      </c>
      <c r="P15">
        <v>0.43</v>
      </c>
      <c r="Q15">
        <v>1E-3</v>
      </c>
      <c r="R15" s="16">
        <f>T15/1000</f>
        <v>5.3193623249290891E-5</v>
      </c>
      <c r="S15">
        <f>SQRT((100/(J15*[5]Inputs!$B$9))^2/(K15^2+1))*[5]Inputs!$B$8^2/100</f>
        <v>1.1936621144128245</v>
      </c>
      <c r="T15">
        <f>SQRT((100/(J15*[5]Inputs!$B$9))^2-SQRT((100/(J15*[5]Inputs!$B$9))^2/(K15^2+1))^2)*[5]Inputs!$B$8^2/100/2/PI()/50</f>
        <v>5.3193623249290889E-2</v>
      </c>
      <c r="U15">
        <v>0</v>
      </c>
      <c r="V15">
        <v>0</v>
      </c>
      <c r="W15" t="str">
        <f t="shared" si="0"/>
        <v>PSCAD_DMAT_D_3P_SCR10_XR14_P1_Q0_3P.Balanced.1</v>
      </c>
      <c r="X15" t="str">
        <f t="shared" si="1"/>
        <v>1_0_10_14</v>
      </c>
      <c r="Z15">
        <v>0</v>
      </c>
    </row>
    <row r="16" spans="1:28" x14ac:dyDescent="0.25">
      <c r="A16" s="1" t="s">
        <v>353</v>
      </c>
      <c r="B16" t="s">
        <v>55</v>
      </c>
      <c r="C16" t="s">
        <v>17</v>
      </c>
      <c r="D16" t="s">
        <v>1301</v>
      </c>
      <c r="E16" t="s">
        <v>308</v>
      </c>
      <c r="F16" t="s">
        <v>304</v>
      </c>
      <c r="G16">
        <v>25</v>
      </c>
      <c r="H16">
        <v>1</v>
      </c>
      <c r="I16" s="7">
        <v>-0.3</v>
      </c>
      <c r="J16" s="7">
        <v>10</v>
      </c>
      <c r="K16" s="7">
        <v>14</v>
      </c>
      <c r="L16" s="5" t="str">
        <f>VLOOKUP(X16,[5]Inputs!$A:$F,6,FALSE)</f>
        <v>1.0567</v>
      </c>
      <c r="M16" s="5" t="str">
        <f>VLOOKUP(X16,[5]Inputs!$A:$H,8,FALSE)</f>
        <v>1.0125</v>
      </c>
      <c r="N16" s="5" t="str">
        <f>VLOOKUP(X16,[5]Inputs!$A:$H,7,FALSE)</f>
        <v>1.0148</v>
      </c>
      <c r="O16">
        <v>0</v>
      </c>
      <c r="P16">
        <v>0.43</v>
      </c>
      <c r="Q16">
        <v>1E-3</v>
      </c>
      <c r="R16" s="16">
        <f t="shared" ref="R16:R26" si="2">T16/1000</f>
        <v>5.3193623249290891E-5</v>
      </c>
      <c r="S16">
        <f>SQRT((100/(J16*[5]Inputs!$B$9))^2/(K16^2+1))*[5]Inputs!$B$8^2/100</f>
        <v>1.1936621144128245</v>
      </c>
      <c r="T16">
        <f>SQRT((100/(J16*[5]Inputs!$B$9))^2-SQRT((100/(J16*[5]Inputs!$B$9))^2/(K16^2+1))^2)*[5]Inputs!$B$8^2/100/2/PI()/50</f>
        <v>5.3193623249290889E-2</v>
      </c>
      <c r="U16">
        <v>0</v>
      </c>
      <c r="V16">
        <v>0</v>
      </c>
      <c r="W16" t="str">
        <f t="shared" si="0"/>
        <v>PSCAD_DMAT_D_3P_SCR10_XR14_P1_Q-0.3_3P.Balanced.2</v>
      </c>
      <c r="X16" t="str">
        <f t="shared" si="1"/>
        <v>1_-0.3_10_14</v>
      </c>
      <c r="Z16">
        <v>0</v>
      </c>
    </row>
    <row r="17" spans="1:26" x14ac:dyDescent="0.25">
      <c r="A17" s="1" t="s">
        <v>354</v>
      </c>
      <c r="B17" t="s">
        <v>55</v>
      </c>
      <c r="C17" t="s">
        <v>17</v>
      </c>
      <c r="D17" t="s">
        <v>1301</v>
      </c>
      <c r="E17" t="s">
        <v>308</v>
      </c>
      <c r="F17" t="s">
        <v>304</v>
      </c>
      <c r="G17">
        <v>25</v>
      </c>
      <c r="H17">
        <v>1</v>
      </c>
      <c r="I17" s="7">
        <v>0.3</v>
      </c>
      <c r="J17" s="7">
        <v>10</v>
      </c>
      <c r="K17" s="7">
        <v>14</v>
      </c>
      <c r="L17" s="5" t="str">
        <f>VLOOKUP(X17,[5]Inputs!$A:$F,6,FALSE)</f>
        <v>0.9986</v>
      </c>
      <c r="M17" s="5" t="str">
        <f>VLOOKUP(X17,[5]Inputs!$A:$H,8,FALSE)</f>
        <v>1.0750</v>
      </c>
      <c r="N17" s="5" t="str">
        <f>VLOOKUP(X17,[5]Inputs!$A:$H,7,FALSE)</f>
        <v>1.0452</v>
      </c>
      <c r="O17">
        <v>0</v>
      </c>
      <c r="P17">
        <v>0.43</v>
      </c>
      <c r="Q17">
        <v>1E-3</v>
      </c>
      <c r="R17" s="16">
        <f t="shared" si="2"/>
        <v>5.3193623249290891E-5</v>
      </c>
      <c r="S17">
        <f>SQRT((100/(J17*[5]Inputs!$B$9))^2/(K17^2+1))*[5]Inputs!$B$8^2/100</f>
        <v>1.1936621144128245</v>
      </c>
      <c r="T17">
        <f>SQRT((100/(J17*[5]Inputs!$B$9))^2-SQRT((100/(J17*[5]Inputs!$B$9))^2/(K17^2+1))^2)*[5]Inputs!$B$8^2/100/2/PI()/50</f>
        <v>5.3193623249290889E-2</v>
      </c>
      <c r="U17">
        <v>0</v>
      </c>
      <c r="V17">
        <v>1</v>
      </c>
      <c r="W17" t="str">
        <f t="shared" si="0"/>
        <v>PSCAD_DMAT_D_3P_SCR10_XR14_P1_Q0.3_3P.Balanced.3</v>
      </c>
      <c r="X17" t="str">
        <f t="shared" si="1"/>
        <v>1_0.3_10_14</v>
      </c>
      <c r="Z17">
        <v>0</v>
      </c>
    </row>
    <row r="18" spans="1:26" x14ac:dyDescent="0.25">
      <c r="A18" s="1" t="s">
        <v>355</v>
      </c>
      <c r="B18" t="s">
        <v>55</v>
      </c>
      <c r="C18" t="s">
        <v>17</v>
      </c>
      <c r="D18" t="s">
        <v>1301</v>
      </c>
      <c r="E18" t="s">
        <v>308</v>
      </c>
      <c r="F18" t="s">
        <v>304</v>
      </c>
      <c r="G18">
        <v>25</v>
      </c>
      <c r="H18">
        <v>1</v>
      </c>
      <c r="I18" s="7">
        <v>0</v>
      </c>
      <c r="J18" s="7">
        <v>3</v>
      </c>
      <c r="K18" s="7">
        <v>14</v>
      </c>
      <c r="L18" s="5" t="str">
        <f>VLOOKUP(X18,[5]Inputs!$A:$F,6,FALSE)</f>
        <v>1.0573</v>
      </c>
      <c r="M18" s="5" t="str">
        <f>VLOOKUP(X18,[5]Inputs!$A:$H,8,FALSE)</f>
        <v>1.0500</v>
      </c>
      <c r="N18" s="5" t="str">
        <f>VLOOKUP(X18,[5]Inputs!$A:$H,7,FALSE)</f>
        <v>1.0300</v>
      </c>
      <c r="O18">
        <v>0</v>
      </c>
      <c r="P18">
        <v>0.43</v>
      </c>
      <c r="Q18">
        <v>1E-3</v>
      </c>
      <c r="R18" s="16">
        <f t="shared" si="2"/>
        <v>1.7731207749763632E-4</v>
      </c>
      <c r="S18">
        <f>SQRT((100/(J18*[5]Inputs!$B$9))^2/(K18^2+1))*[5]Inputs!$B$8^2/100</f>
        <v>3.9788737147094158</v>
      </c>
      <c r="T18">
        <f>SQRT((100/(J18*[5]Inputs!$B$9))^2-SQRT((100/(J18*[5]Inputs!$B$9))^2/(K18^2+1))^2)*[5]Inputs!$B$8^2/100/2/PI()/50</f>
        <v>0.17731207749763631</v>
      </c>
      <c r="U18">
        <v>0</v>
      </c>
      <c r="V18">
        <v>1</v>
      </c>
      <c r="W18" t="str">
        <f t="shared" si="0"/>
        <v>PSCAD_DMAT_D_3P_SCR3_XR14_P1_Q0_3P.Balanced.4</v>
      </c>
      <c r="X18" t="str">
        <f t="shared" si="1"/>
        <v>1_0_3_14</v>
      </c>
      <c r="Z18">
        <v>0</v>
      </c>
    </row>
    <row r="19" spans="1:26" x14ac:dyDescent="0.25">
      <c r="A19" s="1" t="s">
        <v>356</v>
      </c>
      <c r="B19" t="s">
        <v>55</v>
      </c>
      <c r="C19" t="s">
        <v>17</v>
      </c>
      <c r="D19" t="s">
        <v>1301</v>
      </c>
      <c r="E19" t="s">
        <v>308</v>
      </c>
      <c r="F19" t="s">
        <v>304</v>
      </c>
      <c r="G19">
        <v>25</v>
      </c>
      <c r="H19">
        <v>1</v>
      </c>
      <c r="I19" s="7">
        <v>-0.3</v>
      </c>
      <c r="J19" s="7">
        <v>3</v>
      </c>
      <c r="K19" s="7">
        <v>3</v>
      </c>
      <c r="L19" s="5" t="str">
        <f>VLOOKUP(X19,[5]Inputs!$A:$F,6,FALSE)</f>
        <v>1.0741</v>
      </c>
      <c r="M19" s="5" t="str">
        <f>VLOOKUP(X19,[5]Inputs!$A:$H,8,FALSE)</f>
        <v>1.0125</v>
      </c>
      <c r="N19" s="5" t="str">
        <f>VLOOKUP(X19,[5]Inputs!$A:$H,7,FALSE)</f>
        <v>1.0148</v>
      </c>
      <c r="O19">
        <v>0</v>
      </c>
      <c r="P19">
        <v>0.43</v>
      </c>
      <c r="Q19">
        <v>1E-3</v>
      </c>
      <c r="R19" s="16">
        <f t="shared" si="2"/>
        <v>1.6864157532857349E-4</v>
      </c>
      <c r="S19">
        <f>SQRT((100/(J19*[5]Inputs!$B$9))^2/(K19^2+1))*[5]Inputs!$B$8^2/100</f>
        <v>17.660104471401873</v>
      </c>
      <c r="T19">
        <f>SQRT((100/(J19*[5]Inputs!$B$9))^2-SQRT((100/(J19*[5]Inputs!$B$9))^2/(K19^2+1))^2)*[5]Inputs!$B$8^2/100/2/PI()/50</f>
        <v>0.16864157532857349</v>
      </c>
      <c r="U19">
        <v>0</v>
      </c>
      <c r="V19">
        <v>2</v>
      </c>
      <c r="W19" t="str">
        <f t="shared" si="0"/>
        <v>PSCAD_DMAT_D_3P_SCR3_XR3_P1_Q-0.3_3P.Balanced.5</v>
      </c>
      <c r="X19" t="str">
        <f t="shared" si="1"/>
        <v>1_-0.3_3_3</v>
      </c>
      <c r="Z19">
        <v>0</v>
      </c>
    </row>
    <row r="20" spans="1:26" s="4" customFormat="1" x14ac:dyDescent="0.25">
      <c r="A20" s="3" t="s">
        <v>357</v>
      </c>
      <c r="B20" t="s">
        <v>55</v>
      </c>
      <c r="C20" s="4" t="s">
        <v>17</v>
      </c>
      <c r="D20" t="s">
        <v>1301</v>
      </c>
      <c r="E20" t="s">
        <v>308</v>
      </c>
      <c r="F20" t="s">
        <v>304</v>
      </c>
      <c r="G20" s="4">
        <v>25</v>
      </c>
      <c r="H20" s="4">
        <v>1</v>
      </c>
      <c r="I20" s="8">
        <v>0.3</v>
      </c>
      <c r="J20" s="8">
        <v>3</v>
      </c>
      <c r="K20" s="8">
        <v>3</v>
      </c>
      <c r="L20" s="5" t="str">
        <f>VLOOKUP(X20,[5]Inputs!$A:$F,6,FALSE)</f>
        <v>0.8802</v>
      </c>
      <c r="M20" s="5" t="str">
        <f>VLOOKUP(X20,[5]Inputs!$A:$H,8,FALSE)</f>
        <v>1.0750</v>
      </c>
      <c r="N20" s="5" t="str">
        <f>VLOOKUP(X20,[5]Inputs!$A:$H,7,FALSE)</f>
        <v>1.0452</v>
      </c>
      <c r="O20" s="4">
        <v>0</v>
      </c>
      <c r="P20" s="4">
        <v>0.43</v>
      </c>
      <c r="Q20">
        <v>1E-3</v>
      </c>
      <c r="R20" s="16">
        <f t="shared" si="2"/>
        <v>1.6864157532857349E-4</v>
      </c>
      <c r="S20">
        <f>SQRT((100/(J20*[5]Inputs!$B$9))^2/(K20^2+1))*[5]Inputs!$B$8^2/100</f>
        <v>17.660104471401873</v>
      </c>
      <c r="T20">
        <f>SQRT((100/(J20*[5]Inputs!$B$9))^2-SQRT((100/(J20*[5]Inputs!$B$9))^2/(K20^2+1))^2)*[5]Inputs!$B$8^2/100/2/PI()/50</f>
        <v>0.16864157532857349</v>
      </c>
      <c r="U20" s="4">
        <v>0</v>
      </c>
      <c r="V20" s="4">
        <v>2</v>
      </c>
      <c r="W20" t="str">
        <f t="shared" si="0"/>
        <v>PSCAD_DMAT_D_3P_SCR3_XR3_P1_Q0.3_3P.Balanced.6</v>
      </c>
      <c r="X20" t="str">
        <f t="shared" si="1"/>
        <v>1_0.3_3_3</v>
      </c>
      <c r="Z20" s="4">
        <v>0</v>
      </c>
    </row>
    <row r="21" spans="1:26" x14ac:dyDescent="0.25">
      <c r="A21" s="1" t="s">
        <v>358</v>
      </c>
      <c r="B21" t="s">
        <v>55</v>
      </c>
      <c r="C21" t="s">
        <v>17</v>
      </c>
      <c r="D21" t="s">
        <v>1301</v>
      </c>
      <c r="E21" t="s">
        <v>308</v>
      </c>
      <c r="F21" t="s">
        <v>304</v>
      </c>
      <c r="G21">
        <v>25</v>
      </c>
      <c r="H21">
        <v>0.05</v>
      </c>
      <c r="I21" s="7">
        <v>0</v>
      </c>
      <c r="J21" s="7">
        <v>10</v>
      </c>
      <c r="K21" s="7">
        <v>14</v>
      </c>
      <c r="L21" s="5" t="str">
        <f>VLOOKUP(X21,[5]Inputs!$A:$F,6,FALSE)</f>
        <v>1.0296</v>
      </c>
      <c r="M21" s="5" t="str">
        <f>VLOOKUP(X21,[5]Inputs!$A:$H,8,FALSE)</f>
        <v>1.0375</v>
      </c>
      <c r="N21" s="5" t="str">
        <f>VLOOKUP(X21,[5]Inputs!$A:$H,7,FALSE)</f>
        <v>1.0300</v>
      </c>
      <c r="O21">
        <v>0</v>
      </c>
      <c r="P21">
        <v>0.43</v>
      </c>
      <c r="Q21">
        <v>1E-3</v>
      </c>
      <c r="R21" s="16">
        <f t="shared" si="2"/>
        <v>5.3193623249290891E-5</v>
      </c>
      <c r="S21">
        <f>SQRT((100/(J21*[5]Inputs!$B$9))^2/(K21^2+1))*[5]Inputs!$B$8^2/100</f>
        <v>1.1936621144128245</v>
      </c>
      <c r="T21">
        <f>SQRT((100/(J21*[5]Inputs!$B$9))^2-SQRT((100/(J21*[5]Inputs!$B$9))^2/(K21^2+1))^2)*[5]Inputs!$B$8^2/100/2/PI()/50</f>
        <v>5.3193623249290889E-2</v>
      </c>
      <c r="U21">
        <v>0</v>
      </c>
      <c r="V21">
        <v>0</v>
      </c>
      <c r="W21" t="str">
        <f t="shared" si="0"/>
        <v>PSCAD_DMAT_D_3P_SCR10_XR14_P0.05_Q0_3P.Balanced.7</v>
      </c>
      <c r="X21" t="str">
        <f t="shared" si="1"/>
        <v>0.05_0_10_14</v>
      </c>
      <c r="Z21">
        <v>0</v>
      </c>
    </row>
    <row r="22" spans="1:26" x14ac:dyDescent="0.25">
      <c r="A22" s="1" t="s">
        <v>359</v>
      </c>
      <c r="B22" t="s">
        <v>55</v>
      </c>
      <c r="C22" t="s">
        <v>17</v>
      </c>
      <c r="D22" t="s">
        <v>1301</v>
      </c>
      <c r="E22" t="s">
        <v>308</v>
      </c>
      <c r="F22" t="s">
        <v>304</v>
      </c>
      <c r="G22">
        <v>25</v>
      </c>
      <c r="H22">
        <v>0.05</v>
      </c>
      <c r="I22" s="7">
        <v>-0.3</v>
      </c>
      <c r="J22" s="7">
        <v>10</v>
      </c>
      <c r="K22" s="7">
        <v>14</v>
      </c>
      <c r="L22" s="5" t="str">
        <f>VLOOKUP(X22,[5]Inputs!$A:$F,6,FALSE)</f>
        <v>1.0587</v>
      </c>
      <c r="M22" s="5" t="str">
        <f>VLOOKUP(X22,[5]Inputs!$A:$H,8,FALSE)</f>
        <v>1.0000</v>
      </c>
      <c r="N22" s="5" t="str">
        <f>VLOOKUP(X22,[5]Inputs!$A:$H,7,FALSE)</f>
        <v>1.0148</v>
      </c>
      <c r="O22">
        <v>0</v>
      </c>
      <c r="P22">
        <v>0.43</v>
      </c>
      <c r="Q22">
        <v>1E-3</v>
      </c>
      <c r="R22" s="16">
        <f t="shared" si="2"/>
        <v>5.3193623249290891E-5</v>
      </c>
      <c r="S22">
        <f>SQRT((100/(J22*[5]Inputs!$B$9))^2/(K22^2+1))*[5]Inputs!$B$8^2/100</f>
        <v>1.1936621144128245</v>
      </c>
      <c r="T22">
        <f>SQRT((100/(J22*[5]Inputs!$B$9))^2-SQRT((100/(J22*[5]Inputs!$B$9))^2/(K22^2+1))^2)*[5]Inputs!$B$8^2/100/2/PI()/50</f>
        <v>5.3193623249290889E-2</v>
      </c>
      <c r="U22">
        <v>0</v>
      </c>
      <c r="V22">
        <v>0</v>
      </c>
      <c r="W22" t="str">
        <f t="shared" si="0"/>
        <v>PSCAD_DMAT_D_3P_SCR10_XR14_P0.05_Q-0.3_3P.Balanced.8</v>
      </c>
      <c r="X22" t="str">
        <f t="shared" si="1"/>
        <v>0.05_-0.3_10_14</v>
      </c>
      <c r="Z22">
        <v>0</v>
      </c>
    </row>
    <row r="23" spans="1:26" x14ac:dyDescent="0.25">
      <c r="A23" s="1" t="s">
        <v>360</v>
      </c>
      <c r="B23" t="s">
        <v>55</v>
      </c>
      <c r="C23" t="s">
        <v>17</v>
      </c>
      <c r="D23" t="s">
        <v>1301</v>
      </c>
      <c r="E23" t="s">
        <v>308</v>
      </c>
      <c r="F23" t="s">
        <v>304</v>
      </c>
      <c r="G23">
        <v>25</v>
      </c>
      <c r="H23">
        <v>0.05</v>
      </c>
      <c r="I23" s="7">
        <v>0.3</v>
      </c>
      <c r="J23" s="7">
        <v>10</v>
      </c>
      <c r="K23" s="7">
        <v>14</v>
      </c>
      <c r="L23" s="5" t="str">
        <f>VLOOKUP(X23,[5]Inputs!$A:$F,6,FALSE)</f>
        <v>1.0006</v>
      </c>
      <c r="M23" s="5" t="str">
        <f>VLOOKUP(X23,[5]Inputs!$A:$H,8,FALSE)</f>
        <v>1.0625</v>
      </c>
      <c r="N23" s="5" t="str">
        <f>VLOOKUP(X23,[5]Inputs!$A:$H,7,FALSE)</f>
        <v>1.0452</v>
      </c>
      <c r="O23">
        <v>0</v>
      </c>
      <c r="P23">
        <v>0.43</v>
      </c>
      <c r="Q23">
        <v>1E-3</v>
      </c>
      <c r="R23" s="16">
        <f t="shared" si="2"/>
        <v>5.3193623249290891E-5</v>
      </c>
      <c r="S23">
        <f>SQRT((100/(J23*[5]Inputs!$B$9))^2/(K23^2+1))*[5]Inputs!$B$8^2/100</f>
        <v>1.1936621144128245</v>
      </c>
      <c r="T23">
        <f>SQRT((100/(J23*[5]Inputs!$B$9))^2-SQRT((100/(J23*[5]Inputs!$B$9))^2/(K23^2+1))^2)*[5]Inputs!$B$8^2/100/2/PI()/50</f>
        <v>5.3193623249290889E-2</v>
      </c>
      <c r="U23">
        <v>0</v>
      </c>
      <c r="V23">
        <v>1</v>
      </c>
      <c r="W23" t="str">
        <f t="shared" si="0"/>
        <v>PSCAD_DMAT_D_3P_SCR10_XR14_P0.05_Q0.3_3P.Balanced.9</v>
      </c>
      <c r="X23" t="str">
        <f t="shared" si="1"/>
        <v>0.05_0.3_10_14</v>
      </c>
      <c r="Z23">
        <v>0</v>
      </c>
    </row>
    <row r="24" spans="1:26" x14ac:dyDescent="0.25">
      <c r="A24" s="1" t="s">
        <v>361</v>
      </c>
      <c r="B24" t="s">
        <v>55</v>
      </c>
      <c r="C24" t="s">
        <v>17</v>
      </c>
      <c r="D24" t="s">
        <v>1301</v>
      </c>
      <c r="E24" t="s">
        <v>308</v>
      </c>
      <c r="F24" t="s">
        <v>304</v>
      </c>
      <c r="G24">
        <v>25</v>
      </c>
      <c r="H24">
        <v>0.05</v>
      </c>
      <c r="I24" s="7">
        <v>0</v>
      </c>
      <c r="J24" s="7">
        <v>3</v>
      </c>
      <c r="K24" s="7">
        <v>14</v>
      </c>
      <c r="L24" s="5" t="str">
        <f>VLOOKUP(X24,[5]Inputs!$A:$F,6,FALSE)</f>
        <v>1.0288</v>
      </c>
      <c r="M24" s="5" t="str">
        <f>VLOOKUP(X24,[5]Inputs!$A:$H,8,FALSE)</f>
        <v>1.0250</v>
      </c>
      <c r="N24" s="5" t="str">
        <f>VLOOKUP(X24,[5]Inputs!$A:$H,7,FALSE)</f>
        <v>1.0300</v>
      </c>
      <c r="O24">
        <v>0</v>
      </c>
      <c r="P24">
        <v>0.43</v>
      </c>
      <c r="Q24">
        <v>1E-3</v>
      </c>
      <c r="R24" s="16">
        <f t="shared" si="2"/>
        <v>1.7731207749763632E-4</v>
      </c>
      <c r="S24">
        <f>SQRT((100/(J24*[5]Inputs!$B$9))^2/(K24^2+1))*[5]Inputs!$B$8^2/100</f>
        <v>3.9788737147094158</v>
      </c>
      <c r="T24">
        <f>SQRT((100/(J24*[5]Inputs!$B$9))^2-SQRT((100/(J24*[5]Inputs!$B$9))^2/(K24^2+1))^2)*[5]Inputs!$B$8^2/100/2/PI()/50</f>
        <v>0.17731207749763631</v>
      </c>
      <c r="U24">
        <v>0</v>
      </c>
      <c r="V24">
        <v>1</v>
      </c>
      <c r="W24" t="str">
        <f t="shared" si="0"/>
        <v>PSCAD_DMAT_D_3P_SCR3_XR14_P0.05_Q0_3P.Balanced.10</v>
      </c>
      <c r="X24" t="str">
        <f t="shared" si="1"/>
        <v>0.05_0_3_14</v>
      </c>
      <c r="Z24">
        <v>0</v>
      </c>
    </row>
    <row r="25" spans="1:26" x14ac:dyDescent="0.25">
      <c r="A25" s="1" t="s">
        <v>362</v>
      </c>
      <c r="B25" t="s">
        <v>55</v>
      </c>
      <c r="C25" t="s">
        <v>17</v>
      </c>
      <c r="D25" t="s">
        <v>1301</v>
      </c>
      <c r="E25" t="s">
        <v>308</v>
      </c>
      <c r="F25" t="s">
        <v>304</v>
      </c>
      <c r="G25">
        <v>25</v>
      </c>
      <c r="H25">
        <v>0.05</v>
      </c>
      <c r="I25" s="7">
        <v>-0.3</v>
      </c>
      <c r="J25" s="7">
        <v>3</v>
      </c>
      <c r="K25" s="7">
        <v>3</v>
      </c>
      <c r="L25" s="5" t="str">
        <f>VLOOKUP(X25,[5]Inputs!$A:$F,6,FALSE)</f>
        <v>1.1178</v>
      </c>
      <c r="M25" s="5" t="str">
        <f>VLOOKUP(X25,[5]Inputs!$A:$H,8,FALSE)</f>
        <v>1.0000</v>
      </c>
      <c r="N25" s="5" t="str">
        <f>VLOOKUP(X25,[5]Inputs!$A:$H,7,FALSE)</f>
        <v>1.0148</v>
      </c>
      <c r="O25">
        <v>0</v>
      </c>
      <c r="P25">
        <v>0.43</v>
      </c>
      <c r="Q25">
        <v>1E-3</v>
      </c>
      <c r="R25" s="16">
        <f t="shared" si="2"/>
        <v>1.6864157532857349E-4</v>
      </c>
      <c r="S25">
        <f>SQRT((100/(J25*[5]Inputs!$B$9))^2/(K25^2+1))*[5]Inputs!$B$8^2/100</f>
        <v>17.660104471401873</v>
      </c>
      <c r="T25">
        <f>SQRT((100/(J25*[5]Inputs!$B$9))^2-SQRT((100/(J25*[5]Inputs!$B$9))^2/(K25^2+1))^2)*[5]Inputs!$B$8^2/100/2/PI()/50</f>
        <v>0.16864157532857349</v>
      </c>
      <c r="U25">
        <v>0</v>
      </c>
      <c r="V25">
        <v>2</v>
      </c>
      <c r="W25" t="str">
        <f t="shared" si="0"/>
        <v>PSCAD_DMAT_D_3P_SCR3_XR3_P0.05_Q-0.3_3P.Balanced.11</v>
      </c>
      <c r="X25" t="str">
        <f t="shared" si="1"/>
        <v>0.05_-0.3_3_3</v>
      </c>
      <c r="Z25">
        <v>0</v>
      </c>
    </row>
    <row r="26" spans="1:26" x14ac:dyDescent="0.25">
      <c r="A26" s="1" t="s">
        <v>363</v>
      </c>
      <c r="B26" t="s">
        <v>55</v>
      </c>
      <c r="C26" t="s">
        <v>17</v>
      </c>
      <c r="D26" t="s">
        <v>1301</v>
      </c>
      <c r="E26" t="s">
        <v>308</v>
      </c>
      <c r="F26" t="s">
        <v>304</v>
      </c>
      <c r="G26">
        <v>25</v>
      </c>
      <c r="H26">
        <v>0.05</v>
      </c>
      <c r="I26" s="7">
        <v>0.3</v>
      </c>
      <c r="J26" s="7">
        <v>3</v>
      </c>
      <c r="K26" s="7">
        <v>3</v>
      </c>
      <c r="L26" s="5" t="str">
        <f>VLOOKUP(X26,[5]Inputs!$A:$F,6,FALSE)</f>
        <v>0.9331</v>
      </c>
      <c r="M26" s="5" t="str">
        <f>VLOOKUP(X26,[5]Inputs!$A:$H,8,FALSE)</f>
        <v>1.0625</v>
      </c>
      <c r="N26" s="5" t="str">
        <f>VLOOKUP(X26,[5]Inputs!$A:$H,7,FALSE)</f>
        <v>1.0452</v>
      </c>
      <c r="O26">
        <v>0</v>
      </c>
      <c r="P26">
        <v>0.43</v>
      </c>
      <c r="Q26">
        <v>1E-3</v>
      </c>
      <c r="R26" s="16">
        <f t="shared" si="2"/>
        <v>1.6864157532857349E-4</v>
      </c>
      <c r="S26">
        <f>SQRT((100/(J26*[5]Inputs!$B$9))^2/(K26^2+1))*[5]Inputs!$B$8^2/100</f>
        <v>17.660104471401873</v>
      </c>
      <c r="T26">
        <f>SQRT((100/(J26*[5]Inputs!$B$9))^2-SQRT((100/(J26*[5]Inputs!$B$9))^2/(K26^2+1))^2)*[5]Inputs!$B$8^2/100/2/PI()/50</f>
        <v>0.16864157532857349</v>
      </c>
      <c r="U26">
        <v>0</v>
      </c>
      <c r="V26">
        <v>2</v>
      </c>
      <c r="W26" t="str">
        <f t="shared" si="0"/>
        <v>PSCAD_DMAT_D_3P_SCR3_XR3_P0.05_Q0.3_3P.Balanced.12</v>
      </c>
      <c r="X26" t="str">
        <f t="shared" si="1"/>
        <v>0.05_0.3_3_3</v>
      </c>
      <c r="Z26">
        <v>0</v>
      </c>
    </row>
    <row r="27" spans="1:26" x14ac:dyDescent="0.25">
      <c r="A27" s="1" t="s">
        <v>364</v>
      </c>
      <c r="B27" t="s">
        <v>55</v>
      </c>
      <c r="C27" t="s">
        <v>17</v>
      </c>
      <c r="D27" t="s">
        <v>1301</v>
      </c>
      <c r="E27" t="s">
        <v>308</v>
      </c>
      <c r="F27" t="s">
        <v>304</v>
      </c>
      <c r="G27">
        <v>25</v>
      </c>
      <c r="H27">
        <v>1</v>
      </c>
      <c r="I27" s="7">
        <v>0</v>
      </c>
      <c r="J27" s="7">
        <v>10</v>
      </c>
      <c r="K27" s="7">
        <v>14</v>
      </c>
      <c r="L27" s="5" t="str">
        <f>VLOOKUP(X27,[5]Inputs!$A:$F,6,FALSE)</f>
        <v>1.0276</v>
      </c>
      <c r="M27" s="5" t="str">
        <f>VLOOKUP(X27,[5]Inputs!$A:$H,8,FALSE)</f>
        <v>1.0500</v>
      </c>
      <c r="N27" s="5" t="str">
        <f>VLOOKUP(X27,[5]Inputs!$A:$H,7,FALSE)</f>
        <v>1.0300</v>
      </c>
      <c r="O27">
        <v>0</v>
      </c>
      <c r="P27">
        <v>0.43</v>
      </c>
      <c r="Q27" s="17">
        <f>(SQRT((100/(J27*[5]Inputs!$B$9))^2/(K27^2+1)))*([5]Inputs!$B$8^2/100)</f>
        <v>1.1936621144128248</v>
      </c>
      <c r="R27" s="17">
        <f>SQRT((([5]Inputs!$B$8^2/100)*100/(J27*[5]Inputs!$B$9))^2-(Q27)^2)/(2*PI()*50)</f>
        <v>5.3193623249290875E-2</v>
      </c>
      <c r="S27">
        <f>SQRT((100/(J27*[5]Inputs!$B$9))^2/(K27^2+1))*[5]Inputs!$B$8^2/100</f>
        <v>1.1936621144128245</v>
      </c>
      <c r="T27">
        <f>SQRT((100/(J27*[5]Inputs!$B$9))^2-SQRT((100/(J27*[5]Inputs!$B$9))^2/(K27^2+1))^2)*[5]Inputs!$B$8^2/100/2/PI()/50</f>
        <v>5.3193623249290889E-2</v>
      </c>
      <c r="U27">
        <v>0</v>
      </c>
      <c r="V27">
        <v>0</v>
      </c>
      <c r="W27" t="str">
        <f t="shared" si="0"/>
        <v>PSCAD_DMAT_D_3P_SCR10_XR14_P1_Q0_3P.Balanced.13</v>
      </c>
      <c r="X27" t="str">
        <f t="shared" si="1"/>
        <v>1_0_10_14</v>
      </c>
      <c r="Z27">
        <v>0</v>
      </c>
    </row>
    <row r="28" spans="1:26" x14ac:dyDescent="0.25">
      <c r="A28" s="1" t="s">
        <v>365</v>
      </c>
      <c r="B28" t="s">
        <v>55</v>
      </c>
      <c r="C28" t="s">
        <v>17</v>
      </c>
      <c r="D28" t="s">
        <v>1301</v>
      </c>
      <c r="E28" t="s">
        <v>308</v>
      </c>
      <c r="F28" t="s">
        <v>304</v>
      </c>
      <c r="G28">
        <v>25</v>
      </c>
      <c r="H28">
        <v>1</v>
      </c>
      <c r="I28" s="7">
        <v>-0.3</v>
      </c>
      <c r="J28" s="7">
        <v>10</v>
      </c>
      <c r="K28" s="7">
        <v>14</v>
      </c>
      <c r="L28" s="5" t="str">
        <f>VLOOKUP(X28,[5]Inputs!$A:$F,6,FALSE)</f>
        <v>1.0567</v>
      </c>
      <c r="M28" s="5" t="str">
        <f>VLOOKUP(X28,[5]Inputs!$A:$H,8,FALSE)</f>
        <v>1.0125</v>
      </c>
      <c r="N28" s="5" t="str">
        <f>VLOOKUP(X28,[5]Inputs!$A:$H,7,FALSE)</f>
        <v>1.0148</v>
      </c>
      <c r="O28">
        <v>0</v>
      </c>
      <c r="P28">
        <v>0.43</v>
      </c>
      <c r="Q28" s="17">
        <f>(SQRT((100/(J28*[5]Inputs!$B$9))^2/(K28^2+1)))*([5]Inputs!$B$8^2/100)</f>
        <v>1.1936621144128248</v>
      </c>
      <c r="R28" s="17">
        <f>SQRT((([5]Inputs!$B$8^2/100)*100/(J28*[5]Inputs!$B$9))^2-(Q28)^2)/(2*PI()*50)</f>
        <v>5.3193623249290875E-2</v>
      </c>
      <c r="S28">
        <f>SQRT((100/(J28*[5]Inputs!$B$9))^2/(K28^2+1))*[5]Inputs!$B$8^2/100</f>
        <v>1.1936621144128245</v>
      </c>
      <c r="T28">
        <f>SQRT((100/(J28*[5]Inputs!$B$9))^2-SQRT((100/(J28*[5]Inputs!$B$9))^2/(K28^2+1))^2)*[5]Inputs!$B$8^2/100/2/PI()/50</f>
        <v>5.3193623249290889E-2</v>
      </c>
      <c r="U28">
        <v>0</v>
      </c>
      <c r="V28">
        <v>0</v>
      </c>
      <c r="W28" t="str">
        <f t="shared" si="0"/>
        <v>PSCAD_DMAT_D_3P_SCR10_XR14_P1_Q-0.3_3P.Balanced.14</v>
      </c>
      <c r="X28" t="str">
        <f t="shared" si="1"/>
        <v>1_-0.3_10_14</v>
      </c>
      <c r="Z28">
        <v>0</v>
      </c>
    </row>
    <row r="29" spans="1:26" x14ac:dyDescent="0.25">
      <c r="A29" s="1" t="s">
        <v>366</v>
      </c>
      <c r="B29" t="s">
        <v>55</v>
      </c>
      <c r="C29" t="s">
        <v>17</v>
      </c>
      <c r="D29" t="s">
        <v>1301</v>
      </c>
      <c r="E29" t="s">
        <v>308</v>
      </c>
      <c r="F29" t="s">
        <v>304</v>
      </c>
      <c r="G29">
        <v>25</v>
      </c>
      <c r="H29">
        <v>1</v>
      </c>
      <c r="I29" s="7">
        <v>0.3</v>
      </c>
      <c r="J29" s="7">
        <v>10</v>
      </c>
      <c r="K29" s="7">
        <v>14</v>
      </c>
      <c r="L29" s="5" t="str">
        <f>VLOOKUP(X29,[5]Inputs!$A:$F,6,FALSE)</f>
        <v>0.9986</v>
      </c>
      <c r="M29" s="5" t="str">
        <f>VLOOKUP(X29,[5]Inputs!$A:$H,8,FALSE)</f>
        <v>1.0750</v>
      </c>
      <c r="N29" s="5" t="str">
        <f>VLOOKUP(X29,[5]Inputs!$A:$H,7,FALSE)</f>
        <v>1.0452</v>
      </c>
      <c r="O29">
        <v>0</v>
      </c>
      <c r="P29">
        <v>0.43</v>
      </c>
      <c r="Q29" s="17">
        <f>(SQRT((100/(J29*[5]Inputs!$B$9))^2/(K29^2+1)))*([5]Inputs!$B$8^2/100)</f>
        <v>1.1936621144128248</v>
      </c>
      <c r="R29" s="17">
        <f>SQRT((([5]Inputs!$B$8^2/100)*100/(J29*[5]Inputs!$B$9))^2-(Q29)^2)/(2*PI()*50)</f>
        <v>5.3193623249290875E-2</v>
      </c>
      <c r="S29">
        <f>SQRT((100/(J29*[5]Inputs!$B$9))^2/(K29^2+1))*[5]Inputs!$B$8^2/100</f>
        <v>1.1936621144128245</v>
      </c>
      <c r="T29">
        <f>SQRT((100/(J29*[5]Inputs!$B$9))^2-SQRT((100/(J29*[5]Inputs!$B$9))^2/(K29^2+1))^2)*[5]Inputs!$B$8^2/100/2/PI()/50</f>
        <v>5.3193623249290889E-2</v>
      </c>
      <c r="U29">
        <v>0</v>
      </c>
      <c r="V29">
        <v>1</v>
      </c>
      <c r="W29" t="str">
        <f t="shared" si="0"/>
        <v>PSCAD_DMAT_D_3P_SCR10_XR14_P1_Q0.3_3P.Balanced.15</v>
      </c>
      <c r="X29" t="str">
        <f t="shared" si="1"/>
        <v>1_0.3_10_14</v>
      </c>
      <c r="Z29">
        <v>0</v>
      </c>
    </row>
    <row r="30" spans="1:26" x14ac:dyDescent="0.25">
      <c r="A30" s="1" t="s">
        <v>367</v>
      </c>
      <c r="B30" t="s">
        <v>55</v>
      </c>
      <c r="C30" t="s">
        <v>17</v>
      </c>
      <c r="D30" t="s">
        <v>1301</v>
      </c>
      <c r="E30" t="s">
        <v>308</v>
      </c>
      <c r="F30" t="s">
        <v>304</v>
      </c>
      <c r="G30">
        <v>25</v>
      </c>
      <c r="H30">
        <v>1</v>
      </c>
      <c r="I30" s="7">
        <v>0</v>
      </c>
      <c r="J30" s="7">
        <v>3</v>
      </c>
      <c r="K30" s="7">
        <v>14</v>
      </c>
      <c r="L30" s="5" t="str">
        <f>VLOOKUP(X30,[5]Inputs!$A:$F,6,FALSE)</f>
        <v>1.0573</v>
      </c>
      <c r="M30" s="5" t="str">
        <f>VLOOKUP(X30,[5]Inputs!$A:$H,8,FALSE)</f>
        <v>1.0500</v>
      </c>
      <c r="N30" s="5" t="str">
        <f>VLOOKUP(X30,[5]Inputs!$A:$H,7,FALSE)</f>
        <v>1.0300</v>
      </c>
      <c r="O30">
        <v>0</v>
      </c>
      <c r="P30">
        <v>0.43</v>
      </c>
      <c r="Q30" s="17">
        <f>(SQRT((100/(J30*[5]Inputs!$B$9))^2/(K30^2+1)))*([5]Inputs!$B$8^2/100)</f>
        <v>3.9788737147094158</v>
      </c>
      <c r="R30" s="17">
        <f>SQRT((([5]Inputs!$B$8^2/100)*100/(J30*[5]Inputs!$B$9))^2-(Q30)^2)/(2*PI()*50)</f>
        <v>0.17731207749763625</v>
      </c>
      <c r="S30">
        <f>SQRT((100/(J30*[5]Inputs!$B$9))^2/(K30^2+1))*[5]Inputs!$B$8^2/100</f>
        <v>3.9788737147094158</v>
      </c>
      <c r="T30">
        <f>SQRT((100/(J30*[5]Inputs!$B$9))^2-SQRT((100/(J30*[5]Inputs!$B$9))^2/(K30^2+1))^2)*[5]Inputs!$B$8^2/100/2/PI()/50</f>
        <v>0.17731207749763631</v>
      </c>
      <c r="U30">
        <v>0</v>
      </c>
      <c r="V30">
        <v>1</v>
      </c>
      <c r="W30" t="str">
        <f t="shared" si="0"/>
        <v>PSCAD_DMAT_D_3P_SCR3_XR14_P1_Q0_3P.Balanced.16</v>
      </c>
      <c r="X30" t="str">
        <f t="shared" si="1"/>
        <v>1_0_3_14</v>
      </c>
      <c r="Z30">
        <v>0</v>
      </c>
    </row>
    <row r="31" spans="1:26" x14ac:dyDescent="0.25">
      <c r="A31" s="1" t="s">
        <v>368</v>
      </c>
      <c r="B31" t="s">
        <v>55</v>
      </c>
      <c r="C31" t="s">
        <v>17</v>
      </c>
      <c r="D31" t="s">
        <v>1301</v>
      </c>
      <c r="E31" t="s">
        <v>308</v>
      </c>
      <c r="F31" t="s">
        <v>304</v>
      </c>
      <c r="G31">
        <v>25</v>
      </c>
      <c r="H31">
        <v>1</v>
      </c>
      <c r="I31" s="7">
        <v>-0.3</v>
      </c>
      <c r="J31" s="7">
        <v>3</v>
      </c>
      <c r="K31" s="7">
        <v>3</v>
      </c>
      <c r="L31" s="5" t="str">
        <f>VLOOKUP(X31,[5]Inputs!$A:$F,6,FALSE)</f>
        <v>1.0741</v>
      </c>
      <c r="M31" s="5" t="str">
        <f>VLOOKUP(X31,[5]Inputs!$A:$H,8,FALSE)</f>
        <v>1.0125</v>
      </c>
      <c r="N31" s="5" t="str">
        <f>VLOOKUP(X31,[5]Inputs!$A:$H,7,FALSE)</f>
        <v>1.0148</v>
      </c>
      <c r="O31">
        <v>0</v>
      </c>
      <c r="P31">
        <v>0.43</v>
      </c>
      <c r="Q31" s="17">
        <f>(SQRT((100/(J31*[5]Inputs!$B$9))^2/(K31^2+1)))*([5]Inputs!$B$8^2/100)</f>
        <v>17.660104471401876</v>
      </c>
      <c r="R31" s="17">
        <f>SQRT((([5]Inputs!$B$8^2/100)*100/(J31*[5]Inputs!$B$9))^2-(Q31)^2)/(2*PI()*50)</f>
        <v>0.16864157532857349</v>
      </c>
      <c r="S31">
        <f>SQRT((100/(J31*[5]Inputs!$B$9))^2/(K31^2+1))*[5]Inputs!$B$8^2/100</f>
        <v>17.660104471401873</v>
      </c>
      <c r="T31">
        <f>SQRT((100/(J31*[5]Inputs!$B$9))^2-SQRT((100/(J31*[5]Inputs!$B$9))^2/(K31^2+1))^2)*[5]Inputs!$B$8^2/100/2/PI()/50</f>
        <v>0.16864157532857349</v>
      </c>
      <c r="U31">
        <v>0</v>
      </c>
      <c r="V31">
        <v>2</v>
      </c>
      <c r="W31" t="str">
        <f t="shared" si="0"/>
        <v>PSCAD_DMAT_D_3P_SCR3_XR3_P1_Q-0.3_3P.Balanced.17</v>
      </c>
      <c r="X31" t="str">
        <f t="shared" si="1"/>
        <v>1_-0.3_3_3</v>
      </c>
      <c r="Z31">
        <v>0</v>
      </c>
    </row>
    <row r="32" spans="1:26" x14ac:dyDescent="0.25">
      <c r="A32" s="1" t="s">
        <v>369</v>
      </c>
      <c r="B32" t="s">
        <v>55</v>
      </c>
      <c r="C32" t="s">
        <v>17</v>
      </c>
      <c r="D32" t="s">
        <v>1301</v>
      </c>
      <c r="E32" t="s">
        <v>308</v>
      </c>
      <c r="F32" t="s">
        <v>304</v>
      </c>
      <c r="G32">
        <v>25</v>
      </c>
      <c r="H32">
        <v>1</v>
      </c>
      <c r="I32" s="7">
        <v>0.3</v>
      </c>
      <c r="J32" s="7">
        <v>3</v>
      </c>
      <c r="K32" s="7">
        <v>3</v>
      </c>
      <c r="L32" s="5" t="str">
        <f>VLOOKUP(X32,[5]Inputs!$A:$F,6,FALSE)</f>
        <v>0.8802</v>
      </c>
      <c r="M32" s="5" t="str">
        <f>VLOOKUP(X32,[5]Inputs!$A:$H,8,FALSE)</f>
        <v>1.0750</v>
      </c>
      <c r="N32" s="5" t="str">
        <f>VLOOKUP(X32,[5]Inputs!$A:$H,7,FALSE)</f>
        <v>1.0452</v>
      </c>
      <c r="O32">
        <v>0</v>
      </c>
      <c r="P32">
        <v>0.43</v>
      </c>
      <c r="Q32" s="17">
        <f>(SQRT((100/(J32*[5]Inputs!$B$9))^2/(K32^2+1)))*([5]Inputs!$B$8^2/100)</f>
        <v>17.660104471401876</v>
      </c>
      <c r="R32" s="17">
        <f>SQRT((([5]Inputs!$B$8^2/100)*100/(J32*[5]Inputs!$B$9))^2-(Q32)^2)/(2*PI()*50)</f>
        <v>0.16864157532857349</v>
      </c>
      <c r="S32">
        <f>SQRT((100/(J32*[5]Inputs!$B$9))^2/(K32^2+1))*[5]Inputs!$B$8^2/100</f>
        <v>17.660104471401873</v>
      </c>
      <c r="T32">
        <f>SQRT((100/(J32*[5]Inputs!$B$9))^2-SQRT((100/(J32*[5]Inputs!$B$9))^2/(K32^2+1))^2)*[5]Inputs!$B$8^2/100/2/PI()/50</f>
        <v>0.16864157532857349</v>
      </c>
      <c r="U32">
        <v>0</v>
      </c>
      <c r="V32">
        <v>2</v>
      </c>
      <c r="W32" t="str">
        <f t="shared" si="0"/>
        <v>PSCAD_DMAT_D_3P_SCR3_XR3_P1_Q0.3_3P.Balanced.18</v>
      </c>
      <c r="X32" t="str">
        <f t="shared" si="1"/>
        <v>1_0.3_3_3</v>
      </c>
      <c r="Z32">
        <v>0</v>
      </c>
    </row>
    <row r="33" spans="1:26" x14ac:dyDescent="0.25">
      <c r="A33" s="1" t="s">
        <v>370</v>
      </c>
      <c r="B33" t="s">
        <v>55</v>
      </c>
      <c r="C33" t="s">
        <v>17</v>
      </c>
      <c r="D33" t="s">
        <v>1301</v>
      </c>
      <c r="E33" t="s">
        <v>308</v>
      </c>
      <c r="F33" t="s">
        <v>304</v>
      </c>
      <c r="G33">
        <v>20</v>
      </c>
      <c r="H33">
        <v>0.05</v>
      </c>
      <c r="I33" s="7">
        <v>0</v>
      </c>
      <c r="J33" s="7">
        <v>10</v>
      </c>
      <c r="K33" s="7">
        <v>14</v>
      </c>
      <c r="L33" s="5" t="str">
        <f>VLOOKUP(X33,[5]Inputs!$A:$F,6,FALSE)</f>
        <v>1.0296</v>
      </c>
      <c r="M33" s="5" t="str">
        <f>VLOOKUP(X33,[5]Inputs!$A:$H,8,FALSE)</f>
        <v>1.0375</v>
      </c>
      <c r="N33" s="5" t="str">
        <f>VLOOKUP(X33,[5]Inputs!$A:$H,7,FALSE)</f>
        <v>1.0300</v>
      </c>
      <c r="O33">
        <v>0</v>
      </c>
      <c r="P33">
        <v>0.43</v>
      </c>
      <c r="Q33" s="17">
        <f>(SQRT((100/(J33*[5]Inputs!$B$9))^2/(K33^2+1)))*([5]Inputs!$B$8^2/100)</f>
        <v>1.1936621144128248</v>
      </c>
      <c r="R33" s="17">
        <f>SQRT((([5]Inputs!$B$8^2/100)*100/(J33*[5]Inputs!$B$9))^2-(Q33)^2)/(2*PI()*50)</f>
        <v>5.3193623249290875E-2</v>
      </c>
      <c r="S33">
        <f>SQRT((100/(J33*[5]Inputs!$B$9))^2/(K33^2+1))*[5]Inputs!$B$8^2/100</f>
        <v>1.1936621144128245</v>
      </c>
      <c r="T33">
        <f>SQRT((100/(J33*[5]Inputs!$B$9))^2-SQRT((100/(J33*[5]Inputs!$B$9))^2/(K33^2+1))^2)*[5]Inputs!$B$8^2/100/2/PI()/50</f>
        <v>5.3193623249290889E-2</v>
      </c>
      <c r="U33">
        <v>0</v>
      </c>
      <c r="V33">
        <v>0</v>
      </c>
      <c r="W33" t="str">
        <f t="shared" si="0"/>
        <v>PSCAD_DMAT_D_3P_SCR10_XR14_P0.05_Q0_3P.Balanced.19</v>
      </c>
      <c r="X33" t="str">
        <f t="shared" si="1"/>
        <v>0.05_0_10_14</v>
      </c>
      <c r="Z33">
        <v>0</v>
      </c>
    </row>
    <row r="34" spans="1:26" x14ac:dyDescent="0.25">
      <c r="A34" s="1" t="s">
        <v>371</v>
      </c>
      <c r="B34" t="s">
        <v>55</v>
      </c>
      <c r="C34" t="s">
        <v>17</v>
      </c>
      <c r="D34" t="s">
        <v>1301</v>
      </c>
      <c r="E34" t="s">
        <v>308</v>
      </c>
      <c r="F34" t="s">
        <v>304</v>
      </c>
      <c r="G34">
        <v>20</v>
      </c>
      <c r="H34">
        <v>0.05</v>
      </c>
      <c r="I34" s="7">
        <v>-0.3</v>
      </c>
      <c r="J34" s="7">
        <v>10</v>
      </c>
      <c r="K34" s="7">
        <v>14</v>
      </c>
      <c r="L34" s="5" t="str">
        <f>VLOOKUP(X34,[5]Inputs!$A:$F,6,FALSE)</f>
        <v>1.0587</v>
      </c>
      <c r="M34" s="5" t="str">
        <f>VLOOKUP(X34,[5]Inputs!$A:$H,8,FALSE)</f>
        <v>1.0000</v>
      </c>
      <c r="N34" s="5" t="str">
        <f>VLOOKUP(X34,[5]Inputs!$A:$H,7,FALSE)</f>
        <v>1.0148</v>
      </c>
      <c r="O34">
        <v>0</v>
      </c>
      <c r="P34">
        <v>0.43</v>
      </c>
      <c r="Q34" s="17">
        <f>(SQRT((100/(J34*[5]Inputs!$B$9))^2/(K34^2+1)))*([5]Inputs!$B$8^2/100)</f>
        <v>1.1936621144128248</v>
      </c>
      <c r="R34" s="17">
        <f>SQRT((([5]Inputs!$B$8^2/100)*100/(J34*[5]Inputs!$B$9))^2-(Q34)^2)/(2*PI()*50)</f>
        <v>5.3193623249290875E-2</v>
      </c>
      <c r="S34">
        <f>SQRT((100/(J34*[5]Inputs!$B$9))^2/(K34^2+1))*[5]Inputs!$B$8^2/100</f>
        <v>1.1936621144128245</v>
      </c>
      <c r="T34">
        <f>SQRT((100/(J34*[5]Inputs!$B$9))^2-SQRT((100/(J34*[5]Inputs!$B$9))^2/(K34^2+1))^2)*[5]Inputs!$B$8^2/100/2/PI()/50</f>
        <v>5.3193623249290889E-2</v>
      </c>
      <c r="U34">
        <v>0</v>
      </c>
      <c r="V34">
        <v>0</v>
      </c>
      <c r="W34" t="str">
        <f t="shared" si="0"/>
        <v>PSCAD_DMAT_D_3P_SCR10_XR14_P0.05_Q-0.3_3P.Balanced.20</v>
      </c>
      <c r="X34" t="str">
        <f t="shared" si="1"/>
        <v>0.05_-0.3_10_14</v>
      </c>
      <c r="Z34">
        <v>0</v>
      </c>
    </row>
    <row r="35" spans="1:26" x14ac:dyDescent="0.25">
      <c r="A35" s="1" t="s">
        <v>372</v>
      </c>
      <c r="B35" t="s">
        <v>55</v>
      </c>
      <c r="C35" t="s">
        <v>17</v>
      </c>
      <c r="D35" t="s">
        <v>1301</v>
      </c>
      <c r="E35" t="s">
        <v>308</v>
      </c>
      <c r="F35" t="s">
        <v>304</v>
      </c>
      <c r="G35">
        <v>20</v>
      </c>
      <c r="H35">
        <v>0.05</v>
      </c>
      <c r="I35" s="7">
        <v>0.3</v>
      </c>
      <c r="J35" s="7">
        <v>10</v>
      </c>
      <c r="K35" s="7">
        <v>14</v>
      </c>
      <c r="L35" s="5" t="str">
        <f>VLOOKUP(X35,[5]Inputs!$A:$F,6,FALSE)</f>
        <v>1.0006</v>
      </c>
      <c r="M35" s="5" t="str">
        <f>VLOOKUP(X35,[5]Inputs!$A:$H,8,FALSE)</f>
        <v>1.0625</v>
      </c>
      <c r="N35" s="5" t="str">
        <f>VLOOKUP(X35,[5]Inputs!$A:$H,7,FALSE)</f>
        <v>1.0452</v>
      </c>
      <c r="O35">
        <v>0</v>
      </c>
      <c r="P35">
        <v>0.43</v>
      </c>
      <c r="Q35" s="17">
        <f>(SQRT((100/(J35*[5]Inputs!$B$9))^2/(K35^2+1)))*([5]Inputs!$B$8^2/100)</f>
        <v>1.1936621144128248</v>
      </c>
      <c r="R35" s="17">
        <f>SQRT((([5]Inputs!$B$8^2/100)*100/(J35*[5]Inputs!$B$9))^2-(Q35)^2)/(2*PI()*50)</f>
        <v>5.3193623249290875E-2</v>
      </c>
      <c r="S35">
        <f>SQRT((100/(J35*[5]Inputs!$B$9))^2/(K35^2+1))*[5]Inputs!$B$8^2/100</f>
        <v>1.1936621144128245</v>
      </c>
      <c r="T35">
        <f>SQRT((100/(J35*[5]Inputs!$B$9))^2-SQRT((100/(J35*[5]Inputs!$B$9))^2/(K35^2+1))^2)*[5]Inputs!$B$8^2/100/2/PI()/50</f>
        <v>5.3193623249290889E-2</v>
      </c>
      <c r="U35">
        <v>0</v>
      </c>
      <c r="V35">
        <v>0</v>
      </c>
      <c r="W35" t="str">
        <f t="shared" si="0"/>
        <v>PSCAD_DMAT_D_3P_SCR10_XR14_P0.05_Q0.3_3P.Balanced.21</v>
      </c>
      <c r="X35" t="str">
        <f t="shared" si="1"/>
        <v>0.05_0.3_10_14</v>
      </c>
      <c r="Z35">
        <v>0</v>
      </c>
    </row>
    <row r="36" spans="1:26" x14ac:dyDescent="0.25">
      <c r="A36" s="1" t="s">
        <v>373</v>
      </c>
      <c r="B36" t="s">
        <v>55</v>
      </c>
      <c r="C36" t="s">
        <v>17</v>
      </c>
      <c r="D36" t="s">
        <v>1301</v>
      </c>
      <c r="E36" t="s">
        <v>308</v>
      </c>
      <c r="F36" t="s">
        <v>304</v>
      </c>
      <c r="G36">
        <v>20</v>
      </c>
      <c r="H36">
        <v>0.05</v>
      </c>
      <c r="I36" s="7">
        <v>0</v>
      </c>
      <c r="J36" s="7">
        <v>3</v>
      </c>
      <c r="K36" s="7">
        <v>14</v>
      </c>
      <c r="L36" s="5" t="str">
        <f>VLOOKUP(X36,[5]Inputs!$A:$F,6,FALSE)</f>
        <v>1.0288</v>
      </c>
      <c r="M36" s="5" t="str">
        <f>VLOOKUP(X36,[5]Inputs!$A:$H,8,FALSE)</f>
        <v>1.0250</v>
      </c>
      <c r="N36" s="5" t="str">
        <f>VLOOKUP(X36,[5]Inputs!$A:$H,7,FALSE)</f>
        <v>1.0300</v>
      </c>
      <c r="O36">
        <v>0</v>
      </c>
      <c r="P36">
        <v>0.43</v>
      </c>
      <c r="Q36" s="17">
        <f>(SQRT((100/(J36*[5]Inputs!$B$9))^2/(K36^2+1)))*([5]Inputs!$B$8^2/100)</f>
        <v>3.9788737147094158</v>
      </c>
      <c r="R36" s="17">
        <f>SQRT((([5]Inputs!$B$8^2/100)*100/(J36*[5]Inputs!$B$9))^2-(Q36)^2)/(2*PI()*50)</f>
        <v>0.17731207749763625</v>
      </c>
      <c r="S36">
        <f>SQRT((100/(J36*[5]Inputs!$B$9))^2/(K36^2+1))*[5]Inputs!$B$8^2/100</f>
        <v>3.9788737147094158</v>
      </c>
      <c r="T36">
        <f>SQRT((100/(J36*[5]Inputs!$B$9))^2-SQRT((100/(J36*[5]Inputs!$B$9))^2/(K36^2+1))^2)*[5]Inputs!$B$8^2/100/2/PI()/50</f>
        <v>0.17731207749763631</v>
      </c>
      <c r="U36">
        <v>0</v>
      </c>
      <c r="V36">
        <v>0</v>
      </c>
      <c r="W36" t="str">
        <f t="shared" si="0"/>
        <v>PSCAD_DMAT_D_3P_SCR3_XR14_P0.05_Q0_3P.Balanced.22</v>
      </c>
      <c r="X36" t="str">
        <f t="shared" si="1"/>
        <v>0.05_0_3_14</v>
      </c>
      <c r="Z36">
        <v>0</v>
      </c>
    </row>
    <row r="37" spans="1:26" x14ac:dyDescent="0.25">
      <c r="A37" s="1" t="s">
        <v>374</v>
      </c>
      <c r="B37" t="s">
        <v>55</v>
      </c>
      <c r="C37" t="s">
        <v>17</v>
      </c>
      <c r="D37" t="s">
        <v>1301</v>
      </c>
      <c r="E37" t="s">
        <v>308</v>
      </c>
      <c r="F37" t="s">
        <v>304</v>
      </c>
      <c r="G37">
        <v>20</v>
      </c>
      <c r="H37">
        <v>0.05</v>
      </c>
      <c r="I37" s="7">
        <v>-0.3</v>
      </c>
      <c r="J37" s="7">
        <v>3</v>
      </c>
      <c r="K37" s="7">
        <v>3</v>
      </c>
      <c r="L37" s="5" t="str">
        <f>VLOOKUP(X37,[5]Inputs!$A:$F,6,FALSE)</f>
        <v>1.1178</v>
      </c>
      <c r="M37" s="5" t="str">
        <f>VLOOKUP(X37,[5]Inputs!$A:$H,8,FALSE)</f>
        <v>1.0000</v>
      </c>
      <c r="N37" s="5" t="str">
        <f>VLOOKUP(X37,[5]Inputs!$A:$H,7,FALSE)</f>
        <v>1.0148</v>
      </c>
      <c r="O37">
        <v>0</v>
      </c>
      <c r="P37">
        <v>0.43</v>
      </c>
      <c r="Q37" s="17">
        <f>(SQRT((100/(J37*[5]Inputs!$B$9))^2/(K37^2+1)))*([5]Inputs!$B$8^2/100)</f>
        <v>17.660104471401876</v>
      </c>
      <c r="R37" s="17">
        <f>SQRT((([5]Inputs!$B$8^2/100)*100/(J37*[5]Inputs!$B$9))^2-(Q37)^2)/(2*PI()*50)</f>
        <v>0.16864157532857349</v>
      </c>
      <c r="S37">
        <f>SQRT((100/(J37*[5]Inputs!$B$9))^2/(K37^2+1))*[5]Inputs!$B$8^2/100</f>
        <v>17.660104471401873</v>
      </c>
      <c r="T37">
        <f>SQRT((100/(J37*[5]Inputs!$B$9))^2-SQRT((100/(J37*[5]Inputs!$B$9))^2/(K37^2+1))^2)*[5]Inputs!$B$8^2/100/2/PI()/50</f>
        <v>0.16864157532857349</v>
      </c>
      <c r="U37">
        <v>0</v>
      </c>
      <c r="V37">
        <v>0</v>
      </c>
      <c r="W37" t="str">
        <f t="shared" si="0"/>
        <v>PSCAD_DMAT_D_3P_SCR3_XR3_P0.05_Q-0.3_3P.Balanced.23</v>
      </c>
      <c r="X37" t="str">
        <f t="shared" si="1"/>
        <v>0.05_-0.3_3_3</v>
      </c>
      <c r="Z37">
        <v>0</v>
      </c>
    </row>
    <row r="38" spans="1:26" x14ac:dyDescent="0.25">
      <c r="A38" s="1" t="s">
        <v>375</v>
      </c>
      <c r="B38" t="s">
        <v>55</v>
      </c>
      <c r="C38" t="s">
        <v>17</v>
      </c>
      <c r="D38" t="s">
        <v>1301</v>
      </c>
      <c r="E38" t="s">
        <v>308</v>
      </c>
      <c r="F38" t="s">
        <v>304</v>
      </c>
      <c r="G38">
        <v>20</v>
      </c>
      <c r="H38">
        <v>0.05</v>
      </c>
      <c r="I38" s="7">
        <v>0.3</v>
      </c>
      <c r="J38" s="7">
        <v>3</v>
      </c>
      <c r="K38" s="7">
        <v>3</v>
      </c>
      <c r="L38" s="5" t="str">
        <f>VLOOKUP(X38,[5]Inputs!$A:$F,6,FALSE)</f>
        <v>0.9331</v>
      </c>
      <c r="M38" s="5" t="str">
        <f>VLOOKUP(X38,[5]Inputs!$A:$H,8,FALSE)</f>
        <v>1.0625</v>
      </c>
      <c r="N38" s="5" t="str">
        <f>VLOOKUP(X38,[5]Inputs!$A:$H,7,FALSE)</f>
        <v>1.0452</v>
      </c>
      <c r="O38">
        <v>0</v>
      </c>
      <c r="P38">
        <v>0.43</v>
      </c>
      <c r="Q38" s="17">
        <f>(SQRT((100/(J38*[5]Inputs!$B$9))^2/(K38^2+1)))*([5]Inputs!$B$8^2/100)</f>
        <v>17.660104471401876</v>
      </c>
      <c r="R38" s="17">
        <f>SQRT((([5]Inputs!$B$8^2/100)*100/(J38*[5]Inputs!$B$9))^2-(Q38)^2)/(2*PI()*50)</f>
        <v>0.16864157532857349</v>
      </c>
      <c r="S38">
        <f>SQRT((100/(J38*[5]Inputs!$B$9))^2/(K38^2+1))*[5]Inputs!$B$8^2/100</f>
        <v>17.660104471401873</v>
      </c>
      <c r="T38">
        <f>SQRT((100/(J38*[5]Inputs!$B$9))^2-SQRT((100/(J38*[5]Inputs!$B$9))^2/(K38^2+1))^2)*[5]Inputs!$B$8^2/100/2/PI()/50</f>
        <v>0.16864157532857349</v>
      </c>
      <c r="U38">
        <v>0</v>
      </c>
      <c r="V38">
        <v>0</v>
      </c>
      <c r="W38" t="str">
        <f t="shared" si="0"/>
        <v>PSCAD_DMAT_D_3P_SCR3_XR3_P0.05_Q0.3_3P.Balanced.24</v>
      </c>
      <c r="X38" t="str">
        <f t="shared" si="1"/>
        <v>0.05_0.3_3_3</v>
      </c>
      <c r="Z38">
        <v>0</v>
      </c>
    </row>
    <row r="39" spans="1:26" x14ac:dyDescent="0.25">
      <c r="A39" s="1" t="s">
        <v>376</v>
      </c>
      <c r="B39" t="s">
        <v>55</v>
      </c>
      <c r="C39" t="s">
        <v>17</v>
      </c>
      <c r="D39" t="s">
        <v>1301</v>
      </c>
      <c r="E39" t="s">
        <v>308</v>
      </c>
      <c r="F39" t="s">
        <v>304</v>
      </c>
      <c r="G39">
        <v>20</v>
      </c>
      <c r="H39">
        <v>1</v>
      </c>
      <c r="I39" s="7">
        <v>0</v>
      </c>
      <c r="J39" s="7">
        <v>10</v>
      </c>
      <c r="K39" s="7">
        <v>14</v>
      </c>
      <c r="L39" s="5" t="str">
        <f>VLOOKUP(X39,[5]Inputs!$A:$F,6,FALSE)</f>
        <v>1.0276</v>
      </c>
      <c r="M39" s="5" t="str">
        <f>VLOOKUP(X39,[5]Inputs!$A:$H,8,FALSE)</f>
        <v>1.0500</v>
      </c>
      <c r="N39" s="5" t="str">
        <f>VLOOKUP(X39,[5]Inputs!$A:$H,7,FALSE)</f>
        <v>1.0300</v>
      </c>
      <c r="O39">
        <v>0</v>
      </c>
      <c r="P39">
        <v>0.5</v>
      </c>
      <c r="Q39" s="17">
        <f>(SQRT((100/(J39*[5]Inputs!$B$9))^2/(K39^2+1)))*([5]Inputs!$B$8^2/100)*V39</f>
        <v>2.3873242288256495</v>
      </c>
      <c r="R39" s="17">
        <f t="shared" ref="R39:R49" si="3">T39*V39</f>
        <v>0.10638724649858178</v>
      </c>
      <c r="S39">
        <f>SQRT((100/(J39*[5]Inputs!$B$9))^2/(K39^2+1))*[5]Inputs!$B$8^2/100</f>
        <v>1.1936621144128245</v>
      </c>
      <c r="T39">
        <f>SQRT((100/(J39*[5]Inputs!$B$9))^2-SQRT((100/(J39*[5]Inputs!$B$9))^2/(K39^2+1))^2)*[5]Inputs!$B$8^2/100/2/PI()/50</f>
        <v>5.3193623249290889E-2</v>
      </c>
      <c r="U39">
        <v>0</v>
      </c>
      <c r="V39">
        <v>2</v>
      </c>
      <c r="W39" t="str">
        <f t="shared" si="0"/>
        <v>PSCAD_DMAT_D_3P_SCR10_XR14_P1_Q0_3P.Balanced.25</v>
      </c>
      <c r="X39" t="str">
        <f t="shared" si="1"/>
        <v>1_0_10_14</v>
      </c>
      <c r="Z39">
        <v>0</v>
      </c>
    </row>
    <row r="40" spans="1:26" x14ac:dyDescent="0.25">
      <c r="A40" s="1" t="s">
        <v>377</v>
      </c>
      <c r="B40" t="s">
        <v>55</v>
      </c>
      <c r="C40" t="s">
        <v>17</v>
      </c>
      <c r="D40" t="s">
        <v>1301</v>
      </c>
      <c r="E40" t="s">
        <v>308</v>
      </c>
      <c r="F40" t="s">
        <v>304</v>
      </c>
      <c r="G40">
        <v>20</v>
      </c>
      <c r="H40">
        <v>1</v>
      </c>
      <c r="I40" s="7">
        <v>-0.3</v>
      </c>
      <c r="J40" s="7">
        <v>10</v>
      </c>
      <c r="K40" s="7">
        <v>14</v>
      </c>
      <c r="L40" s="5" t="str">
        <f>VLOOKUP(X40,[5]Inputs!$A:$F,6,FALSE)</f>
        <v>1.0567</v>
      </c>
      <c r="M40" s="5" t="str">
        <f>VLOOKUP(X40,[5]Inputs!$A:$H,8,FALSE)</f>
        <v>1.0125</v>
      </c>
      <c r="N40" s="5" t="str">
        <f>VLOOKUP(X40,[5]Inputs!$A:$H,7,FALSE)</f>
        <v>1.0148</v>
      </c>
      <c r="O40">
        <v>0</v>
      </c>
      <c r="P40">
        <v>0.5</v>
      </c>
      <c r="Q40" s="17">
        <f>(SQRT((100/(J40*[5]Inputs!$B$9))^2/(K40^2+1)))*([5]Inputs!$B$8^2/100)*V40</f>
        <v>2.3873242288256495</v>
      </c>
      <c r="R40" s="17">
        <f t="shared" si="3"/>
        <v>0.10638724649858178</v>
      </c>
      <c r="S40">
        <f>SQRT((100/(J40*[5]Inputs!$B$9))^2/(K40^2+1))*[5]Inputs!$B$8^2/100</f>
        <v>1.1936621144128245</v>
      </c>
      <c r="T40">
        <f>SQRT((100/(J40*[5]Inputs!$B$9))^2-SQRT((100/(J40*[5]Inputs!$B$9))^2/(K40^2+1))^2)*[5]Inputs!$B$8^2/100/2/PI()/50</f>
        <v>5.3193623249290889E-2</v>
      </c>
      <c r="U40">
        <v>0</v>
      </c>
      <c r="V40">
        <v>2</v>
      </c>
      <c r="W40" t="str">
        <f t="shared" si="0"/>
        <v>PSCAD_DMAT_D_3P_SCR10_XR14_P1_Q-0.3_3P.Balanced.26</v>
      </c>
      <c r="X40" t="str">
        <f t="shared" si="1"/>
        <v>1_-0.3_10_14</v>
      </c>
      <c r="Z40">
        <v>0</v>
      </c>
    </row>
    <row r="41" spans="1:26" x14ac:dyDescent="0.25">
      <c r="A41" s="1" t="s">
        <v>378</v>
      </c>
      <c r="B41" t="s">
        <v>55</v>
      </c>
      <c r="C41" t="s">
        <v>17</v>
      </c>
      <c r="D41" t="s">
        <v>1301</v>
      </c>
      <c r="E41" t="s">
        <v>308</v>
      </c>
      <c r="F41" t="s">
        <v>304</v>
      </c>
      <c r="G41">
        <v>20</v>
      </c>
      <c r="H41">
        <v>1</v>
      </c>
      <c r="I41" s="7">
        <v>0.3</v>
      </c>
      <c r="J41" s="7">
        <v>10</v>
      </c>
      <c r="K41" s="7">
        <v>14</v>
      </c>
      <c r="L41" s="5" t="str">
        <f>VLOOKUP(X41,[5]Inputs!$A:$F,6,FALSE)</f>
        <v>0.9986</v>
      </c>
      <c r="M41" s="5" t="str">
        <f>VLOOKUP(X41,[5]Inputs!$A:$H,8,FALSE)</f>
        <v>1.0750</v>
      </c>
      <c r="N41" s="5" t="str">
        <f>VLOOKUP(X41,[5]Inputs!$A:$H,7,FALSE)</f>
        <v>1.0452</v>
      </c>
      <c r="O41">
        <v>0</v>
      </c>
      <c r="P41">
        <v>0.5</v>
      </c>
      <c r="Q41" s="17">
        <f>(SQRT((100/(J41*[5]Inputs!$B$9))^2/(K41^2+1)))*([5]Inputs!$B$8^2/100)*V41</f>
        <v>2.3873242288256495</v>
      </c>
      <c r="R41" s="17">
        <f t="shared" si="3"/>
        <v>0.10638724649858178</v>
      </c>
      <c r="S41">
        <f>SQRT((100/(J41*[5]Inputs!$B$9))^2/(K41^2+1))*[5]Inputs!$B$8^2/100</f>
        <v>1.1936621144128245</v>
      </c>
      <c r="T41">
        <f>SQRT((100/(J41*[5]Inputs!$B$9))^2-SQRT((100/(J41*[5]Inputs!$B$9))^2/(K41^2+1))^2)*[5]Inputs!$B$8^2/100/2/PI()/50</f>
        <v>5.3193623249290889E-2</v>
      </c>
      <c r="U41">
        <v>0</v>
      </c>
      <c r="V41">
        <v>2</v>
      </c>
      <c r="W41" t="str">
        <f t="shared" si="0"/>
        <v>PSCAD_DMAT_D_3P_SCR10_XR14_P1_Q0.3_3P.Balanced.27</v>
      </c>
      <c r="X41" t="str">
        <f t="shared" si="1"/>
        <v>1_0.3_10_14</v>
      </c>
      <c r="Z41">
        <v>0</v>
      </c>
    </row>
    <row r="42" spans="1:26" x14ac:dyDescent="0.25">
      <c r="A42" s="1" t="s">
        <v>379</v>
      </c>
      <c r="B42" t="s">
        <v>55</v>
      </c>
      <c r="C42" t="s">
        <v>17</v>
      </c>
      <c r="D42" t="s">
        <v>1301</v>
      </c>
      <c r="E42" t="s">
        <v>308</v>
      </c>
      <c r="F42" t="s">
        <v>304</v>
      </c>
      <c r="G42">
        <v>20</v>
      </c>
      <c r="H42">
        <v>1</v>
      </c>
      <c r="I42" s="7">
        <v>0</v>
      </c>
      <c r="J42" s="7">
        <v>3</v>
      </c>
      <c r="K42" s="7">
        <v>14</v>
      </c>
      <c r="L42" s="5" t="str">
        <f>VLOOKUP(X42,[5]Inputs!$A:$F,6,FALSE)</f>
        <v>1.0573</v>
      </c>
      <c r="M42" s="5" t="str">
        <f>VLOOKUP(X42,[5]Inputs!$A:$H,8,FALSE)</f>
        <v>1.0500</v>
      </c>
      <c r="N42" s="5" t="str">
        <f>VLOOKUP(X42,[5]Inputs!$A:$H,7,FALSE)</f>
        <v>1.0300</v>
      </c>
      <c r="O42">
        <v>0</v>
      </c>
      <c r="P42">
        <v>0.5</v>
      </c>
      <c r="Q42" s="17">
        <f>(SQRT((100/(J42*[5]Inputs!$B$9))^2/(K42^2+1)))*([5]Inputs!$B$8^2/100)*V42</f>
        <v>7.9577474294188315</v>
      </c>
      <c r="R42" s="17">
        <f t="shared" si="3"/>
        <v>0.35462415499527261</v>
      </c>
      <c r="S42">
        <f>SQRT((100/(J42*[5]Inputs!$B$9))^2/(K42^2+1))*[5]Inputs!$B$8^2/100</f>
        <v>3.9788737147094158</v>
      </c>
      <c r="T42">
        <f>SQRT((100/(J42*[5]Inputs!$B$9))^2-SQRT((100/(J42*[5]Inputs!$B$9))^2/(K42^2+1))^2)*[5]Inputs!$B$8^2/100/2/PI()/50</f>
        <v>0.17731207749763631</v>
      </c>
      <c r="U42">
        <v>0</v>
      </c>
      <c r="V42">
        <v>2</v>
      </c>
      <c r="W42" t="str">
        <f t="shared" si="0"/>
        <v>PSCAD_DMAT_D_3P_SCR3_XR14_P1_Q0_3P.Balanced.28</v>
      </c>
      <c r="X42" t="str">
        <f t="shared" si="1"/>
        <v>1_0_3_14</v>
      </c>
      <c r="Z42">
        <v>0</v>
      </c>
    </row>
    <row r="43" spans="1:26" x14ac:dyDescent="0.25">
      <c r="A43" s="1" t="s">
        <v>380</v>
      </c>
      <c r="B43" t="s">
        <v>55</v>
      </c>
      <c r="C43" t="s">
        <v>17</v>
      </c>
      <c r="D43" t="s">
        <v>1301</v>
      </c>
      <c r="E43" t="s">
        <v>308</v>
      </c>
      <c r="F43" t="s">
        <v>304</v>
      </c>
      <c r="G43">
        <v>20</v>
      </c>
      <c r="H43">
        <v>1</v>
      </c>
      <c r="I43" s="7">
        <v>-0.3</v>
      </c>
      <c r="J43" s="7">
        <v>3</v>
      </c>
      <c r="K43" s="7">
        <v>3</v>
      </c>
      <c r="L43" s="5" t="str">
        <f>VLOOKUP(X43,[5]Inputs!$A:$F,6,FALSE)</f>
        <v>1.0741</v>
      </c>
      <c r="M43" s="5" t="str">
        <f>VLOOKUP(X43,[5]Inputs!$A:$H,8,FALSE)</f>
        <v>1.0125</v>
      </c>
      <c r="N43" s="5" t="str">
        <f>VLOOKUP(X43,[5]Inputs!$A:$H,7,FALSE)</f>
        <v>1.0148</v>
      </c>
      <c r="O43">
        <v>0</v>
      </c>
      <c r="P43">
        <v>0.5</v>
      </c>
      <c r="Q43" s="17">
        <f>(SQRT((100/(J43*[5]Inputs!$B$9))^2/(K43^2+1)))*([5]Inputs!$B$8^2/100)*V43</f>
        <v>35.320208942803752</v>
      </c>
      <c r="R43" s="17">
        <f t="shared" si="3"/>
        <v>0.33728315065714698</v>
      </c>
      <c r="S43">
        <f>SQRT((100/(J43*[5]Inputs!$B$9))^2/(K43^2+1))*[5]Inputs!$B$8^2/100</f>
        <v>17.660104471401873</v>
      </c>
      <c r="T43">
        <f>SQRT((100/(J43*[5]Inputs!$B$9))^2-SQRT((100/(J43*[5]Inputs!$B$9))^2/(K43^2+1))^2)*[5]Inputs!$B$8^2/100/2/PI()/50</f>
        <v>0.16864157532857349</v>
      </c>
      <c r="U43">
        <v>0</v>
      </c>
      <c r="V43">
        <v>2</v>
      </c>
      <c r="W43" t="str">
        <f t="shared" si="0"/>
        <v>PSCAD_DMAT_D_3P_SCR3_XR3_P1_Q-0.3_3P.Balanced.29</v>
      </c>
      <c r="X43" t="str">
        <f t="shared" si="1"/>
        <v>1_-0.3_3_3</v>
      </c>
      <c r="Z43">
        <v>0</v>
      </c>
    </row>
    <row r="44" spans="1:26" x14ac:dyDescent="0.25">
      <c r="A44" s="1" t="s">
        <v>381</v>
      </c>
      <c r="B44" t="s">
        <v>55</v>
      </c>
      <c r="C44" t="s">
        <v>17</v>
      </c>
      <c r="D44" t="s">
        <v>1301</v>
      </c>
      <c r="E44" t="s">
        <v>308</v>
      </c>
      <c r="F44" t="s">
        <v>304</v>
      </c>
      <c r="G44">
        <v>20</v>
      </c>
      <c r="H44">
        <v>1</v>
      </c>
      <c r="I44" s="7">
        <v>0.3</v>
      </c>
      <c r="J44" s="7">
        <v>3</v>
      </c>
      <c r="K44" s="7">
        <v>3</v>
      </c>
      <c r="L44" s="5" t="str">
        <f>VLOOKUP(X44,[5]Inputs!$A:$F,6,FALSE)</f>
        <v>0.8802</v>
      </c>
      <c r="M44" s="5" t="str">
        <f>VLOOKUP(X44,[5]Inputs!$A:$H,8,FALSE)</f>
        <v>1.0750</v>
      </c>
      <c r="N44" s="5" t="str">
        <f>VLOOKUP(X44,[5]Inputs!$A:$H,7,FALSE)</f>
        <v>1.0452</v>
      </c>
      <c r="O44">
        <v>0</v>
      </c>
      <c r="P44">
        <v>0.5</v>
      </c>
      <c r="Q44" s="17">
        <f>(SQRT((100/(J44*[5]Inputs!$B$9))^2/(K44^2+1)))*([5]Inputs!$B$8^2/100)*V44</f>
        <v>35.320208942803752</v>
      </c>
      <c r="R44" s="17">
        <f t="shared" si="3"/>
        <v>0.33728315065714698</v>
      </c>
      <c r="S44">
        <f>SQRT((100/(J44*[5]Inputs!$B$9))^2/(K44^2+1))*[5]Inputs!$B$8^2/100</f>
        <v>17.660104471401873</v>
      </c>
      <c r="T44">
        <f>SQRT((100/(J44*[5]Inputs!$B$9))^2-SQRT((100/(J44*[5]Inputs!$B$9))^2/(K44^2+1))^2)*[5]Inputs!$B$8^2/100/2/PI()/50</f>
        <v>0.16864157532857349</v>
      </c>
      <c r="U44">
        <v>0</v>
      </c>
      <c r="V44">
        <v>2</v>
      </c>
      <c r="W44" t="str">
        <f t="shared" si="0"/>
        <v>PSCAD_DMAT_D_3P_SCR3_XR3_P1_Q0.3_3P.Balanced.30</v>
      </c>
      <c r="X44" t="str">
        <f t="shared" si="1"/>
        <v>1_0.3_3_3</v>
      </c>
      <c r="Z44">
        <v>0</v>
      </c>
    </row>
    <row r="45" spans="1:26" x14ac:dyDescent="0.25">
      <c r="A45" s="1" t="s">
        <v>382</v>
      </c>
      <c r="B45" t="s">
        <v>55</v>
      </c>
      <c r="C45" t="s">
        <v>17</v>
      </c>
      <c r="D45" t="s">
        <v>1301</v>
      </c>
      <c r="E45" t="s">
        <v>308</v>
      </c>
      <c r="F45" t="s">
        <v>304</v>
      </c>
      <c r="G45">
        <v>20</v>
      </c>
      <c r="H45">
        <v>0.05</v>
      </c>
      <c r="I45" s="7">
        <v>0</v>
      </c>
      <c r="J45" s="7">
        <v>10</v>
      </c>
      <c r="K45" s="7">
        <v>14</v>
      </c>
      <c r="L45" s="5" t="str">
        <f>VLOOKUP(X45,[5]Inputs!$A:$F,6,FALSE)</f>
        <v>1.0296</v>
      </c>
      <c r="M45" s="5" t="str">
        <f>VLOOKUP(X45,[5]Inputs!$A:$H,8,FALSE)</f>
        <v>1.0375</v>
      </c>
      <c r="N45" s="5" t="str">
        <f>VLOOKUP(X45,[5]Inputs!$A:$H,7,FALSE)</f>
        <v>1.0300</v>
      </c>
      <c r="O45">
        <v>0</v>
      </c>
      <c r="P45">
        <v>0.5</v>
      </c>
      <c r="Q45" s="17">
        <f>(SQRT((100/(J45*[5]Inputs!$B$9))^2/(K45^2+1)))*([5]Inputs!$B$8^2/100)*V45</f>
        <v>2.3873242288256495</v>
      </c>
      <c r="R45" s="17">
        <f t="shared" si="3"/>
        <v>0.10638724649858178</v>
      </c>
      <c r="S45">
        <f>SQRT((100/(J45*[5]Inputs!$B$9))^2/(K45^2+1))*[5]Inputs!$B$8^2/100</f>
        <v>1.1936621144128245</v>
      </c>
      <c r="T45">
        <f>SQRT((100/(J45*[5]Inputs!$B$9))^2-SQRT((100/(J45*[5]Inputs!$B$9))^2/(K45^2+1))^2)*[5]Inputs!$B$8^2/100/2/PI()/50</f>
        <v>5.3193623249290889E-2</v>
      </c>
      <c r="U45">
        <v>0</v>
      </c>
      <c r="V45">
        <v>2</v>
      </c>
      <c r="W45" t="str">
        <f t="shared" si="0"/>
        <v>PSCAD_DMAT_D_3P_SCR10_XR14_P0.05_Q0_3P.Balanced.31</v>
      </c>
      <c r="X45" t="str">
        <f t="shared" si="1"/>
        <v>0.05_0_10_14</v>
      </c>
      <c r="Z45">
        <v>0</v>
      </c>
    </row>
    <row r="46" spans="1:26" x14ac:dyDescent="0.25">
      <c r="A46" s="1" t="s">
        <v>383</v>
      </c>
      <c r="B46" t="s">
        <v>55</v>
      </c>
      <c r="C46" t="s">
        <v>17</v>
      </c>
      <c r="D46" t="s">
        <v>1301</v>
      </c>
      <c r="E46" t="s">
        <v>308</v>
      </c>
      <c r="F46" t="s">
        <v>304</v>
      </c>
      <c r="G46">
        <v>20</v>
      </c>
      <c r="H46">
        <v>0.05</v>
      </c>
      <c r="I46" s="7">
        <v>-0.3</v>
      </c>
      <c r="J46" s="7">
        <v>10</v>
      </c>
      <c r="K46" s="7">
        <v>14</v>
      </c>
      <c r="L46" s="5" t="str">
        <f>VLOOKUP(X46,[5]Inputs!$A:$F,6,FALSE)</f>
        <v>1.0587</v>
      </c>
      <c r="M46" s="5" t="str">
        <f>VLOOKUP(X46,[5]Inputs!$A:$H,8,FALSE)</f>
        <v>1.0000</v>
      </c>
      <c r="N46" s="5" t="str">
        <f>VLOOKUP(X46,[5]Inputs!$A:$H,7,FALSE)</f>
        <v>1.0148</v>
      </c>
      <c r="O46">
        <v>0</v>
      </c>
      <c r="P46">
        <v>0.5</v>
      </c>
      <c r="Q46" s="17">
        <f>(SQRT((100/(J46*[5]Inputs!$B$9))^2/(K46^2+1)))*([5]Inputs!$B$8^2/100)*V46</f>
        <v>2.3873242288256495</v>
      </c>
      <c r="R46" s="17">
        <f t="shared" si="3"/>
        <v>0.10638724649858178</v>
      </c>
      <c r="S46">
        <f>SQRT((100/(J46*[5]Inputs!$B$9))^2/(K46^2+1))*[5]Inputs!$B$8^2/100</f>
        <v>1.1936621144128245</v>
      </c>
      <c r="T46">
        <f>SQRT((100/(J46*[5]Inputs!$B$9))^2-SQRT((100/(J46*[5]Inputs!$B$9))^2/(K46^2+1))^2)*[5]Inputs!$B$8^2/100/2/PI()/50</f>
        <v>5.3193623249290889E-2</v>
      </c>
      <c r="U46">
        <v>0</v>
      </c>
      <c r="V46">
        <v>2</v>
      </c>
      <c r="W46" t="str">
        <f t="shared" si="0"/>
        <v>PSCAD_DMAT_D_3P_SCR10_XR14_P0.05_Q-0.3_3P.Balanced.32</v>
      </c>
      <c r="X46" t="str">
        <f t="shared" si="1"/>
        <v>0.05_-0.3_10_14</v>
      </c>
      <c r="Z46">
        <v>0</v>
      </c>
    </row>
    <row r="47" spans="1:26" x14ac:dyDescent="0.25">
      <c r="A47" s="1" t="s">
        <v>384</v>
      </c>
      <c r="B47" t="s">
        <v>55</v>
      </c>
      <c r="C47" t="s">
        <v>17</v>
      </c>
      <c r="D47" t="s">
        <v>1301</v>
      </c>
      <c r="E47" t="s">
        <v>308</v>
      </c>
      <c r="F47" t="s">
        <v>304</v>
      </c>
      <c r="G47">
        <v>20</v>
      </c>
      <c r="H47">
        <v>0.05</v>
      </c>
      <c r="I47" s="7">
        <v>0.3</v>
      </c>
      <c r="J47" s="7">
        <v>10</v>
      </c>
      <c r="K47" s="7">
        <v>14</v>
      </c>
      <c r="L47" s="5" t="str">
        <f>VLOOKUP(X47,[5]Inputs!$A:$F,6,FALSE)</f>
        <v>1.0006</v>
      </c>
      <c r="M47" s="5" t="str">
        <f>VLOOKUP(X47,[5]Inputs!$A:$H,8,FALSE)</f>
        <v>1.0625</v>
      </c>
      <c r="N47" s="5" t="str">
        <f>VLOOKUP(X47,[5]Inputs!$A:$H,7,FALSE)</f>
        <v>1.0452</v>
      </c>
      <c r="O47">
        <v>0</v>
      </c>
      <c r="P47">
        <v>0.5</v>
      </c>
      <c r="Q47" s="17">
        <f>(SQRT((100/(J47*[5]Inputs!$B$9))^2/(K47^2+1)))*([5]Inputs!$B$8^2/100)*V47</f>
        <v>2.3873242288256495</v>
      </c>
      <c r="R47" s="17">
        <f t="shared" si="3"/>
        <v>0.10638724649858178</v>
      </c>
      <c r="S47">
        <f>SQRT((100/(J47*[5]Inputs!$B$9))^2/(K47^2+1))*[5]Inputs!$B$8^2/100</f>
        <v>1.1936621144128245</v>
      </c>
      <c r="T47">
        <f>SQRT((100/(J47*[5]Inputs!$B$9))^2-SQRT((100/(J47*[5]Inputs!$B$9))^2/(K47^2+1))^2)*[5]Inputs!$B$8^2/100/2/PI()/50</f>
        <v>5.3193623249290889E-2</v>
      </c>
      <c r="U47">
        <v>0</v>
      </c>
      <c r="V47">
        <v>2</v>
      </c>
      <c r="W47" t="str">
        <f t="shared" si="0"/>
        <v>PSCAD_DMAT_D_3P_SCR10_XR14_P0.05_Q0.3_3P.Balanced.33</v>
      </c>
      <c r="X47" t="str">
        <f t="shared" si="1"/>
        <v>0.05_0.3_10_14</v>
      </c>
      <c r="Z47">
        <v>0</v>
      </c>
    </row>
    <row r="48" spans="1:26" x14ac:dyDescent="0.25">
      <c r="A48" s="1" t="s">
        <v>385</v>
      </c>
      <c r="B48" t="s">
        <v>55</v>
      </c>
      <c r="C48" t="s">
        <v>17</v>
      </c>
      <c r="D48" t="s">
        <v>1301</v>
      </c>
      <c r="E48" t="s">
        <v>308</v>
      </c>
      <c r="F48" t="s">
        <v>304</v>
      </c>
      <c r="G48">
        <v>20</v>
      </c>
      <c r="H48">
        <v>0.05</v>
      </c>
      <c r="I48" s="7">
        <v>0</v>
      </c>
      <c r="J48" s="7">
        <v>3</v>
      </c>
      <c r="K48" s="7">
        <v>14</v>
      </c>
      <c r="L48" s="5" t="str">
        <f>VLOOKUP(X48,[5]Inputs!$A:$F,6,FALSE)</f>
        <v>1.0288</v>
      </c>
      <c r="M48" s="5" t="str">
        <f>VLOOKUP(X48,[5]Inputs!$A:$H,8,FALSE)</f>
        <v>1.0250</v>
      </c>
      <c r="N48" s="5" t="str">
        <f>VLOOKUP(X48,[5]Inputs!$A:$H,7,FALSE)</f>
        <v>1.0300</v>
      </c>
      <c r="O48">
        <v>0</v>
      </c>
      <c r="P48">
        <v>0.5</v>
      </c>
      <c r="Q48" s="17">
        <f>(SQRT((100/(J48*[5]Inputs!$B$9))^2/(K48^2+1)))*([5]Inputs!$B$8^2/100)*V48</f>
        <v>7.9577474294188315</v>
      </c>
      <c r="R48" s="17">
        <f t="shared" si="3"/>
        <v>0.35462415499527261</v>
      </c>
      <c r="S48">
        <f>SQRT((100/(J48*[5]Inputs!$B$9))^2/(K48^2+1))*[5]Inputs!$B$8^2/100</f>
        <v>3.9788737147094158</v>
      </c>
      <c r="T48">
        <f>SQRT((100/(J48*[5]Inputs!$B$9))^2-SQRT((100/(J48*[5]Inputs!$B$9))^2/(K48^2+1))^2)*[5]Inputs!$B$8^2/100/2/PI()/50</f>
        <v>0.17731207749763631</v>
      </c>
      <c r="U48">
        <v>0</v>
      </c>
      <c r="V48">
        <v>2</v>
      </c>
      <c r="W48" t="str">
        <f t="shared" si="0"/>
        <v>PSCAD_DMAT_D_3P_SCR3_XR14_P0.05_Q0_3P.Balanced.34</v>
      </c>
      <c r="X48" t="str">
        <f t="shared" si="1"/>
        <v>0.05_0_3_14</v>
      </c>
      <c r="Z48">
        <v>0</v>
      </c>
    </row>
    <row r="49" spans="1:26" x14ac:dyDescent="0.25">
      <c r="A49" s="1" t="s">
        <v>386</v>
      </c>
      <c r="B49" t="s">
        <v>55</v>
      </c>
      <c r="C49" t="s">
        <v>17</v>
      </c>
      <c r="D49" t="s">
        <v>1301</v>
      </c>
      <c r="E49" t="s">
        <v>308</v>
      </c>
      <c r="F49" t="s">
        <v>304</v>
      </c>
      <c r="G49">
        <v>20</v>
      </c>
      <c r="H49">
        <v>0.05</v>
      </c>
      <c r="I49" s="7">
        <v>-0.3</v>
      </c>
      <c r="J49" s="7">
        <v>3</v>
      </c>
      <c r="K49" s="7">
        <v>3</v>
      </c>
      <c r="L49" s="5" t="str">
        <f>VLOOKUP(X49,[5]Inputs!$A:$F,6,FALSE)</f>
        <v>1.1178</v>
      </c>
      <c r="M49" s="5" t="str">
        <f>VLOOKUP(X49,[5]Inputs!$A:$H,8,FALSE)</f>
        <v>1.0000</v>
      </c>
      <c r="N49" s="5" t="str">
        <f>VLOOKUP(X49,[5]Inputs!$A:$H,7,FALSE)</f>
        <v>1.0148</v>
      </c>
      <c r="O49">
        <v>0</v>
      </c>
      <c r="P49">
        <v>0.5</v>
      </c>
      <c r="Q49" s="17">
        <f>(SQRT((100/(J49*[5]Inputs!$B$9))^2/(K49^2+1)))*([5]Inputs!$B$8^2/100)*V49</f>
        <v>35.320208942803752</v>
      </c>
      <c r="R49" s="17">
        <f t="shared" si="3"/>
        <v>0.33728315065714698</v>
      </c>
      <c r="S49">
        <f>SQRT((100/(J49*[5]Inputs!$B$9))^2/(K49^2+1))*[5]Inputs!$B$8^2/100</f>
        <v>17.660104471401873</v>
      </c>
      <c r="T49">
        <f>SQRT((100/(J49*[5]Inputs!$B$9))^2-SQRT((100/(J49*[5]Inputs!$B$9))^2/(K49^2+1))^2)*[5]Inputs!$B$8^2/100/2/PI()/50</f>
        <v>0.16864157532857349</v>
      </c>
      <c r="U49">
        <v>0</v>
      </c>
      <c r="V49">
        <v>2</v>
      </c>
      <c r="W49" t="str">
        <f t="shared" si="0"/>
        <v>PSCAD_DMAT_D_3P_SCR3_XR3_P0.05_Q-0.3_3P.Balanced.35</v>
      </c>
      <c r="X49" t="str">
        <f t="shared" si="1"/>
        <v>0.05_-0.3_3_3</v>
      </c>
      <c r="Z49">
        <v>0</v>
      </c>
    </row>
    <row r="50" spans="1:26" x14ac:dyDescent="0.25">
      <c r="A50" s="1" t="s">
        <v>387</v>
      </c>
      <c r="B50" t="s">
        <v>55</v>
      </c>
      <c r="C50" t="s">
        <v>17</v>
      </c>
      <c r="D50" t="s">
        <v>1301</v>
      </c>
      <c r="E50" t="s">
        <v>308</v>
      </c>
      <c r="F50" t="s">
        <v>304</v>
      </c>
      <c r="G50">
        <v>20</v>
      </c>
      <c r="H50">
        <v>0.05</v>
      </c>
      <c r="I50" s="7">
        <v>0.3</v>
      </c>
      <c r="J50" s="7">
        <v>3</v>
      </c>
      <c r="K50" s="7">
        <v>3</v>
      </c>
      <c r="L50" s="5" t="str">
        <f>VLOOKUP(X50,[5]Inputs!$A:$F,6,FALSE)</f>
        <v>0.9331</v>
      </c>
      <c r="M50" s="5" t="str">
        <f>VLOOKUP(X50,[5]Inputs!$A:$H,8,FALSE)</f>
        <v>1.0625</v>
      </c>
      <c r="N50" s="5" t="str">
        <f>VLOOKUP(X50,[5]Inputs!$A:$H,7,FALSE)</f>
        <v>1.0452</v>
      </c>
      <c r="O50">
        <v>0</v>
      </c>
      <c r="P50">
        <v>0.5</v>
      </c>
      <c r="Q50" s="17">
        <f>(SQRT((100/(J50*[5]Inputs!$B$9))^2/(K50^2+1)))*([5]Inputs!$B$8^2/100)*V50</f>
        <v>35.320208942803752</v>
      </c>
      <c r="R50" s="17">
        <f>T50*V50</f>
        <v>0.33728315065714698</v>
      </c>
      <c r="S50">
        <f>SQRT((100/(J50*[5]Inputs!$B$9))^2/(K50^2+1))*[5]Inputs!$B$8^2/100</f>
        <v>17.660104471401873</v>
      </c>
      <c r="T50">
        <f>SQRT((100/(J50*[5]Inputs!$B$9))^2-SQRT((100/(J50*[5]Inputs!$B$9))^2/(K50^2+1))^2)*[5]Inputs!$B$8^2/100/2/PI()/50</f>
        <v>0.16864157532857349</v>
      </c>
      <c r="U50">
        <v>0</v>
      </c>
      <c r="V50">
        <v>2</v>
      </c>
      <c r="W50" t="str">
        <f t="shared" si="0"/>
        <v>PSCAD_DMAT_D_3P_SCR3_XR3_P0.05_Q0.3_3P.Balanced.36</v>
      </c>
      <c r="X50" t="str">
        <f t="shared" si="1"/>
        <v>0.05_0.3_3_3</v>
      </c>
      <c r="Z50">
        <v>0</v>
      </c>
    </row>
    <row r="51" spans="1:26" s="4" customFormat="1" x14ac:dyDescent="0.25">
      <c r="A51" s="3" t="s">
        <v>1141</v>
      </c>
      <c r="B51" t="s">
        <v>55</v>
      </c>
      <c r="C51" s="4" t="s">
        <v>17</v>
      </c>
      <c r="D51" t="s">
        <v>1301</v>
      </c>
      <c r="E51" t="s">
        <v>308</v>
      </c>
      <c r="F51" t="s">
        <v>304</v>
      </c>
      <c r="G51" s="4">
        <v>20</v>
      </c>
      <c r="H51" s="4">
        <v>1</v>
      </c>
      <c r="I51" s="8">
        <v>0</v>
      </c>
      <c r="J51" s="8">
        <v>4.53</v>
      </c>
      <c r="K51" s="8">
        <v>1.21</v>
      </c>
      <c r="L51" s="5" t="str">
        <f>VLOOKUP(X51,[5]Inputs!$A:$F,6,FALSE)</f>
        <v>0.9087</v>
      </c>
      <c r="M51" s="5" t="str">
        <f>VLOOKUP(X51,[5]Inputs!$A:$H,8,FALSE)</f>
        <v>1.0375</v>
      </c>
      <c r="N51" s="5" t="str">
        <f>VLOOKUP(X51,[5]Inputs!$A:$H,7,FALSE)</f>
        <v>1.0300</v>
      </c>
      <c r="O51" s="4">
        <v>0</v>
      </c>
      <c r="P51" s="4">
        <v>0.43</v>
      </c>
      <c r="Q51" s="17">
        <f>(SQRT((100/(J51*[5]Inputs!$B$9))^2/(K51^2+1)))*([5]Inputs!$B$8^2/100)</f>
        <v>23.560643977140487</v>
      </c>
      <c r="R51" s="17">
        <f>SQRT((([5]Inputs!$B$8^2/100)*100/(J51*[5]Inputs!$B$9))^2-(Q51)^2)/(2*PI()*50)</f>
        <v>9.0744989423642855E-2</v>
      </c>
      <c r="S51">
        <f>SQRT((100/(J51*[5]Inputs!$B$9))^2/(K51^2+1))*[5]Inputs!$B$8^2/100</f>
        <v>23.560643977140487</v>
      </c>
      <c r="T51">
        <f>SQRT((100/(J51*[5]Inputs!$B$9))^2-SQRT((100/(J51*[5]Inputs!$B$9))^2/(K51^2+1))^2)*[5]Inputs!$B$8^2/100/2/PI()/50</f>
        <v>9.0744989423642869E-2</v>
      </c>
      <c r="U51" s="4">
        <v>0</v>
      </c>
      <c r="V51" s="4">
        <v>0</v>
      </c>
      <c r="W51" t="str">
        <f t="shared" si="0"/>
        <v>PSCAD_DMAT_D_3P_SCR4.53_XR1.21_P1_Q0_3P.Balanced.37</v>
      </c>
      <c r="X51" t="str">
        <f t="shared" si="1"/>
        <v>1_0_4.53_1.21</v>
      </c>
      <c r="Z51" s="4">
        <v>0</v>
      </c>
    </row>
    <row r="52" spans="1:26" s="4" customFormat="1" x14ac:dyDescent="0.25">
      <c r="A52" s="3" t="s">
        <v>1142</v>
      </c>
      <c r="B52" t="s">
        <v>55</v>
      </c>
      <c r="C52" s="4" t="s">
        <v>17</v>
      </c>
      <c r="D52" t="s">
        <v>1301</v>
      </c>
      <c r="E52" t="s">
        <v>308</v>
      </c>
      <c r="F52" t="s">
        <v>304</v>
      </c>
      <c r="G52" s="4">
        <v>20</v>
      </c>
      <c r="H52" s="4">
        <v>1</v>
      </c>
      <c r="I52" s="8">
        <v>0</v>
      </c>
      <c r="J52" s="8">
        <v>4.53</v>
      </c>
      <c r="K52" s="8">
        <v>1.21</v>
      </c>
      <c r="L52" s="5" t="str">
        <f>VLOOKUP(X52,[5]Inputs!$A:$F,6,FALSE)</f>
        <v>0.9087</v>
      </c>
      <c r="M52" s="5" t="str">
        <f>VLOOKUP(X52,[5]Inputs!$A:$H,8,FALSE)</f>
        <v>1.0375</v>
      </c>
      <c r="N52" s="5" t="str">
        <f>VLOOKUP(X52,[5]Inputs!$A:$H,7,FALSE)</f>
        <v>1.0300</v>
      </c>
      <c r="O52" s="4">
        <v>0</v>
      </c>
      <c r="P52" s="4">
        <v>0.43</v>
      </c>
      <c r="Q52" s="17">
        <f>(SQRT((100/(J52*[5]Inputs!$B$9))^2/(K52^2+1)))*([5]Inputs!$B$8^2/100)</f>
        <v>23.560643977140487</v>
      </c>
      <c r="R52" s="17">
        <f>SQRT((([5]Inputs!$B$8^2/100)*100/(J52*[5]Inputs!$B$9))^2-(Q52)^2)/(2*PI()*50)</f>
        <v>9.0744989423642855E-2</v>
      </c>
      <c r="S52">
        <f>SQRT((100/(J52*[5]Inputs!$B$9))^2/(K52^2+1))*[5]Inputs!$B$8^2/100</f>
        <v>23.560643977140487</v>
      </c>
      <c r="T52">
        <f>SQRT((100/(J52*[5]Inputs!$B$9))^2-SQRT((100/(J52*[5]Inputs!$B$9))^2/(K52^2+1))^2)*[5]Inputs!$B$8^2/100/2/PI()/50</f>
        <v>9.0744989423642869E-2</v>
      </c>
      <c r="U52" s="4">
        <v>0</v>
      </c>
      <c r="V52" s="4">
        <v>0</v>
      </c>
      <c r="W52" t="str">
        <f t="shared" si="0"/>
        <v>PSCAD_DMAT_D_3P_SCR4.53_XR1.21_P1_Q0_3P.Balanced.38</v>
      </c>
      <c r="X52" t="str">
        <f t="shared" si="1"/>
        <v>1_0_4.53_1.21</v>
      </c>
      <c r="Z52" s="4">
        <v>0</v>
      </c>
    </row>
    <row r="53" spans="1:26" s="4" customFormat="1" x14ac:dyDescent="0.25">
      <c r="A53" s="3" t="s">
        <v>1143</v>
      </c>
      <c r="B53" t="s">
        <v>55</v>
      </c>
      <c r="C53" s="4" t="s">
        <v>17</v>
      </c>
      <c r="D53" t="s">
        <v>1301</v>
      </c>
      <c r="E53" t="s">
        <v>308</v>
      </c>
      <c r="F53" t="s">
        <v>304</v>
      </c>
      <c r="G53" s="4">
        <v>20</v>
      </c>
      <c r="H53" s="4">
        <v>1</v>
      </c>
      <c r="I53" s="8">
        <v>0</v>
      </c>
      <c r="J53" s="8">
        <v>4.53</v>
      </c>
      <c r="K53" s="8">
        <v>1.21</v>
      </c>
      <c r="L53" s="5" t="str">
        <f>VLOOKUP(X53,[5]Inputs!$A:$F,6,FALSE)</f>
        <v>0.9087</v>
      </c>
      <c r="M53" s="5" t="str">
        <f>VLOOKUP(X53,[5]Inputs!$A:$H,8,FALSE)</f>
        <v>1.0375</v>
      </c>
      <c r="N53" s="5" t="str">
        <f>VLOOKUP(X53,[5]Inputs!$A:$H,7,FALSE)</f>
        <v>1.0300</v>
      </c>
      <c r="O53" s="4">
        <v>0</v>
      </c>
      <c r="P53" s="4">
        <v>0.5</v>
      </c>
      <c r="Q53" s="17">
        <f>(SQRT((100/(J53*[5]Inputs!$B$9))^2/(K53^2+1)))*([5]Inputs!$B$8^2/100)</f>
        <v>23.560643977140487</v>
      </c>
      <c r="R53" s="17">
        <f>SQRT((([5]Inputs!$B$8^2/100)*100/(J53*[5]Inputs!$B$9))^2-(Q53)^2)/(2*PI()*50)</f>
        <v>9.0744989423642855E-2</v>
      </c>
      <c r="S53">
        <f>SQRT((100/(J53*[5]Inputs!$B$9))^2/(K53^2+1))*[5]Inputs!$B$8^2/100</f>
        <v>23.560643977140487</v>
      </c>
      <c r="T53">
        <f>SQRT((100/(J53*[5]Inputs!$B$9))^2-SQRT((100/(J53*[5]Inputs!$B$9))^2/(K53^2+1))^2)*[5]Inputs!$B$8^2/100/2/PI()/50</f>
        <v>9.0744989423642869E-2</v>
      </c>
      <c r="U53" s="4">
        <v>0</v>
      </c>
      <c r="V53" s="4">
        <v>2</v>
      </c>
      <c r="W53" t="str">
        <f t="shared" si="0"/>
        <v>PSCAD_DMAT_D_3P_SCR4.53_XR1.21_P1_Q0_3P.Balanced.39</v>
      </c>
      <c r="X53" t="str">
        <f t="shared" si="1"/>
        <v>1_0_4.53_1.21</v>
      </c>
      <c r="Z53" s="4">
        <v>0</v>
      </c>
    </row>
    <row r="54" spans="1:26" x14ac:dyDescent="0.25">
      <c r="A54" s="1" t="s">
        <v>388</v>
      </c>
      <c r="B54" t="s">
        <v>55</v>
      </c>
      <c r="C54" t="s">
        <v>18</v>
      </c>
      <c r="D54" t="s">
        <v>1301</v>
      </c>
      <c r="E54" t="s">
        <v>309</v>
      </c>
      <c r="F54" t="s">
        <v>304</v>
      </c>
      <c r="G54">
        <v>20</v>
      </c>
      <c r="H54">
        <v>1</v>
      </c>
      <c r="I54" s="7">
        <v>0</v>
      </c>
      <c r="J54" s="7">
        <v>10</v>
      </c>
      <c r="K54" s="7">
        <v>14</v>
      </c>
      <c r="L54" s="5" t="str">
        <f>VLOOKUP(X54,[5]Inputs!$A:$F,6,FALSE)</f>
        <v>1.0276</v>
      </c>
      <c r="M54" s="5" t="str">
        <f>VLOOKUP(X54,[5]Inputs!$A:$H,8,FALSE)</f>
        <v>1.0500</v>
      </c>
      <c r="N54" s="5" t="str">
        <f>VLOOKUP(X54,[5]Inputs!$A:$H,7,FALSE)</f>
        <v>1.0300</v>
      </c>
      <c r="O54">
        <v>0</v>
      </c>
      <c r="P54">
        <v>0.43</v>
      </c>
      <c r="Q54">
        <v>1E-3</v>
      </c>
      <c r="R54">
        <v>0</v>
      </c>
      <c r="S54">
        <f>SQRT((100/(J54*[5]Inputs!$B$9))^2/(K54^2+1))*[5]Inputs!$B$8^2/100</f>
        <v>1.1936621144128245</v>
      </c>
      <c r="T54">
        <f>SQRT((100/(J54*[5]Inputs!$B$9))^2-SQRT((100/(J54*[5]Inputs!$B$9))^2/(K54^2+1))^2)*[5]Inputs!$B$8^2/100/2/PI()/50</f>
        <v>5.3193623249290889E-2</v>
      </c>
      <c r="U54">
        <v>0</v>
      </c>
      <c r="V54">
        <v>0</v>
      </c>
      <c r="W54" t="str">
        <f t="shared" si="0"/>
        <v>PSCAD_DMAT_D_2P_SCR10_XR14_P1_Q0_2P.Unbalanced.37_1</v>
      </c>
      <c r="X54" t="str">
        <f t="shared" si="1"/>
        <v>1_0_10_14</v>
      </c>
      <c r="Z54">
        <v>0</v>
      </c>
    </row>
    <row r="55" spans="1:26" outlineLevel="1" x14ac:dyDescent="0.25">
      <c r="A55" s="1" t="s">
        <v>389</v>
      </c>
      <c r="B55" t="s">
        <v>55</v>
      </c>
      <c r="C55" t="s">
        <v>18</v>
      </c>
      <c r="D55" t="s">
        <v>1301</v>
      </c>
      <c r="E55" t="s">
        <v>309</v>
      </c>
      <c r="F55" t="s">
        <v>304</v>
      </c>
      <c r="G55">
        <v>20</v>
      </c>
      <c r="H55">
        <v>1</v>
      </c>
      <c r="I55" s="7">
        <v>0</v>
      </c>
      <c r="J55" s="7">
        <v>7.06</v>
      </c>
      <c r="K55" s="7">
        <v>1.63</v>
      </c>
      <c r="L55" s="5" t="str">
        <f>VLOOKUP(X55,[5]Inputs!$A:$F,6,FALSE)</f>
        <v>0.9653</v>
      </c>
      <c r="M55" s="5" t="str">
        <f>VLOOKUP(X55,[5]Inputs!$A:$H,8,FALSE)</f>
        <v>1.0375</v>
      </c>
      <c r="N55" s="5" t="str">
        <f>VLOOKUP(X55,[5]Inputs!$A:$H,7,FALSE)</f>
        <v>1.0300</v>
      </c>
      <c r="O55">
        <v>0</v>
      </c>
      <c r="P55">
        <v>0.43</v>
      </c>
      <c r="Q55">
        <v>1E-3</v>
      </c>
      <c r="R55">
        <v>0</v>
      </c>
      <c r="S55">
        <f>SQRT((100/(J55*[5]Inputs!$B$9))^2/(K55^2+1))*[5]Inputs!$B$8^2/100</f>
        <v>12.409471324438538</v>
      </c>
      <c r="T55">
        <f>SQRT((100/(J55*[5]Inputs!$B$9))^2-SQRT((100/(J55*[5]Inputs!$B$9))^2/(K55^2+1))^2)*[5]Inputs!$B$8^2/100/2/PI()/50</f>
        <v>6.4385935699593638E-2</v>
      </c>
      <c r="U55">
        <v>0</v>
      </c>
      <c r="V55">
        <v>0</v>
      </c>
      <c r="W55" t="str">
        <f t="shared" si="0"/>
        <v>PSCAD_DMAT_D_2P_SCR7.06_XR1.63_P1_Q0_2P.Unbalanced.37_2</v>
      </c>
      <c r="X55" t="str">
        <f t="shared" si="1"/>
        <v>1_0_7.06_1.63</v>
      </c>
      <c r="Z55">
        <v>0</v>
      </c>
    </row>
    <row r="56" spans="1:26" outlineLevel="1" x14ac:dyDescent="0.25">
      <c r="A56" s="1" t="s">
        <v>390</v>
      </c>
      <c r="B56" t="s">
        <v>55</v>
      </c>
      <c r="C56" t="s">
        <v>18</v>
      </c>
      <c r="D56" t="s">
        <v>1301</v>
      </c>
      <c r="E56" t="s">
        <v>309</v>
      </c>
      <c r="F56" t="s">
        <v>304</v>
      </c>
      <c r="G56">
        <v>20</v>
      </c>
      <c r="H56">
        <v>1</v>
      </c>
      <c r="I56" s="7">
        <v>0</v>
      </c>
      <c r="J56" s="7">
        <v>4.53</v>
      </c>
      <c r="K56" s="7">
        <v>1.21</v>
      </c>
      <c r="L56" s="5" t="str">
        <f>VLOOKUP(X56,[5]Inputs!$A:$F,6,FALSE)</f>
        <v>0.9087</v>
      </c>
      <c r="M56" s="5" t="str">
        <f>VLOOKUP(X56,[5]Inputs!$A:$H,8,FALSE)</f>
        <v>1.0375</v>
      </c>
      <c r="N56" s="5" t="str">
        <f>VLOOKUP(X56,[5]Inputs!$A:$H,7,FALSE)</f>
        <v>1.0300</v>
      </c>
      <c r="O56">
        <v>0</v>
      </c>
      <c r="P56">
        <v>0.43</v>
      </c>
      <c r="Q56">
        <v>1E-3</v>
      </c>
      <c r="R56">
        <v>0</v>
      </c>
      <c r="S56">
        <f>SQRT((100/(J56*[5]Inputs!$B$9))^2/(K56^2+1))*[5]Inputs!$B$8^2/100</f>
        <v>23.560643977140487</v>
      </c>
      <c r="T56">
        <f>SQRT((100/(J56*[5]Inputs!$B$9))^2-SQRT((100/(J56*[5]Inputs!$B$9))^2/(K56^2+1))^2)*[5]Inputs!$B$8^2/100/2/PI()/50</f>
        <v>9.0744989423642869E-2</v>
      </c>
      <c r="U56">
        <v>0</v>
      </c>
      <c r="V56">
        <v>0</v>
      </c>
      <c r="W56" t="str">
        <f t="shared" si="0"/>
        <v>PSCAD_DMAT_D_2P_SCR4.53_XR1.21_P1_Q0_2P.Unbalanced.37_3</v>
      </c>
      <c r="X56" t="str">
        <f t="shared" si="1"/>
        <v>1_0_4.53_1.21</v>
      </c>
      <c r="Z56">
        <v>0</v>
      </c>
    </row>
    <row r="57" spans="1:26" outlineLevel="1" x14ac:dyDescent="0.25">
      <c r="A57" s="1" t="s">
        <v>391</v>
      </c>
      <c r="B57" t="s">
        <v>55</v>
      </c>
      <c r="C57" t="s">
        <v>18</v>
      </c>
      <c r="D57" t="s">
        <v>1301</v>
      </c>
      <c r="E57" t="s">
        <v>309</v>
      </c>
      <c r="F57" t="s">
        <v>304</v>
      </c>
      <c r="G57">
        <v>20</v>
      </c>
      <c r="H57">
        <v>1</v>
      </c>
      <c r="I57" s="7">
        <v>-0.3</v>
      </c>
      <c r="J57" s="7">
        <v>10</v>
      </c>
      <c r="K57" s="7">
        <v>14</v>
      </c>
      <c r="L57" s="5" t="str">
        <f>VLOOKUP(X57,[5]Inputs!$A:$F,6,FALSE)</f>
        <v>1.0567</v>
      </c>
      <c r="M57" s="5" t="str">
        <f>VLOOKUP(X57,[5]Inputs!$A:$H,8,FALSE)</f>
        <v>1.0125</v>
      </c>
      <c r="N57" s="5" t="str">
        <f>VLOOKUP(X57,[5]Inputs!$A:$H,7,FALSE)</f>
        <v>1.0148</v>
      </c>
      <c r="O57">
        <v>0</v>
      </c>
      <c r="P57">
        <v>0.43</v>
      </c>
      <c r="Q57">
        <v>1E-3</v>
      </c>
      <c r="R57">
        <v>0</v>
      </c>
      <c r="S57">
        <f>SQRT((100/(J57*[5]Inputs!$B$9))^2/(K57^2+1))*[5]Inputs!$B$8^2/100</f>
        <v>1.1936621144128245</v>
      </c>
      <c r="T57">
        <f>SQRT((100/(J57*[5]Inputs!$B$9))^2-SQRT((100/(J57*[5]Inputs!$B$9))^2/(K57^2+1))^2)*[5]Inputs!$B$8^2/100/2/PI()/50</f>
        <v>5.3193623249290889E-2</v>
      </c>
      <c r="U57">
        <v>0</v>
      </c>
      <c r="V57">
        <v>0</v>
      </c>
      <c r="W57" t="str">
        <f t="shared" si="0"/>
        <v>PSCAD_DMAT_D_2P_SCR10_XR14_P1_Q-0.3_2P.Unbalanced.38</v>
      </c>
      <c r="X57" t="str">
        <f t="shared" si="1"/>
        <v>1_-0.3_10_14</v>
      </c>
      <c r="Z57">
        <v>0</v>
      </c>
    </row>
    <row r="58" spans="1:26" outlineLevel="1" x14ac:dyDescent="0.25">
      <c r="A58" s="1" t="s">
        <v>392</v>
      </c>
      <c r="B58" t="s">
        <v>55</v>
      </c>
      <c r="C58" t="s">
        <v>18</v>
      </c>
      <c r="D58" t="s">
        <v>1301</v>
      </c>
      <c r="E58" t="s">
        <v>309</v>
      </c>
      <c r="F58" t="s">
        <v>304</v>
      </c>
      <c r="G58">
        <v>20</v>
      </c>
      <c r="H58">
        <v>1</v>
      </c>
      <c r="I58" s="7">
        <v>0.3</v>
      </c>
      <c r="J58" s="7">
        <v>10</v>
      </c>
      <c r="K58" s="7">
        <v>14</v>
      </c>
      <c r="L58" s="5" t="str">
        <f>VLOOKUP(X58,[5]Inputs!$A:$F,6,FALSE)</f>
        <v>0.9986</v>
      </c>
      <c r="M58" s="5" t="str">
        <f>VLOOKUP(X58,[5]Inputs!$A:$H,8,FALSE)</f>
        <v>1.0750</v>
      </c>
      <c r="N58" s="5" t="str">
        <f>VLOOKUP(X58,[5]Inputs!$A:$H,7,FALSE)</f>
        <v>1.0452</v>
      </c>
      <c r="O58">
        <v>0</v>
      </c>
      <c r="P58">
        <v>0.43</v>
      </c>
      <c r="Q58">
        <v>1E-3</v>
      </c>
      <c r="R58">
        <v>0</v>
      </c>
      <c r="S58">
        <f>SQRT((100/(J58*[5]Inputs!$B$9))^2/(K58^2+1))*[5]Inputs!$B$8^2/100</f>
        <v>1.1936621144128245</v>
      </c>
      <c r="T58">
        <f>SQRT((100/(J58*[5]Inputs!$B$9))^2-SQRT((100/(J58*[5]Inputs!$B$9))^2/(K58^2+1))^2)*[5]Inputs!$B$8^2/100/2/PI()/50</f>
        <v>5.3193623249290889E-2</v>
      </c>
      <c r="U58">
        <v>0</v>
      </c>
      <c r="V58">
        <v>0</v>
      </c>
      <c r="W58" t="str">
        <f t="shared" si="0"/>
        <v>PSCAD_DMAT_D_2P_SCR10_XR14_P1_Q0.3_2P.Unbalanced.39</v>
      </c>
      <c r="X58" t="str">
        <f t="shared" si="1"/>
        <v>1_0.3_10_14</v>
      </c>
      <c r="Z58">
        <v>0</v>
      </c>
    </row>
    <row r="59" spans="1:26" outlineLevel="1" x14ac:dyDescent="0.25">
      <c r="A59" s="1" t="s">
        <v>393</v>
      </c>
      <c r="B59" t="s">
        <v>55</v>
      </c>
      <c r="C59" t="s">
        <v>18</v>
      </c>
      <c r="D59" t="s">
        <v>1301</v>
      </c>
      <c r="E59" t="s">
        <v>309</v>
      </c>
      <c r="F59" t="s">
        <v>304</v>
      </c>
      <c r="G59">
        <v>20</v>
      </c>
      <c r="H59">
        <v>1</v>
      </c>
      <c r="I59" s="7">
        <v>0</v>
      </c>
      <c r="J59" s="7">
        <v>3</v>
      </c>
      <c r="K59" s="7">
        <v>14</v>
      </c>
      <c r="L59" s="5" t="str">
        <f>VLOOKUP(X59,[5]Inputs!$A:$F,6,FALSE)</f>
        <v>1.0573</v>
      </c>
      <c r="M59" s="5" t="str">
        <f>VLOOKUP(X59,[5]Inputs!$A:$H,8,FALSE)</f>
        <v>1.0500</v>
      </c>
      <c r="N59" s="5" t="str">
        <f>VLOOKUP(X59,[5]Inputs!$A:$H,7,FALSE)</f>
        <v>1.0300</v>
      </c>
      <c r="O59">
        <v>0</v>
      </c>
      <c r="P59">
        <v>0.43</v>
      </c>
      <c r="Q59">
        <v>1E-3</v>
      </c>
      <c r="R59">
        <v>0</v>
      </c>
      <c r="S59">
        <f>SQRT((100/(J59*[5]Inputs!$B$9))^2/(K59^2+1))*[5]Inputs!$B$8^2/100</f>
        <v>3.9788737147094158</v>
      </c>
      <c r="T59">
        <f>SQRT((100/(J59*[5]Inputs!$B$9))^2-SQRT((100/(J59*[5]Inputs!$B$9))^2/(K59^2+1))^2)*[5]Inputs!$B$8^2/100/2/PI()/50</f>
        <v>0.17731207749763631</v>
      </c>
      <c r="U59">
        <v>0</v>
      </c>
      <c r="V59">
        <v>0</v>
      </c>
      <c r="W59" t="str">
        <f t="shared" si="0"/>
        <v>PSCAD_DMAT_D_2P_SCR3_XR14_P1_Q0_2P.Unbalanced.40</v>
      </c>
      <c r="X59" t="str">
        <f t="shared" si="1"/>
        <v>1_0_3_14</v>
      </c>
      <c r="Z59">
        <v>0</v>
      </c>
    </row>
    <row r="60" spans="1:26" outlineLevel="1" x14ac:dyDescent="0.25">
      <c r="A60" s="1" t="s">
        <v>394</v>
      </c>
      <c r="B60" t="s">
        <v>55</v>
      </c>
      <c r="C60" t="s">
        <v>18</v>
      </c>
      <c r="D60" t="s">
        <v>1301</v>
      </c>
      <c r="E60" t="s">
        <v>309</v>
      </c>
      <c r="F60" t="s">
        <v>304</v>
      </c>
      <c r="G60">
        <v>20</v>
      </c>
      <c r="H60">
        <v>1</v>
      </c>
      <c r="I60" s="7">
        <v>-0.3</v>
      </c>
      <c r="J60" s="7">
        <v>3</v>
      </c>
      <c r="K60" s="7">
        <v>3</v>
      </c>
      <c r="L60" s="5" t="str">
        <f>VLOOKUP(X60,[5]Inputs!$A:$F,6,FALSE)</f>
        <v>1.0741</v>
      </c>
      <c r="M60" s="5" t="str">
        <f>VLOOKUP(X60,[5]Inputs!$A:$H,8,FALSE)</f>
        <v>1.0125</v>
      </c>
      <c r="N60" s="5" t="str">
        <f>VLOOKUP(X60,[5]Inputs!$A:$H,7,FALSE)</f>
        <v>1.0148</v>
      </c>
      <c r="O60">
        <v>0</v>
      </c>
      <c r="P60">
        <v>0.43</v>
      </c>
      <c r="Q60">
        <v>1E-3</v>
      </c>
      <c r="R60">
        <v>0</v>
      </c>
      <c r="S60">
        <f>SQRT((100/(J60*[5]Inputs!$B$9))^2/(K60^2+1))*[5]Inputs!$B$8^2/100</f>
        <v>17.660104471401873</v>
      </c>
      <c r="T60">
        <f>SQRT((100/(J60*[5]Inputs!$B$9))^2-SQRT((100/(J60*[5]Inputs!$B$9))^2/(K60^2+1))^2)*[5]Inputs!$B$8^2/100/2/PI()/50</f>
        <v>0.16864157532857349</v>
      </c>
      <c r="U60">
        <v>0</v>
      </c>
      <c r="V60">
        <v>0</v>
      </c>
      <c r="W60" t="str">
        <f t="shared" si="0"/>
        <v>PSCAD_DMAT_D_2P_SCR3_XR3_P1_Q-0.3_2P.Unbalanced.41</v>
      </c>
      <c r="X60" t="str">
        <f t="shared" si="1"/>
        <v>1_-0.3_3_3</v>
      </c>
      <c r="Z60">
        <v>0</v>
      </c>
    </row>
    <row r="61" spans="1:26" outlineLevel="1" x14ac:dyDescent="0.25">
      <c r="A61" s="1" t="s">
        <v>395</v>
      </c>
      <c r="B61" t="s">
        <v>55</v>
      </c>
      <c r="C61" t="s">
        <v>18</v>
      </c>
      <c r="D61" t="s">
        <v>1301</v>
      </c>
      <c r="E61" t="s">
        <v>309</v>
      </c>
      <c r="F61" t="s">
        <v>304</v>
      </c>
      <c r="G61">
        <v>20</v>
      </c>
      <c r="H61">
        <v>1</v>
      </c>
      <c r="I61" s="7">
        <v>0.3</v>
      </c>
      <c r="J61" s="7">
        <v>3</v>
      </c>
      <c r="K61" s="7">
        <v>3</v>
      </c>
      <c r="L61" s="5" t="str">
        <f>VLOOKUP(X61,[5]Inputs!$A:$F,6,FALSE)</f>
        <v>0.8802</v>
      </c>
      <c r="M61" s="5" t="str">
        <f>VLOOKUP(X61,[5]Inputs!$A:$H,8,FALSE)</f>
        <v>1.0750</v>
      </c>
      <c r="N61" s="5" t="str">
        <f>VLOOKUP(X61,[5]Inputs!$A:$H,7,FALSE)</f>
        <v>1.0452</v>
      </c>
      <c r="O61">
        <v>0</v>
      </c>
      <c r="P61">
        <v>0.43</v>
      </c>
      <c r="Q61">
        <v>1E-3</v>
      </c>
      <c r="R61">
        <v>0</v>
      </c>
      <c r="S61">
        <f>SQRT((100/(J61*[5]Inputs!$B$9))^2/(K61^2+1))*[5]Inputs!$B$8^2/100</f>
        <v>17.660104471401873</v>
      </c>
      <c r="T61">
        <f>SQRT((100/(J61*[5]Inputs!$B$9))^2-SQRT((100/(J61*[5]Inputs!$B$9))^2/(K61^2+1))^2)*[5]Inputs!$B$8^2/100/2/PI()/50</f>
        <v>0.16864157532857349</v>
      </c>
      <c r="U61">
        <v>0</v>
      </c>
      <c r="V61">
        <v>0</v>
      </c>
      <c r="W61" t="str">
        <f t="shared" si="0"/>
        <v>PSCAD_DMAT_D_2P_SCR3_XR3_P1_Q0.3_2P.Unbalanced.42</v>
      </c>
      <c r="X61" t="str">
        <f t="shared" si="1"/>
        <v>1_0.3_3_3</v>
      </c>
      <c r="Z61">
        <v>0</v>
      </c>
    </row>
    <row r="62" spans="1:26" outlineLevel="1" x14ac:dyDescent="0.25">
      <c r="A62" s="1" t="s">
        <v>396</v>
      </c>
      <c r="B62" t="s">
        <v>55</v>
      </c>
      <c r="C62" t="s">
        <v>18</v>
      </c>
      <c r="D62" t="s">
        <v>1301</v>
      </c>
      <c r="E62" t="s">
        <v>309</v>
      </c>
      <c r="F62" t="s">
        <v>304</v>
      </c>
      <c r="G62">
        <v>20</v>
      </c>
      <c r="H62">
        <v>0.05</v>
      </c>
      <c r="I62" s="7">
        <v>0</v>
      </c>
      <c r="J62" s="7">
        <v>10</v>
      </c>
      <c r="K62" s="7">
        <v>14</v>
      </c>
      <c r="L62" s="5" t="str">
        <f>VLOOKUP(X62,[5]Inputs!$A:$F,6,FALSE)</f>
        <v>1.0296</v>
      </c>
      <c r="M62" s="5" t="str">
        <f>VLOOKUP(X62,[5]Inputs!$A:$H,8,FALSE)</f>
        <v>1.0375</v>
      </c>
      <c r="N62" s="5" t="str">
        <f>VLOOKUP(X62,[5]Inputs!$A:$H,7,FALSE)</f>
        <v>1.0300</v>
      </c>
      <c r="O62">
        <v>0</v>
      </c>
      <c r="P62">
        <v>0.43</v>
      </c>
      <c r="Q62">
        <v>1E-3</v>
      </c>
      <c r="R62">
        <v>0</v>
      </c>
      <c r="S62">
        <f>SQRT((100/(J62*[5]Inputs!$B$9))^2/(K62^2+1))*[5]Inputs!$B$8^2/100</f>
        <v>1.1936621144128245</v>
      </c>
      <c r="T62">
        <f>SQRT((100/(J62*[5]Inputs!$B$9))^2-SQRT((100/(J62*[5]Inputs!$B$9))^2/(K62^2+1))^2)*[5]Inputs!$B$8^2/100/2/PI()/50</f>
        <v>5.3193623249290889E-2</v>
      </c>
      <c r="U62">
        <v>0</v>
      </c>
      <c r="V62">
        <v>0</v>
      </c>
      <c r="W62" t="str">
        <f t="shared" si="0"/>
        <v>PSCAD_DMAT_D_2P_SCR10_XR14_P0.05_Q0_2P.Unbalanced.43_1</v>
      </c>
      <c r="X62" t="str">
        <f t="shared" si="1"/>
        <v>0.05_0_10_14</v>
      </c>
      <c r="Z62">
        <v>0</v>
      </c>
    </row>
    <row r="63" spans="1:26" outlineLevel="1" x14ac:dyDescent="0.25">
      <c r="A63" s="1" t="s">
        <v>397</v>
      </c>
      <c r="B63" t="s">
        <v>55</v>
      </c>
      <c r="C63" t="s">
        <v>18</v>
      </c>
      <c r="D63" t="s">
        <v>1301</v>
      </c>
      <c r="E63" t="s">
        <v>309</v>
      </c>
      <c r="F63" t="s">
        <v>304</v>
      </c>
      <c r="G63">
        <v>20</v>
      </c>
      <c r="H63">
        <v>0.05</v>
      </c>
      <c r="I63" s="7">
        <v>0</v>
      </c>
      <c r="J63" s="7">
        <v>7.06</v>
      </c>
      <c r="K63" s="7">
        <v>1.63</v>
      </c>
      <c r="L63" s="5" t="str">
        <f>VLOOKUP(X63,[5]Inputs!$A:$F,6,FALSE)</f>
        <v>1.0264</v>
      </c>
      <c r="M63" s="5" t="str">
        <f>VLOOKUP(X63,[5]Inputs!$A:$H,8,FALSE)</f>
        <v>1.0375</v>
      </c>
      <c r="N63" s="5" t="str">
        <f>VLOOKUP(X63,[5]Inputs!$A:$H,7,FALSE)</f>
        <v>1.0300</v>
      </c>
      <c r="O63">
        <v>0</v>
      </c>
      <c r="P63">
        <v>0.43</v>
      </c>
      <c r="Q63">
        <v>1E-3</v>
      </c>
      <c r="R63">
        <v>0</v>
      </c>
      <c r="S63">
        <f>SQRT((100/(J63*[5]Inputs!$B$9))^2/(K63^2+1))*[5]Inputs!$B$8^2/100</f>
        <v>12.409471324438538</v>
      </c>
      <c r="T63">
        <f>SQRT((100/(J63*[5]Inputs!$B$9))^2-SQRT((100/(J63*[5]Inputs!$B$9))^2/(K63^2+1))^2)*[5]Inputs!$B$8^2/100/2/PI()/50</f>
        <v>6.4385935699593638E-2</v>
      </c>
      <c r="U63">
        <v>0</v>
      </c>
      <c r="V63">
        <v>0</v>
      </c>
      <c r="W63" t="str">
        <f t="shared" si="0"/>
        <v>PSCAD_DMAT_D_2P_SCR7.06_XR1.63_P0.05_Q0_2P.Unbalanced.43_2</v>
      </c>
      <c r="X63" t="str">
        <f t="shared" si="1"/>
        <v>0.05_0_7.06_1.63</v>
      </c>
      <c r="Z63">
        <v>0</v>
      </c>
    </row>
    <row r="64" spans="1:26" outlineLevel="1" x14ac:dyDescent="0.25">
      <c r="A64" s="1" t="s">
        <v>398</v>
      </c>
      <c r="B64" t="s">
        <v>55</v>
      </c>
      <c r="C64" t="s">
        <v>18</v>
      </c>
      <c r="D64" t="s">
        <v>1301</v>
      </c>
      <c r="E64" t="s">
        <v>309</v>
      </c>
      <c r="F64" t="s">
        <v>304</v>
      </c>
      <c r="G64">
        <v>20</v>
      </c>
      <c r="H64">
        <v>0.05</v>
      </c>
      <c r="I64" s="7">
        <v>0</v>
      </c>
      <c r="J64" s="7">
        <v>4.53</v>
      </c>
      <c r="K64" s="7">
        <v>1.21</v>
      </c>
      <c r="L64" s="5" t="str">
        <f>VLOOKUP(X64,[5]Inputs!$A:$F,6,FALSE)</f>
        <v>1.0233</v>
      </c>
      <c r="M64" s="5" t="str">
        <f>VLOOKUP(X64,[5]Inputs!$A:$H,8,FALSE)</f>
        <v>1.0250</v>
      </c>
      <c r="N64" s="5" t="str">
        <f>VLOOKUP(X64,[5]Inputs!$A:$H,7,FALSE)</f>
        <v>1.0300</v>
      </c>
      <c r="O64">
        <v>0</v>
      </c>
      <c r="P64">
        <v>0.43</v>
      </c>
      <c r="Q64">
        <v>1E-3</v>
      </c>
      <c r="R64">
        <v>0</v>
      </c>
      <c r="S64">
        <f>SQRT((100/(J64*[5]Inputs!$B$9))^2/(K64^2+1))*[5]Inputs!$B$8^2/100</f>
        <v>23.560643977140487</v>
      </c>
      <c r="T64">
        <f>SQRT((100/(J64*[5]Inputs!$B$9))^2-SQRT((100/(J64*[5]Inputs!$B$9))^2/(K64^2+1))^2)*[5]Inputs!$B$8^2/100/2/PI()/50</f>
        <v>9.0744989423642869E-2</v>
      </c>
      <c r="U64">
        <v>0</v>
      </c>
      <c r="V64">
        <v>0</v>
      </c>
      <c r="W64" t="str">
        <f t="shared" si="0"/>
        <v>PSCAD_DMAT_D_2P_SCR4.53_XR1.21_P0.05_Q0_2P.Unbalanced.43_3</v>
      </c>
      <c r="X64" t="str">
        <f t="shared" si="1"/>
        <v>0.05_0_4.53_1.21</v>
      </c>
      <c r="Z64">
        <v>0</v>
      </c>
    </row>
    <row r="65" spans="1:26" outlineLevel="1" x14ac:dyDescent="0.25">
      <c r="A65" s="1" t="s">
        <v>399</v>
      </c>
      <c r="B65" t="s">
        <v>55</v>
      </c>
      <c r="C65" t="s">
        <v>18</v>
      </c>
      <c r="D65" t="s">
        <v>1301</v>
      </c>
      <c r="E65" t="s">
        <v>309</v>
      </c>
      <c r="F65" t="s">
        <v>304</v>
      </c>
      <c r="G65">
        <v>20</v>
      </c>
      <c r="H65">
        <v>0.05</v>
      </c>
      <c r="I65" s="7">
        <v>-0.3</v>
      </c>
      <c r="J65" s="7">
        <v>10</v>
      </c>
      <c r="K65" s="7">
        <v>14</v>
      </c>
      <c r="L65" s="5" t="str">
        <f>VLOOKUP(X65,[5]Inputs!$A:$F,6,FALSE)</f>
        <v>1.0587</v>
      </c>
      <c r="M65" s="5" t="str">
        <f>VLOOKUP(X65,[5]Inputs!$A:$H,8,FALSE)</f>
        <v>1.0000</v>
      </c>
      <c r="N65" s="5" t="str">
        <f>VLOOKUP(X65,[5]Inputs!$A:$H,7,FALSE)</f>
        <v>1.0148</v>
      </c>
      <c r="O65">
        <v>0</v>
      </c>
      <c r="P65">
        <v>0.43</v>
      </c>
      <c r="Q65">
        <v>1E-3</v>
      </c>
      <c r="R65">
        <v>0</v>
      </c>
      <c r="S65">
        <f>SQRT((100/(J65*[5]Inputs!$B$9))^2/(K65^2+1))*[5]Inputs!$B$8^2/100</f>
        <v>1.1936621144128245</v>
      </c>
      <c r="T65">
        <f>SQRT((100/(J65*[5]Inputs!$B$9))^2-SQRT((100/(J65*[5]Inputs!$B$9))^2/(K65^2+1))^2)*[5]Inputs!$B$8^2/100/2/PI()/50</f>
        <v>5.3193623249290889E-2</v>
      </c>
      <c r="U65">
        <v>0</v>
      </c>
      <c r="V65">
        <v>0</v>
      </c>
      <c r="W65" t="str">
        <f t="shared" si="0"/>
        <v>PSCAD_DMAT_D_2P_SCR10_XR14_P0.05_Q-0.3_2P.Unbalanced.44</v>
      </c>
      <c r="X65" t="str">
        <f t="shared" si="1"/>
        <v>0.05_-0.3_10_14</v>
      </c>
      <c r="Z65">
        <v>0</v>
      </c>
    </row>
    <row r="66" spans="1:26" outlineLevel="1" x14ac:dyDescent="0.25">
      <c r="A66" s="1" t="s">
        <v>400</v>
      </c>
      <c r="B66" t="s">
        <v>55</v>
      </c>
      <c r="C66" t="s">
        <v>18</v>
      </c>
      <c r="D66" t="s">
        <v>1301</v>
      </c>
      <c r="E66" t="s">
        <v>309</v>
      </c>
      <c r="F66" t="s">
        <v>304</v>
      </c>
      <c r="G66">
        <v>20</v>
      </c>
      <c r="H66">
        <v>0.05</v>
      </c>
      <c r="I66" s="7">
        <v>0.3</v>
      </c>
      <c r="J66" s="7">
        <v>10</v>
      </c>
      <c r="K66" s="7">
        <v>14</v>
      </c>
      <c r="L66" s="5" t="str">
        <f>VLOOKUP(X66,[5]Inputs!$A:$F,6,FALSE)</f>
        <v>1.0006</v>
      </c>
      <c r="M66" s="5" t="str">
        <f>VLOOKUP(X66,[5]Inputs!$A:$H,8,FALSE)</f>
        <v>1.0625</v>
      </c>
      <c r="N66" s="5" t="str">
        <f>VLOOKUP(X66,[5]Inputs!$A:$H,7,FALSE)</f>
        <v>1.0452</v>
      </c>
      <c r="O66">
        <v>0</v>
      </c>
      <c r="P66">
        <v>0.43</v>
      </c>
      <c r="Q66">
        <v>1E-3</v>
      </c>
      <c r="R66">
        <v>0</v>
      </c>
      <c r="S66">
        <f>SQRT((100/(J66*[5]Inputs!$B$9))^2/(K66^2+1))*[5]Inputs!$B$8^2/100</f>
        <v>1.1936621144128245</v>
      </c>
      <c r="T66">
        <f>SQRT((100/(J66*[5]Inputs!$B$9))^2-SQRT((100/(J66*[5]Inputs!$B$9))^2/(K66^2+1))^2)*[5]Inputs!$B$8^2/100/2/PI()/50</f>
        <v>5.3193623249290889E-2</v>
      </c>
      <c r="U66">
        <v>0</v>
      </c>
      <c r="V66">
        <v>0</v>
      </c>
      <c r="W66" t="str">
        <f t="shared" si="0"/>
        <v>PSCAD_DMAT_D_2P_SCR10_XR14_P0.05_Q0.3_2P.Unbalanced.45</v>
      </c>
      <c r="X66" t="str">
        <f t="shared" si="1"/>
        <v>0.05_0.3_10_14</v>
      </c>
      <c r="Z66">
        <v>0</v>
      </c>
    </row>
    <row r="67" spans="1:26" outlineLevel="1" x14ac:dyDescent="0.25">
      <c r="A67" s="1" t="s">
        <v>401</v>
      </c>
      <c r="B67" t="s">
        <v>55</v>
      </c>
      <c r="C67" t="s">
        <v>18</v>
      </c>
      <c r="D67" t="s">
        <v>1301</v>
      </c>
      <c r="E67" t="s">
        <v>309</v>
      </c>
      <c r="F67" t="s">
        <v>304</v>
      </c>
      <c r="G67">
        <v>20</v>
      </c>
      <c r="H67">
        <v>0.05</v>
      </c>
      <c r="I67" s="7">
        <v>0</v>
      </c>
      <c r="J67" s="7">
        <v>3</v>
      </c>
      <c r="K67" s="7">
        <v>14</v>
      </c>
      <c r="L67" s="5" t="str">
        <f>VLOOKUP(X67,[5]Inputs!$A:$F,6,FALSE)</f>
        <v>1.0288</v>
      </c>
      <c r="M67" s="5" t="str">
        <f>VLOOKUP(X67,[5]Inputs!$A:$H,8,FALSE)</f>
        <v>1.0250</v>
      </c>
      <c r="N67" s="5" t="str">
        <f>VLOOKUP(X67,[5]Inputs!$A:$H,7,FALSE)</f>
        <v>1.0300</v>
      </c>
      <c r="O67">
        <v>0</v>
      </c>
      <c r="P67">
        <v>0.43</v>
      </c>
      <c r="Q67">
        <v>1E-3</v>
      </c>
      <c r="R67">
        <v>0</v>
      </c>
      <c r="S67">
        <f>SQRT((100/(J67*[5]Inputs!$B$9))^2/(K67^2+1))*[5]Inputs!$B$8^2/100</f>
        <v>3.9788737147094158</v>
      </c>
      <c r="T67">
        <f>SQRT((100/(J67*[5]Inputs!$B$9))^2-SQRT((100/(J67*[5]Inputs!$B$9))^2/(K67^2+1))^2)*[5]Inputs!$B$8^2/100/2/PI()/50</f>
        <v>0.17731207749763631</v>
      </c>
      <c r="U67">
        <v>0</v>
      </c>
      <c r="V67">
        <v>0</v>
      </c>
      <c r="W67" t="str">
        <f t="shared" ref="W67:W130" si="4">"PSCAD_"&amp;F67&amp;"_"&amp;D67&amp;"_"&amp;E67&amp;"_SCR"&amp;ROUND(J67,2)&amp;"_XR"&amp;ROUND(K67,2)&amp;"_P"&amp;H67&amp;"_Q"&amp;I67&amp;"_"&amp;A67</f>
        <v>PSCAD_DMAT_D_2P_SCR3_XR14_P0.05_Q0_2P.Unbalanced.46</v>
      </c>
      <c r="X67" t="str">
        <f t="shared" ref="X67:X130" si="5">H67&amp;"_"&amp;I67&amp;"_"&amp;ROUND(J67,2)&amp;"_"&amp;ROUND(K67,2)</f>
        <v>0.05_0_3_14</v>
      </c>
      <c r="Z67">
        <v>0</v>
      </c>
    </row>
    <row r="68" spans="1:26" outlineLevel="1" x14ac:dyDescent="0.25">
      <c r="A68" s="1" t="s">
        <v>402</v>
      </c>
      <c r="B68" t="s">
        <v>55</v>
      </c>
      <c r="C68" t="s">
        <v>18</v>
      </c>
      <c r="D68" t="s">
        <v>1301</v>
      </c>
      <c r="E68" t="s">
        <v>309</v>
      </c>
      <c r="F68" t="s">
        <v>304</v>
      </c>
      <c r="G68">
        <v>20</v>
      </c>
      <c r="H68">
        <v>0.05</v>
      </c>
      <c r="I68" s="7">
        <v>-0.3</v>
      </c>
      <c r="J68" s="7">
        <v>3</v>
      </c>
      <c r="K68" s="7">
        <v>3</v>
      </c>
      <c r="L68" s="5" t="str">
        <f>VLOOKUP(X68,[5]Inputs!$A:$F,6,FALSE)</f>
        <v>1.1178</v>
      </c>
      <c r="M68" s="5" t="str">
        <f>VLOOKUP(X68,[5]Inputs!$A:$H,8,FALSE)</f>
        <v>1.0000</v>
      </c>
      <c r="N68" s="5" t="str">
        <f>VLOOKUP(X68,[5]Inputs!$A:$H,7,FALSE)</f>
        <v>1.0148</v>
      </c>
      <c r="O68">
        <v>0</v>
      </c>
      <c r="P68">
        <v>0.43</v>
      </c>
      <c r="Q68">
        <v>1E-3</v>
      </c>
      <c r="R68">
        <v>0</v>
      </c>
      <c r="S68">
        <f>SQRT((100/(J68*[5]Inputs!$B$9))^2/(K68^2+1))*[5]Inputs!$B$8^2/100</f>
        <v>17.660104471401873</v>
      </c>
      <c r="T68">
        <f>SQRT((100/(J68*[5]Inputs!$B$9))^2-SQRT((100/(J68*[5]Inputs!$B$9))^2/(K68^2+1))^2)*[5]Inputs!$B$8^2/100/2/PI()/50</f>
        <v>0.16864157532857349</v>
      </c>
      <c r="U68">
        <v>0</v>
      </c>
      <c r="V68">
        <v>0</v>
      </c>
      <c r="W68" t="str">
        <f t="shared" si="4"/>
        <v>PSCAD_DMAT_D_2P_SCR3_XR3_P0.05_Q-0.3_2P.Unbalanced.47</v>
      </c>
      <c r="X68" t="str">
        <f t="shared" si="5"/>
        <v>0.05_-0.3_3_3</v>
      </c>
      <c r="Z68">
        <v>0</v>
      </c>
    </row>
    <row r="69" spans="1:26" outlineLevel="1" x14ac:dyDescent="0.25">
      <c r="A69" s="1" t="s">
        <v>403</v>
      </c>
      <c r="B69" t="s">
        <v>55</v>
      </c>
      <c r="C69" t="s">
        <v>18</v>
      </c>
      <c r="D69" t="s">
        <v>1301</v>
      </c>
      <c r="E69" t="s">
        <v>309</v>
      </c>
      <c r="F69" t="s">
        <v>304</v>
      </c>
      <c r="G69">
        <v>20</v>
      </c>
      <c r="H69">
        <v>0.05</v>
      </c>
      <c r="I69" s="7">
        <v>0.3</v>
      </c>
      <c r="J69" s="7">
        <v>3</v>
      </c>
      <c r="K69" s="7">
        <v>3</v>
      </c>
      <c r="L69" s="5" t="str">
        <f>VLOOKUP(X69,[5]Inputs!$A:$F,6,FALSE)</f>
        <v>0.9331</v>
      </c>
      <c r="M69" s="5" t="str">
        <f>VLOOKUP(X69,[5]Inputs!$A:$H,8,FALSE)</f>
        <v>1.0625</v>
      </c>
      <c r="N69" s="5" t="str">
        <f>VLOOKUP(X69,[5]Inputs!$A:$H,7,FALSE)</f>
        <v>1.0452</v>
      </c>
      <c r="O69">
        <v>0</v>
      </c>
      <c r="P69">
        <v>0.43</v>
      </c>
      <c r="Q69">
        <v>1E-3</v>
      </c>
      <c r="R69">
        <v>0</v>
      </c>
      <c r="S69">
        <f>SQRT((100/(J69*[5]Inputs!$B$9))^2/(K69^2+1))*[5]Inputs!$B$8^2/100</f>
        <v>17.660104471401873</v>
      </c>
      <c r="T69">
        <f>SQRT((100/(J69*[5]Inputs!$B$9))^2-SQRT((100/(J69*[5]Inputs!$B$9))^2/(K69^2+1))^2)*[5]Inputs!$B$8^2/100/2/PI()/50</f>
        <v>0.16864157532857349</v>
      </c>
      <c r="U69">
        <v>0</v>
      </c>
      <c r="V69">
        <v>0</v>
      </c>
      <c r="W69" t="str">
        <f t="shared" si="4"/>
        <v>PSCAD_DMAT_D_2P_SCR3_XR3_P0.05_Q0.3_2P.Unbalanced.48</v>
      </c>
      <c r="X69" t="str">
        <f t="shared" si="5"/>
        <v>0.05_0.3_3_3</v>
      </c>
      <c r="Z69">
        <v>0</v>
      </c>
    </row>
    <row r="70" spans="1:26" outlineLevel="1" x14ac:dyDescent="0.25">
      <c r="A70" s="1" t="s">
        <v>404</v>
      </c>
      <c r="B70" t="s">
        <v>55</v>
      </c>
      <c r="C70" t="s">
        <v>18</v>
      </c>
      <c r="D70" t="s">
        <v>1301</v>
      </c>
      <c r="E70" t="s">
        <v>309</v>
      </c>
      <c r="F70" t="s">
        <v>304</v>
      </c>
      <c r="G70">
        <v>20</v>
      </c>
      <c r="H70">
        <v>1</v>
      </c>
      <c r="I70" s="7">
        <v>0</v>
      </c>
      <c r="J70" s="7">
        <v>10</v>
      </c>
      <c r="K70" s="7">
        <v>14</v>
      </c>
      <c r="L70" s="5" t="str">
        <f>VLOOKUP(X70,[5]Inputs!$A:$F,6,FALSE)</f>
        <v>1.0276</v>
      </c>
      <c r="M70" s="5" t="str">
        <f>VLOOKUP(X70,[5]Inputs!$A:$H,8,FALSE)</f>
        <v>1.0500</v>
      </c>
      <c r="N70" s="5" t="str">
        <f>VLOOKUP(X70,[5]Inputs!$A:$H,7,FALSE)</f>
        <v>1.0300</v>
      </c>
      <c r="O70">
        <v>0</v>
      </c>
      <c r="P70">
        <v>0.43</v>
      </c>
      <c r="Q70" s="17">
        <f>(SQRT((100/(J70*[5]Inputs!$B$9))^2/(K70^2+1)))*([5]Inputs!$B$8^2/100)</f>
        <v>1.1936621144128248</v>
      </c>
      <c r="R70" s="17">
        <f>SQRT((([5]Inputs!$B$8^2/100)*100/(J70*[5]Inputs!$B$9))^2-(Q70)^2)/(2*PI()*50)</f>
        <v>5.3193623249290875E-2</v>
      </c>
      <c r="S70">
        <f>SQRT((100/(J70*[5]Inputs!$B$9))^2/(K70^2+1))*[5]Inputs!$B$8^2/100</f>
        <v>1.1936621144128245</v>
      </c>
      <c r="T70">
        <f>SQRT((100/(J70*[5]Inputs!$B$9))^2-SQRT((100/(J70*[5]Inputs!$B$9))^2/(K70^2+1))^2)*[5]Inputs!$B$8^2/100/2/PI()/50</f>
        <v>5.3193623249290889E-2</v>
      </c>
      <c r="U70">
        <v>0</v>
      </c>
      <c r="V70">
        <v>1</v>
      </c>
      <c r="W70" t="str">
        <f t="shared" si="4"/>
        <v>PSCAD_DMAT_D_2P_SCR10_XR14_P1_Q0_2P.Unbalanced.49_1</v>
      </c>
      <c r="X70" t="str">
        <f t="shared" si="5"/>
        <v>1_0_10_14</v>
      </c>
      <c r="Z70">
        <v>0</v>
      </c>
    </row>
    <row r="71" spans="1:26" outlineLevel="1" x14ac:dyDescent="0.25">
      <c r="A71" s="1" t="s">
        <v>405</v>
      </c>
      <c r="B71" t="s">
        <v>55</v>
      </c>
      <c r="C71" t="s">
        <v>18</v>
      </c>
      <c r="D71" t="s">
        <v>1301</v>
      </c>
      <c r="E71" t="s">
        <v>309</v>
      </c>
      <c r="F71" t="s">
        <v>304</v>
      </c>
      <c r="G71">
        <v>20</v>
      </c>
      <c r="H71">
        <v>1</v>
      </c>
      <c r="I71" s="7">
        <v>0</v>
      </c>
      <c r="J71" s="7">
        <v>7.06</v>
      </c>
      <c r="K71" s="7">
        <v>1.63</v>
      </c>
      <c r="L71" s="5" t="str">
        <f>VLOOKUP(X71,[5]Inputs!$A:$F,6,FALSE)</f>
        <v>0.9653</v>
      </c>
      <c r="M71" s="5" t="str">
        <f>VLOOKUP(X71,[5]Inputs!$A:$H,8,FALSE)</f>
        <v>1.0375</v>
      </c>
      <c r="N71" s="5" t="str">
        <f>VLOOKUP(X71,[5]Inputs!$A:$H,7,FALSE)</f>
        <v>1.0300</v>
      </c>
      <c r="O71">
        <v>0</v>
      </c>
      <c r="P71">
        <v>0.43</v>
      </c>
      <c r="Q71" s="17">
        <f>(SQRT((100/(J71*[5]Inputs!$B$9))^2/(K71^2+1)))*([5]Inputs!$B$8^2/100)</f>
        <v>12.409471324438538</v>
      </c>
      <c r="R71" s="17">
        <f>SQRT((([5]Inputs!$B$8^2/100)*100/(J71*[5]Inputs!$B$9))^2-(Q71)^2)/(2*PI()*50)</f>
        <v>6.4385935699593638E-2</v>
      </c>
      <c r="S71">
        <f>SQRT((100/(J71*[5]Inputs!$B$9))^2/(K71^2+1))*[5]Inputs!$B$8^2/100</f>
        <v>12.409471324438538</v>
      </c>
      <c r="T71">
        <f>SQRT((100/(J71*[5]Inputs!$B$9))^2-SQRT((100/(J71*[5]Inputs!$B$9))^2/(K71^2+1))^2)*[5]Inputs!$B$8^2/100/2/PI()/50</f>
        <v>6.4385935699593638E-2</v>
      </c>
      <c r="U71">
        <v>0</v>
      </c>
      <c r="V71">
        <v>1</v>
      </c>
      <c r="W71" t="str">
        <f t="shared" si="4"/>
        <v>PSCAD_DMAT_D_2P_SCR7.06_XR1.63_P1_Q0_2P.Unbalanced.49_2</v>
      </c>
      <c r="X71" t="str">
        <f t="shared" si="5"/>
        <v>1_0_7.06_1.63</v>
      </c>
      <c r="Z71">
        <v>0</v>
      </c>
    </row>
    <row r="72" spans="1:26" outlineLevel="1" x14ac:dyDescent="0.25">
      <c r="A72" s="1" t="s">
        <v>406</v>
      </c>
      <c r="B72" t="s">
        <v>55</v>
      </c>
      <c r="C72" t="s">
        <v>18</v>
      </c>
      <c r="D72" t="s">
        <v>1301</v>
      </c>
      <c r="E72" t="s">
        <v>309</v>
      </c>
      <c r="F72" t="s">
        <v>304</v>
      </c>
      <c r="G72">
        <v>20</v>
      </c>
      <c r="H72">
        <v>1</v>
      </c>
      <c r="I72" s="7">
        <v>0</v>
      </c>
      <c r="J72" s="7">
        <v>4.53</v>
      </c>
      <c r="K72" s="7">
        <v>1.21</v>
      </c>
      <c r="L72" s="5" t="str">
        <f>VLOOKUP(X72,[5]Inputs!$A:$F,6,FALSE)</f>
        <v>0.9087</v>
      </c>
      <c r="M72" s="5" t="str">
        <f>VLOOKUP(X72,[5]Inputs!$A:$H,8,FALSE)</f>
        <v>1.0375</v>
      </c>
      <c r="N72" s="5" t="str">
        <f>VLOOKUP(X72,[5]Inputs!$A:$H,7,FALSE)</f>
        <v>1.0300</v>
      </c>
      <c r="O72">
        <v>0</v>
      </c>
      <c r="P72">
        <v>0.43</v>
      </c>
      <c r="Q72" s="17">
        <f>(SQRT((100/(J72*[5]Inputs!$B$9))^2/(K72^2+1)))*([5]Inputs!$B$8^2/100)</f>
        <v>23.560643977140487</v>
      </c>
      <c r="R72" s="17">
        <f>SQRT((([5]Inputs!$B$8^2/100)*100/(J72*[5]Inputs!$B$9))^2-(Q72)^2)/(2*PI()*50)</f>
        <v>9.0744989423642855E-2</v>
      </c>
      <c r="S72">
        <f>SQRT((100/(J72*[5]Inputs!$B$9))^2/(K72^2+1))*[5]Inputs!$B$8^2/100</f>
        <v>23.560643977140487</v>
      </c>
      <c r="T72">
        <f>SQRT((100/(J72*[5]Inputs!$B$9))^2-SQRT((100/(J72*[5]Inputs!$B$9))^2/(K72^2+1))^2)*[5]Inputs!$B$8^2/100/2/PI()/50</f>
        <v>9.0744989423642869E-2</v>
      </c>
      <c r="U72">
        <v>0</v>
      </c>
      <c r="V72">
        <v>1</v>
      </c>
      <c r="W72" t="str">
        <f t="shared" si="4"/>
        <v>PSCAD_DMAT_D_2P_SCR4.53_XR1.21_P1_Q0_2P.Unbalanced.49_3</v>
      </c>
      <c r="X72" t="str">
        <f t="shared" si="5"/>
        <v>1_0_4.53_1.21</v>
      </c>
      <c r="Z72">
        <v>0</v>
      </c>
    </row>
    <row r="73" spans="1:26" outlineLevel="1" x14ac:dyDescent="0.25">
      <c r="A73" s="1" t="s">
        <v>407</v>
      </c>
      <c r="B73" t="s">
        <v>55</v>
      </c>
      <c r="C73" t="s">
        <v>18</v>
      </c>
      <c r="D73" t="s">
        <v>1301</v>
      </c>
      <c r="E73" t="s">
        <v>309</v>
      </c>
      <c r="F73" t="s">
        <v>304</v>
      </c>
      <c r="G73">
        <v>20</v>
      </c>
      <c r="H73">
        <v>1</v>
      </c>
      <c r="I73" s="7">
        <v>-0.3</v>
      </c>
      <c r="J73" s="7">
        <v>10</v>
      </c>
      <c r="K73" s="7">
        <v>14</v>
      </c>
      <c r="L73" s="5" t="str">
        <f>VLOOKUP(X73,[5]Inputs!$A:$F,6,FALSE)</f>
        <v>1.0567</v>
      </c>
      <c r="M73" s="5" t="str">
        <f>VLOOKUP(X73,[5]Inputs!$A:$H,8,FALSE)</f>
        <v>1.0125</v>
      </c>
      <c r="N73" s="5" t="str">
        <f>VLOOKUP(X73,[5]Inputs!$A:$H,7,FALSE)</f>
        <v>1.0148</v>
      </c>
      <c r="O73">
        <v>0</v>
      </c>
      <c r="P73">
        <v>0.43</v>
      </c>
      <c r="Q73" s="17">
        <f>(SQRT((100/(J73*[5]Inputs!$B$9))^2/(K73^2+1)))*([5]Inputs!$B$8^2/100)</f>
        <v>1.1936621144128248</v>
      </c>
      <c r="R73" s="17">
        <f>SQRT((([5]Inputs!$B$8^2/100)*100/(J73*[5]Inputs!$B$9))^2-(Q73)^2)/(2*PI()*50)</f>
        <v>5.3193623249290875E-2</v>
      </c>
      <c r="S73">
        <f>SQRT((100/(J73*[5]Inputs!$B$9))^2/(K73^2+1))*[5]Inputs!$B$8^2/100</f>
        <v>1.1936621144128245</v>
      </c>
      <c r="T73">
        <f>SQRT((100/(J73*[5]Inputs!$B$9))^2-SQRT((100/(J73*[5]Inputs!$B$9))^2/(K73^2+1))^2)*[5]Inputs!$B$8^2/100/2/PI()/50</f>
        <v>5.3193623249290889E-2</v>
      </c>
      <c r="U73">
        <v>0</v>
      </c>
      <c r="V73">
        <v>1</v>
      </c>
      <c r="W73" t="str">
        <f t="shared" si="4"/>
        <v>PSCAD_DMAT_D_2P_SCR10_XR14_P1_Q-0.3_2P.Unbalanced.50</v>
      </c>
      <c r="X73" t="str">
        <f t="shared" si="5"/>
        <v>1_-0.3_10_14</v>
      </c>
      <c r="Z73">
        <v>0</v>
      </c>
    </row>
    <row r="74" spans="1:26" outlineLevel="1" x14ac:dyDescent="0.25">
      <c r="A74" s="1" t="s">
        <v>408</v>
      </c>
      <c r="B74" t="s">
        <v>55</v>
      </c>
      <c r="C74" t="s">
        <v>18</v>
      </c>
      <c r="D74" t="s">
        <v>1301</v>
      </c>
      <c r="E74" t="s">
        <v>309</v>
      </c>
      <c r="F74" t="s">
        <v>304</v>
      </c>
      <c r="G74">
        <v>20</v>
      </c>
      <c r="H74">
        <v>1</v>
      </c>
      <c r="I74" s="7">
        <v>0.3</v>
      </c>
      <c r="J74" s="7">
        <v>10</v>
      </c>
      <c r="K74" s="7">
        <v>14</v>
      </c>
      <c r="L74" s="5" t="str">
        <f>VLOOKUP(X74,[5]Inputs!$A:$F,6,FALSE)</f>
        <v>0.9986</v>
      </c>
      <c r="M74" s="5" t="str">
        <f>VLOOKUP(X74,[5]Inputs!$A:$H,8,FALSE)</f>
        <v>1.0750</v>
      </c>
      <c r="N74" s="5" t="str">
        <f>VLOOKUP(X74,[5]Inputs!$A:$H,7,FALSE)</f>
        <v>1.0452</v>
      </c>
      <c r="O74">
        <v>0</v>
      </c>
      <c r="P74">
        <v>0.43</v>
      </c>
      <c r="Q74" s="17">
        <f>(SQRT((100/(J74*[5]Inputs!$B$9))^2/(K74^2+1)))*([5]Inputs!$B$8^2/100)</f>
        <v>1.1936621144128248</v>
      </c>
      <c r="R74" s="17">
        <f>SQRT((([5]Inputs!$B$8^2/100)*100/(J74*[5]Inputs!$B$9))^2-(Q74)^2)/(2*PI()*50)</f>
        <v>5.3193623249290875E-2</v>
      </c>
      <c r="S74">
        <f>SQRT((100/(J74*[5]Inputs!$B$9))^2/(K74^2+1))*[5]Inputs!$B$8^2/100</f>
        <v>1.1936621144128245</v>
      </c>
      <c r="T74">
        <f>SQRT((100/(J74*[5]Inputs!$B$9))^2-SQRT((100/(J74*[5]Inputs!$B$9))^2/(K74^2+1))^2)*[5]Inputs!$B$8^2/100/2/PI()/50</f>
        <v>5.3193623249290889E-2</v>
      </c>
      <c r="U74">
        <v>0</v>
      </c>
      <c r="V74">
        <v>1</v>
      </c>
      <c r="W74" t="str">
        <f t="shared" si="4"/>
        <v>PSCAD_DMAT_D_2P_SCR10_XR14_P1_Q0.3_2P.Unbalanced.51</v>
      </c>
      <c r="X74" t="str">
        <f t="shared" si="5"/>
        <v>1_0.3_10_14</v>
      </c>
      <c r="Z74">
        <v>0</v>
      </c>
    </row>
    <row r="75" spans="1:26" outlineLevel="1" x14ac:dyDescent="0.25">
      <c r="A75" s="1" t="s">
        <v>409</v>
      </c>
      <c r="B75" t="s">
        <v>55</v>
      </c>
      <c r="C75" t="s">
        <v>18</v>
      </c>
      <c r="D75" t="s">
        <v>1301</v>
      </c>
      <c r="E75" t="s">
        <v>309</v>
      </c>
      <c r="F75" t="s">
        <v>304</v>
      </c>
      <c r="G75">
        <v>20</v>
      </c>
      <c r="H75">
        <v>1</v>
      </c>
      <c r="I75" s="7">
        <v>0</v>
      </c>
      <c r="J75" s="7">
        <v>3</v>
      </c>
      <c r="K75" s="7">
        <v>14</v>
      </c>
      <c r="L75" s="5" t="str">
        <f>VLOOKUP(X75,[5]Inputs!$A:$F,6,FALSE)</f>
        <v>1.0573</v>
      </c>
      <c r="M75" s="5" t="str">
        <f>VLOOKUP(X75,[5]Inputs!$A:$H,8,FALSE)</f>
        <v>1.0500</v>
      </c>
      <c r="N75" s="5" t="str">
        <f>VLOOKUP(X75,[5]Inputs!$A:$H,7,FALSE)</f>
        <v>1.0300</v>
      </c>
      <c r="O75">
        <v>0</v>
      </c>
      <c r="P75">
        <v>0.43</v>
      </c>
      <c r="Q75" s="17">
        <f>(SQRT((100/(J75*[5]Inputs!$B$9))^2/(K75^2+1)))*([5]Inputs!$B$8^2/100)</f>
        <v>3.9788737147094158</v>
      </c>
      <c r="R75" s="17">
        <f>SQRT((([5]Inputs!$B$8^2/100)*100/(J75*[5]Inputs!$B$9))^2-(Q75)^2)/(2*PI()*50)</f>
        <v>0.17731207749763625</v>
      </c>
      <c r="S75">
        <f>SQRT((100/(J75*[5]Inputs!$B$9))^2/(K75^2+1))*[5]Inputs!$B$8^2/100</f>
        <v>3.9788737147094158</v>
      </c>
      <c r="T75">
        <f>SQRT((100/(J75*[5]Inputs!$B$9))^2-SQRT((100/(J75*[5]Inputs!$B$9))^2/(K75^2+1))^2)*[5]Inputs!$B$8^2/100/2/PI()/50</f>
        <v>0.17731207749763631</v>
      </c>
      <c r="U75">
        <v>0</v>
      </c>
      <c r="V75">
        <v>1</v>
      </c>
      <c r="W75" t="str">
        <f t="shared" si="4"/>
        <v>PSCAD_DMAT_D_2P_SCR3_XR14_P1_Q0_2P.Unbalanced.52</v>
      </c>
      <c r="X75" t="str">
        <f t="shared" si="5"/>
        <v>1_0_3_14</v>
      </c>
      <c r="Z75">
        <v>0</v>
      </c>
    </row>
    <row r="76" spans="1:26" outlineLevel="1" x14ac:dyDescent="0.25">
      <c r="A76" s="1" t="s">
        <v>410</v>
      </c>
      <c r="B76" t="s">
        <v>55</v>
      </c>
      <c r="C76" t="s">
        <v>18</v>
      </c>
      <c r="D76" t="s">
        <v>1301</v>
      </c>
      <c r="E76" t="s">
        <v>309</v>
      </c>
      <c r="F76" t="s">
        <v>304</v>
      </c>
      <c r="G76">
        <v>20</v>
      </c>
      <c r="H76">
        <v>1</v>
      </c>
      <c r="I76" s="7">
        <v>-0.3</v>
      </c>
      <c r="J76" s="7">
        <v>3</v>
      </c>
      <c r="K76" s="7">
        <v>3</v>
      </c>
      <c r="L76" s="5" t="str">
        <f>VLOOKUP(X76,[5]Inputs!$A:$F,6,FALSE)</f>
        <v>1.0741</v>
      </c>
      <c r="M76" s="5" t="str">
        <f>VLOOKUP(X76,[5]Inputs!$A:$H,8,FALSE)</f>
        <v>1.0125</v>
      </c>
      <c r="N76" s="5" t="str">
        <f>VLOOKUP(X76,[5]Inputs!$A:$H,7,FALSE)</f>
        <v>1.0148</v>
      </c>
      <c r="O76">
        <v>0</v>
      </c>
      <c r="P76">
        <v>0.43</v>
      </c>
      <c r="Q76" s="17">
        <f>(SQRT((100/(J76*[5]Inputs!$B$9))^2/(K76^2+1)))*([5]Inputs!$B$8^2/100)</f>
        <v>17.660104471401876</v>
      </c>
      <c r="R76" s="17">
        <f>SQRT((([5]Inputs!$B$8^2/100)*100/(J76*[5]Inputs!$B$9))^2-(Q76)^2)/(2*PI()*50)</f>
        <v>0.16864157532857349</v>
      </c>
      <c r="S76">
        <f>SQRT((100/(J76*[5]Inputs!$B$9))^2/(K76^2+1))*[5]Inputs!$B$8^2/100</f>
        <v>17.660104471401873</v>
      </c>
      <c r="T76">
        <f>SQRT((100/(J76*[5]Inputs!$B$9))^2-SQRT((100/(J76*[5]Inputs!$B$9))^2/(K76^2+1))^2)*[5]Inputs!$B$8^2/100/2/PI()/50</f>
        <v>0.16864157532857349</v>
      </c>
      <c r="U76">
        <v>0</v>
      </c>
      <c r="V76">
        <v>1</v>
      </c>
      <c r="W76" t="str">
        <f t="shared" si="4"/>
        <v>PSCAD_DMAT_D_2P_SCR3_XR3_P1_Q-0.3_2P.Unbalanced.53</v>
      </c>
      <c r="X76" t="str">
        <f t="shared" si="5"/>
        <v>1_-0.3_3_3</v>
      </c>
      <c r="Z76">
        <v>0</v>
      </c>
    </row>
    <row r="77" spans="1:26" outlineLevel="1" x14ac:dyDescent="0.25">
      <c r="A77" s="1" t="s">
        <v>411</v>
      </c>
      <c r="B77" t="s">
        <v>55</v>
      </c>
      <c r="C77" t="s">
        <v>18</v>
      </c>
      <c r="D77" t="s">
        <v>1301</v>
      </c>
      <c r="E77" t="s">
        <v>309</v>
      </c>
      <c r="F77" t="s">
        <v>304</v>
      </c>
      <c r="G77">
        <v>20</v>
      </c>
      <c r="H77">
        <v>1</v>
      </c>
      <c r="I77" s="7">
        <v>0.3</v>
      </c>
      <c r="J77" s="7">
        <v>3</v>
      </c>
      <c r="K77" s="7">
        <v>3</v>
      </c>
      <c r="L77" s="5" t="str">
        <f>VLOOKUP(X77,[5]Inputs!$A:$F,6,FALSE)</f>
        <v>0.8802</v>
      </c>
      <c r="M77" s="5" t="str">
        <f>VLOOKUP(X77,[5]Inputs!$A:$H,8,FALSE)</f>
        <v>1.0750</v>
      </c>
      <c r="N77" s="5" t="str">
        <f>VLOOKUP(X77,[5]Inputs!$A:$H,7,FALSE)</f>
        <v>1.0452</v>
      </c>
      <c r="O77">
        <v>0</v>
      </c>
      <c r="P77">
        <v>0.43</v>
      </c>
      <c r="Q77" s="17">
        <f>(SQRT((100/(J77*[5]Inputs!$B$9))^2/(K77^2+1)))*([5]Inputs!$B$8^2/100)</f>
        <v>17.660104471401876</v>
      </c>
      <c r="R77" s="17">
        <f>SQRT((([5]Inputs!$B$8^2/100)*100/(J77*[5]Inputs!$B$9))^2-(Q77)^2)/(2*PI()*50)</f>
        <v>0.16864157532857349</v>
      </c>
      <c r="S77">
        <f>SQRT((100/(J77*[5]Inputs!$B$9))^2/(K77^2+1))*[5]Inputs!$B$8^2/100</f>
        <v>17.660104471401873</v>
      </c>
      <c r="T77">
        <f>SQRT((100/(J77*[5]Inputs!$B$9))^2-SQRT((100/(J77*[5]Inputs!$B$9))^2/(K77^2+1))^2)*[5]Inputs!$B$8^2/100/2/PI()/50</f>
        <v>0.16864157532857349</v>
      </c>
      <c r="U77">
        <v>0</v>
      </c>
      <c r="V77">
        <v>1</v>
      </c>
      <c r="W77" t="str">
        <f t="shared" si="4"/>
        <v>PSCAD_DMAT_D_2P_SCR3_XR3_P1_Q0.3_2P.Unbalanced.54</v>
      </c>
      <c r="X77" t="str">
        <f t="shared" si="5"/>
        <v>1_0.3_3_3</v>
      </c>
      <c r="Z77">
        <v>0</v>
      </c>
    </row>
    <row r="78" spans="1:26" outlineLevel="1" x14ac:dyDescent="0.25">
      <c r="A78" s="3" t="s">
        <v>412</v>
      </c>
      <c r="B78" t="s">
        <v>55</v>
      </c>
      <c r="C78" t="s">
        <v>18</v>
      </c>
      <c r="D78" t="s">
        <v>1301</v>
      </c>
      <c r="E78" t="s">
        <v>309</v>
      </c>
      <c r="F78" t="s">
        <v>304</v>
      </c>
      <c r="G78">
        <v>20</v>
      </c>
      <c r="H78">
        <v>0.05</v>
      </c>
      <c r="I78" s="7">
        <v>0</v>
      </c>
      <c r="J78" s="7">
        <v>10</v>
      </c>
      <c r="K78" s="7">
        <v>14</v>
      </c>
      <c r="L78" s="5" t="str">
        <f>VLOOKUP(X78,[5]Inputs!$A:$F,6,FALSE)</f>
        <v>1.0296</v>
      </c>
      <c r="M78" s="5" t="str">
        <f>VLOOKUP(X78,[5]Inputs!$A:$H,8,FALSE)</f>
        <v>1.0375</v>
      </c>
      <c r="N78" s="5" t="str">
        <f>VLOOKUP(X78,[5]Inputs!$A:$H,7,FALSE)</f>
        <v>1.0300</v>
      </c>
      <c r="O78">
        <v>0</v>
      </c>
      <c r="P78">
        <v>0.43</v>
      </c>
      <c r="Q78" s="17">
        <f>(SQRT((100/(J78*[5]Inputs!$B$9))^2/(K78^2+1)))*([5]Inputs!$B$8^2/100)</f>
        <v>1.1936621144128248</v>
      </c>
      <c r="R78" s="17">
        <f>SQRT((([5]Inputs!$B$8^2/100)*100/(J78*[5]Inputs!$B$9))^2-(Q78)^2)/(2*PI()*50)</f>
        <v>5.3193623249290875E-2</v>
      </c>
      <c r="S78">
        <f>SQRT((100/(J78*[5]Inputs!$B$9))^2/(K78^2+1))*[5]Inputs!$B$8^2/100</f>
        <v>1.1936621144128245</v>
      </c>
      <c r="T78">
        <f>SQRT((100/(J78*[5]Inputs!$B$9))^2-SQRT((100/(J78*[5]Inputs!$B$9))^2/(K78^2+1))^2)*[5]Inputs!$B$8^2/100/2/PI()/50</f>
        <v>5.3193623249290889E-2</v>
      </c>
      <c r="U78">
        <v>0</v>
      </c>
      <c r="V78">
        <v>1</v>
      </c>
      <c r="W78" t="str">
        <f t="shared" si="4"/>
        <v>PSCAD_DMAT_D_2P_SCR10_XR14_P0.05_Q0_2P.Unbalanced.55_1</v>
      </c>
      <c r="X78" t="str">
        <f t="shared" si="5"/>
        <v>0.05_0_10_14</v>
      </c>
      <c r="Z78">
        <v>0</v>
      </c>
    </row>
    <row r="79" spans="1:26" outlineLevel="1" x14ac:dyDescent="0.25">
      <c r="A79" s="3" t="s">
        <v>413</v>
      </c>
      <c r="B79" t="s">
        <v>55</v>
      </c>
      <c r="C79" t="s">
        <v>18</v>
      </c>
      <c r="D79" t="s">
        <v>1301</v>
      </c>
      <c r="E79" t="s">
        <v>309</v>
      </c>
      <c r="F79" t="s">
        <v>304</v>
      </c>
      <c r="G79">
        <v>20</v>
      </c>
      <c r="H79">
        <v>0.05</v>
      </c>
      <c r="I79" s="7">
        <v>0</v>
      </c>
      <c r="J79" s="7">
        <v>7.06</v>
      </c>
      <c r="K79" s="7">
        <v>1.63</v>
      </c>
      <c r="L79" s="5" t="str">
        <f>VLOOKUP(X79,[5]Inputs!$A:$F,6,FALSE)</f>
        <v>1.0264</v>
      </c>
      <c r="M79" s="5" t="str">
        <f>VLOOKUP(X79,[5]Inputs!$A:$H,8,FALSE)</f>
        <v>1.0375</v>
      </c>
      <c r="N79" s="5" t="str">
        <f>VLOOKUP(X79,[5]Inputs!$A:$H,7,FALSE)</f>
        <v>1.0300</v>
      </c>
      <c r="O79">
        <v>0</v>
      </c>
      <c r="P79">
        <v>0.43</v>
      </c>
      <c r="Q79" s="17">
        <f>(SQRT((100/(J79*[5]Inputs!$B$9))^2/(K79^2+1)))*([5]Inputs!$B$8^2/100)</f>
        <v>12.409471324438538</v>
      </c>
      <c r="R79" s="17">
        <f>SQRT((([5]Inputs!$B$8^2/100)*100/(J79*[5]Inputs!$B$9))^2-(Q79)^2)/(2*PI()*50)</f>
        <v>6.4385935699593638E-2</v>
      </c>
      <c r="S79">
        <f>SQRT((100/(J79*[5]Inputs!$B$9))^2/(K79^2+1))*[5]Inputs!$B$8^2/100</f>
        <v>12.409471324438538</v>
      </c>
      <c r="T79">
        <f>SQRT((100/(J79*[5]Inputs!$B$9))^2-SQRT((100/(J79*[5]Inputs!$B$9))^2/(K79^2+1))^2)*[5]Inputs!$B$8^2/100/2/PI()/50</f>
        <v>6.4385935699593638E-2</v>
      </c>
      <c r="U79">
        <v>0</v>
      </c>
      <c r="V79">
        <v>1</v>
      </c>
      <c r="W79" t="str">
        <f t="shared" si="4"/>
        <v>PSCAD_DMAT_D_2P_SCR7.06_XR1.63_P0.05_Q0_2P.Unbalanced.55_2</v>
      </c>
      <c r="X79" t="str">
        <f t="shared" si="5"/>
        <v>0.05_0_7.06_1.63</v>
      </c>
      <c r="Z79">
        <v>0</v>
      </c>
    </row>
    <row r="80" spans="1:26" outlineLevel="1" x14ac:dyDescent="0.25">
      <c r="A80" s="3" t="s">
        <v>414</v>
      </c>
      <c r="B80" t="s">
        <v>55</v>
      </c>
      <c r="C80" t="s">
        <v>18</v>
      </c>
      <c r="D80" t="s">
        <v>1301</v>
      </c>
      <c r="E80" t="s">
        <v>309</v>
      </c>
      <c r="F80" t="s">
        <v>304</v>
      </c>
      <c r="G80">
        <v>20</v>
      </c>
      <c r="H80">
        <v>0.05</v>
      </c>
      <c r="I80" s="7">
        <v>0</v>
      </c>
      <c r="J80" s="7">
        <v>4.53</v>
      </c>
      <c r="K80" s="7">
        <v>1.21</v>
      </c>
      <c r="L80" s="5" t="str">
        <f>VLOOKUP(X80,[5]Inputs!$A:$F,6,FALSE)</f>
        <v>1.0233</v>
      </c>
      <c r="M80" s="5" t="str">
        <f>VLOOKUP(X80,[5]Inputs!$A:$H,8,FALSE)</f>
        <v>1.0250</v>
      </c>
      <c r="N80" s="5" t="str">
        <f>VLOOKUP(X80,[5]Inputs!$A:$H,7,FALSE)</f>
        <v>1.0300</v>
      </c>
      <c r="O80">
        <v>0</v>
      </c>
      <c r="P80">
        <v>0.43</v>
      </c>
      <c r="Q80" s="17">
        <f>(SQRT((100/(J80*[5]Inputs!$B$9))^2/(K80^2+1)))*([5]Inputs!$B$8^2/100)</f>
        <v>23.560643977140487</v>
      </c>
      <c r="R80" s="17">
        <f>SQRT((([5]Inputs!$B$8^2/100)*100/(J80*[5]Inputs!$B$9))^2-(Q80)^2)/(2*PI()*50)</f>
        <v>9.0744989423642855E-2</v>
      </c>
      <c r="S80">
        <f>SQRT((100/(J80*[5]Inputs!$B$9))^2/(K80^2+1))*[5]Inputs!$B$8^2/100</f>
        <v>23.560643977140487</v>
      </c>
      <c r="T80">
        <f>SQRT((100/(J80*[5]Inputs!$B$9))^2-SQRT((100/(J80*[5]Inputs!$B$9))^2/(K80^2+1))^2)*[5]Inputs!$B$8^2/100/2/PI()/50</f>
        <v>9.0744989423642869E-2</v>
      </c>
      <c r="U80">
        <v>0</v>
      </c>
      <c r="V80">
        <v>1</v>
      </c>
      <c r="W80" t="str">
        <f t="shared" si="4"/>
        <v>PSCAD_DMAT_D_2P_SCR4.53_XR1.21_P0.05_Q0_2P.Unbalanced.55_3</v>
      </c>
      <c r="X80" t="str">
        <f t="shared" si="5"/>
        <v>0.05_0_4.53_1.21</v>
      </c>
      <c r="Z80">
        <v>0</v>
      </c>
    </row>
    <row r="81" spans="1:26" outlineLevel="1" x14ac:dyDescent="0.25">
      <c r="A81" s="3" t="s">
        <v>415</v>
      </c>
      <c r="B81" t="s">
        <v>55</v>
      </c>
      <c r="C81" t="s">
        <v>18</v>
      </c>
      <c r="D81" t="s">
        <v>1301</v>
      </c>
      <c r="E81" t="s">
        <v>309</v>
      </c>
      <c r="F81" t="s">
        <v>304</v>
      </c>
      <c r="G81">
        <v>20</v>
      </c>
      <c r="H81">
        <v>0.05</v>
      </c>
      <c r="I81" s="7">
        <v>-0.3</v>
      </c>
      <c r="J81" s="7">
        <v>10</v>
      </c>
      <c r="K81" s="7">
        <v>14</v>
      </c>
      <c r="L81" s="5" t="str">
        <f>VLOOKUP(X81,[5]Inputs!$A:$F,6,FALSE)</f>
        <v>1.0587</v>
      </c>
      <c r="M81" s="5" t="str">
        <f>VLOOKUP(X81,[5]Inputs!$A:$H,8,FALSE)</f>
        <v>1.0000</v>
      </c>
      <c r="N81" s="5" t="str">
        <f>VLOOKUP(X81,[5]Inputs!$A:$H,7,FALSE)</f>
        <v>1.0148</v>
      </c>
      <c r="O81">
        <v>0</v>
      </c>
      <c r="P81">
        <v>0.43</v>
      </c>
      <c r="Q81" s="17">
        <f>(SQRT((100/(J81*[5]Inputs!$B$9))^2/(K81^2+1)))*([5]Inputs!$B$8^2/100)</f>
        <v>1.1936621144128248</v>
      </c>
      <c r="R81" s="17">
        <f>SQRT((([5]Inputs!$B$8^2/100)*100/(J81*[5]Inputs!$B$9))^2-(Q81)^2)/(2*PI()*50)</f>
        <v>5.3193623249290875E-2</v>
      </c>
      <c r="S81">
        <f>SQRT((100/(J81*[5]Inputs!$B$9))^2/(K81^2+1))*[5]Inputs!$B$8^2/100</f>
        <v>1.1936621144128245</v>
      </c>
      <c r="T81">
        <f>SQRT((100/(J81*[5]Inputs!$B$9))^2-SQRT((100/(J81*[5]Inputs!$B$9))^2/(K81^2+1))^2)*[5]Inputs!$B$8^2/100/2/PI()/50</f>
        <v>5.3193623249290889E-2</v>
      </c>
      <c r="U81">
        <v>0</v>
      </c>
      <c r="V81">
        <v>1</v>
      </c>
      <c r="W81" t="str">
        <f t="shared" si="4"/>
        <v>PSCAD_DMAT_D_2P_SCR10_XR14_P0.05_Q-0.3_2P.Unbalanced.56</v>
      </c>
      <c r="X81" t="str">
        <f t="shared" si="5"/>
        <v>0.05_-0.3_10_14</v>
      </c>
      <c r="Z81">
        <v>0</v>
      </c>
    </row>
    <row r="82" spans="1:26" outlineLevel="1" x14ac:dyDescent="0.25">
      <c r="A82" s="3" t="s">
        <v>416</v>
      </c>
      <c r="B82" t="s">
        <v>55</v>
      </c>
      <c r="C82" t="s">
        <v>18</v>
      </c>
      <c r="D82" t="s">
        <v>1301</v>
      </c>
      <c r="E82" t="s">
        <v>309</v>
      </c>
      <c r="F82" t="s">
        <v>304</v>
      </c>
      <c r="G82">
        <v>20</v>
      </c>
      <c r="H82">
        <v>0.05</v>
      </c>
      <c r="I82" s="7">
        <v>0.3</v>
      </c>
      <c r="J82" s="7">
        <v>10</v>
      </c>
      <c r="K82" s="7">
        <v>14</v>
      </c>
      <c r="L82" s="5" t="str">
        <f>VLOOKUP(X82,[5]Inputs!$A:$F,6,FALSE)</f>
        <v>1.0006</v>
      </c>
      <c r="M82" s="5" t="str">
        <f>VLOOKUP(X82,[5]Inputs!$A:$H,8,FALSE)</f>
        <v>1.0625</v>
      </c>
      <c r="N82" s="5" t="str">
        <f>VLOOKUP(X82,[5]Inputs!$A:$H,7,FALSE)</f>
        <v>1.0452</v>
      </c>
      <c r="O82">
        <v>0</v>
      </c>
      <c r="P82">
        <v>0.43</v>
      </c>
      <c r="Q82" s="17">
        <f>(SQRT((100/(J82*[5]Inputs!$B$9))^2/(K82^2+1)))*([5]Inputs!$B$8^2/100)</f>
        <v>1.1936621144128248</v>
      </c>
      <c r="R82" s="17">
        <f>SQRT((([5]Inputs!$B$8^2/100)*100/(J82*[5]Inputs!$B$9))^2-(Q82)^2)/(2*PI()*50)</f>
        <v>5.3193623249290875E-2</v>
      </c>
      <c r="S82">
        <f>SQRT((100/(J82*[5]Inputs!$B$9))^2/(K82^2+1))*[5]Inputs!$B$8^2/100</f>
        <v>1.1936621144128245</v>
      </c>
      <c r="T82">
        <f>SQRT((100/(J82*[5]Inputs!$B$9))^2-SQRT((100/(J82*[5]Inputs!$B$9))^2/(K82^2+1))^2)*[5]Inputs!$B$8^2/100/2/PI()/50</f>
        <v>5.3193623249290889E-2</v>
      </c>
      <c r="U82">
        <v>0</v>
      </c>
      <c r="V82">
        <v>1</v>
      </c>
      <c r="W82" t="str">
        <f t="shared" si="4"/>
        <v>PSCAD_DMAT_D_2P_SCR10_XR14_P0.05_Q0.3_2P.Unbalanced.57</v>
      </c>
      <c r="X82" t="str">
        <f t="shared" si="5"/>
        <v>0.05_0.3_10_14</v>
      </c>
      <c r="Z82">
        <v>0</v>
      </c>
    </row>
    <row r="83" spans="1:26" outlineLevel="1" x14ac:dyDescent="0.25">
      <c r="A83" s="3" t="s">
        <v>417</v>
      </c>
      <c r="B83" t="s">
        <v>55</v>
      </c>
      <c r="C83" t="s">
        <v>18</v>
      </c>
      <c r="D83" t="s">
        <v>1301</v>
      </c>
      <c r="E83" t="s">
        <v>309</v>
      </c>
      <c r="F83" t="s">
        <v>304</v>
      </c>
      <c r="G83">
        <v>20</v>
      </c>
      <c r="H83">
        <v>0.05</v>
      </c>
      <c r="I83" s="7">
        <v>0</v>
      </c>
      <c r="J83" s="7">
        <v>3</v>
      </c>
      <c r="K83" s="7">
        <v>14</v>
      </c>
      <c r="L83" s="5" t="str">
        <f>VLOOKUP(X83,[5]Inputs!$A:$F,6,FALSE)</f>
        <v>1.0288</v>
      </c>
      <c r="M83" s="5" t="str">
        <f>VLOOKUP(X83,[5]Inputs!$A:$H,8,FALSE)</f>
        <v>1.0250</v>
      </c>
      <c r="N83" s="5" t="str">
        <f>VLOOKUP(X83,[5]Inputs!$A:$H,7,FALSE)</f>
        <v>1.0300</v>
      </c>
      <c r="O83">
        <v>0</v>
      </c>
      <c r="P83">
        <v>0.43</v>
      </c>
      <c r="Q83" s="17">
        <f>(SQRT((100/(J83*[5]Inputs!$B$9))^2/(K83^2+1)))*([5]Inputs!$B$8^2/100)</f>
        <v>3.9788737147094158</v>
      </c>
      <c r="R83" s="17">
        <f>SQRT((([5]Inputs!$B$8^2/100)*100/(J83*[5]Inputs!$B$9))^2-(Q83)^2)/(2*PI()*50)</f>
        <v>0.17731207749763625</v>
      </c>
      <c r="S83">
        <f>SQRT((100/(J83*[5]Inputs!$B$9))^2/(K83^2+1))*[5]Inputs!$B$8^2/100</f>
        <v>3.9788737147094158</v>
      </c>
      <c r="T83">
        <f>SQRT((100/(J83*[5]Inputs!$B$9))^2-SQRT((100/(J83*[5]Inputs!$B$9))^2/(K83^2+1))^2)*[5]Inputs!$B$8^2/100/2/PI()/50</f>
        <v>0.17731207749763631</v>
      </c>
      <c r="U83">
        <v>0</v>
      </c>
      <c r="V83">
        <v>1</v>
      </c>
      <c r="W83" t="str">
        <f t="shared" si="4"/>
        <v>PSCAD_DMAT_D_2P_SCR3_XR14_P0.05_Q0_2P.Unbalanced.58</v>
      </c>
      <c r="X83" t="str">
        <f t="shared" si="5"/>
        <v>0.05_0_3_14</v>
      </c>
      <c r="Z83">
        <v>0</v>
      </c>
    </row>
    <row r="84" spans="1:26" outlineLevel="1" x14ac:dyDescent="0.25">
      <c r="A84" s="3" t="s">
        <v>418</v>
      </c>
      <c r="B84" t="s">
        <v>55</v>
      </c>
      <c r="C84" t="s">
        <v>18</v>
      </c>
      <c r="D84" t="s">
        <v>1301</v>
      </c>
      <c r="E84" t="s">
        <v>309</v>
      </c>
      <c r="F84" t="s">
        <v>304</v>
      </c>
      <c r="G84">
        <v>20</v>
      </c>
      <c r="H84">
        <v>0.05</v>
      </c>
      <c r="I84" s="7">
        <v>-0.3</v>
      </c>
      <c r="J84" s="7">
        <v>3</v>
      </c>
      <c r="K84" s="7">
        <v>3</v>
      </c>
      <c r="L84" s="5" t="str">
        <f>VLOOKUP(X84,[5]Inputs!$A:$F,6,FALSE)</f>
        <v>1.1178</v>
      </c>
      <c r="M84" s="5" t="str">
        <f>VLOOKUP(X84,[5]Inputs!$A:$H,8,FALSE)</f>
        <v>1.0000</v>
      </c>
      <c r="N84" s="5" t="str">
        <f>VLOOKUP(X84,[5]Inputs!$A:$H,7,FALSE)</f>
        <v>1.0148</v>
      </c>
      <c r="O84">
        <v>0</v>
      </c>
      <c r="P84">
        <v>0.43</v>
      </c>
      <c r="Q84" s="17">
        <f>(SQRT((100/(J84*[5]Inputs!$B$9))^2/(K84^2+1)))*([5]Inputs!$B$8^2/100)</f>
        <v>17.660104471401876</v>
      </c>
      <c r="R84" s="17">
        <f>SQRT((([5]Inputs!$B$8^2/100)*100/(J84*[5]Inputs!$B$9))^2-(Q84)^2)/(2*PI()*50)</f>
        <v>0.16864157532857349</v>
      </c>
      <c r="S84">
        <f>SQRT((100/(J84*[5]Inputs!$B$9))^2/(K84^2+1))*[5]Inputs!$B$8^2/100</f>
        <v>17.660104471401873</v>
      </c>
      <c r="T84">
        <f>SQRT((100/(J84*[5]Inputs!$B$9))^2-SQRT((100/(J84*[5]Inputs!$B$9))^2/(K84^2+1))^2)*[5]Inputs!$B$8^2/100/2/PI()/50</f>
        <v>0.16864157532857349</v>
      </c>
      <c r="U84">
        <v>0</v>
      </c>
      <c r="V84">
        <v>1</v>
      </c>
      <c r="W84" t="str">
        <f t="shared" si="4"/>
        <v>PSCAD_DMAT_D_2P_SCR3_XR3_P0.05_Q-0.3_2P.Unbalanced.59</v>
      </c>
      <c r="X84" t="str">
        <f t="shared" si="5"/>
        <v>0.05_-0.3_3_3</v>
      </c>
      <c r="Z84">
        <v>0</v>
      </c>
    </row>
    <row r="85" spans="1:26" outlineLevel="1" x14ac:dyDescent="0.25">
      <c r="A85" s="3" t="s">
        <v>419</v>
      </c>
      <c r="B85" t="s">
        <v>55</v>
      </c>
      <c r="C85" t="s">
        <v>18</v>
      </c>
      <c r="D85" t="s">
        <v>1301</v>
      </c>
      <c r="E85" t="s">
        <v>309</v>
      </c>
      <c r="F85" t="s">
        <v>304</v>
      </c>
      <c r="G85">
        <v>20</v>
      </c>
      <c r="H85">
        <v>0.05</v>
      </c>
      <c r="I85" s="7">
        <v>0.3</v>
      </c>
      <c r="J85" s="7">
        <v>3</v>
      </c>
      <c r="K85" s="7">
        <v>3</v>
      </c>
      <c r="L85" s="5" t="str">
        <f>VLOOKUP(X85,[5]Inputs!$A:$F,6,FALSE)</f>
        <v>0.9331</v>
      </c>
      <c r="M85" s="5" t="str">
        <f>VLOOKUP(X85,[5]Inputs!$A:$H,8,FALSE)</f>
        <v>1.0625</v>
      </c>
      <c r="N85" s="5" t="str">
        <f>VLOOKUP(X85,[5]Inputs!$A:$H,7,FALSE)</f>
        <v>1.0452</v>
      </c>
      <c r="O85">
        <v>0</v>
      </c>
      <c r="P85">
        <v>0.43</v>
      </c>
      <c r="Q85" s="17">
        <f>(SQRT((100/(J85*[5]Inputs!$B$9))^2/(K85^2+1)))*([5]Inputs!$B$8^2/100)</f>
        <v>17.660104471401876</v>
      </c>
      <c r="R85" s="17">
        <f>SQRT((([5]Inputs!$B$8^2/100)*100/(J85*[5]Inputs!$B$9))^2-(Q85)^2)/(2*PI()*50)</f>
        <v>0.16864157532857349</v>
      </c>
      <c r="S85">
        <f>SQRT((100/(J85*[5]Inputs!$B$9))^2/(K85^2+1))*[5]Inputs!$B$8^2/100</f>
        <v>17.660104471401873</v>
      </c>
      <c r="T85">
        <f>SQRT((100/(J85*[5]Inputs!$B$9))^2-SQRT((100/(J85*[5]Inputs!$B$9))^2/(K85^2+1))^2)*[5]Inputs!$B$8^2/100/2/PI()/50</f>
        <v>0.16864157532857349</v>
      </c>
      <c r="U85">
        <v>0</v>
      </c>
      <c r="V85">
        <v>1</v>
      </c>
      <c r="W85" t="str">
        <f t="shared" si="4"/>
        <v>PSCAD_DMAT_D_2P_SCR3_XR3_P0.05_Q0.3_2P.Unbalanced.60</v>
      </c>
      <c r="X85" t="str">
        <f t="shared" si="5"/>
        <v>0.05_0.3_3_3</v>
      </c>
      <c r="Z85">
        <v>0</v>
      </c>
    </row>
    <row r="86" spans="1:26" outlineLevel="1" x14ac:dyDescent="0.25">
      <c r="A86" s="3" t="s">
        <v>420</v>
      </c>
      <c r="B86" t="s">
        <v>55</v>
      </c>
      <c r="C86" t="s">
        <v>19</v>
      </c>
      <c r="D86" t="s">
        <v>1301</v>
      </c>
      <c r="E86" t="s">
        <v>310</v>
      </c>
      <c r="F86" t="s">
        <v>304</v>
      </c>
      <c r="G86">
        <v>20</v>
      </c>
      <c r="H86">
        <v>1</v>
      </c>
      <c r="I86" s="7">
        <v>0</v>
      </c>
      <c r="J86" s="7">
        <v>10</v>
      </c>
      <c r="K86" s="7">
        <v>14</v>
      </c>
      <c r="L86" s="5" t="str">
        <f>VLOOKUP(X86,[5]Inputs!$A:$F,6,FALSE)</f>
        <v>1.0276</v>
      </c>
      <c r="M86" s="5" t="str">
        <f>VLOOKUP(X86,[5]Inputs!$A:$H,8,FALSE)</f>
        <v>1.0500</v>
      </c>
      <c r="N86" s="5" t="str">
        <f>VLOOKUP(X86,[5]Inputs!$A:$H,7,FALSE)</f>
        <v>1.0300</v>
      </c>
      <c r="O86">
        <v>0</v>
      </c>
      <c r="P86">
        <v>0.43</v>
      </c>
      <c r="Q86">
        <v>1E-3</v>
      </c>
      <c r="R86">
        <v>0</v>
      </c>
      <c r="S86">
        <f>SQRT((100/(J86*[5]Inputs!$B$9))^2/(K86^2+1))*[5]Inputs!$B$8^2/100</f>
        <v>1.1936621144128245</v>
      </c>
      <c r="T86">
        <f>SQRT((100/(J86*[5]Inputs!$B$9))^2-SQRT((100/(J86*[5]Inputs!$B$9))^2/(K86^2+1))^2)*[5]Inputs!$B$8^2/100/2/PI()/50</f>
        <v>5.3193623249290889E-2</v>
      </c>
      <c r="U86">
        <v>0</v>
      </c>
      <c r="V86">
        <v>0</v>
      </c>
      <c r="W86" t="str">
        <f t="shared" si="4"/>
        <v>PSCAD_DMAT_D_1P_SCR10_XR14_P1_Q0_1P.Unbalanced.61_1</v>
      </c>
      <c r="X86" t="str">
        <f t="shared" si="5"/>
        <v>1_0_10_14</v>
      </c>
      <c r="Z86">
        <v>0</v>
      </c>
    </row>
    <row r="87" spans="1:26" outlineLevel="1" x14ac:dyDescent="0.25">
      <c r="A87" s="3" t="s">
        <v>421</v>
      </c>
      <c r="B87" t="s">
        <v>55</v>
      </c>
      <c r="C87" t="s">
        <v>19</v>
      </c>
      <c r="D87" t="s">
        <v>1301</v>
      </c>
      <c r="E87" t="s">
        <v>310</v>
      </c>
      <c r="F87" t="s">
        <v>304</v>
      </c>
      <c r="G87">
        <v>20</v>
      </c>
      <c r="H87">
        <v>1</v>
      </c>
      <c r="I87" s="7">
        <v>0</v>
      </c>
      <c r="J87" s="7">
        <v>7.06</v>
      </c>
      <c r="K87" s="7">
        <v>1.63</v>
      </c>
      <c r="L87" s="5" t="str">
        <f>VLOOKUP(X87,[5]Inputs!$A:$F,6,FALSE)</f>
        <v>0.9653</v>
      </c>
      <c r="M87" s="5" t="str">
        <f>VLOOKUP(X87,[5]Inputs!$A:$H,8,FALSE)</f>
        <v>1.0375</v>
      </c>
      <c r="N87" s="5" t="str">
        <f>VLOOKUP(X87,[5]Inputs!$A:$H,7,FALSE)</f>
        <v>1.0300</v>
      </c>
      <c r="O87">
        <v>0</v>
      </c>
      <c r="P87">
        <v>0.43</v>
      </c>
      <c r="Q87">
        <v>1E-3</v>
      </c>
      <c r="R87">
        <v>0</v>
      </c>
      <c r="S87">
        <f>SQRT((100/(J87*[5]Inputs!$B$9))^2/(K87^2+1))*[5]Inputs!$B$8^2/100</f>
        <v>12.409471324438538</v>
      </c>
      <c r="T87">
        <f>SQRT((100/(J87*[5]Inputs!$B$9))^2-SQRT((100/(J87*[5]Inputs!$B$9))^2/(K87^2+1))^2)*[5]Inputs!$B$8^2/100/2/PI()/50</f>
        <v>6.4385935699593638E-2</v>
      </c>
      <c r="U87">
        <v>0</v>
      </c>
      <c r="V87">
        <v>0</v>
      </c>
      <c r="W87" t="str">
        <f t="shared" si="4"/>
        <v>PSCAD_DMAT_D_1P_SCR7.06_XR1.63_P1_Q0_1P.Unbalanced.61_2</v>
      </c>
      <c r="X87" t="str">
        <f t="shared" si="5"/>
        <v>1_0_7.06_1.63</v>
      </c>
      <c r="Z87">
        <v>0</v>
      </c>
    </row>
    <row r="88" spans="1:26" outlineLevel="1" x14ac:dyDescent="0.25">
      <c r="A88" s="3" t="s">
        <v>422</v>
      </c>
      <c r="B88" t="s">
        <v>55</v>
      </c>
      <c r="C88" t="s">
        <v>19</v>
      </c>
      <c r="D88" t="s">
        <v>1301</v>
      </c>
      <c r="E88" t="s">
        <v>310</v>
      </c>
      <c r="F88" t="s">
        <v>304</v>
      </c>
      <c r="G88">
        <v>20</v>
      </c>
      <c r="H88">
        <v>1</v>
      </c>
      <c r="I88" s="7">
        <v>0</v>
      </c>
      <c r="J88" s="7">
        <v>4.53</v>
      </c>
      <c r="K88" s="7">
        <v>1.21</v>
      </c>
      <c r="L88" s="5" t="str">
        <f>VLOOKUP(X88,[5]Inputs!$A:$F,6,FALSE)</f>
        <v>0.9087</v>
      </c>
      <c r="M88" s="5" t="str">
        <f>VLOOKUP(X88,[5]Inputs!$A:$H,8,FALSE)</f>
        <v>1.0375</v>
      </c>
      <c r="N88" s="5" t="str">
        <f>VLOOKUP(X88,[5]Inputs!$A:$H,7,FALSE)</f>
        <v>1.0300</v>
      </c>
      <c r="O88">
        <v>0</v>
      </c>
      <c r="P88">
        <v>0.43</v>
      </c>
      <c r="Q88">
        <v>1E-3</v>
      </c>
      <c r="R88">
        <v>0</v>
      </c>
      <c r="S88">
        <f>SQRT((100/(J88*[5]Inputs!$B$9))^2/(K88^2+1))*[5]Inputs!$B$8^2/100</f>
        <v>23.560643977140487</v>
      </c>
      <c r="T88">
        <f>SQRT((100/(J88*[5]Inputs!$B$9))^2-SQRT((100/(J88*[5]Inputs!$B$9))^2/(K88^2+1))^2)*[5]Inputs!$B$8^2/100/2/PI()/50</f>
        <v>9.0744989423642869E-2</v>
      </c>
      <c r="U88">
        <v>0</v>
      </c>
      <c r="V88">
        <v>0</v>
      </c>
      <c r="W88" t="str">
        <f t="shared" si="4"/>
        <v>PSCAD_DMAT_D_1P_SCR4.53_XR1.21_P1_Q0_1P.Unbalanced.61_3</v>
      </c>
      <c r="X88" t="str">
        <f t="shared" si="5"/>
        <v>1_0_4.53_1.21</v>
      </c>
      <c r="Z88">
        <v>0</v>
      </c>
    </row>
    <row r="89" spans="1:26" outlineLevel="1" x14ac:dyDescent="0.25">
      <c r="A89" s="3" t="s">
        <v>423</v>
      </c>
      <c r="B89" t="s">
        <v>55</v>
      </c>
      <c r="C89" t="s">
        <v>19</v>
      </c>
      <c r="D89" t="s">
        <v>1301</v>
      </c>
      <c r="E89" t="s">
        <v>310</v>
      </c>
      <c r="F89" t="s">
        <v>304</v>
      </c>
      <c r="G89">
        <v>20</v>
      </c>
      <c r="H89">
        <v>1</v>
      </c>
      <c r="I89" s="7">
        <v>-0.3</v>
      </c>
      <c r="J89" s="7">
        <v>10</v>
      </c>
      <c r="K89" s="7">
        <v>14</v>
      </c>
      <c r="L89" s="5" t="str">
        <f>VLOOKUP(X89,[5]Inputs!$A:$F,6,FALSE)</f>
        <v>1.0567</v>
      </c>
      <c r="M89" s="5" t="str">
        <f>VLOOKUP(X89,[5]Inputs!$A:$H,8,FALSE)</f>
        <v>1.0125</v>
      </c>
      <c r="N89" s="5" t="str">
        <f>VLOOKUP(X89,[5]Inputs!$A:$H,7,FALSE)</f>
        <v>1.0148</v>
      </c>
      <c r="O89">
        <v>0</v>
      </c>
      <c r="P89">
        <v>0.43</v>
      </c>
      <c r="Q89">
        <v>1E-3</v>
      </c>
      <c r="R89">
        <v>0</v>
      </c>
      <c r="S89">
        <f>SQRT((100/(J89*[5]Inputs!$B$9))^2/(K89^2+1))*[5]Inputs!$B$8^2/100</f>
        <v>1.1936621144128245</v>
      </c>
      <c r="T89">
        <f>SQRT((100/(J89*[5]Inputs!$B$9))^2-SQRT((100/(J89*[5]Inputs!$B$9))^2/(K89^2+1))^2)*[5]Inputs!$B$8^2/100/2/PI()/50</f>
        <v>5.3193623249290889E-2</v>
      </c>
      <c r="U89">
        <v>0</v>
      </c>
      <c r="V89">
        <v>0</v>
      </c>
      <c r="W89" t="str">
        <f t="shared" si="4"/>
        <v>PSCAD_DMAT_D_1P_SCR10_XR14_P1_Q-0.3_1P.Unbalanced.62</v>
      </c>
      <c r="X89" t="str">
        <f t="shared" si="5"/>
        <v>1_-0.3_10_14</v>
      </c>
      <c r="Z89">
        <v>0</v>
      </c>
    </row>
    <row r="90" spans="1:26" outlineLevel="1" x14ac:dyDescent="0.25">
      <c r="A90" s="3" t="s">
        <v>424</v>
      </c>
      <c r="B90" t="s">
        <v>55</v>
      </c>
      <c r="C90" t="s">
        <v>19</v>
      </c>
      <c r="D90" t="s">
        <v>1301</v>
      </c>
      <c r="E90" t="s">
        <v>310</v>
      </c>
      <c r="F90" t="s">
        <v>304</v>
      </c>
      <c r="G90">
        <v>20</v>
      </c>
      <c r="H90">
        <v>1</v>
      </c>
      <c r="I90" s="7">
        <v>0.3</v>
      </c>
      <c r="J90" s="7">
        <v>10</v>
      </c>
      <c r="K90" s="7">
        <v>14</v>
      </c>
      <c r="L90" s="5" t="str">
        <f>VLOOKUP(X90,[5]Inputs!$A:$F,6,FALSE)</f>
        <v>0.9986</v>
      </c>
      <c r="M90" s="5" t="str">
        <f>VLOOKUP(X90,[5]Inputs!$A:$H,8,FALSE)</f>
        <v>1.0750</v>
      </c>
      <c r="N90" s="5" t="str">
        <f>VLOOKUP(X90,[5]Inputs!$A:$H,7,FALSE)</f>
        <v>1.0452</v>
      </c>
      <c r="O90">
        <v>0</v>
      </c>
      <c r="P90">
        <v>0.43</v>
      </c>
      <c r="Q90">
        <v>1E-3</v>
      </c>
      <c r="R90">
        <v>0</v>
      </c>
      <c r="S90">
        <f>SQRT((100/(J90*[5]Inputs!$B$9))^2/(K90^2+1))*[5]Inputs!$B$8^2/100</f>
        <v>1.1936621144128245</v>
      </c>
      <c r="T90">
        <f>SQRT((100/(J90*[5]Inputs!$B$9))^2-SQRT((100/(J90*[5]Inputs!$B$9))^2/(K90^2+1))^2)*[5]Inputs!$B$8^2/100/2/PI()/50</f>
        <v>5.3193623249290889E-2</v>
      </c>
      <c r="U90">
        <v>0</v>
      </c>
      <c r="V90">
        <v>0</v>
      </c>
      <c r="W90" t="str">
        <f t="shared" si="4"/>
        <v>PSCAD_DMAT_D_1P_SCR10_XR14_P1_Q0.3_1P.Unbalanced.63</v>
      </c>
      <c r="X90" t="str">
        <f t="shared" si="5"/>
        <v>1_0.3_10_14</v>
      </c>
      <c r="Z90">
        <v>0</v>
      </c>
    </row>
    <row r="91" spans="1:26" outlineLevel="1" x14ac:dyDescent="0.25">
      <c r="A91" s="3" t="s">
        <v>425</v>
      </c>
      <c r="B91" t="s">
        <v>55</v>
      </c>
      <c r="C91" t="s">
        <v>19</v>
      </c>
      <c r="D91" t="s">
        <v>1301</v>
      </c>
      <c r="E91" t="s">
        <v>310</v>
      </c>
      <c r="F91" t="s">
        <v>304</v>
      </c>
      <c r="G91">
        <v>20</v>
      </c>
      <c r="H91">
        <v>1</v>
      </c>
      <c r="I91" s="7">
        <v>0</v>
      </c>
      <c r="J91" s="7">
        <v>3</v>
      </c>
      <c r="K91" s="7">
        <v>14</v>
      </c>
      <c r="L91" s="5" t="str">
        <f>VLOOKUP(X91,[5]Inputs!$A:$F,6,FALSE)</f>
        <v>1.0573</v>
      </c>
      <c r="M91" s="5" t="str">
        <f>VLOOKUP(X91,[5]Inputs!$A:$H,8,FALSE)</f>
        <v>1.0500</v>
      </c>
      <c r="N91" s="5" t="str">
        <f>VLOOKUP(X91,[5]Inputs!$A:$H,7,FALSE)</f>
        <v>1.0300</v>
      </c>
      <c r="O91">
        <v>0</v>
      </c>
      <c r="P91">
        <v>0.43</v>
      </c>
      <c r="Q91">
        <v>1E-3</v>
      </c>
      <c r="R91">
        <v>0</v>
      </c>
      <c r="S91">
        <f>SQRT((100/(J91*[5]Inputs!$B$9))^2/(K91^2+1))*[5]Inputs!$B$8^2/100</f>
        <v>3.9788737147094158</v>
      </c>
      <c r="T91">
        <f>SQRT((100/(J91*[5]Inputs!$B$9))^2-SQRT((100/(J91*[5]Inputs!$B$9))^2/(K91^2+1))^2)*[5]Inputs!$B$8^2/100/2/PI()/50</f>
        <v>0.17731207749763631</v>
      </c>
      <c r="U91">
        <v>0</v>
      </c>
      <c r="V91">
        <v>0</v>
      </c>
      <c r="W91" t="str">
        <f t="shared" si="4"/>
        <v>PSCAD_DMAT_D_1P_SCR3_XR14_P1_Q0_1P.Unbalanced.64</v>
      </c>
      <c r="X91" t="str">
        <f t="shared" si="5"/>
        <v>1_0_3_14</v>
      </c>
      <c r="Z91">
        <v>0</v>
      </c>
    </row>
    <row r="92" spans="1:26" outlineLevel="1" x14ac:dyDescent="0.25">
      <c r="A92" s="3" t="s">
        <v>426</v>
      </c>
      <c r="B92" t="s">
        <v>55</v>
      </c>
      <c r="C92" t="s">
        <v>19</v>
      </c>
      <c r="D92" t="s">
        <v>1301</v>
      </c>
      <c r="E92" t="s">
        <v>310</v>
      </c>
      <c r="F92" t="s">
        <v>304</v>
      </c>
      <c r="G92">
        <v>20</v>
      </c>
      <c r="H92">
        <v>1</v>
      </c>
      <c r="I92" s="7">
        <v>-0.3</v>
      </c>
      <c r="J92" s="7">
        <v>3</v>
      </c>
      <c r="K92" s="7">
        <v>3</v>
      </c>
      <c r="L92" s="5" t="str">
        <f>VLOOKUP(X92,[5]Inputs!$A:$F,6,FALSE)</f>
        <v>1.0741</v>
      </c>
      <c r="M92" s="5" t="str">
        <f>VLOOKUP(X92,[5]Inputs!$A:$H,8,FALSE)</f>
        <v>1.0125</v>
      </c>
      <c r="N92" s="5" t="str">
        <f>VLOOKUP(X92,[5]Inputs!$A:$H,7,FALSE)</f>
        <v>1.0148</v>
      </c>
      <c r="O92">
        <v>0</v>
      </c>
      <c r="P92">
        <v>0.43</v>
      </c>
      <c r="Q92">
        <v>1E-3</v>
      </c>
      <c r="R92">
        <v>0</v>
      </c>
      <c r="S92">
        <f>SQRT((100/(J92*[5]Inputs!$B$9))^2/(K92^2+1))*[5]Inputs!$B$8^2/100</f>
        <v>17.660104471401873</v>
      </c>
      <c r="T92">
        <f>SQRT((100/(J92*[5]Inputs!$B$9))^2-SQRT((100/(J92*[5]Inputs!$B$9))^2/(K92^2+1))^2)*[5]Inputs!$B$8^2/100/2/PI()/50</f>
        <v>0.16864157532857349</v>
      </c>
      <c r="U92">
        <v>0</v>
      </c>
      <c r="V92">
        <v>0</v>
      </c>
      <c r="W92" t="str">
        <f t="shared" si="4"/>
        <v>PSCAD_DMAT_D_1P_SCR3_XR3_P1_Q-0.3_1P.Unbalanced.65</v>
      </c>
      <c r="X92" t="str">
        <f t="shared" si="5"/>
        <v>1_-0.3_3_3</v>
      </c>
      <c r="Z92">
        <v>0</v>
      </c>
    </row>
    <row r="93" spans="1:26" outlineLevel="1" x14ac:dyDescent="0.25">
      <c r="A93" s="3" t="s">
        <v>427</v>
      </c>
      <c r="B93" t="s">
        <v>55</v>
      </c>
      <c r="C93" t="s">
        <v>19</v>
      </c>
      <c r="D93" t="s">
        <v>1301</v>
      </c>
      <c r="E93" t="s">
        <v>310</v>
      </c>
      <c r="F93" t="s">
        <v>304</v>
      </c>
      <c r="G93">
        <v>20</v>
      </c>
      <c r="H93">
        <v>1</v>
      </c>
      <c r="I93" s="7">
        <v>0.3</v>
      </c>
      <c r="J93" s="7">
        <v>3</v>
      </c>
      <c r="K93" s="7">
        <v>3</v>
      </c>
      <c r="L93" s="5" t="str">
        <f>VLOOKUP(X93,[5]Inputs!$A:$F,6,FALSE)</f>
        <v>0.8802</v>
      </c>
      <c r="M93" s="5" t="str">
        <f>VLOOKUP(X93,[5]Inputs!$A:$H,8,FALSE)</f>
        <v>1.0750</v>
      </c>
      <c r="N93" s="5" t="str">
        <f>VLOOKUP(X93,[5]Inputs!$A:$H,7,FALSE)</f>
        <v>1.0452</v>
      </c>
      <c r="O93">
        <v>0</v>
      </c>
      <c r="P93">
        <v>0.43</v>
      </c>
      <c r="Q93">
        <v>1E-3</v>
      </c>
      <c r="R93">
        <v>0</v>
      </c>
      <c r="S93">
        <f>SQRT((100/(J93*[5]Inputs!$B$9))^2/(K93^2+1))*[5]Inputs!$B$8^2/100</f>
        <v>17.660104471401873</v>
      </c>
      <c r="T93">
        <f>SQRT((100/(J93*[5]Inputs!$B$9))^2-SQRT((100/(J93*[5]Inputs!$B$9))^2/(K93^2+1))^2)*[5]Inputs!$B$8^2/100/2/PI()/50</f>
        <v>0.16864157532857349</v>
      </c>
      <c r="U93">
        <v>0</v>
      </c>
      <c r="V93">
        <v>0</v>
      </c>
      <c r="W93" t="str">
        <f t="shared" si="4"/>
        <v>PSCAD_DMAT_D_1P_SCR3_XR3_P1_Q0.3_1P.Unbalanced.66</v>
      </c>
      <c r="X93" t="str">
        <f t="shared" si="5"/>
        <v>1_0.3_3_3</v>
      </c>
      <c r="Z93">
        <v>0</v>
      </c>
    </row>
    <row r="94" spans="1:26" outlineLevel="1" x14ac:dyDescent="0.25">
      <c r="A94" s="3" t="s">
        <v>428</v>
      </c>
      <c r="B94" t="s">
        <v>55</v>
      </c>
      <c r="C94" t="s">
        <v>19</v>
      </c>
      <c r="D94" t="s">
        <v>1301</v>
      </c>
      <c r="E94" t="s">
        <v>310</v>
      </c>
      <c r="F94" t="s">
        <v>304</v>
      </c>
      <c r="G94">
        <v>20</v>
      </c>
      <c r="H94">
        <v>0.05</v>
      </c>
      <c r="I94" s="7">
        <v>0</v>
      </c>
      <c r="J94" s="7">
        <v>10</v>
      </c>
      <c r="K94" s="7">
        <v>14</v>
      </c>
      <c r="L94" s="5" t="str">
        <f>VLOOKUP(X94,[5]Inputs!$A:$F,6,FALSE)</f>
        <v>1.0296</v>
      </c>
      <c r="M94" s="5" t="str">
        <f>VLOOKUP(X94,[5]Inputs!$A:$H,8,FALSE)</f>
        <v>1.0375</v>
      </c>
      <c r="N94" s="5" t="str">
        <f>VLOOKUP(X94,[5]Inputs!$A:$H,7,FALSE)</f>
        <v>1.0300</v>
      </c>
      <c r="O94">
        <v>0</v>
      </c>
      <c r="P94">
        <v>0.43</v>
      </c>
      <c r="Q94">
        <v>1E-3</v>
      </c>
      <c r="R94">
        <v>0</v>
      </c>
      <c r="S94">
        <f>SQRT((100/(J94*[5]Inputs!$B$9))^2/(K94^2+1))*[5]Inputs!$B$8^2/100</f>
        <v>1.1936621144128245</v>
      </c>
      <c r="T94">
        <f>SQRT((100/(J94*[5]Inputs!$B$9))^2-SQRT((100/(J94*[5]Inputs!$B$9))^2/(K94^2+1))^2)*[5]Inputs!$B$8^2/100/2/PI()/50</f>
        <v>5.3193623249290889E-2</v>
      </c>
      <c r="U94">
        <v>0</v>
      </c>
      <c r="V94">
        <v>0</v>
      </c>
      <c r="W94" t="str">
        <f t="shared" si="4"/>
        <v>PSCAD_DMAT_D_1P_SCR10_XR14_P0.05_Q0_1P.Unbalanced.67_1</v>
      </c>
      <c r="X94" t="str">
        <f t="shared" si="5"/>
        <v>0.05_0_10_14</v>
      </c>
      <c r="Z94">
        <v>0</v>
      </c>
    </row>
    <row r="95" spans="1:26" outlineLevel="1" x14ac:dyDescent="0.25">
      <c r="A95" s="3" t="s">
        <v>429</v>
      </c>
      <c r="B95" t="s">
        <v>55</v>
      </c>
      <c r="C95" t="s">
        <v>19</v>
      </c>
      <c r="D95" t="s">
        <v>1301</v>
      </c>
      <c r="E95" t="s">
        <v>310</v>
      </c>
      <c r="F95" t="s">
        <v>304</v>
      </c>
      <c r="G95">
        <v>20</v>
      </c>
      <c r="H95">
        <v>0.05</v>
      </c>
      <c r="I95" s="7">
        <v>0</v>
      </c>
      <c r="J95" s="7">
        <v>7.06</v>
      </c>
      <c r="K95" s="7">
        <v>1.63</v>
      </c>
      <c r="L95" s="5" t="str">
        <f>VLOOKUP(X95,[5]Inputs!$A:$F,6,FALSE)</f>
        <v>1.0264</v>
      </c>
      <c r="M95" s="5" t="str">
        <f>VLOOKUP(X95,[5]Inputs!$A:$H,8,FALSE)</f>
        <v>1.0375</v>
      </c>
      <c r="N95" s="5" t="str">
        <f>VLOOKUP(X95,[5]Inputs!$A:$H,7,FALSE)</f>
        <v>1.0300</v>
      </c>
      <c r="O95">
        <v>0</v>
      </c>
      <c r="P95">
        <v>0.43</v>
      </c>
      <c r="Q95">
        <v>1E-3</v>
      </c>
      <c r="R95">
        <v>0</v>
      </c>
      <c r="S95">
        <f>SQRT((100/(J95*[5]Inputs!$B$9))^2/(K95^2+1))*[5]Inputs!$B$8^2/100</f>
        <v>12.409471324438538</v>
      </c>
      <c r="T95">
        <f>SQRT((100/(J95*[5]Inputs!$B$9))^2-SQRT((100/(J95*[5]Inputs!$B$9))^2/(K95^2+1))^2)*[5]Inputs!$B$8^2/100/2/PI()/50</f>
        <v>6.4385935699593638E-2</v>
      </c>
      <c r="U95">
        <v>0</v>
      </c>
      <c r="V95">
        <v>0</v>
      </c>
      <c r="W95" t="str">
        <f t="shared" si="4"/>
        <v>PSCAD_DMAT_D_1P_SCR7.06_XR1.63_P0.05_Q0_1P.Unbalanced.67_2</v>
      </c>
      <c r="X95" t="str">
        <f t="shared" si="5"/>
        <v>0.05_0_7.06_1.63</v>
      </c>
      <c r="Z95">
        <v>0</v>
      </c>
    </row>
    <row r="96" spans="1:26" outlineLevel="1" x14ac:dyDescent="0.25">
      <c r="A96" s="3" t="s">
        <v>430</v>
      </c>
      <c r="B96" t="s">
        <v>55</v>
      </c>
      <c r="C96" t="s">
        <v>19</v>
      </c>
      <c r="D96" t="s">
        <v>1301</v>
      </c>
      <c r="E96" t="s">
        <v>310</v>
      </c>
      <c r="F96" t="s">
        <v>304</v>
      </c>
      <c r="G96">
        <v>20</v>
      </c>
      <c r="H96">
        <v>0.05</v>
      </c>
      <c r="I96" s="7">
        <v>0</v>
      </c>
      <c r="J96" s="7">
        <v>4.53</v>
      </c>
      <c r="K96" s="7">
        <v>1.21</v>
      </c>
      <c r="L96" s="5" t="str">
        <f>VLOOKUP(X96,[5]Inputs!$A:$F,6,FALSE)</f>
        <v>1.0233</v>
      </c>
      <c r="M96" s="5" t="str">
        <f>VLOOKUP(X96,[5]Inputs!$A:$H,8,FALSE)</f>
        <v>1.0250</v>
      </c>
      <c r="N96" s="5" t="str">
        <f>VLOOKUP(X96,[5]Inputs!$A:$H,7,FALSE)</f>
        <v>1.0300</v>
      </c>
      <c r="O96">
        <v>0</v>
      </c>
      <c r="P96">
        <v>0.43</v>
      </c>
      <c r="Q96">
        <v>1E-3</v>
      </c>
      <c r="R96">
        <v>0</v>
      </c>
      <c r="S96">
        <f>SQRT((100/(J96*[5]Inputs!$B$9))^2/(K96^2+1))*[5]Inputs!$B$8^2/100</f>
        <v>23.560643977140487</v>
      </c>
      <c r="T96">
        <f>SQRT((100/(J96*[5]Inputs!$B$9))^2-SQRT((100/(J96*[5]Inputs!$B$9))^2/(K96^2+1))^2)*[5]Inputs!$B$8^2/100/2/PI()/50</f>
        <v>9.0744989423642869E-2</v>
      </c>
      <c r="U96">
        <v>0</v>
      </c>
      <c r="V96">
        <v>0</v>
      </c>
      <c r="W96" t="str">
        <f t="shared" si="4"/>
        <v>PSCAD_DMAT_D_1P_SCR4.53_XR1.21_P0.05_Q0_1P.Unbalanced.67_3</v>
      </c>
      <c r="X96" t="str">
        <f t="shared" si="5"/>
        <v>0.05_0_4.53_1.21</v>
      </c>
      <c r="Z96">
        <v>0</v>
      </c>
    </row>
    <row r="97" spans="1:26" outlineLevel="1" x14ac:dyDescent="0.25">
      <c r="A97" s="3" t="s">
        <v>431</v>
      </c>
      <c r="B97" t="s">
        <v>55</v>
      </c>
      <c r="C97" t="s">
        <v>19</v>
      </c>
      <c r="D97" t="s">
        <v>1301</v>
      </c>
      <c r="E97" t="s">
        <v>310</v>
      </c>
      <c r="F97" t="s">
        <v>304</v>
      </c>
      <c r="G97">
        <v>20</v>
      </c>
      <c r="H97">
        <v>0.05</v>
      </c>
      <c r="I97" s="7">
        <v>-0.3</v>
      </c>
      <c r="J97" s="7">
        <v>10</v>
      </c>
      <c r="K97" s="7">
        <v>14</v>
      </c>
      <c r="L97" s="5" t="str">
        <f>VLOOKUP(X97,[5]Inputs!$A:$F,6,FALSE)</f>
        <v>1.0587</v>
      </c>
      <c r="M97" s="5" t="str">
        <f>VLOOKUP(X97,[5]Inputs!$A:$H,8,FALSE)</f>
        <v>1.0000</v>
      </c>
      <c r="N97" s="5" t="str">
        <f>VLOOKUP(X97,[5]Inputs!$A:$H,7,FALSE)</f>
        <v>1.0148</v>
      </c>
      <c r="O97">
        <v>0</v>
      </c>
      <c r="P97">
        <v>0.43</v>
      </c>
      <c r="Q97">
        <v>1E-3</v>
      </c>
      <c r="R97">
        <v>0</v>
      </c>
      <c r="S97">
        <f>SQRT((100/(J97*[5]Inputs!$B$9))^2/(K97^2+1))*[5]Inputs!$B$8^2/100</f>
        <v>1.1936621144128245</v>
      </c>
      <c r="T97">
        <f>SQRT((100/(J97*[5]Inputs!$B$9))^2-SQRT((100/(J97*[5]Inputs!$B$9))^2/(K97^2+1))^2)*[5]Inputs!$B$8^2/100/2/PI()/50</f>
        <v>5.3193623249290889E-2</v>
      </c>
      <c r="U97">
        <v>0</v>
      </c>
      <c r="V97">
        <v>0</v>
      </c>
      <c r="W97" t="str">
        <f t="shared" si="4"/>
        <v>PSCAD_DMAT_D_1P_SCR10_XR14_P0.05_Q-0.3_1P.Unbalanced.68</v>
      </c>
      <c r="X97" t="str">
        <f t="shared" si="5"/>
        <v>0.05_-0.3_10_14</v>
      </c>
      <c r="Z97">
        <v>0</v>
      </c>
    </row>
    <row r="98" spans="1:26" outlineLevel="1" x14ac:dyDescent="0.25">
      <c r="A98" s="3" t="s">
        <v>432</v>
      </c>
      <c r="B98" t="s">
        <v>55</v>
      </c>
      <c r="C98" t="s">
        <v>19</v>
      </c>
      <c r="D98" t="s">
        <v>1301</v>
      </c>
      <c r="E98" t="s">
        <v>310</v>
      </c>
      <c r="F98" t="s">
        <v>304</v>
      </c>
      <c r="G98">
        <v>20</v>
      </c>
      <c r="H98">
        <v>0.05</v>
      </c>
      <c r="I98" s="7">
        <v>0.3</v>
      </c>
      <c r="J98" s="7">
        <v>10</v>
      </c>
      <c r="K98" s="7">
        <v>14</v>
      </c>
      <c r="L98" s="5" t="str">
        <f>VLOOKUP(X98,[5]Inputs!$A:$F,6,FALSE)</f>
        <v>1.0006</v>
      </c>
      <c r="M98" s="5" t="str">
        <f>VLOOKUP(X98,[5]Inputs!$A:$H,8,FALSE)</f>
        <v>1.0625</v>
      </c>
      <c r="N98" s="5" t="str">
        <f>VLOOKUP(X98,[5]Inputs!$A:$H,7,FALSE)</f>
        <v>1.0452</v>
      </c>
      <c r="O98">
        <v>0</v>
      </c>
      <c r="P98">
        <v>0.43</v>
      </c>
      <c r="Q98">
        <v>1E-3</v>
      </c>
      <c r="R98">
        <v>0</v>
      </c>
      <c r="S98">
        <f>SQRT((100/(J98*[5]Inputs!$B$9))^2/(K98^2+1))*[5]Inputs!$B$8^2/100</f>
        <v>1.1936621144128245</v>
      </c>
      <c r="T98">
        <f>SQRT((100/(J98*[5]Inputs!$B$9))^2-SQRT((100/(J98*[5]Inputs!$B$9))^2/(K98^2+1))^2)*[5]Inputs!$B$8^2/100/2/PI()/50</f>
        <v>5.3193623249290889E-2</v>
      </c>
      <c r="U98">
        <v>0</v>
      </c>
      <c r="V98">
        <v>0</v>
      </c>
      <c r="W98" t="str">
        <f t="shared" si="4"/>
        <v>PSCAD_DMAT_D_1P_SCR10_XR14_P0.05_Q0.3_1P.Unbalanced.69</v>
      </c>
      <c r="X98" t="str">
        <f t="shared" si="5"/>
        <v>0.05_0.3_10_14</v>
      </c>
      <c r="Z98">
        <v>0</v>
      </c>
    </row>
    <row r="99" spans="1:26" outlineLevel="1" x14ac:dyDescent="0.25">
      <c r="A99" s="3" t="s">
        <v>433</v>
      </c>
      <c r="B99" t="s">
        <v>55</v>
      </c>
      <c r="C99" t="s">
        <v>19</v>
      </c>
      <c r="D99" t="s">
        <v>1301</v>
      </c>
      <c r="E99" t="s">
        <v>310</v>
      </c>
      <c r="F99" t="s">
        <v>304</v>
      </c>
      <c r="G99">
        <v>20</v>
      </c>
      <c r="H99">
        <v>0.05</v>
      </c>
      <c r="I99" s="7">
        <v>0</v>
      </c>
      <c r="J99" s="7">
        <v>3</v>
      </c>
      <c r="K99" s="7">
        <v>14</v>
      </c>
      <c r="L99" s="5" t="str">
        <f>VLOOKUP(X99,[5]Inputs!$A:$F,6,FALSE)</f>
        <v>1.0288</v>
      </c>
      <c r="M99" s="5" t="str">
        <f>VLOOKUP(X99,[5]Inputs!$A:$H,8,FALSE)</f>
        <v>1.0250</v>
      </c>
      <c r="N99" s="5" t="str">
        <f>VLOOKUP(X99,[5]Inputs!$A:$H,7,FALSE)</f>
        <v>1.0300</v>
      </c>
      <c r="O99">
        <v>0</v>
      </c>
      <c r="P99">
        <v>0.43</v>
      </c>
      <c r="Q99">
        <v>1E-3</v>
      </c>
      <c r="R99">
        <v>0</v>
      </c>
      <c r="S99">
        <f>SQRT((100/(J99*[5]Inputs!$B$9))^2/(K99^2+1))*[5]Inputs!$B$8^2/100</f>
        <v>3.9788737147094158</v>
      </c>
      <c r="T99">
        <f>SQRT((100/(J99*[5]Inputs!$B$9))^2-SQRT((100/(J99*[5]Inputs!$B$9))^2/(K99^2+1))^2)*[5]Inputs!$B$8^2/100/2/PI()/50</f>
        <v>0.17731207749763631</v>
      </c>
      <c r="U99">
        <v>0</v>
      </c>
      <c r="V99">
        <v>0</v>
      </c>
      <c r="W99" t="str">
        <f t="shared" si="4"/>
        <v>PSCAD_DMAT_D_1P_SCR3_XR14_P0.05_Q0_1P.Unbalanced.70</v>
      </c>
      <c r="X99" t="str">
        <f t="shared" si="5"/>
        <v>0.05_0_3_14</v>
      </c>
      <c r="Z99">
        <v>0</v>
      </c>
    </row>
    <row r="100" spans="1:26" outlineLevel="1" x14ac:dyDescent="0.25">
      <c r="A100" s="3" t="s">
        <v>434</v>
      </c>
      <c r="B100" t="s">
        <v>55</v>
      </c>
      <c r="C100" t="s">
        <v>19</v>
      </c>
      <c r="D100" t="s">
        <v>1301</v>
      </c>
      <c r="E100" t="s">
        <v>310</v>
      </c>
      <c r="F100" t="s">
        <v>304</v>
      </c>
      <c r="G100">
        <v>20</v>
      </c>
      <c r="H100">
        <v>0.05</v>
      </c>
      <c r="I100" s="7">
        <v>-0.3</v>
      </c>
      <c r="J100" s="7">
        <v>3</v>
      </c>
      <c r="K100" s="7">
        <v>3</v>
      </c>
      <c r="L100" s="5" t="str">
        <f>VLOOKUP(X100,[5]Inputs!$A:$F,6,FALSE)</f>
        <v>1.1178</v>
      </c>
      <c r="M100" s="5" t="str">
        <f>VLOOKUP(X100,[5]Inputs!$A:$H,8,FALSE)</f>
        <v>1.0000</v>
      </c>
      <c r="N100" s="5" t="str">
        <f>VLOOKUP(X100,[5]Inputs!$A:$H,7,FALSE)</f>
        <v>1.0148</v>
      </c>
      <c r="O100">
        <v>0</v>
      </c>
      <c r="P100">
        <v>0.43</v>
      </c>
      <c r="Q100">
        <v>1E-3</v>
      </c>
      <c r="R100">
        <v>0</v>
      </c>
      <c r="S100">
        <f>SQRT((100/(J100*[5]Inputs!$B$9))^2/(K100^2+1))*[5]Inputs!$B$8^2/100</f>
        <v>17.660104471401873</v>
      </c>
      <c r="T100">
        <f>SQRT((100/(J100*[5]Inputs!$B$9))^2-SQRT((100/(J100*[5]Inputs!$B$9))^2/(K100^2+1))^2)*[5]Inputs!$B$8^2/100/2/PI()/50</f>
        <v>0.16864157532857349</v>
      </c>
      <c r="U100">
        <v>0</v>
      </c>
      <c r="V100">
        <v>0</v>
      </c>
      <c r="W100" t="str">
        <f t="shared" si="4"/>
        <v>PSCAD_DMAT_D_1P_SCR3_XR3_P0.05_Q-0.3_1P.Unbalanced.71</v>
      </c>
      <c r="X100" t="str">
        <f t="shared" si="5"/>
        <v>0.05_-0.3_3_3</v>
      </c>
      <c r="Z100">
        <v>0</v>
      </c>
    </row>
    <row r="101" spans="1:26" outlineLevel="1" x14ac:dyDescent="0.25">
      <c r="A101" s="3" t="s">
        <v>435</v>
      </c>
      <c r="B101" t="s">
        <v>55</v>
      </c>
      <c r="C101" t="s">
        <v>19</v>
      </c>
      <c r="D101" t="s">
        <v>1301</v>
      </c>
      <c r="E101" t="s">
        <v>310</v>
      </c>
      <c r="F101" t="s">
        <v>304</v>
      </c>
      <c r="G101">
        <v>20</v>
      </c>
      <c r="H101">
        <v>0.05</v>
      </c>
      <c r="I101" s="7">
        <v>0.3</v>
      </c>
      <c r="J101" s="7">
        <v>3</v>
      </c>
      <c r="K101" s="7">
        <v>3</v>
      </c>
      <c r="L101" s="5" t="str">
        <f>VLOOKUP(X101,[5]Inputs!$A:$F,6,FALSE)</f>
        <v>0.9331</v>
      </c>
      <c r="M101" s="5" t="str">
        <f>VLOOKUP(X101,[5]Inputs!$A:$H,8,FALSE)</f>
        <v>1.0625</v>
      </c>
      <c r="N101" s="5" t="str">
        <f>VLOOKUP(X101,[5]Inputs!$A:$H,7,FALSE)</f>
        <v>1.0452</v>
      </c>
      <c r="O101">
        <v>0</v>
      </c>
      <c r="P101">
        <v>0.43</v>
      </c>
      <c r="Q101">
        <v>1E-3</v>
      </c>
      <c r="R101">
        <v>0</v>
      </c>
      <c r="S101">
        <f>SQRT((100/(J101*[5]Inputs!$B$9))^2/(K101^2+1))*[5]Inputs!$B$8^2/100</f>
        <v>17.660104471401873</v>
      </c>
      <c r="T101">
        <f>SQRT((100/(J101*[5]Inputs!$B$9))^2-SQRT((100/(J101*[5]Inputs!$B$9))^2/(K101^2+1))^2)*[5]Inputs!$B$8^2/100/2/PI()/50</f>
        <v>0.16864157532857349</v>
      </c>
      <c r="U101">
        <v>0</v>
      </c>
      <c r="V101">
        <v>0</v>
      </c>
      <c r="W101" t="str">
        <f t="shared" si="4"/>
        <v>PSCAD_DMAT_D_1P_SCR3_XR3_P0.05_Q0.3_1P.Unbalanced.72</v>
      </c>
      <c r="X101" t="str">
        <f t="shared" si="5"/>
        <v>0.05_0.3_3_3</v>
      </c>
      <c r="Z101">
        <v>0</v>
      </c>
    </row>
    <row r="102" spans="1:26" outlineLevel="1" x14ac:dyDescent="0.25">
      <c r="A102" s="3" t="s">
        <v>436</v>
      </c>
      <c r="B102" t="s">
        <v>55</v>
      </c>
      <c r="C102" t="s">
        <v>19</v>
      </c>
      <c r="D102" t="s">
        <v>1301</v>
      </c>
      <c r="E102" t="s">
        <v>310</v>
      </c>
      <c r="F102" t="s">
        <v>304</v>
      </c>
      <c r="G102">
        <v>20</v>
      </c>
      <c r="H102">
        <v>1</v>
      </c>
      <c r="I102" s="7">
        <v>0</v>
      </c>
      <c r="J102" s="7">
        <v>10</v>
      </c>
      <c r="K102" s="7">
        <v>14</v>
      </c>
      <c r="L102" s="5" t="str">
        <f>VLOOKUP(X102,[5]Inputs!$A:$F,6,FALSE)</f>
        <v>1.0276</v>
      </c>
      <c r="M102" s="5" t="str">
        <f>VLOOKUP(X102,[5]Inputs!$A:$H,8,FALSE)</f>
        <v>1.0500</v>
      </c>
      <c r="N102" s="5" t="str">
        <f>VLOOKUP(X102,[5]Inputs!$A:$H,7,FALSE)</f>
        <v>1.0300</v>
      </c>
      <c r="O102">
        <v>0</v>
      </c>
      <c r="P102">
        <v>0.43</v>
      </c>
      <c r="Q102" s="17">
        <f>(SQRT((100/(J102*[5]Inputs!$B$9))^2/(K102^2+1)))*([5]Inputs!$B$8^2/100)</f>
        <v>1.1936621144128248</v>
      </c>
      <c r="R102" s="17">
        <f>SQRT((([5]Inputs!$B$8^2/100)*100/(J102*[5]Inputs!$B$9))^2-(Q102)^2)/(2*PI()*50)</f>
        <v>5.3193623249290875E-2</v>
      </c>
      <c r="S102">
        <f>SQRT((100/(J102*[5]Inputs!$B$9))^2/(K102^2+1))*[5]Inputs!$B$8^2/100</f>
        <v>1.1936621144128245</v>
      </c>
      <c r="T102">
        <f>SQRT((100/(J102*[5]Inputs!$B$9))^2-SQRT((100/(J102*[5]Inputs!$B$9))^2/(K102^2+1))^2)*[5]Inputs!$B$8^2/100/2/PI()/50</f>
        <v>5.3193623249290889E-2</v>
      </c>
      <c r="U102">
        <v>0</v>
      </c>
      <c r="V102">
        <v>1</v>
      </c>
      <c r="W102" t="str">
        <f t="shared" si="4"/>
        <v>PSCAD_DMAT_D_1P_SCR10_XR14_P1_Q0_1P.Unbalanced.73_1</v>
      </c>
      <c r="X102" t="str">
        <f t="shared" si="5"/>
        <v>1_0_10_14</v>
      </c>
      <c r="Z102">
        <v>0</v>
      </c>
    </row>
    <row r="103" spans="1:26" outlineLevel="1" x14ac:dyDescent="0.25">
      <c r="A103" s="3" t="s">
        <v>437</v>
      </c>
      <c r="B103" t="s">
        <v>55</v>
      </c>
      <c r="C103" t="s">
        <v>19</v>
      </c>
      <c r="D103" t="s">
        <v>1301</v>
      </c>
      <c r="E103" t="s">
        <v>310</v>
      </c>
      <c r="F103" t="s">
        <v>304</v>
      </c>
      <c r="G103">
        <v>20</v>
      </c>
      <c r="H103">
        <v>1</v>
      </c>
      <c r="I103" s="7">
        <v>0</v>
      </c>
      <c r="J103" s="7">
        <v>7.06</v>
      </c>
      <c r="K103" s="7">
        <v>1.63</v>
      </c>
      <c r="L103" s="5" t="str">
        <f>VLOOKUP(X103,[5]Inputs!$A:$F,6,FALSE)</f>
        <v>0.9653</v>
      </c>
      <c r="M103" s="5" t="str">
        <f>VLOOKUP(X103,[5]Inputs!$A:$H,8,FALSE)</f>
        <v>1.0375</v>
      </c>
      <c r="N103" s="5" t="str">
        <f>VLOOKUP(X103,[5]Inputs!$A:$H,7,FALSE)</f>
        <v>1.0300</v>
      </c>
      <c r="O103">
        <v>0</v>
      </c>
      <c r="P103">
        <v>0.43</v>
      </c>
      <c r="Q103" s="17">
        <f>(SQRT((100/(J103*[5]Inputs!$B$9))^2/(K103^2+1)))*([5]Inputs!$B$8^2/100)</f>
        <v>12.409471324438538</v>
      </c>
      <c r="R103" s="17">
        <f>SQRT((([5]Inputs!$B$8^2/100)*100/(J103*[5]Inputs!$B$9))^2-(Q103)^2)/(2*PI()*50)</f>
        <v>6.4385935699593638E-2</v>
      </c>
      <c r="S103">
        <f>SQRT((100/(J103*[5]Inputs!$B$9))^2/(K103^2+1))*[5]Inputs!$B$8^2/100</f>
        <v>12.409471324438538</v>
      </c>
      <c r="T103">
        <f>SQRT((100/(J103*[5]Inputs!$B$9))^2-SQRT((100/(J103*[5]Inputs!$B$9))^2/(K103^2+1))^2)*[5]Inputs!$B$8^2/100/2/PI()/50</f>
        <v>6.4385935699593638E-2</v>
      </c>
      <c r="U103">
        <v>0</v>
      </c>
      <c r="V103">
        <v>1</v>
      </c>
      <c r="W103" t="str">
        <f t="shared" si="4"/>
        <v>PSCAD_DMAT_D_1P_SCR7.06_XR1.63_P1_Q0_1P.Unbalanced.73_2</v>
      </c>
      <c r="X103" t="str">
        <f t="shared" si="5"/>
        <v>1_0_7.06_1.63</v>
      </c>
      <c r="Z103">
        <v>0</v>
      </c>
    </row>
    <row r="104" spans="1:26" outlineLevel="1" x14ac:dyDescent="0.25">
      <c r="A104" s="3" t="s">
        <v>438</v>
      </c>
      <c r="B104" t="s">
        <v>55</v>
      </c>
      <c r="C104" t="s">
        <v>19</v>
      </c>
      <c r="D104" t="s">
        <v>1301</v>
      </c>
      <c r="E104" t="s">
        <v>310</v>
      </c>
      <c r="F104" t="s">
        <v>304</v>
      </c>
      <c r="G104">
        <v>20</v>
      </c>
      <c r="H104">
        <v>1</v>
      </c>
      <c r="I104" s="7">
        <v>0</v>
      </c>
      <c r="J104" s="7">
        <v>4.53</v>
      </c>
      <c r="K104" s="7">
        <v>1.21</v>
      </c>
      <c r="L104" s="5" t="str">
        <f>VLOOKUP(X104,[5]Inputs!$A:$F,6,FALSE)</f>
        <v>0.9087</v>
      </c>
      <c r="M104" s="5" t="str">
        <f>VLOOKUP(X104,[5]Inputs!$A:$H,8,FALSE)</f>
        <v>1.0375</v>
      </c>
      <c r="N104" s="5" t="str">
        <f>VLOOKUP(X104,[5]Inputs!$A:$H,7,FALSE)</f>
        <v>1.0300</v>
      </c>
      <c r="O104">
        <v>0</v>
      </c>
      <c r="P104">
        <v>0.43</v>
      </c>
      <c r="Q104" s="17">
        <f>(SQRT((100/(J104*[5]Inputs!$B$9))^2/(K104^2+1)))*([5]Inputs!$B$8^2/100)</f>
        <v>23.560643977140487</v>
      </c>
      <c r="R104" s="17">
        <f>SQRT((([5]Inputs!$B$8^2/100)*100/(J104*[5]Inputs!$B$9))^2-(Q104)^2)/(2*PI()*50)</f>
        <v>9.0744989423642855E-2</v>
      </c>
      <c r="S104">
        <f>SQRT((100/(J104*[5]Inputs!$B$9))^2/(K104^2+1))*[5]Inputs!$B$8^2/100</f>
        <v>23.560643977140487</v>
      </c>
      <c r="T104">
        <f>SQRT((100/(J104*[5]Inputs!$B$9))^2-SQRT((100/(J104*[5]Inputs!$B$9))^2/(K104^2+1))^2)*[5]Inputs!$B$8^2/100/2/PI()/50</f>
        <v>9.0744989423642869E-2</v>
      </c>
      <c r="U104">
        <v>0</v>
      </c>
      <c r="V104">
        <v>1</v>
      </c>
      <c r="W104" t="str">
        <f t="shared" si="4"/>
        <v>PSCAD_DMAT_D_1P_SCR4.53_XR1.21_P1_Q0_1P.Unbalanced.73_3</v>
      </c>
      <c r="X104" t="str">
        <f t="shared" si="5"/>
        <v>1_0_4.53_1.21</v>
      </c>
      <c r="Z104">
        <v>0</v>
      </c>
    </row>
    <row r="105" spans="1:26" outlineLevel="1" x14ac:dyDescent="0.25">
      <c r="A105" s="3" t="s">
        <v>439</v>
      </c>
      <c r="B105" t="s">
        <v>55</v>
      </c>
      <c r="C105" t="s">
        <v>19</v>
      </c>
      <c r="D105" t="s">
        <v>1301</v>
      </c>
      <c r="E105" t="s">
        <v>310</v>
      </c>
      <c r="F105" t="s">
        <v>304</v>
      </c>
      <c r="G105">
        <v>20</v>
      </c>
      <c r="H105">
        <v>1</v>
      </c>
      <c r="I105" s="7">
        <v>-0.3</v>
      </c>
      <c r="J105" s="7">
        <v>10</v>
      </c>
      <c r="K105" s="7">
        <v>14</v>
      </c>
      <c r="L105" s="5" t="str">
        <f>VLOOKUP(X105,[5]Inputs!$A:$F,6,FALSE)</f>
        <v>1.0567</v>
      </c>
      <c r="M105" s="5" t="str">
        <f>VLOOKUP(X105,[5]Inputs!$A:$H,8,FALSE)</f>
        <v>1.0125</v>
      </c>
      <c r="N105" s="5" t="str">
        <f>VLOOKUP(X105,[5]Inputs!$A:$H,7,FALSE)</f>
        <v>1.0148</v>
      </c>
      <c r="O105">
        <v>0</v>
      </c>
      <c r="P105">
        <v>0.43</v>
      </c>
      <c r="Q105" s="17">
        <f>(SQRT((100/(J105*[5]Inputs!$B$9))^2/(K105^2+1)))*([5]Inputs!$B$8^2/100)</f>
        <v>1.1936621144128248</v>
      </c>
      <c r="R105" s="17">
        <f>SQRT((([5]Inputs!$B$8^2/100)*100/(J105*[5]Inputs!$B$9))^2-(Q105)^2)/(2*PI()*50)</f>
        <v>5.3193623249290875E-2</v>
      </c>
      <c r="S105">
        <f>SQRT((100/(J105*[5]Inputs!$B$9))^2/(K105^2+1))*[5]Inputs!$B$8^2/100</f>
        <v>1.1936621144128245</v>
      </c>
      <c r="T105">
        <f>SQRT((100/(J105*[5]Inputs!$B$9))^2-SQRT((100/(J105*[5]Inputs!$B$9))^2/(K105^2+1))^2)*[5]Inputs!$B$8^2/100/2/PI()/50</f>
        <v>5.3193623249290889E-2</v>
      </c>
      <c r="U105">
        <v>0</v>
      </c>
      <c r="V105">
        <v>1</v>
      </c>
      <c r="W105" t="str">
        <f t="shared" si="4"/>
        <v>PSCAD_DMAT_D_1P_SCR10_XR14_P1_Q-0.3_1P.Unbalanced.74</v>
      </c>
      <c r="X105" t="str">
        <f t="shared" si="5"/>
        <v>1_-0.3_10_14</v>
      </c>
      <c r="Z105">
        <v>0</v>
      </c>
    </row>
    <row r="106" spans="1:26" outlineLevel="1" x14ac:dyDescent="0.25">
      <c r="A106" s="3" t="s">
        <v>440</v>
      </c>
      <c r="B106" t="s">
        <v>55</v>
      </c>
      <c r="C106" t="s">
        <v>19</v>
      </c>
      <c r="D106" t="s">
        <v>1301</v>
      </c>
      <c r="E106" t="s">
        <v>310</v>
      </c>
      <c r="F106" t="s">
        <v>304</v>
      </c>
      <c r="G106">
        <v>20</v>
      </c>
      <c r="H106">
        <v>1</v>
      </c>
      <c r="I106" s="7">
        <v>0.3</v>
      </c>
      <c r="J106" s="7">
        <v>10</v>
      </c>
      <c r="K106" s="7">
        <v>14</v>
      </c>
      <c r="L106" s="5" t="str">
        <f>VLOOKUP(X106,[5]Inputs!$A:$F,6,FALSE)</f>
        <v>0.9986</v>
      </c>
      <c r="M106" s="5" t="str">
        <f>VLOOKUP(X106,[5]Inputs!$A:$H,8,FALSE)</f>
        <v>1.0750</v>
      </c>
      <c r="N106" s="5" t="str">
        <f>VLOOKUP(X106,[5]Inputs!$A:$H,7,FALSE)</f>
        <v>1.0452</v>
      </c>
      <c r="O106">
        <v>0</v>
      </c>
      <c r="P106">
        <v>0.43</v>
      </c>
      <c r="Q106" s="17">
        <f>(SQRT((100/(J106*[5]Inputs!$B$9))^2/(K106^2+1)))*([5]Inputs!$B$8^2/100)</f>
        <v>1.1936621144128248</v>
      </c>
      <c r="R106" s="17">
        <f>SQRT((([5]Inputs!$B$8^2/100)*100/(J106*[5]Inputs!$B$9))^2-(Q106)^2)/(2*PI()*50)</f>
        <v>5.3193623249290875E-2</v>
      </c>
      <c r="S106">
        <f>SQRT((100/(J106*[5]Inputs!$B$9))^2/(K106^2+1))*[5]Inputs!$B$8^2/100</f>
        <v>1.1936621144128245</v>
      </c>
      <c r="T106">
        <f>SQRT((100/(J106*[5]Inputs!$B$9))^2-SQRT((100/(J106*[5]Inputs!$B$9))^2/(K106^2+1))^2)*[5]Inputs!$B$8^2/100/2/PI()/50</f>
        <v>5.3193623249290889E-2</v>
      </c>
      <c r="U106">
        <v>0</v>
      </c>
      <c r="V106">
        <v>1</v>
      </c>
      <c r="W106" t="str">
        <f t="shared" si="4"/>
        <v>PSCAD_DMAT_D_1P_SCR10_XR14_P1_Q0.3_1P.Unbalanced.75</v>
      </c>
      <c r="X106" t="str">
        <f t="shared" si="5"/>
        <v>1_0.3_10_14</v>
      </c>
      <c r="Z106">
        <v>0</v>
      </c>
    </row>
    <row r="107" spans="1:26" outlineLevel="1" x14ac:dyDescent="0.25">
      <c r="A107" s="3" t="s">
        <v>441</v>
      </c>
      <c r="B107" t="s">
        <v>55</v>
      </c>
      <c r="C107" t="s">
        <v>19</v>
      </c>
      <c r="D107" t="s">
        <v>1301</v>
      </c>
      <c r="E107" t="s">
        <v>310</v>
      </c>
      <c r="F107" t="s">
        <v>304</v>
      </c>
      <c r="G107">
        <v>20</v>
      </c>
      <c r="H107">
        <v>1</v>
      </c>
      <c r="I107" s="7">
        <v>0</v>
      </c>
      <c r="J107" s="7">
        <v>3</v>
      </c>
      <c r="K107" s="7">
        <v>14</v>
      </c>
      <c r="L107" s="5" t="str">
        <f>VLOOKUP(X107,[5]Inputs!$A:$F,6,FALSE)</f>
        <v>1.0573</v>
      </c>
      <c r="M107" s="5" t="str">
        <f>VLOOKUP(X107,[5]Inputs!$A:$H,8,FALSE)</f>
        <v>1.0500</v>
      </c>
      <c r="N107" s="5" t="str">
        <f>VLOOKUP(X107,[5]Inputs!$A:$H,7,FALSE)</f>
        <v>1.0300</v>
      </c>
      <c r="O107">
        <v>0</v>
      </c>
      <c r="P107">
        <v>0.43</v>
      </c>
      <c r="Q107" s="17">
        <f>(SQRT((100/(J107*[5]Inputs!$B$9))^2/(K107^2+1)))*([5]Inputs!$B$8^2/100)</f>
        <v>3.9788737147094158</v>
      </c>
      <c r="R107" s="17">
        <f>SQRT((([5]Inputs!$B$8^2/100)*100/(J107*[5]Inputs!$B$9))^2-(Q107)^2)/(2*PI()*50)</f>
        <v>0.17731207749763625</v>
      </c>
      <c r="S107">
        <f>SQRT((100/(J107*[5]Inputs!$B$9))^2/(K107^2+1))*[5]Inputs!$B$8^2/100</f>
        <v>3.9788737147094158</v>
      </c>
      <c r="T107">
        <f>SQRT((100/(J107*[5]Inputs!$B$9))^2-SQRT((100/(J107*[5]Inputs!$B$9))^2/(K107^2+1))^2)*[5]Inputs!$B$8^2/100/2/PI()/50</f>
        <v>0.17731207749763631</v>
      </c>
      <c r="U107">
        <v>0</v>
      </c>
      <c r="V107">
        <v>1</v>
      </c>
      <c r="W107" t="str">
        <f t="shared" si="4"/>
        <v>PSCAD_DMAT_D_1P_SCR3_XR14_P1_Q0_1P.Unbalanced.76</v>
      </c>
      <c r="X107" t="str">
        <f t="shared" si="5"/>
        <v>1_0_3_14</v>
      </c>
      <c r="Z107">
        <v>0</v>
      </c>
    </row>
    <row r="108" spans="1:26" outlineLevel="1" x14ac:dyDescent="0.25">
      <c r="A108" s="3" t="s">
        <v>442</v>
      </c>
      <c r="B108" t="s">
        <v>55</v>
      </c>
      <c r="C108" t="s">
        <v>19</v>
      </c>
      <c r="D108" t="s">
        <v>1301</v>
      </c>
      <c r="E108" t="s">
        <v>310</v>
      </c>
      <c r="F108" t="s">
        <v>304</v>
      </c>
      <c r="G108">
        <v>20</v>
      </c>
      <c r="H108">
        <v>1</v>
      </c>
      <c r="I108" s="7">
        <v>-0.3</v>
      </c>
      <c r="J108" s="7">
        <v>3</v>
      </c>
      <c r="K108" s="7">
        <v>3</v>
      </c>
      <c r="L108" s="5" t="str">
        <f>VLOOKUP(X108,[5]Inputs!$A:$F,6,FALSE)</f>
        <v>1.0741</v>
      </c>
      <c r="M108" s="5" t="str">
        <f>VLOOKUP(X108,[5]Inputs!$A:$H,8,FALSE)</f>
        <v>1.0125</v>
      </c>
      <c r="N108" s="5" t="str">
        <f>VLOOKUP(X108,[5]Inputs!$A:$H,7,FALSE)</f>
        <v>1.0148</v>
      </c>
      <c r="O108">
        <v>0</v>
      </c>
      <c r="P108">
        <v>0.43</v>
      </c>
      <c r="Q108" s="17">
        <f>(SQRT((100/(J108*[5]Inputs!$B$9))^2/(K108^2+1)))*([5]Inputs!$B$8^2/100)</f>
        <v>17.660104471401876</v>
      </c>
      <c r="R108" s="17">
        <f>SQRT((([5]Inputs!$B$8^2/100)*100/(J108*[5]Inputs!$B$9))^2-(Q108)^2)/(2*PI()*50)</f>
        <v>0.16864157532857349</v>
      </c>
      <c r="S108">
        <f>SQRT((100/(J108*[5]Inputs!$B$9))^2/(K108^2+1))*[5]Inputs!$B$8^2/100</f>
        <v>17.660104471401873</v>
      </c>
      <c r="T108">
        <f>SQRT((100/(J108*[5]Inputs!$B$9))^2-SQRT((100/(J108*[5]Inputs!$B$9))^2/(K108^2+1))^2)*[5]Inputs!$B$8^2/100/2/PI()/50</f>
        <v>0.16864157532857349</v>
      </c>
      <c r="U108">
        <v>0</v>
      </c>
      <c r="V108">
        <v>1</v>
      </c>
      <c r="W108" t="str">
        <f t="shared" si="4"/>
        <v>PSCAD_DMAT_D_1P_SCR3_XR3_P1_Q-0.3_1P.Unbalanced.77</v>
      </c>
      <c r="X108" t="str">
        <f t="shared" si="5"/>
        <v>1_-0.3_3_3</v>
      </c>
      <c r="Z108">
        <v>0</v>
      </c>
    </row>
    <row r="109" spans="1:26" outlineLevel="1" x14ac:dyDescent="0.25">
      <c r="A109" s="3" t="s">
        <v>443</v>
      </c>
      <c r="B109" t="s">
        <v>55</v>
      </c>
      <c r="C109" t="s">
        <v>19</v>
      </c>
      <c r="D109" t="s">
        <v>1301</v>
      </c>
      <c r="E109" t="s">
        <v>310</v>
      </c>
      <c r="F109" t="s">
        <v>304</v>
      </c>
      <c r="G109">
        <v>20</v>
      </c>
      <c r="H109">
        <v>1</v>
      </c>
      <c r="I109" s="7">
        <v>0.3</v>
      </c>
      <c r="J109" s="7">
        <v>3</v>
      </c>
      <c r="K109" s="7">
        <v>3</v>
      </c>
      <c r="L109" s="5" t="str">
        <f>VLOOKUP(X109,[5]Inputs!$A:$F,6,FALSE)</f>
        <v>0.8802</v>
      </c>
      <c r="M109" s="5" t="str">
        <f>VLOOKUP(X109,[5]Inputs!$A:$H,8,FALSE)</f>
        <v>1.0750</v>
      </c>
      <c r="N109" s="5" t="str">
        <f>VLOOKUP(X109,[5]Inputs!$A:$H,7,FALSE)</f>
        <v>1.0452</v>
      </c>
      <c r="O109">
        <v>0</v>
      </c>
      <c r="P109">
        <v>0.43</v>
      </c>
      <c r="Q109" s="17">
        <f>(SQRT((100/(J109*[5]Inputs!$B$9))^2/(K109^2+1)))*([5]Inputs!$B$8^2/100)</f>
        <v>17.660104471401876</v>
      </c>
      <c r="R109" s="17">
        <f>SQRT((([5]Inputs!$B$8^2/100)*100/(J109*[5]Inputs!$B$9))^2-(Q109)^2)/(2*PI()*50)</f>
        <v>0.16864157532857349</v>
      </c>
      <c r="S109">
        <f>SQRT((100/(J109*[5]Inputs!$B$9))^2/(K109^2+1))*[5]Inputs!$B$8^2/100</f>
        <v>17.660104471401873</v>
      </c>
      <c r="T109">
        <f>SQRT((100/(J109*[5]Inputs!$B$9))^2-SQRT((100/(J109*[5]Inputs!$B$9))^2/(K109^2+1))^2)*[5]Inputs!$B$8^2/100/2/PI()/50</f>
        <v>0.16864157532857349</v>
      </c>
      <c r="U109">
        <v>0</v>
      </c>
      <c r="V109">
        <v>1</v>
      </c>
      <c r="W109" t="str">
        <f t="shared" si="4"/>
        <v>PSCAD_DMAT_D_1P_SCR3_XR3_P1_Q0.3_1P.Unbalanced.78</v>
      </c>
      <c r="X109" t="str">
        <f t="shared" si="5"/>
        <v>1_0.3_3_3</v>
      </c>
      <c r="Z109">
        <v>0</v>
      </c>
    </row>
    <row r="110" spans="1:26" outlineLevel="1" x14ac:dyDescent="0.25">
      <c r="A110" s="3" t="s">
        <v>444</v>
      </c>
      <c r="B110" t="s">
        <v>55</v>
      </c>
      <c r="C110" t="s">
        <v>19</v>
      </c>
      <c r="D110" t="s">
        <v>1301</v>
      </c>
      <c r="E110" t="s">
        <v>310</v>
      </c>
      <c r="F110" t="s">
        <v>304</v>
      </c>
      <c r="G110">
        <v>20</v>
      </c>
      <c r="H110">
        <v>0.05</v>
      </c>
      <c r="I110" s="7">
        <v>0</v>
      </c>
      <c r="J110" s="7">
        <v>10</v>
      </c>
      <c r="K110" s="7">
        <v>14</v>
      </c>
      <c r="L110" s="5" t="str">
        <f>VLOOKUP(X110,[5]Inputs!$A:$F,6,FALSE)</f>
        <v>1.0296</v>
      </c>
      <c r="M110" s="5" t="str">
        <f>VLOOKUP(X110,[5]Inputs!$A:$H,8,FALSE)</f>
        <v>1.0375</v>
      </c>
      <c r="N110" s="5" t="str">
        <f>VLOOKUP(X110,[5]Inputs!$A:$H,7,FALSE)</f>
        <v>1.0300</v>
      </c>
      <c r="O110">
        <v>0</v>
      </c>
      <c r="P110">
        <v>0.43</v>
      </c>
      <c r="Q110" s="17">
        <f>(SQRT((100/(J110*[5]Inputs!$B$9))^2/(K110^2+1)))*([5]Inputs!$B$8^2/100)</f>
        <v>1.1936621144128248</v>
      </c>
      <c r="R110" s="17">
        <f>SQRT((([5]Inputs!$B$8^2/100)*100/(J110*[5]Inputs!$B$9))^2-(Q110)^2)/(2*PI()*50)</f>
        <v>5.3193623249290875E-2</v>
      </c>
      <c r="S110">
        <f>SQRT((100/(J110*[5]Inputs!$B$9))^2/(K110^2+1))*[5]Inputs!$B$8^2/100</f>
        <v>1.1936621144128245</v>
      </c>
      <c r="T110">
        <f>SQRT((100/(J110*[5]Inputs!$B$9))^2-SQRT((100/(J110*[5]Inputs!$B$9))^2/(K110^2+1))^2)*[5]Inputs!$B$8^2/100/2/PI()/50</f>
        <v>5.3193623249290889E-2</v>
      </c>
      <c r="U110">
        <v>0</v>
      </c>
      <c r="V110">
        <v>1</v>
      </c>
      <c r="W110" t="str">
        <f t="shared" si="4"/>
        <v>PSCAD_DMAT_D_1P_SCR10_XR14_P0.05_Q0_1P.Unbalanced.79_1</v>
      </c>
      <c r="X110" t="str">
        <f t="shared" si="5"/>
        <v>0.05_0_10_14</v>
      </c>
      <c r="Z110">
        <v>0</v>
      </c>
    </row>
    <row r="111" spans="1:26" outlineLevel="1" x14ac:dyDescent="0.25">
      <c r="A111" s="3" t="s">
        <v>445</v>
      </c>
      <c r="B111" t="s">
        <v>55</v>
      </c>
      <c r="C111" t="s">
        <v>19</v>
      </c>
      <c r="D111" t="s">
        <v>1301</v>
      </c>
      <c r="E111" t="s">
        <v>310</v>
      </c>
      <c r="F111" t="s">
        <v>304</v>
      </c>
      <c r="G111">
        <v>20</v>
      </c>
      <c r="H111">
        <v>0.05</v>
      </c>
      <c r="I111" s="7">
        <v>0</v>
      </c>
      <c r="J111" s="7">
        <v>7.06</v>
      </c>
      <c r="K111" s="7">
        <v>1.63</v>
      </c>
      <c r="L111" s="5" t="str">
        <f>VLOOKUP(X111,[5]Inputs!$A:$F,6,FALSE)</f>
        <v>1.0264</v>
      </c>
      <c r="M111" s="5" t="str">
        <f>VLOOKUP(X111,[5]Inputs!$A:$H,8,FALSE)</f>
        <v>1.0375</v>
      </c>
      <c r="N111" s="5" t="str">
        <f>VLOOKUP(X111,[5]Inputs!$A:$H,7,FALSE)</f>
        <v>1.0300</v>
      </c>
      <c r="O111">
        <v>0</v>
      </c>
      <c r="P111">
        <v>0.43</v>
      </c>
      <c r="Q111" s="17">
        <f>(SQRT((100/(J111*[5]Inputs!$B$9))^2/(K111^2+1)))*([5]Inputs!$B$8^2/100)</f>
        <v>12.409471324438538</v>
      </c>
      <c r="R111" s="17">
        <f>SQRT((([5]Inputs!$B$8^2/100)*100/(J111*[5]Inputs!$B$9))^2-(Q111)^2)/(2*PI()*50)</f>
        <v>6.4385935699593638E-2</v>
      </c>
      <c r="S111">
        <f>SQRT((100/(J111*[5]Inputs!$B$9))^2/(K111^2+1))*[5]Inputs!$B$8^2/100</f>
        <v>12.409471324438538</v>
      </c>
      <c r="T111">
        <f>SQRT((100/(J111*[5]Inputs!$B$9))^2-SQRT((100/(J111*[5]Inputs!$B$9))^2/(K111^2+1))^2)*[5]Inputs!$B$8^2/100/2/PI()/50</f>
        <v>6.4385935699593638E-2</v>
      </c>
      <c r="U111">
        <v>0</v>
      </c>
      <c r="V111">
        <v>1</v>
      </c>
      <c r="W111" t="str">
        <f t="shared" si="4"/>
        <v>PSCAD_DMAT_D_1P_SCR7.06_XR1.63_P0.05_Q0_1P.Unbalanced.79_2</v>
      </c>
      <c r="X111" t="str">
        <f t="shared" si="5"/>
        <v>0.05_0_7.06_1.63</v>
      </c>
      <c r="Z111">
        <v>0</v>
      </c>
    </row>
    <row r="112" spans="1:26" outlineLevel="1" x14ac:dyDescent="0.25">
      <c r="A112" s="3" t="s">
        <v>446</v>
      </c>
      <c r="B112" t="s">
        <v>55</v>
      </c>
      <c r="C112" t="s">
        <v>19</v>
      </c>
      <c r="D112" t="s">
        <v>1301</v>
      </c>
      <c r="E112" t="s">
        <v>310</v>
      </c>
      <c r="F112" t="s">
        <v>304</v>
      </c>
      <c r="G112">
        <v>20</v>
      </c>
      <c r="H112">
        <v>0.05</v>
      </c>
      <c r="I112" s="7">
        <v>0</v>
      </c>
      <c r="J112" s="7">
        <v>4.53</v>
      </c>
      <c r="K112" s="7">
        <v>1.21</v>
      </c>
      <c r="L112" s="5" t="str">
        <f>VLOOKUP(X112,[5]Inputs!$A:$F,6,FALSE)</f>
        <v>1.0233</v>
      </c>
      <c r="M112" s="5" t="str">
        <f>VLOOKUP(X112,[5]Inputs!$A:$H,8,FALSE)</f>
        <v>1.0250</v>
      </c>
      <c r="N112" s="5" t="str">
        <f>VLOOKUP(X112,[5]Inputs!$A:$H,7,FALSE)</f>
        <v>1.0300</v>
      </c>
      <c r="O112">
        <v>0</v>
      </c>
      <c r="P112">
        <v>0.43</v>
      </c>
      <c r="Q112" s="17">
        <f>(SQRT((100/(J112*[5]Inputs!$B$9))^2/(K112^2+1)))*([5]Inputs!$B$8^2/100)</f>
        <v>23.560643977140487</v>
      </c>
      <c r="R112" s="17">
        <f>SQRT((([5]Inputs!$B$8^2/100)*100/(J112*[5]Inputs!$B$9))^2-(Q112)^2)/(2*PI()*50)</f>
        <v>9.0744989423642855E-2</v>
      </c>
      <c r="S112">
        <f>SQRT((100/(J112*[5]Inputs!$B$9))^2/(K112^2+1))*[5]Inputs!$B$8^2/100</f>
        <v>23.560643977140487</v>
      </c>
      <c r="T112">
        <f>SQRT((100/(J112*[5]Inputs!$B$9))^2-SQRT((100/(J112*[5]Inputs!$B$9))^2/(K112^2+1))^2)*[5]Inputs!$B$8^2/100/2/PI()/50</f>
        <v>9.0744989423642869E-2</v>
      </c>
      <c r="U112">
        <v>0</v>
      </c>
      <c r="V112">
        <v>1</v>
      </c>
      <c r="W112" t="str">
        <f t="shared" si="4"/>
        <v>PSCAD_DMAT_D_1P_SCR4.53_XR1.21_P0.05_Q0_1P.Unbalanced.79_3</v>
      </c>
      <c r="X112" t="str">
        <f t="shared" si="5"/>
        <v>0.05_0_4.53_1.21</v>
      </c>
      <c r="Z112">
        <v>0</v>
      </c>
    </row>
    <row r="113" spans="1:26" outlineLevel="1" x14ac:dyDescent="0.25">
      <c r="A113" s="3" t="s">
        <v>447</v>
      </c>
      <c r="B113" t="s">
        <v>55</v>
      </c>
      <c r="C113" t="s">
        <v>19</v>
      </c>
      <c r="D113" t="s">
        <v>1301</v>
      </c>
      <c r="E113" t="s">
        <v>310</v>
      </c>
      <c r="F113" t="s">
        <v>304</v>
      </c>
      <c r="G113">
        <v>20</v>
      </c>
      <c r="H113">
        <v>0.05</v>
      </c>
      <c r="I113" s="7">
        <v>-0.3</v>
      </c>
      <c r="J113" s="7">
        <v>10</v>
      </c>
      <c r="K113" s="7">
        <v>14</v>
      </c>
      <c r="L113" s="5" t="str">
        <f>VLOOKUP(X113,[5]Inputs!$A:$F,6,FALSE)</f>
        <v>1.0587</v>
      </c>
      <c r="M113" s="5" t="str">
        <f>VLOOKUP(X113,[5]Inputs!$A:$H,8,FALSE)</f>
        <v>1.0000</v>
      </c>
      <c r="N113" s="5" t="str">
        <f>VLOOKUP(X113,[5]Inputs!$A:$H,7,FALSE)</f>
        <v>1.0148</v>
      </c>
      <c r="O113">
        <v>0</v>
      </c>
      <c r="P113">
        <v>0.43</v>
      </c>
      <c r="Q113" s="17">
        <f>(SQRT((100/(J113*[5]Inputs!$B$9))^2/(K113^2+1)))*([5]Inputs!$B$8^2/100)</f>
        <v>1.1936621144128248</v>
      </c>
      <c r="R113" s="17">
        <f>SQRT((([5]Inputs!$B$8^2/100)*100/(J113*[5]Inputs!$B$9))^2-(Q113)^2)/(2*PI()*50)</f>
        <v>5.3193623249290875E-2</v>
      </c>
      <c r="S113">
        <f>SQRT((100/(J113*[5]Inputs!$B$9))^2/(K113^2+1))*[5]Inputs!$B$8^2/100</f>
        <v>1.1936621144128245</v>
      </c>
      <c r="T113">
        <f>SQRT((100/(J113*[5]Inputs!$B$9))^2-SQRT((100/(J113*[5]Inputs!$B$9))^2/(K113^2+1))^2)*[5]Inputs!$B$8^2/100/2/PI()/50</f>
        <v>5.3193623249290889E-2</v>
      </c>
      <c r="U113">
        <v>0</v>
      </c>
      <c r="V113">
        <v>1</v>
      </c>
      <c r="W113" t="str">
        <f t="shared" si="4"/>
        <v>PSCAD_DMAT_D_1P_SCR10_XR14_P0.05_Q-0.3_1P.Unbalanced.80</v>
      </c>
      <c r="X113" t="str">
        <f t="shared" si="5"/>
        <v>0.05_-0.3_10_14</v>
      </c>
      <c r="Z113">
        <v>0</v>
      </c>
    </row>
    <row r="114" spans="1:26" outlineLevel="1" x14ac:dyDescent="0.25">
      <c r="A114" s="3" t="s">
        <v>448</v>
      </c>
      <c r="B114" t="s">
        <v>55</v>
      </c>
      <c r="C114" t="s">
        <v>19</v>
      </c>
      <c r="D114" t="s">
        <v>1301</v>
      </c>
      <c r="E114" t="s">
        <v>310</v>
      </c>
      <c r="F114" t="s">
        <v>304</v>
      </c>
      <c r="G114">
        <v>20</v>
      </c>
      <c r="H114">
        <v>0.05</v>
      </c>
      <c r="I114" s="7">
        <v>0.3</v>
      </c>
      <c r="J114" s="7">
        <v>10</v>
      </c>
      <c r="K114" s="7">
        <v>14</v>
      </c>
      <c r="L114" s="5" t="str">
        <f>VLOOKUP(X114,[5]Inputs!$A:$F,6,FALSE)</f>
        <v>1.0006</v>
      </c>
      <c r="M114" s="5" t="str">
        <f>VLOOKUP(X114,[5]Inputs!$A:$H,8,FALSE)</f>
        <v>1.0625</v>
      </c>
      <c r="N114" s="5" t="str">
        <f>VLOOKUP(X114,[5]Inputs!$A:$H,7,FALSE)</f>
        <v>1.0452</v>
      </c>
      <c r="O114">
        <v>0</v>
      </c>
      <c r="P114">
        <v>0.43</v>
      </c>
      <c r="Q114" s="17">
        <f>(SQRT((100/(J114*[5]Inputs!$B$9))^2/(K114^2+1)))*([5]Inputs!$B$8^2/100)</f>
        <v>1.1936621144128248</v>
      </c>
      <c r="R114" s="17">
        <f>SQRT((([5]Inputs!$B$8^2/100)*100/(J114*[5]Inputs!$B$9))^2-(Q114)^2)/(2*PI()*50)</f>
        <v>5.3193623249290875E-2</v>
      </c>
      <c r="S114">
        <f>SQRT((100/(J114*[5]Inputs!$B$9))^2/(K114^2+1))*[5]Inputs!$B$8^2/100</f>
        <v>1.1936621144128245</v>
      </c>
      <c r="T114">
        <f>SQRT((100/(J114*[5]Inputs!$B$9))^2-SQRT((100/(J114*[5]Inputs!$B$9))^2/(K114^2+1))^2)*[5]Inputs!$B$8^2/100/2/PI()/50</f>
        <v>5.3193623249290889E-2</v>
      </c>
      <c r="U114">
        <v>0</v>
      </c>
      <c r="V114">
        <v>1</v>
      </c>
      <c r="W114" t="str">
        <f t="shared" si="4"/>
        <v>PSCAD_DMAT_D_1P_SCR10_XR14_P0.05_Q0.3_1P.Unbalanced.81</v>
      </c>
      <c r="X114" t="str">
        <f t="shared" si="5"/>
        <v>0.05_0.3_10_14</v>
      </c>
      <c r="Z114">
        <v>0</v>
      </c>
    </row>
    <row r="115" spans="1:26" outlineLevel="1" x14ac:dyDescent="0.25">
      <c r="A115" s="3" t="s">
        <v>449</v>
      </c>
      <c r="B115" t="s">
        <v>55</v>
      </c>
      <c r="C115" t="s">
        <v>19</v>
      </c>
      <c r="D115" t="s">
        <v>1301</v>
      </c>
      <c r="E115" t="s">
        <v>310</v>
      </c>
      <c r="F115" t="s">
        <v>304</v>
      </c>
      <c r="G115">
        <v>20</v>
      </c>
      <c r="H115">
        <v>0.05</v>
      </c>
      <c r="I115" s="7">
        <v>0</v>
      </c>
      <c r="J115" s="7">
        <v>3</v>
      </c>
      <c r="K115" s="7">
        <v>14</v>
      </c>
      <c r="L115" s="5" t="str">
        <f>VLOOKUP(X115,[5]Inputs!$A:$F,6,FALSE)</f>
        <v>1.0288</v>
      </c>
      <c r="M115" s="5" t="str">
        <f>VLOOKUP(X115,[5]Inputs!$A:$H,8,FALSE)</f>
        <v>1.0250</v>
      </c>
      <c r="N115" s="5" t="str">
        <f>VLOOKUP(X115,[5]Inputs!$A:$H,7,FALSE)</f>
        <v>1.0300</v>
      </c>
      <c r="O115">
        <v>0</v>
      </c>
      <c r="P115">
        <v>0.43</v>
      </c>
      <c r="Q115" s="17">
        <f>(SQRT((100/(J115*[5]Inputs!$B$9))^2/(K115^2+1)))*([5]Inputs!$B$8^2/100)</f>
        <v>3.9788737147094158</v>
      </c>
      <c r="R115" s="17">
        <f>SQRT((([5]Inputs!$B$8^2/100)*100/(J115*[5]Inputs!$B$9))^2-(Q115)^2)/(2*PI()*50)</f>
        <v>0.17731207749763625</v>
      </c>
      <c r="S115">
        <f>SQRT((100/(J115*[5]Inputs!$B$9))^2/(K115^2+1))*[5]Inputs!$B$8^2/100</f>
        <v>3.9788737147094158</v>
      </c>
      <c r="T115">
        <f>SQRT((100/(J115*[5]Inputs!$B$9))^2-SQRT((100/(J115*[5]Inputs!$B$9))^2/(K115^2+1))^2)*[5]Inputs!$B$8^2/100/2/PI()/50</f>
        <v>0.17731207749763631</v>
      </c>
      <c r="U115">
        <v>0</v>
      </c>
      <c r="V115">
        <v>1</v>
      </c>
      <c r="W115" t="str">
        <f t="shared" si="4"/>
        <v>PSCAD_DMAT_D_1P_SCR3_XR14_P0.05_Q0_1P.Unbalanced.82</v>
      </c>
      <c r="X115" t="str">
        <f t="shared" si="5"/>
        <v>0.05_0_3_14</v>
      </c>
      <c r="Z115">
        <v>0</v>
      </c>
    </row>
    <row r="116" spans="1:26" outlineLevel="1" x14ac:dyDescent="0.25">
      <c r="A116" s="3" t="s">
        <v>450</v>
      </c>
      <c r="B116" t="s">
        <v>55</v>
      </c>
      <c r="C116" t="s">
        <v>19</v>
      </c>
      <c r="D116" t="s">
        <v>1301</v>
      </c>
      <c r="E116" t="s">
        <v>310</v>
      </c>
      <c r="F116" t="s">
        <v>304</v>
      </c>
      <c r="G116">
        <v>20</v>
      </c>
      <c r="H116">
        <v>0.05</v>
      </c>
      <c r="I116" s="7">
        <v>-0.3</v>
      </c>
      <c r="J116" s="7">
        <v>3</v>
      </c>
      <c r="K116" s="7">
        <v>3</v>
      </c>
      <c r="L116" s="5" t="str">
        <f>VLOOKUP(X116,[5]Inputs!$A:$F,6,FALSE)</f>
        <v>1.1178</v>
      </c>
      <c r="M116" s="5" t="str">
        <f>VLOOKUP(X116,[5]Inputs!$A:$H,8,FALSE)</f>
        <v>1.0000</v>
      </c>
      <c r="N116" s="5" t="str">
        <f>VLOOKUP(X116,[5]Inputs!$A:$H,7,FALSE)</f>
        <v>1.0148</v>
      </c>
      <c r="O116">
        <v>0</v>
      </c>
      <c r="P116">
        <v>0.43</v>
      </c>
      <c r="Q116" s="17">
        <f>(SQRT((100/(J116*[5]Inputs!$B$9))^2/(K116^2+1)))*([5]Inputs!$B$8^2/100)</f>
        <v>17.660104471401876</v>
      </c>
      <c r="R116" s="17">
        <f>SQRT((([5]Inputs!$B$8^2/100)*100/(J116*[5]Inputs!$B$9))^2-(Q116)^2)/(2*PI()*50)</f>
        <v>0.16864157532857349</v>
      </c>
      <c r="S116">
        <f>SQRT((100/(J116*[5]Inputs!$B$9))^2/(K116^2+1))*[5]Inputs!$B$8^2/100</f>
        <v>17.660104471401873</v>
      </c>
      <c r="T116">
        <f>SQRT((100/(J116*[5]Inputs!$B$9))^2-SQRT((100/(J116*[5]Inputs!$B$9))^2/(K116^2+1))^2)*[5]Inputs!$B$8^2/100/2/PI()/50</f>
        <v>0.16864157532857349</v>
      </c>
      <c r="U116">
        <v>0</v>
      </c>
      <c r="V116">
        <v>1</v>
      </c>
      <c r="W116" t="str">
        <f t="shared" si="4"/>
        <v>PSCAD_DMAT_D_1P_SCR3_XR3_P0.05_Q-0.3_1P.Unbalanced.83</v>
      </c>
      <c r="X116" t="str">
        <f t="shared" si="5"/>
        <v>0.05_-0.3_3_3</v>
      </c>
      <c r="Z116">
        <v>0</v>
      </c>
    </row>
    <row r="117" spans="1:26" outlineLevel="1" x14ac:dyDescent="0.25">
      <c r="A117" s="3" t="s">
        <v>451</v>
      </c>
      <c r="B117" t="s">
        <v>55</v>
      </c>
      <c r="C117" t="s">
        <v>19</v>
      </c>
      <c r="D117" t="s">
        <v>1301</v>
      </c>
      <c r="E117" t="s">
        <v>310</v>
      </c>
      <c r="F117" t="s">
        <v>304</v>
      </c>
      <c r="G117">
        <v>20</v>
      </c>
      <c r="H117">
        <v>0.05</v>
      </c>
      <c r="I117" s="7">
        <v>0.3</v>
      </c>
      <c r="J117" s="7">
        <v>3</v>
      </c>
      <c r="K117" s="7">
        <v>3</v>
      </c>
      <c r="L117" s="5" t="str">
        <f>VLOOKUP(X117,[5]Inputs!$A:$F,6,FALSE)</f>
        <v>0.9331</v>
      </c>
      <c r="M117" s="5" t="str">
        <f>VLOOKUP(X117,[5]Inputs!$A:$H,8,FALSE)</f>
        <v>1.0625</v>
      </c>
      <c r="N117" s="5" t="str">
        <f>VLOOKUP(X117,[5]Inputs!$A:$H,7,FALSE)</f>
        <v>1.0452</v>
      </c>
      <c r="O117">
        <v>0</v>
      </c>
      <c r="P117">
        <v>0.43</v>
      </c>
      <c r="Q117" s="17">
        <f>(SQRT((100/(J117*[5]Inputs!$B$9))^2/(K117^2+1)))*([5]Inputs!$B$8^2/100)</f>
        <v>17.660104471401876</v>
      </c>
      <c r="R117" s="17">
        <f>SQRT((([5]Inputs!$B$8^2/100)*100/(J117*[5]Inputs!$B$9))^2-(Q117)^2)/(2*PI()*50)</f>
        <v>0.16864157532857349</v>
      </c>
      <c r="S117">
        <f>SQRT((100/(J117*[5]Inputs!$B$9))^2/(K117^2+1))*[5]Inputs!$B$8^2/100</f>
        <v>17.660104471401873</v>
      </c>
      <c r="T117">
        <f>SQRT((100/(J117*[5]Inputs!$B$9))^2-SQRT((100/(J117*[5]Inputs!$B$9))^2/(K117^2+1))^2)*[5]Inputs!$B$8^2/100/2/PI()/50</f>
        <v>0.16864157532857349</v>
      </c>
      <c r="U117">
        <v>0</v>
      </c>
      <c r="V117">
        <v>1</v>
      </c>
      <c r="W117" t="str">
        <f t="shared" si="4"/>
        <v>PSCAD_DMAT_D_1P_SCR3_XR3_P0.05_Q0.3_1P.Unbalanced.84</v>
      </c>
      <c r="X117" t="str">
        <f t="shared" si="5"/>
        <v>0.05_0.3_3_3</v>
      </c>
      <c r="Z117">
        <v>0</v>
      </c>
    </row>
    <row r="118" spans="1:26" outlineLevel="1" x14ac:dyDescent="0.25">
      <c r="A118" s="3" t="s">
        <v>452</v>
      </c>
      <c r="B118" t="s">
        <v>55</v>
      </c>
      <c r="C118" t="s">
        <v>20</v>
      </c>
      <c r="D118" t="s">
        <v>1301</v>
      </c>
      <c r="E118" t="s">
        <v>311</v>
      </c>
      <c r="F118" t="s">
        <v>304</v>
      </c>
      <c r="G118">
        <v>20</v>
      </c>
      <c r="H118">
        <v>1</v>
      </c>
      <c r="I118" s="7">
        <v>0</v>
      </c>
      <c r="J118" s="7">
        <v>10</v>
      </c>
      <c r="K118" s="7">
        <v>14</v>
      </c>
      <c r="L118" s="5" t="str">
        <f>VLOOKUP(X118,[5]Inputs!$A:$F,6,FALSE)</f>
        <v>1.0276</v>
      </c>
      <c r="M118" s="5" t="str">
        <f>VLOOKUP(X118,[5]Inputs!$A:$H,8,FALSE)</f>
        <v>1.0500</v>
      </c>
      <c r="N118" s="5" t="str">
        <f>VLOOKUP(X118,[5]Inputs!$A:$H,7,FALSE)</f>
        <v>1.0300</v>
      </c>
      <c r="O118">
        <v>0</v>
      </c>
      <c r="P118">
        <v>2</v>
      </c>
      <c r="Q118">
        <v>1E-3</v>
      </c>
      <c r="R118">
        <v>0</v>
      </c>
      <c r="S118">
        <f>SQRT((100/(J118*[5]Inputs!$B$9))^2/(K118^2+1))*[5]Inputs!$B$8^2/100</f>
        <v>1.1936621144128245</v>
      </c>
      <c r="T118">
        <f>SQRT((100/(J118*[5]Inputs!$B$9))^2-SQRT((100/(J118*[5]Inputs!$B$9))^2/(K118^2+1))^2)*[5]Inputs!$B$8^2/100/2/PI()/50</f>
        <v>5.3193623249290889E-2</v>
      </c>
      <c r="U118">
        <v>0</v>
      </c>
      <c r="V118">
        <v>0</v>
      </c>
      <c r="W118" t="str">
        <f t="shared" si="4"/>
        <v>PSCAD_DMAT_D_PP_SCR10_XR14_P1_Q0_PP.Unbalanced.85_1</v>
      </c>
      <c r="X118" t="str">
        <f t="shared" si="5"/>
        <v>1_0_10_14</v>
      </c>
      <c r="Z118">
        <v>0</v>
      </c>
    </row>
    <row r="119" spans="1:26" outlineLevel="1" x14ac:dyDescent="0.25">
      <c r="A119" s="3" t="s">
        <v>453</v>
      </c>
      <c r="B119" t="s">
        <v>55</v>
      </c>
      <c r="C119" t="s">
        <v>20</v>
      </c>
      <c r="D119" t="s">
        <v>1301</v>
      </c>
      <c r="E119" t="s">
        <v>311</v>
      </c>
      <c r="F119" t="s">
        <v>304</v>
      </c>
      <c r="G119">
        <v>20</v>
      </c>
      <c r="H119">
        <v>1</v>
      </c>
      <c r="I119" s="7">
        <v>0</v>
      </c>
      <c r="J119" s="7">
        <v>7.06</v>
      </c>
      <c r="K119" s="7">
        <v>1.63</v>
      </c>
      <c r="L119" s="5" t="str">
        <f>VLOOKUP(X119,[5]Inputs!$A:$F,6,FALSE)</f>
        <v>0.9653</v>
      </c>
      <c r="M119" s="5" t="str">
        <f>VLOOKUP(X119,[5]Inputs!$A:$H,8,FALSE)</f>
        <v>1.0375</v>
      </c>
      <c r="N119" s="5" t="str">
        <f>VLOOKUP(X119,[5]Inputs!$A:$H,7,FALSE)</f>
        <v>1.0300</v>
      </c>
      <c r="O119">
        <v>0</v>
      </c>
      <c r="P119">
        <v>2</v>
      </c>
      <c r="Q119">
        <v>1E-3</v>
      </c>
      <c r="R119">
        <v>0</v>
      </c>
      <c r="S119">
        <f>SQRT((100/(J119*[5]Inputs!$B$9))^2/(K119^2+1))*[5]Inputs!$B$8^2/100</f>
        <v>12.409471324438538</v>
      </c>
      <c r="T119">
        <f>SQRT((100/(J119*[5]Inputs!$B$9))^2-SQRT((100/(J119*[5]Inputs!$B$9))^2/(K119^2+1))^2)*[5]Inputs!$B$8^2/100/2/PI()/50</f>
        <v>6.4385935699593638E-2</v>
      </c>
      <c r="U119">
        <v>0</v>
      </c>
      <c r="V119">
        <v>0</v>
      </c>
      <c r="W119" t="str">
        <f t="shared" si="4"/>
        <v>PSCAD_DMAT_D_PP_SCR7.06_XR1.63_P1_Q0_PP.Unbalanced.85_2</v>
      </c>
      <c r="X119" t="str">
        <f t="shared" si="5"/>
        <v>1_0_7.06_1.63</v>
      </c>
      <c r="Z119">
        <v>0</v>
      </c>
    </row>
    <row r="120" spans="1:26" outlineLevel="1" x14ac:dyDescent="0.25">
      <c r="A120" s="3" t="s">
        <v>454</v>
      </c>
      <c r="B120" t="s">
        <v>55</v>
      </c>
      <c r="C120" t="s">
        <v>20</v>
      </c>
      <c r="D120" t="s">
        <v>1301</v>
      </c>
      <c r="E120" t="s">
        <v>311</v>
      </c>
      <c r="F120" t="s">
        <v>304</v>
      </c>
      <c r="G120">
        <v>20</v>
      </c>
      <c r="H120">
        <v>1</v>
      </c>
      <c r="I120" s="7">
        <v>0</v>
      </c>
      <c r="J120" s="7">
        <v>4.53</v>
      </c>
      <c r="K120" s="7">
        <v>1.21</v>
      </c>
      <c r="L120" s="5" t="str">
        <f>VLOOKUP(X120,[5]Inputs!$A:$F,6,FALSE)</f>
        <v>0.9087</v>
      </c>
      <c r="M120" s="5" t="str">
        <f>VLOOKUP(X120,[5]Inputs!$A:$H,8,FALSE)</f>
        <v>1.0375</v>
      </c>
      <c r="N120" s="5" t="str">
        <f>VLOOKUP(X120,[5]Inputs!$A:$H,7,FALSE)</f>
        <v>1.0300</v>
      </c>
      <c r="O120">
        <v>0</v>
      </c>
      <c r="P120">
        <v>2</v>
      </c>
      <c r="Q120">
        <v>1E-3</v>
      </c>
      <c r="R120">
        <v>0</v>
      </c>
      <c r="S120">
        <f>SQRT((100/(J120*[5]Inputs!$B$9))^2/(K120^2+1))*[5]Inputs!$B$8^2/100</f>
        <v>23.560643977140487</v>
      </c>
      <c r="T120">
        <f>SQRT((100/(J120*[5]Inputs!$B$9))^2-SQRT((100/(J120*[5]Inputs!$B$9))^2/(K120^2+1))^2)*[5]Inputs!$B$8^2/100/2/PI()/50</f>
        <v>9.0744989423642869E-2</v>
      </c>
      <c r="U120">
        <v>0</v>
      </c>
      <c r="V120">
        <v>0</v>
      </c>
      <c r="W120" t="str">
        <f t="shared" si="4"/>
        <v>PSCAD_DMAT_D_PP_SCR4.53_XR1.21_P1_Q0_PP.Unbalanced.85_3</v>
      </c>
      <c r="X120" t="str">
        <f t="shared" si="5"/>
        <v>1_0_4.53_1.21</v>
      </c>
      <c r="Z120">
        <v>0</v>
      </c>
    </row>
    <row r="121" spans="1:26" outlineLevel="1" x14ac:dyDescent="0.25">
      <c r="A121" s="3" t="s">
        <v>455</v>
      </c>
      <c r="B121" t="s">
        <v>55</v>
      </c>
      <c r="C121" t="s">
        <v>20</v>
      </c>
      <c r="D121" t="s">
        <v>1301</v>
      </c>
      <c r="E121" t="s">
        <v>311</v>
      </c>
      <c r="F121" t="s">
        <v>304</v>
      </c>
      <c r="G121">
        <v>20</v>
      </c>
      <c r="H121">
        <v>1</v>
      </c>
      <c r="I121" s="7">
        <v>-0.3</v>
      </c>
      <c r="J121" s="7">
        <v>10</v>
      </c>
      <c r="K121" s="7">
        <v>14</v>
      </c>
      <c r="L121" s="5" t="str">
        <f>VLOOKUP(X121,[5]Inputs!$A:$F,6,FALSE)</f>
        <v>1.0567</v>
      </c>
      <c r="M121" s="5" t="str">
        <f>VLOOKUP(X121,[5]Inputs!$A:$H,8,FALSE)</f>
        <v>1.0125</v>
      </c>
      <c r="N121" s="5" t="str">
        <f>VLOOKUP(X121,[5]Inputs!$A:$H,7,FALSE)</f>
        <v>1.0148</v>
      </c>
      <c r="O121">
        <v>0</v>
      </c>
      <c r="P121">
        <v>2</v>
      </c>
      <c r="Q121">
        <v>1E-3</v>
      </c>
      <c r="R121">
        <v>0</v>
      </c>
      <c r="S121">
        <f>SQRT((100/(J121*[5]Inputs!$B$9))^2/(K121^2+1))*[5]Inputs!$B$8^2/100</f>
        <v>1.1936621144128245</v>
      </c>
      <c r="T121">
        <f>SQRT((100/(J121*[5]Inputs!$B$9))^2-SQRT((100/(J121*[5]Inputs!$B$9))^2/(K121^2+1))^2)*[5]Inputs!$B$8^2/100/2/PI()/50</f>
        <v>5.3193623249290889E-2</v>
      </c>
      <c r="U121">
        <v>0</v>
      </c>
      <c r="V121">
        <v>0</v>
      </c>
      <c r="W121" t="str">
        <f t="shared" si="4"/>
        <v>PSCAD_DMAT_D_PP_SCR10_XR14_P1_Q-0.3_PP.Unbalanced.86</v>
      </c>
      <c r="X121" t="str">
        <f t="shared" si="5"/>
        <v>1_-0.3_10_14</v>
      </c>
      <c r="Z121">
        <v>0</v>
      </c>
    </row>
    <row r="122" spans="1:26" outlineLevel="1" x14ac:dyDescent="0.25">
      <c r="A122" s="3" t="s">
        <v>456</v>
      </c>
      <c r="B122" t="s">
        <v>55</v>
      </c>
      <c r="C122" t="s">
        <v>20</v>
      </c>
      <c r="D122" t="s">
        <v>1301</v>
      </c>
      <c r="E122" t="s">
        <v>311</v>
      </c>
      <c r="F122" t="s">
        <v>304</v>
      </c>
      <c r="G122">
        <v>20</v>
      </c>
      <c r="H122">
        <v>1</v>
      </c>
      <c r="I122" s="7">
        <v>0.3</v>
      </c>
      <c r="J122" s="7">
        <v>10</v>
      </c>
      <c r="K122" s="7">
        <v>14</v>
      </c>
      <c r="L122" s="5" t="str">
        <f>VLOOKUP(X122,[5]Inputs!$A:$F,6,FALSE)</f>
        <v>0.9986</v>
      </c>
      <c r="M122" s="5" t="str">
        <f>VLOOKUP(X122,[5]Inputs!$A:$H,8,FALSE)</f>
        <v>1.0750</v>
      </c>
      <c r="N122" s="5" t="str">
        <f>VLOOKUP(X122,[5]Inputs!$A:$H,7,FALSE)</f>
        <v>1.0452</v>
      </c>
      <c r="O122">
        <v>0</v>
      </c>
      <c r="P122">
        <v>2</v>
      </c>
      <c r="Q122">
        <v>1E-3</v>
      </c>
      <c r="R122">
        <v>0</v>
      </c>
      <c r="S122">
        <f>SQRT((100/(J122*[5]Inputs!$B$9))^2/(K122^2+1))*[5]Inputs!$B$8^2/100</f>
        <v>1.1936621144128245</v>
      </c>
      <c r="T122">
        <f>SQRT((100/(J122*[5]Inputs!$B$9))^2-SQRT((100/(J122*[5]Inputs!$B$9))^2/(K122^2+1))^2)*[5]Inputs!$B$8^2/100/2/PI()/50</f>
        <v>5.3193623249290889E-2</v>
      </c>
      <c r="U122">
        <v>0</v>
      </c>
      <c r="V122">
        <v>0</v>
      </c>
      <c r="W122" t="str">
        <f t="shared" si="4"/>
        <v>PSCAD_DMAT_D_PP_SCR10_XR14_P1_Q0.3_PP.Unbalanced.87</v>
      </c>
      <c r="X122" t="str">
        <f t="shared" si="5"/>
        <v>1_0.3_10_14</v>
      </c>
      <c r="Z122">
        <v>0</v>
      </c>
    </row>
    <row r="123" spans="1:26" outlineLevel="1" x14ac:dyDescent="0.25">
      <c r="A123" s="3" t="s">
        <v>457</v>
      </c>
      <c r="B123" t="s">
        <v>55</v>
      </c>
      <c r="C123" t="s">
        <v>20</v>
      </c>
      <c r="D123" t="s">
        <v>1301</v>
      </c>
      <c r="E123" t="s">
        <v>311</v>
      </c>
      <c r="F123" t="s">
        <v>304</v>
      </c>
      <c r="G123">
        <v>20</v>
      </c>
      <c r="H123">
        <v>1</v>
      </c>
      <c r="I123" s="7">
        <v>0</v>
      </c>
      <c r="J123" s="7">
        <v>3</v>
      </c>
      <c r="K123" s="7">
        <v>14</v>
      </c>
      <c r="L123" s="5" t="str">
        <f>VLOOKUP(X123,[5]Inputs!$A:$F,6,FALSE)</f>
        <v>1.0573</v>
      </c>
      <c r="M123" s="5" t="str">
        <f>VLOOKUP(X123,[5]Inputs!$A:$H,8,FALSE)</f>
        <v>1.0500</v>
      </c>
      <c r="N123" s="5" t="str">
        <f>VLOOKUP(X123,[5]Inputs!$A:$H,7,FALSE)</f>
        <v>1.0300</v>
      </c>
      <c r="O123">
        <v>0</v>
      </c>
      <c r="P123">
        <v>2</v>
      </c>
      <c r="Q123">
        <v>1E-3</v>
      </c>
      <c r="R123">
        <v>0</v>
      </c>
      <c r="S123">
        <f>SQRT((100/(J123*[5]Inputs!$B$9))^2/(K123^2+1))*[5]Inputs!$B$8^2/100</f>
        <v>3.9788737147094158</v>
      </c>
      <c r="T123">
        <f>SQRT((100/(J123*[5]Inputs!$B$9))^2-SQRT((100/(J123*[5]Inputs!$B$9))^2/(K123^2+1))^2)*[5]Inputs!$B$8^2/100/2/PI()/50</f>
        <v>0.17731207749763631</v>
      </c>
      <c r="U123">
        <v>0</v>
      </c>
      <c r="V123">
        <v>0</v>
      </c>
      <c r="W123" t="str">
        <f t="shared" si="4"/>
        <v>PSCAD_DMAT_D_PP_SCR3_XR14_P1_Q0_PP.Unbalanced.88</v>
      </c>
      <c r="X123" t="str">
        <f t="shared" si="5"/>
        <v>1_0_3_14</v>
      </c>
      <c r="Z123">
        <v>0</v>
      </c>
    </row>
    <row r="124" spans="1:26" outlineLevel="1" x14ac:dyDescent="0.25">
      <c r="A124" s="3" t="s">
        <v>458</v>
      </c>
      <c r="B124" t="s">
        <v>55</v>
      </c>
      <c r="C124" t="s">
        <v>20</v>
      </c>
      <c r="D124" t="s">
        <v>1301</v>
      </c>
      <c r="E124" t="s">
        <v>311</v>
      </c>
      <c r="F124" t="s">
        <v>304</v>
      </c>
      <c r="G124">
        <v>20</v>
      </c>
      <c r="H124">
        <v>1</v>
      </c>
      <c r="I124" s="7">
        <v>-0.3</v>
      </c>
      <c r="J124" s="7">
        <v>3</v>
      </c>
      <c r="K124" s="7">
        <v>3</v>
      </c>
      <c r="L124" s="5" t="str">
        <f>VLOOKUP(X124,[5]Inputs!$A:$F,6,FALSE)</f>
        <v>1.0741</v>
      </c>
      <c r="M124" s="5" t="str">
        <f>VLOOKUP(X124,[5]Inputs!$A:$H,8,FALSE)</f>
        <v>1.0125</v>
      </c>
      <c r="N124" s="5" t="str">
        <f>VLOOKUP(X124,[5]Inputs!$A:$H,7,FALSE)</f>
        <v>1.0148</v>
      </c>
      <c r="O124">
        <v>0</v>
      </c>
      <c r="P124">
        <v>2</v>
      </c>
      <c r="Q124">
        <v>1E-3</v>
      </c>
      <c r="R124">
        <v>0</v>
      </c>
      <c r="S124">
        <f>SQRT((100/(J124*[5]Inputs!$B$9))^2/(K124^2+1))*[5]Inputs!$B$8^2/100</f>
        <v>17.660104471401873</v>
      </c>
      <c r="T124">
        <f>SQRT((100/(J124*[5]Inputs!$B$9))^2-SQRT((100/(J124*[5]Inputs!$B$9))^2/(K124^2+1))^2)*[5]Inputs!$B$8^2/100/2/PI()/50</f>
        <v>0.16864157532857349</v>
      </c>
      <c r="U124">
        <v>0</v>
      </c>
      <c r="V124">
        <v>0</v>
      </c>
      <c r="W124" t="str">
        <f t="shared" si="4"/>
        <v>PSCAD_DMAT_D_PP_SCR3_XR3_P1_Q-0.3_PP.Unbalanced.89</v>
      </c>
      <c r="X124" t="str">
        <f t="shared" si="5"/>
        <v>1_-0.3_3_3</v>
      </c>
      <c r="Z124">
        <v>0</v>
      </c>
    </row>
    <row r="125" spans="1:26" outlineLevel="1" x14ac:dyDescent="0.25">
      <c r="A125" s="3" t="s">
        <v>459</v>
      </c>
      <c r="B125" t="s">
        <v>55</v>
      </c>
      <c r="C125" t="s">
        <v>20</v>
      </c>
      <c r="D125" t="s">
        <v>1301</v>
      </c>
      <c r="E125" t="s">
        <v>311</v>
      </c>
      <c r="F125" t="s">
        <v>304</v>
      </c>
      <c r="G125">
        <v>20</v>
      </c>
      <c r="H125">
        <v>1</v>
      </c>
      <c r="I125" s="7">
        <v>0.3</v>
      </c>
      <c r="J125" s="7">
        <v>3</v>
      </c>
      <c r="K125" s="7">
        <v>3</v>
      </c>
      <c r="L125" s="5" t="str">
        <f>VLOOKUP(X125,[5]Inputs!$A:$F,6,FALSE)</f>
        <v>0.8802</v>
      </c>
      <c r="M125" s="5" t="str">
        <f>VLOOKUP(X125,[5]Inputs!$A:$H,8,FALSE)</f>
        <v>1.0750</v>
      </c>
      <c r="N125" s="5" t="str">
        <f>VLOOKUP(X125,[5]Inputs!$A:$H,7,FALSE)</f>
        <v>1.0452</v>
      </c>
      <c r="O125">
        <v>0</v>
      </c>
      <c r="P125">
        <v>2</v>
      </c>
      <c r="Q125">
        <v>1E-3</v>
      </c>
      <c r="R125">
        <v>0</v>
      </c>
      <c r="S125">
        <f>SQRT((100/(J125*[5]Inputs!$B$9))^2/(K125^2+1))*[5]Inputs!$B$8^2/100</f>
        <v>17.660104471401873</v>
      </c>
      <c r="T125">
        <f>SQRT((100/(J125*[5]Inputs!$B$9))^2-SQRT((100/(J125*[5]Inputs!$B$9))^2/(K125^2+1))^2)*[5]Inputs!$B$8^2/100/2/PI()/50</f>
        <v>0.16864157532857349</v>
      </c>
      <c r="U125">
        <v>0</v>
      </c>
      <c r="V125">
        <v>0</v>
      </c>
      <c r="W125" t="str">
        <f t="shared" si="4"/>
        <v>PSCAD_DMAT_D_PP_SCR3_XR3_P1_Q0.3_PP.Unbalanced.90</v>
      </c>
      <c r="X125" t="str">
        <f t="shared" si="5"/>
        <v>1_0.3_3_3</v>
      </c>
      <c r="Z125">
        <v>0</v>
      </c>
    </row>
    <row r="126" spans="1:26" outlineLevel="1" x14ac:dyDescent="0.25">
      <c r="A126" s="3" t="s">
        <v>460</v>
      </c>
      <c r="B126" t="s">
        <v>55</v>
      </c>
      <c r="C126" t="s">
        <v>20</v>
      </c>
      <c r="D126" t="s">
        <v>1301</v>
      </c>
      <c r="E126" t="s">
        <v>311</v>
      </c>
      <c r="F126" t="s">
        <v>304</v>
      </c>
      <c r="G126">
        <v>20</v>
      </c>
      <c r="H126">
        <v>0.05</v>
      </c>
      <c r="I126" s="7">
        <v>0</v>
      </c>
      <c r="J126" s="7">
        <v>10</v>
      </c>
      <c r="K126" s="7">
        <v>14</v>
      </c>
      <c r="L126" s="5" t="str">
        <f>VLOOKUP(X126,[5]Inputs!$A:$F,6,FALSE)</f>
        <v>1.0296</v>
      </c>
      <c r="M126" s="5" t="str">
        <f>VLOOKUP(X126,[5]Inputs!$A:$H,8,FALSE)</f>
        <v>1.0375</v>
      </c>
      <c r="N126" s="5" t="str">
        <f>VLOOKUP(X126,[5]Inputs!$A:$H,7,FALSE)</f>
        <v>1.0300</v>
      </c>
      <c r="O126">
        <v>0</v>
      </c>
      <c r="P126">
        <v>2</v>
      </c>
      <c r="Q126">
        <v>1E-3</v>
      </c>
      <c r="R126">
        <v>0</v>
      </c>
      <c r="S126">
        <f>SQRT((100/(J126*[5]Inputs!$B$9))^2/(K126^2+1))*[5]Inputs!$B$8^2/100</f>
        <v>1.1936621144128245</v>
      </c>
      <c r="T126">
        <f>SQRT((100/(J126*[5]Inputs!$B$9))^2-SQRT((100/(J126*[5]Inputs!$B$9))^2/(K126^2+1))^2)*[5]Inputs!$B$8^2/100/2/PI()/50</f>
        <v>5.3193623249290889E-2</v>
      </c>
      <c r="U126">
        <v>0</v>
      </c>
      <c r="V126">
        <v>0</v>
      </c>
      <c r="W126" t="str">
        <f t="shared" si="4"/>
        <v>PSCAD_DMAT_D_PP_SCR10_XR14_P0.05_Q0_PP.Unbalanced.91_1</v>
      </c>
      <c r="X126" t="str">
        <f t="shared" si="5"/>
        <v>0.05_0_10_14</v>
      </c>
      <c r="Z126">
        <v>0</v>
      </c>
    </row>
    <row r="127" spans="1:26" outlineLevel="1" x14ac:dyDescent="0.25">
      <c r="A127" s="3" t="s">
        <v>461</v>
      </c>
      <c r="B127" t="s">
        <v>55</v>
      </c>
      <c r="C127" t="s">
        <v>20</v>
      </c>
      <c r="D127" t="s">
        <v>1301</v>
      </c>
      <c r="E127" t="s">
        <v>311</v>
      </c>
      <c r="F127" t="s">
        <v>304</v>
      </c>
      <c r="G127">
        <v>20</v>
      </c>
      <c r="H127">
        <v>0.05</v>
      </c>
      <c r="I127" s="7">
        <v>0</v>
      </c>
      <c r="J127" s="7">
        <v>7.06</v>
      </c>
      <c r="K127" s="7">
        <v>1.63</v>
      </c>
      <c r="L127" s="5" t="str">
        <f>VLOOKUP(X127,[5]Inputs!$A:$F,6,FALSE)</f>
        <v>1.0264</v>
      </c>
      <c r="M127" s="5" t="str">
        <f>VLOOKUP(X127,[5]Inputs!$A:$H,8,FALSE)</f>
        <v>1.0375</v>
      </c>
      <c r="N127" s="5" t="str">
        <f>VLOOKUP(X127,[5]Inputs!$A:$H,7,FALSE)</f>
        <v>1.0300</v>
      </c>
      <c r="O127">
        <v>0</v>
      </c>
      <c r="P127">
        <v>2</v>
      </c>
      <c r="Q127">
        <v>1E-3</v>
      </c>
      <c r="R127">
        <v>0</v>
      </c>
      <c r="S127">
        <f>SQRT((100/(J127*[5]Inputs!$B$9))^2/(K127^2+1))*[5]Inputs!$B$8^2/100</f>
        <v>12.409471324438538</v>
      </c>
      <c r="T127">
        <f>SQRT((100/(J127*[5]Inputs!$B$9))^2-SQRT((100/(J127*[5]Inputs!$B$9))^2/(K127^2+1))^2)*[5]Inputs!$B$8^2/100/2/PI()/50</f>
        <v>6.4385935699593638E-2</v>
      </c>
      <c r="U127">
        <v>0</v>
      </c>
      <c r="V127">
        <v>0</v>
      </c>
      <c r="W127" t="str">
        <f t="shared" si="4"/>
        <v>PSCAD_DMAT_D_PP_SCR7.06_XR1.63_P0.05_Q0_PP.Unbalanced.91_2</v>
      </c>
      <c r="X127" t="str">
        <f t="shared" si="5"/>
        <v>0.05_0_7.06_1.63</v>
      </c>
      <c r="Z127">
        <v>0</v>
      </c>
    </row>
    <row r="128" spans="1:26" outlineLevel="1" x14ac:dyDescent="0.25">
      <c r="A128" s="3" t="s">
        <v>462</v>
      </c>
      <c r="B128" t="s">
        <v>55</v>
      </c>
      <c r="C128" t="s">
        <v>20</v>
      </c>
      <c r="D128" t="s">
        <v>1301</v>
      </c>
      <c r="E128" t="s">
        <v>311</v>
      </c>
      <c r="F128" t="s">
        <v>304</v>
      </c>
      <c r="G128">
        <v>20</v>
      </c>
      <c r="H128">
        <v>0.05</v>
      </c>
      <c r="I128" s="7">
        <v>0</v>
      </c>
      <c r="J128" s="7">
        <v>4.53</v>
      </c>
      <c r="K128" s="7">
        <v>1.21</v>
      </c>
      <c r="L128" s="5" t="str">
        <f>VLOOKUP(X128,[5]Inputs!$A:$F,6,FALSE)</f>
        <v>1.0233</v>
      </c>
      <c r="M128" s="5" t="str">
        <f>VLOOKUP(X128,[5]Inputs!$A:$H,8,FALSE)</f>
        <v>1.0250</v>
      </c>
      <c r="N128" s="5" t="str">
        <f>VLOOKUP(X128,[5]Inputs!$A:$H,7,FALSE)</f>
        <v>1.0300</v>
      </c>
      <c r="O128">
        <v>0</v>
      </c>
      <c r="P128">
        <v>2</v>
      </c>
      <c r="Q128">
        <v>1E-3</v>
      </c>
      <c r="R128">
        <v>0</v>
      </c>
      <c r="S128">
        <f>SQRT((100/(J128*[5]Inputs!$B$9))^2/(K128^2+1))*[5]Inputs!$B$8^2/100</f>
        <v>23.560643977140487</v>
      </c>
      <c r="T128">
        <f>SQRT((100/(J128*[5]Inputs!$B$9))^2-SQRT((100/(J128*[5]Inputs!$B$9))^2/(K128^2+1))^2)*[5]Inputs!$B$8^2/100/2/PI()/50</f>
        <v>9.0744989423642869E-2</v>
      </c>
      <c r="U128">
        <v>0</v>
      </c>
      <c r="V128">
        <v>0</v>
      </c>
      <c r="W128" t="str">
        <f t="shared" si="4"/>
        <v>PSCAD_DMAT_D_PP_SCR4.53_XR1.21_P0.05_Q0_PP.Unbalanced.91_3</v>
      </c>
      <c r="X128" t="str">
        <f t="shared" si="5"/>
        <v>0.05_0_4.53_1.21</v>
      </c>
      <c r="Z128">
        <v>0</v>
      </c>
    </row>
    <row r="129" spans="1:26" outlineLevel="1" x14ac:dyDescent="0.25">
      <c r="A129" s="3" t="s">
        <v>463</v>
      </c>
      <c r="B129" t="s">
        <v>55</v>
      </c>
      <c r="C129" t="s">
        <v>20</v>
      </c>
      <c r="D129" t="s">
        <v>1301</v>
      </c>
      <c r="E129" t="s">
        <v>311</v>
      </c>
      <c r="F129" t="s">
        <v>304</v>
      </c>
      <c r="G129">
        <v>20</v>
      </c>
      <c r="H129">
        <v>0.05</v>
      </c>
      <c r="I129" s="7">
        <v>-0.3</v>
      </c>
      <c r="J129" s="7">
        <v>10</v>
      </c>
      <c r="K129" s="7">
        <v>14</v>
      </c>
      <c r="L129" s="5" t="str">
        <f>VLOOKUP(X129,[5]Inputs!$A:$F,6,FALSE)</f>
        <v>1.0587</v>
      </c>
      <c r="M129" s="5" t="str">
        <f>VLOOKUP(X129,[5]Inputs!$A:$H,8,FALSE)</f>
        <v>1.0000</v>
      </c>
      <c r="N129" s="5" t="str">
        <f>VLOOKUP(X129,[5]Inputs!$A:$H,7,FALSE)</f>
        <v>1.0148</v>
      </c>
      <c r="O129">
        <v>0</v>
      </c>
      <c r="P129">
        <v>2</v>
      </c>
      <c r="Q129">
        <v>1E-3</v>
      </c>
      <c r="R129">
        <v>0</v>
      </c>
      <c r="S129">
        <f>SQRT((100/(J129*[5]Inputs!$B$9))^2/(K129^2+1))*[5]Inputs!$B$8^2/100</f>
        <v>1.1936621144128245</v>
      </c>
      <c r="T129">
        <f>SQRT((100/(J129*[5]Inputs!$B$9))^2-SQRT((100/(J129*[5]Inputs!$B$9))^2/(K129^2+1))^2)*[5]Inputs!$B$8^2/100/2/PI()/50</f>
        <v>5.3193623249290889E-2</v>
      </c>
      <c r="U129">
        <v>0</v>
      </c>
      <c r="V129">
        <v>0</v>
      </c>
      <c r="W129" t="str">
        <f t="shared" si="4"/>
        <v>PSCAD_DMAT_D_PP_SCR10_XR14_P0.05_Q-0.3_PP.Unbalanced.92</v>
      </c>
      <c r="X129" t="str">
        <f t="shared" si="5"/>
        <v>0.05_-0.3_10_14</v>
      </c>
      <c r="Z129">
        <v>0</v>
      </c>
    </row>
    <row r="130" spans="1:26" outlineLevel="1" x14ac:dyDescent="0.25">
      <c r="A130" s="3" t="s">
        <v>464</v>
      </c>
      <c r="B130" t="s">
        <v>55</v>
      </c>
      <c r="C130" t="s">
        <v>20</v>
      </c>
      <c r="D130" t="s">
        <v>1301</v>
      </c>
      <c r="E130" t="s">
        <v>311</v>
      </c>
      <c r="F130" t="s">
        <v>304</v>
      </c>
      <c r="G130">
        <v>20</v>
      </c>
      <c r="H130">
        <v>0.05</v>
      </c>
      <c r="I130" s="7">
        <v>0.3</v>
      </c>
      <c r="J130" s="7">
        <v>10</v>
      </c>
      <c r="K130" s="7">
        <v>14</v>
      </c>
      <c r="L130" s="5" t="str">
        <f>VLOOKUP(X130,[5]Inputs!$A:$F,6,FALSE)</f>
        <v>1.0006</v>
      </c>
      <c r="M130" s="5" t="str">
        <f>VLOOKUP(X130,[5]Inputs!$A:$H,8,FALSE)</f>
        <v>1.0625</v>
      </c>
      <c r="N130" s="5" t="str">
        <f>VLOOKUP(X130,[5]Inputs!$A:$H,7,FALSE)</f>
        <v>1.0452</v>
      </c>
      <c r="O130">
        <v>0</v>
      </c>
      <c r="P130">
        <v>2</v>
      </c>
      <c r="Q130">
        <v>1E-3</v>
      </c>
      <c r="R130">
        <v>0</v>
      </c>
      <c r="S130">
        <f>SQRT((100/(J130*[5]Inputs!$B$9))^2/(K130^2+1))*[5]Inputs!$B$8^2/100</f>
        <v>1.1936621144128245</v>
      </c>
      <c r="T130">
        <f>SQRT((100/(J130*[5]Inputs!$B$9))^2-SQRT((100/(J130*[5]Inputs!$B$9))^2/(K130^2+1))^2)*[5]Inputs!$B$8^2/100/2/PI()/50</f>
        <v>5.3193623249290889E-2</v>
      </c>
      <c r="U130">
        <v>0</v>
      </c>
      <c r="V130">
        <v>0</v>
      </c>
      <c r="W130" t="str">
        <f t="shared" si="4"/>
        <v>PSCAD_DMAT_D_PP_SCR10_XR14_P0.05_Q0.3_PP.Unbalanced.93</v>
      </c>
      <c r="X130" t="str">
        <f t="shared" si="5"/>
        <v>0.05_0.3_10_14</v>
      </c>
      <c r="Z130">
        <v>0</v>
      </c>
    </row>
    <row r="131" spans="1:26" outlineLevel="1" x14ac:dyDescent="0.25">
      <c r="A131" s="3" t="s">
        <v>465</v>
      </c>
      <c r="B131" t="s">
        <v>55</v>
      </c>
      <c r="C131" t="s">
        <v>20</v>
      </c>
      <c r="D131" t="s">
        <v>1301</v>
      </c>
      <c r="E131" t="s">
        <v>311</v>
      </c>
      <c r="F131" t="s">
        <v>304</v>
      </c>
      <c r="G131">
        <v>20</v>
      </c>
      <c r="H131">
        <v>0.05</v>
      </c>
      <c r="I131" s="7">
        <v>0</v>
      </c>
      <c r="J131" s="7">
        <v>3</v>
      </c>
      <c r="K131" s="7">
        <v>14</v>
      </c>
      <c r="L131" s="5" t="str">
        <f>VLOOKUP(X131,[5]Inputs!$A:$F,6,FALSE)</f>
        <v>1.0288</v>
      </c>
      <c r="M131" s="5" t="str">
        <f>VLOOKUP(X131,[5]Inputs!$A:$H,8,FALSE)</f>
        <v>1.0250</v>
      </c>
      <c r="N131" s="5" t="str">
        <f>VLOOKUP(X131,[5]Inputs!$A:$H,7,FALSE)</f>
        <v>1.0300</v>
      </c>
      <c r="O131">
        <v>0</v>
      </c>
      <c r="P131">
        <v>2</v>
      </c>
      <c r="Q131">
        <v>1E-3</v>
      </c>
      <c r="R131">
        <v>0</v>
      </c>
      <c r="S131">
        <f>SQRT((100/(J131*[5]Inputs!$B$9))^2/(K131^2+1))*[5]Inputs!$B$8^2/100</f>
        <v>3.9788737147094158</v>
      </c>
      <c r="T131">
        <f>SQRT((100/(J131*[5]Inputs!$B$9))^2-SQRT((100/(J131*[5]Inputs!$B$9))^2/(K131^2+1))^2)*[5]Inputs!$B$8^2/100/2/PI()/50</f>
        <v>0.17731207749763631</v>
      </c>
      <c r="U131">
        <v>0</v>
      </c>
      <c r="V131">
        <v>0</v>
      </c>
      <c r="W131" t="str">
        <f t="shared" ref="W131:W194" si="6">"PSCAD_"&amp;F131&amp;"_"&amp;D131&amp;"_"&amp;E131&amp;"_SCR"&amp;ROUND(J131,2)&amp;"_XR"&amp;ROUND(K131,2)&amp;"_P"&amp;H131&amp;"_Q"&amp;I131&amp;"_"&amp;A131</f>
        <v>PSCAD_DMAT_D_PP_SCR3_XR14_P0.05_Q0_PP.Unbalanced.94</v>
      </c>
      <c r="X131" t="str">
        <f t="shared" ref="X131:X194" si="7">H131&amp;"_"&amp;I131&amp;"_"&amp;ROUND(J131,2)&amp;"_"&amp;ROUND(K131,2)</f>
        <v>0.05_0_3_14</v>
      </c>
      <c r="Z131">
        <v>0</v>
      </c>
    </row>
    <row r="132" spans="1:26" outlineLevel="1" x14ac:dyDescent="0.25">
      <c r="A132" s="3" t="s">
        <v>466</v>
      </c>
      <c r="B132" t="s">
        <v>55</v>
      </c>
      <c r="C132" t="s">
        <v>20</v>
      </c>
      <c r="D132" t="s">
        <v>1301</v>
      </c>
      <c r="E132" t="s">
        <v>311</v>
      </c>
      <c r="F132" t="s">
        <v>304</v>
      </c>
      <c r="G132">
        <v>20</v>
      </c>
      <c r="H132">
        <v>0.05</v>
      </c>
      <c r="I132" s="7">
        <v>-0.3</v>
      </c>
      <c r="J132" s="7">
        <v>3</v>
      </c>
      <c r="K132" s="7">
        <v>3</v>
      </c>
      <c r="L132" s="5" t="str">
        <f>VLOOKUP(X132,[5]Inputs!$A:$F,6,FALSE)</f>
        <v>1.1178</v>
      </c>
      <c r="M132" s="5" t="str">
        <f>VLOOKUP(X132,[5]Inputs!$A:$H,8,FALSE)</f>
        <v>1.0000</v>
      </c>
      <c r="N132" s="5" t="str">
        <f>VLOOKUP(X132,[5]Inputs!$A:$H,7,FALSE)</f>
        <v>1.0148</v>
      </c>
      <c r="O132">
        <v>0</v>
      </c>
      <c r="P132">
        <v>2</v>
      </c>
      <c r="Q132">
        <v>1E-3</v>
      </c>
      <c r="R132">
        <v>0</v>
      </c>
      <c r="S132">
        <f>SQRT((100/(J132*[5]Inputs!$B$9))^2/(K132^2+1))*[5]Inputs!$B$8^2/100</f>
        <v>17.660104471401873</v>
      </c>
      <c r="T132">
        <f>SQRT((100/(J132*[5]Inputs!$B$9))^2-SQRT((100/(J132*[5]Inputs!$B$9))^2/(K132^2+1))^2)*[5]Inputs!$B$8^2/100/2/PI()/50</f>
        <v>0.16864157532857349</v>
      </c>
      <c r="U132">
        <v>0</v>
      </c>
      <c r="V132">
        <v>0</v>
      </c>
      <c r="W132" t="str">
        <f t="shared" si="6"/>
        <v>PSCAD_DMAT_D_PP_SCR3_XR3_P0.05_Q-0.3_PP.Unbalanced.95</v>
      </c>
      <c r="X132" t="str">
        <f t="shared" si="7"/>
        <v>0.05_-0.3_3_3</v>
      </c>
      <c r="Z132">
        <v>0</v>
      </c>
    </row>
    <row r="133" spans="1:26" outlineLevel="1" x14ac:dyDescent="0.25">
      <c r="A133" s="3" t="s">
        <v>467</v>
      </c>
      <c r="B133" t="s">
        <v>55</v>
      </c>
      <c r="C133" t="s">
        <v>20</v>
      </c>
      <c r="D133" t="s">
        <v>1301</v>
      </c>
      <c r="E133" t="s">
        <v>311</v>
      </c>
      <c r="F133" t="s">
        <v>304</v>
      </c>
      <c r="G133">
        <v>20</v>
      </c>
      <c r="H133">
        <v>0.05</v>
      </c>
      <c r="I133" s="7">
        <v>0.3</v>
      </c>
      <c r="J133" s="7">
        <v>3</v>
      </c>
      <c r="K133" s="7">
        <v>3</v>
      </c>
      <c r="L133" s="5" t="str">
        <f>VLOOKUP(X133,[5]Inputs!$A:$F,6,FALSE)</f>
        <v>0.9331</v>
      </c>
      <c r="M133" s="5" t="str">
        <f>VLOOKUP(X133,[5]Inputs!$A:$H,8,FALSE)</f>
        <v>1.0625</v>
      </c>
      <c r="N133" s="5" t="str">
        <f>VLOOKUP(X133,[5]Inputs!$A:$H,7,FALSE)</f>
        <v>1.0452</v>
      </c>
      <c r="O133">
        <v>0</v>
      </c>
      <c r="P133">
        <v>2</v>
      </c>
      <c r="Q133">
        <v>1E-3</v>
      </c>
      <c r="R133">
        <v>0</v>
      </c>
      <c r="S133">
        <f>SQRT((100/(J133*[5]Inputs!$B$9))^2/(K133^2+1))*[5]Inputs!$B$8^2/100</f>
        <v>17.660104471401873</v>
      </c>
      <c r="T133">
        <f>SQRT((100/(J133*[5]Inputs!$B$9))^2-SQRT((100/(J133*[5]Inputs!$B$9))^2/(K133^2+1))^2)*[5]Inputs!$B$8^2/100/2/PI()/50</f>
        <v>0.16864157532857349</v>
      </c>
      <c r="U133">
        <v>0</v>
      </c>
      <c r="V133">
        <v>0</v>
      </c>
      <c r="W133" t="str">
        <f t="shared" si="6"/>
        <v>PSCAD_DMAT_D_PP_SCR3_XR3_P0.05_Q0.3_PP.Unbalanced.96</v>
      </c>
      <c r="X133" t="str">
        <f t="shared" si="7"/>
        <v>0.05_0.3_3_3</v>
      </c>
      <c r="Z133">
        <v>0</v>
      </c>
    </row>
    <row r="134" spans="1:26" outlineLevel="1" x14ac:dyDescent="0.25">
      <c r="A134" s="3" t="s">
        <v>468</v>
      </c>
      <c r="B134" t="s">
        <v>55</v>
      </c>
      <c r="C134" t="s">
        <v>18</v>
      </c>
      <c r="D134" t="s">
        <v>1301</v>
      </c>
      <c r="E134" t="s">
        <v>309</v>
      </c>
      <c r="F134" t="s">
        <v>304</v>
      </c>
      <c r="G134">
        <v>20</v>
      </c>
      <c r="H134">
        <v>1</v>
      </c>
      <c r="I134" s="7">
        <v>0</v>
      </c>
      <c r="J134" s="7">
        <v>10</v>
      </c>
      <c r="K134" s="7">
        <v>14</v>
      </c>
      <c r="L134" s="5" t="str">
        <f>VLOOKUP(X134,[5]Inputs!$A:$F,6,FALSE)</f>
        <v>1.0276</v>
      </c>
      <c r="M134" s="5" t="str">
        <f>VLOOKUP(X134,[5]Inputs!$A:$H,8,FALSE)</f>
        <v>1.0500</v>
      </c>
      <c r="N134" s="5" t="str">
        <f>VLOOKUP(X134,[5]Inputs!$A:$H,7,FALSE)</f>
        <v>1.0300</v>
      </c>
      <c r="O134">
        <v>0</v>
      </c>
      <c r="P134">
        <v>0.43</v>
      </c>
      <c r="Q134">
        <v>1</v>
      </c>
      <c r="R134">
        <v>0</v>
      </c>
      <c r="S134">
        <f>SQRT((100/(J134*[5]Inputs!$B$9))^2/(K134^2+1))*[5]Inputs!$B$8^2/100</f>
        <v>1.1936621144128245</v>
      </c>
      <c r="T134">
        <f>SQRT((100/(J134*[5]Inputs!$B$9))^2-SQRT((100/(J134*[5]Inputs!$B$9))^2/(K134^2+1))^2)*[5]Inputs!$B$8^2/100/2/PI()/50</f>
        <v>5.3193623249290889E-2</v>
      </c>
      <c r="U134">
        <v>0</v>
      </c>
      <c r="V134">
        <v>0</v>
      </c>
      <c r="W134" t="str">
        <f t="shared" si="6"/>
        <v>PSCAD_DMAT_D_2P_SCR10_XR14_P1_Q0_2P.Unbalanced.97_1_1</v>
      </c>
      <c r="X134" t="str">
        <f t="shared" si="7"/>
        <v>1_0_10_14</v>
      </c>
      <c r="Z134">
        <v>0</v>
      </c>
    </row>
    <row r="135" spans="1:26" outlineLevel="1" x14ac:dyDescent="0.25">
      <c r="A135" s="3" t="s">
        <v>469</v>
      </c>
      <c r="B135" t="s">
        <v>55</v>
      </c>
      <c r="C135" t="s">
        <v>18</v>
      </c>
      <c r="D135" t="s">
        <v>1301</v>
      </c>
      <c r="E135" t="s">
        <v>309</v>
      </c>
      <c r="F135" t="s">
        <v>304</v>
      </c>
      <c r="G135">
        <v>20</v>
      </c>
      <c r="H135">
        <v>1</v>
      </c>
      <c r="I135" s="7">
        <v>0</v>
      </c>
      <c r="J135" s="7">
        <v>10</v>
      </c>
      <c r="K135" s="7">
        <v>14</v>
      </c>
      <c r="L135" s="5" t="str">
        <f>VLOOKUP(X135,[5]Inputs!$A:$F,6,FALSE)</f>
        <v>1.0276</v>
      </c>
      <c r="M135" s="5" t="str">
        <f>VLOOKUP(X135,[5]Inputs!$A:$H,8,FALSE)</f>
        <v>1.0500</v>
      </c>
      <c r="N135" s="5" t="str">
        <f>VLOOKUP(X135,[5]Inputs!$A:$H,7,FALSE)</f>
        <v>1.0300</v>
      </c>
      <c r="O135">
        <v>0</v>
      </c>
      <c r="P135">
        <v>0.43</v>
      </c>
      <c r="Q135">
        <v>5</v>
      </c>
      <c r="R135">
        <v>0</v>
      </c>
      <c r="S135">
        <f>SQRT((100/(J135*[5]Inputs!$B$9))^2/(K135^2+1))*[5]Inputs!$B$8^2/100</f>
        <v>1.1936621144128245</v>
      </c>
      <c r="T135">
        <f>SQRT((100/(J135*[5]Inputs!$B$9))^2-SQRT((100/(J135*[5]Inputs!$B$9))^2/(K135^2+1))^2)*[5]Inputs!$B$8^2/100/2/PI()/50</f>
        <v>5.3193623249290889E-2</v>
      </c>
      <c r="U135">
        <v>0</v>
      </c>
      <c r="V135">
        <v>0</v>
      </c>
      <c r="W135" t="str">
        <f t="shared" si="6"/>
        <v>PSCAD_DMAT_D_2P_SCR10_XR14_P1_Q0_2P.Unbalanced.97_1_5</v>
      </c>
      <c r="X135" t="str">
        <f t="shared" si="7"/>
        <v>1_0_10_14</v>
      </c>
      <c r="Z135">
        <v>0</v>
      </c>
    </row>
    <row r="136" spans="1:26" outlineLevel="1" x14ac:dyDescent="0.25">
      <c r="A136" s="3" t="s">
        <v>470</v>
      </c>
      <c r="B136" t="s">
        <v>55</v>
      </c>
      <c r="C136" t="s">
        <v>18</v>
      </c>
      <c r="D136" t="s">
        <v>1301</v>
      </c>
      <c r="E136" t="s">
        <v>309</v>
      </c>
      <c r="F136" t="s">
        <v>304</v>
      </c>
      <c r="G136">
        <v>20</v>
      </c>
      <c r="H136">
        <v>1</v>
      </c>
      <c r="I136" s="7">
        <v>0</v>
      </c>
      <c r="J136" s="7">
        <v>10</v>
      </c>
      <c r="K136" s="7">
        <v>14</v>
      </c>
      <c r="L136" s="5" t="str">
        <f>VLOOKUP(X136,[5]Inputs!$A:$F,6,FALSE)</f>
        <v>1.0276</v>
      </c>
      <c r="M136" s="5" t="str">
        <f>VLOOKUP(X136,[5]Inputs!$A:$H,8,FALSE)</f>
        <v>1.0500</v>
      </c>
      <c r="N136" s="5" t="str">
        <f>VLOOKUP(X136,[5]Inputs!$A:$H,7,FALSE)</f>
        <v>1.0300</v>
      </c>
      <c r="O136">
        <v>0</v>
      </c>
      <c r="P136">
        <v>0.43</v>
      </c>
      <c r="Q136">
        <v>10</v>
      </c>
      <c r="R136">
        <v>0</v>
      </c>
      <c r="S136">
        <f>SQRT((100/(J136*[5]Inputs!$B$9))^2/(K136^2+1))*[5]Inputs!$B$8^2/100</f>
        <v>1.1936621144128245</v>
      </c>
      <c r="T136">
        <f>SQRT((100/(J136*[5]Inputs!$B$9))^2-SQRT((100/(J136*[5]Inputs!$B$9))^2/(K136^2+1))^2)*[5]Inputs!$B$8^2/100/2/PI()/50</f>
        <v>5.3193623249290889E-2</v>
      </c>
      <c r="U136">
        <v>0</v>
      </c>
      <c r="V136">
        <v>0</v>
      </c>
      <c r="W136" t="str">
        <f t="shared" si="6"/>
        <v>PSCAD_DMAT_D_2P_SCR10_XR14_P1_Q0_2P.Unbalanced.97_1_10</v>
      </c>
      <c r="X136" t="str">
        <f t="shared" si="7"/>
        <v>1_0_10_14</v>
      </c>
      <c r="Z136">
        <v>0</v>
      </c>
    </row>
    <row r="137" spans="1:26" outlineLevel="1" x14ac:dyDescent="0.25">
      <c r="A137" s="3" t="s">
        <v>471</v>
      </c>
      <c r="B137" t="s">
        <v>55</v>
      </c>
      <c r="C137" t="s">
        <v>18</v>
      </c>
      <c r="D137" t="s">
        <v>1301</v>
      </c>
      <c r="E137" t="s">
        <v>309</v>
      </c>
      <c r="F137" t="s">
        <v>304</v>
      </c>
      <c r="G137">
        <v>20</v>
      </c>
      <c r="H137">
        <v>1</v>
      </c>
      <c r="I137" s="7">
        <v>0</v>
      </c>
      <c r="J137" s="7">
        <v>7.06</v>
      </c>
      <c r="K137" s="7">
        <v>1.63</v>
      </c>
      <c r="L137" s="5" t="str">
        <f>VLOOKUP(X137,[5]Inputs!$A:$F,6,FALSE)</f>
        <v>0.9653</v>
      </c>
      <c r="M137" s="5" t="str">
        <f>VLOOKUP(X137,[5]Inputs!$A:$H,8,FALSE)</f>
        <v>1.0375</v>
      </c>
      <c r="N137" s="5" t="str">
        <f>VLOOKUP(X137,[5]Inputs!$A:$H,7,FALSE)</f>
        <v>1.0300</v>
      </c>
      <c r="O137">
        <v>0</v>
      </c>
      <c r="P137">
        <v>0.43</v>
      </c>
      <c r="Q137">
        <v>1</v>
      </c>
      <c r="R137">
        <v>0</v>
      </c>
      <c r="S137">
        <f>SQRT((100/(J137*[5]Inputs!$B$9))^2/(K137^2+1))*[5]Inputs!$B$8^2/100</f>
        <v>12.409471324438538</v>
      </c>
      <c r="T137">
        <f>SQRT((100/(J137*[5]Inputs!$B$9))^2-SQRT((100/(J137*[5]Inputs!$B$9))^2/(K137^2+1))^2)*[5]Inputs!$B$8^2/100/2/PI()/50</f>
        <v>6.4385935699593638E-2</v>
      </c>
      <c r="U137">
        <v>0</v>
      </c>
      <c r="V137">
        <v>0</v>
      </c>
      <c r="W137" t="str">
        <f t="shared" si="6"/>
        <v>PSCAD_DMAT_D_2P_SCR7.06_XR1.63_P1_Q0_2P.Unbalanced.97_2_1</v>
      </c>
      <c r="X137" t="str">
        <f t="shared" si="7"/>
        <v>1_0_7.06_1.63</v>
      </c>
      <c r="Z137">
        <v>0</v>
      </c>
    </row>
    <row r="138" spans="1:26" outlineLevel="1" x14ac:dyDescent="0.25">
      <c r="A138" s="3" t="s">
        <v>472</v>
      </c>
      <c r="B138" t="s">
        <v>55</v>
      </c>
      <c r="C138" t="s">
        <v>18</v>
      </c>
      <c r="D138" t="s">
        <v>1301</v>
      </c>
      <c r="E138" t="s">
        <v>309</v>
      </c>
      <c r="F138" t="s">
        <v>304</v>
      </c>
      <c r="G138">
        <v>20</v>
      </c>
      <c r="H138">
        <v>1</v>
      </c>
      <c r="I138" s="7">
        <v>0</v>
      </c>
      <c r="J138" s="7">
        <v>7.06</v>
      </c>
      <c r="K138" s="7">
        <v>1.63</v>
      </c>
      <c r="L138" s="5" t="str">
        <f>VLOOKUP(X138,[5]Inputs!$A:$F,6,FALSE)</f>
        <v>0.9653</v>
      </c>
      <c r="M138" s="5" t="str">
        <f>VLOOKUP(X138,[5]Inputs!$A:$H,8,FALSE)</f>
        <v>1.0375</v>
      </c>
      <c r="N138" s="5" t="str">
        <f>VLOOKUP(X138,[5]Inputs!$A:$H,7,FALSE)</f>
        <v>1.0300</v>
      </c>
      <c r="O138">
        <v>0</v>
      </c>
      <c r="P138">
        <v>0.43</v>
      </c>
      <c r="Q138">
        <v>5</v>
      </c>
      <c r="R138">
        <v>0</v>
      </c>
      <c r="S138">
        <f>SQRT((100/(J138*[5]Inputs!$B$9))^2/(K138^2+1))*[5]Inputs!$B$8^2/100</f>
        <v>12.409471324438538</v>
      </c>
      <c r="T138">
        <f>SQRT((100/(J138*[5]Inputs!$B$9))^2-SQRT((100/(J138*[5]Inputs!$B$9))^2/(K138^2+1))^2)*[5]Inputs!$B$8^2/100/2/PI()/50</f>
        <v>6.4385935699593638E-2</v>
      </c>
      <c r="U138">
        <v>0</v>
      </c>
      <c r="V138">
        <v>0</v>
      </c>
      <c r="W138" t="str">
        <f t="shared" si="6"/>
        <v>PSCAD_DMAT_D_2P_SCR7.06_XR1.63_P1_Q0_2P.Unbalanced.97_2_5</v>
      </c>
      <c r="X138" t="str">
        <f t="shared" si="7"/>
        <v>1_0_7.06_1.63</v>
      </c>
      <c r="Z138">
        <v>0</v>
      </c>
    </row>
    <row r="139" spans="1:26" outlineLevel="1" x14ac:dyDescent="0.25">
      <c r="A139" s="3" t="s">
        <v>473</v>
      </c>
      <c r="B139" t="s">
        <v>55</v>
      </c>
      <c r="C139" t="s">
        <v>18</v>
      </c>
      <c r="D139" t="s">
        <v>1301</v>
      </c>
      <c r="E139" t="s">
        <v>309</v>
      </c>
      <c r="F139" t="s">
        <v>304</v>
      </c>
      <c r="G139">
        <v>20</v>
      </c>
      <c r="H139">
        <v>1</v>
      </c>
      <c r="I139" s="7">
        <v>0</v>
      </c>
      <c r="J139" s="7">
        <v>7.06</v>
      </c>
      <c r="K139" s="7">
        <v>1.63</v>
      </c>
      <c r="L139" s="5" t="str">
        <f>VLOOKUP(X139,[5]Inputs!$A:$F,6,FALSE)</f>
        <v>0.9653</v>
      </c>
      <c r="M139" s="5" t="str">
        <f>VLOOKUP(X139,[5]Inputs!$A:$H,8,FALSE)</f>
        <v>1.0375</v>
      </c>
      <c r="N139" s="5" t="str">
        <f>VLOOKUP(X139,[5]Inputs!$A:$H,7,FALSE)</f>
        <v>1.0300</v>
      </c>
      <c r="O139">
        <v>0</v>
      </c>
      <c r="P139">
        <v>0.43</v>
      </c>
      <c r="Q139">
        <v>10</v>
      </c>
      <c r="R139">
        <v>0</v>
      </c>
      <c r="S139">
        <f>SQRT((100/(J139*[5]Inputs!$B$9))^2/(K139^2+1))*[5]Inputs!$B$8^2/100</f>
        <v>12.409471324438538</v>
      </c>
      <c r="T139">
        <f>SQRT((100/(J139*[5]Inputs!$B$9))^2-SQRT((100/(J139*[5]Inputs!$B$9))^2/(K139^2+1))^2)*[5]Inputs!$B$8^2/100/2/PI()/50</f>
        <v>6.4385935699593638E-2</v>
      </c>
      <c r="U139">
        <v>0</v>
      </c>
      <c r="V139">
        <v>0</v>
      </c>
      <c r="W139" t="str">
        <f t="shared" si="6"/>
        <v>PSCAD_DMAT_D_2P_SCR7.06_XR1.63_P1_Q0_2P.Unbalanced.97_2_10</v>
      </c>
      <c r="X139" t="str">
        <f t="shared" si="7"/>
        <v>1_0_7.06_1.63</v>
      </c>
      <c r="Z139">
        <v>0</v>
      </c>
    </row>
    <row r="140" spans="1:26" outlineLevel="1" x14ac:dyDescent="0.25">
      <c r="A140" s="3" t="s">
        <v>474</v>
      </c>
      <c r="B140" t="s">
        <v>55</v>
      </c>
      <c r="C140" t="s">
        <v>18</v>
      </c>
      <c r="D140" t="s">
        <v>1301</v>
      </c>
      <c r="E140" t="s">
        <v>309</v>
      </c>
      <c r="F140" t="s">
        <v>304</v>
      </c>
      <c r="G140">
        <v>20</v>
      </c>
      <c r="H140">
        <v>1</v>
      </c>
      <c r="I140" s="7">
        <v>0</v>
      </c>
      <c r="J140" s="7">
        <v>4.53</v>
      </c>
      <c r="K140" s="7">
        <v>1.21</v>
      </c>
      <c r="L140" s="5" t="str">
        <f>VLOOKUP(X140,[5]Inputs!$A:$F,6,FALSE)</f>
        <v>0.9087</v>
      </c>
      <c r="M140" s="5" t="str">
        <f>VLOOKUP(X140,[5]Inputs!$A:$H,8,FALSE)</f>
        <v>1.0375</v>
      </c>
      <c r="N140" s="5" t="str">
        <f>VLOOKUP(X140,[5]Inputs!$A:$H,7,FALSE)</f>
        <v>1.0300</v>
      </c>
      <c r="O140">
        <v>0</v>
      </c>
      <c r="P140">
        <v>0.43</v>
      </c>
      <c r="Q140">
        <v>1</v>
      </c>
      <c r="R140">
        <v>0</v>
      </c>
      <c r="S140">
        <f>SQRT((100/(J140*[5]Inputs!$B$9))^2/(K140^2+1))*[5]Inputs!$B$8^2/100</f>
        <v>23.560643977140487</v>
      </c>
      <c r="T140">
        <f>SQRT((100/(J140*[5]Inputs!$B$9))^2-SQRT((100/(J140*[5]Inputs!$B$9))^2/(K140^2+1))^2)*[5]Inputs!$B$8^2/100/2/PI()/50</f>
        <v>9.0744989423642869E-2</v>
      </c>
      <c r="U140">
        <v>0</v>
      </c>
      <c r="V140">
        <v>0</v>
      </c>
      <c r="W140" t="str">
        <f t="shared" si="6"/>
        <v>PSCAD_DMAT_D_2P_SCR4.53_XR1.21_P1_Q0_2P.Unbalanced.97_3_1</v>
      </c>
      <c r="X140" t="str">
        <f t="shared" si="7"/>
        <v>1_0_4.53_1.21</v>
      </c>
      <c r="Z140">
        <v>0</v>
      </c>
    </row>
    <row r="141" spans="1:26" outlineLevel="1" x14ac:dyDescent="0.25">
      <c r="A141" s="3" t="s">
        <v>475</v>
      </c>
      <c r="B141" t="s">
        <v>55</v>
      </c>
      <c r="C141" t="s">
        <v>18</v>
      </c>
      <c r="D141" t="s">
        <v>1301</v>
      </c>
      <c r="E141" t="s">
        <v>309</v>
      </c>
      <c r="F141" t="s">
        <v>304</v>
      </c>
      <c r="G141">
        <v>20</v>
      </c>
      <c r="H141">
        <v>1</v>
      </c>
      <c r="I141" s="7">
        <v>0</v>
      </c>
      <c r="J141" s="7">
        <v>4.53</v>
      </c>
      <c r="K141" s="7">
        <v>1.21</v>
      </c>
      <c r="L141" s="5" t="str">
        <f>VLOOKUP(X141,[5]Inputs!$A:$F,6,FALSE)</f>
        <v>0.9087</v>
      </c>
      <c r="M141" s="5" t="str">
        <f>VLOOKUP(X141,[5]Inputs!$A:$H,8,FALSE)</f>
        <v>1.0375</v>
      </c>
      <c r="N141" s="5" t="str">
        <f>VLOOKUP(X141,[5]Inputs!$A:$H,7,FALSE)</f>
        <v>1.0300</v>
      </c>
      <c r="O141">
        <v>0</v>
      </c>
      <c r="P141">
        <v>0.43</v>
      </c>
      <c r="Q141">
        <v>5</v>
      </c>
      <c r="R141">
        <v>0</v>
      </c>
      <c r="S141">
        <f>SQRT((100/(J141*[5]Inputs!$B$9))^2/(K141^2+1))*[5]Inputs!$B$8^2/100</f>
        <v>23.560643977140487</v>
      </c>
      <c r="T141">
        <f>SQRT((100/(J141*[5]Inputs!$B$9))^2-SQRT((100/(J141*[5]Inputs!$B$9))^2/(K141^2+1))^2)*[5]Inputs!$B$8^2/100/2/PI()/50</f>
        <v>9.0744989423642869E-2</v>
      </c>
      <c r="U141">
        <v>0</v>
      </c>
      <c r="V141">
        <v>0</v>
      </c>
      <c r="W141" t="str">
        <f t="shared" si="6"/>
        <v>PSCAD_DMAT_D_2P_SCR4.53_XR1.21_P1_Q0_2P.Unbalanced.97_3_5</v>
      </c>
      <c r="X141" t="str">
        <f t="shared" si="7"/>
        <v>1_0_4.53_1.21</v>
      </c>
      <c r="Z141">
        <v>0</v>
      </c>
    </row>
    <row r="142" spans="1:26" outlineLevel="1" x14ac:dyDescent="0.25">
      <c r="A142" s="3" t="s">
        <v>476</v>
      </c>
      <c r="B142" t="s">
        <v>55</v>
      </c>
      <c r="C142" t="s">
        <v>18</v>
      </c>
      <c r="D142" t="s">
        <v>1301</v>
      </c>
      <c r="E142" t="s">
        <v>309</v>
      </c>
      <c r="F142" t="s">
        <v>304</v>
      </c>
      <c r="G142">
        <v>20</v>
      </c>
      <c r="H142">
        <v>1</v>
      </c>
      <c r="I142" s="7">
        <v>0</v>
      </c>
      <c r="J142" s="7">
        <v>4.53</v>
      </c>
      <c r="K142" s="7">
        <v>1.21</v>
      </c>
      <c r="L142" s="5" t="str">
        <f>VLOOKUP(X142,[5]Inputs!$A:$F,6,FALSE)</f>
        <v>0.9087</v>
      </c>
      <c r="M142" s="5" t="str">
        <f>VLOOKUP(X142,[5]Inputs!$A:$H,8,FALSE)</f>
        <v>1.0375</v>
      </c>
      <c r="N142" s="5" t="str">
        <f>VLOOKUP(X142,[5]Inputs!$A:$H,7,FALSE)</f>
        <v>1.0300</v>
      </c>
      <c r="O142">
        <v>0</v>
      </c>
      <c r="P142">
        <v>0.43</v>
      </c>
      <c r="Q142">
        <v>10</v>
      </c>
      <c r="R142">
        <v>0</v>
      </c>
      <c r="S142">
        <f>SQRT((100/(J142*[5]Inputs!$B$9))^2/(K142^2+1))*[5]Inputs!$B$8^2/100</f>
        <v>23.560643977140487</v>
      </c>
      <c r="T142">
        <f>SQRT((100/(J142*[5]Inputs!$B$9))^2-SQRT((100/(J142*[5]Inputs!$B$9))^2/(K142^2+1))^2)*[5]Inputs!$B$8^2/100/2/PI()/50</f>
        <v>9.0744989423642869E-2</v>
      </c>
      <c r="U142">
        <v>0</v>
      </c>
      <c r="V142">
        <v>0</v>
      </c>
      <c r="W142" t="str">
        <f t="shared" si="6"/>
        <v>PSCAD_DMAT_D_2P_SCR4.53_XR1.21_P1_Q0_2P.Unbalanced.97_3_10</v>
      </c>
      <c r="X142" t="str">
        <f t="shared" si="7"/>
        <v>1_0_4.53_1.21</v>
      </c>
      <c r="Z142">
        <v>0</v>
      </c>
    </row>
    <row r="143" spans="1:26" outlineLevel="1" x14ac:dyDescent="0.25">
      <c r="A143" s="3" t="s">
        <v>477</v>
      </c>
      <c r="B143" t="s">
        <v>55</v>
      </c>
      <c r="C143" t="s">
        <v>18</v>
      </c>
      <c r="D143" t="s">
        <v>1301</v>
      </c>
      <c r="E143" t="s">
        <v>309</v>
      </c>
      <c r="F143" t="s">
        <v>304</v>
      </c>
      <c r="G143">
        <v>20</v>
      </c>
      <c r="H143">
        <v>1</v>
      </c>
      <c r="I143" s="7">
        <v>-0.3</v>
      </c>
      <c r="J143" s="7">
        <v>10</v>
      </c>
      <c r="K143" s="7">
        <v>14</v>
      </c>
      <c r="L143" s="5" t="str">
        <f>VLOOKUP(X143,[5]Inputs!$A:$F,6,FALSE)</f>
        <v>1.0567</v>
      </c>
      <c r="M143" s="5" t="str">
        <f>VLOOKUP(X143,[5]Inputs!$A:$H,8,FALSE)</f>
        <v>1.0125</v>
      </c>
      <c r="N143" s="5" t="str">
        <f>VLOOKUP(X143,[5]Inputs!$A:$H,7,FALSE)</f>
        <v>1.0148</v>
      </c>
      <c r="O143">
        <v>0</v>
      </c>
      <c r="P143">
        <v>0.43</v>
      </c>
      <c r="Q143">
        <v>1</v>
      </c>
      <c r="R143">
        <v>0</v>
      </c>
      <c r="S143">
        <f>SQRT((100/(J143*[5]Inputs!$B$9))^2/(K143^2+1))*[5]Inputs!$B$8^2/100</f>
        <v>1.1936621144128245</v>
      </c>
      <c r="T143">
        <f>SQRT((100/(J143*[5]Inputs!$B$9))^2-SQRT((100/(J143*[5]Inputs!$B$9))^2/(K143^2+1))^2)*[5]Inputs!$B$8^2/100/2/PI()/50</f>
        <v>5.3193623249290889E-2</v>
      </c>
      <c r="U143">
        <v>0</v>
      </c>
      <c r="V143">
        <v>0</v>
      </c>
      <c r="W143" t="str">
        <f t="shared" si="6"/>
        <v>PSCAD_DMAT_D_2P_SCR10_XR14_P1_Q-0.3_2P.Unbalanced.98_1</v>
      </c>
      <c r="X143" t="str">
        <f t="shared" si="7"/>
        <v>1_-0.3_10_14</v>
      </c>
      <c r="Z143">
        <v>0</v>
      </c>
    </row>
    <row r="144" spans="1:26" outlineLevel="1" x14ac:dyDescent="0.25">
      <c r="A144" s="3" t="s">
        <v>478</v>
      </c>
      <c r="B144" t="s">
        <v>55</v>
      </c>
      <c r="C144" t="s">
        <v>18</v>
      </c>
      <c r="D144" t="s">
        <v>1301</v>
      </c>
      <c r="E144" t="s">
        <v>309</v>
      </c>
      <c r="F144" t="s">
        <v>304</v>
      </c>
      <c r="G144">
        <v>20</v>
      </c>
      <c r="H144">
        <v>1</v>
      </c>
      <c r="I144" s="7">
        <v>-0.3</v>
      </c>
      <c r="J144" s="7">
        <v>10</v>
      </c>
      <c r="K144" s="7">
        <v>14</v>
      </c>
      <c r="L144" s="5" t="str">
        <f>VLOOKUP(X144,[5]Inputs!$A:$F,6,FALSE)</f>
        <v>1.0567</v>
      </c>
      <c r="M144" s="5" t="str">
        <f>VLOOKUP(X144,[5]Inputs!$A:$H,8,FALSE)</f>
        <v>1.0125</v>
      </c>
      <c r="N144" s="5" t="str">
        <f>VLOOKUP(X144,[5]Inputs!$A:$H,7,FALSE)</f>
        <v>1.0148</v>
      </c>
      <c r="O144">
        <v>0</v>
      </c>
      <c r="P144">
        <v>0.43</v>
      </c>
      <c r="Q144">
        <v>5</v>
      </c>
      <c r="R144">
        <v>0</v>
      </c>
      <c r="S144">
        <f>SQRT((100/(J144*[5]Inputs!$B$9))^2/(K144^2+1))*[5]Inputs!$B$8^2/100</f>
        <v>1.1936621144128245</v>
      </c>
      <c r="T144">
        <f>SQRT((100/(J144*[5]Inputs!$B$9))^2-SQRT((100/(J144*[5]Inputs!$B$9))^2/(K144^2+1))^2)*[5]Inputs!$B$8^2/100/2/PI()/50</f>
        <v>5.3193623249290889E-2</v>
      </c>
      <c r="U144">
        <v>0</v>
      </c>
      <c r="V144">
        <v>0</v>
      </c>
      <c r="W144" t="str">
        <f t="shared" si="6"/>
        <v>PSCAD_DMAT_D_2P_SCR10_XR14_P1_Q-0.3_2P.Unbalanced.98_5</v>
      </c>
      <c r="X144" t="str">
        <f t="shared" si="7"/>
        <v>1_-0.3_10_14</v>
      </c>
      <c r="Z144">
        <v>0</v>
      </c>
    </row>
    <row r="145" spans="1:26" outlineLevel="1" x14ac:dyDescent="0.25">
      <c r="A145" s="3" t="s">
        <v>479</v>
      </c>
      <c r="B145" t="s">
        <v>55</v>
      </c>
      <c r="C145" t="s">
        <v>18</v>
      </c>
      <c r="D145" t="s">
        <v>1301</v>
      </c>
      <c r="E145" t="s">
        <v>309</v>
      </c>
      <c r="F145" t="s">
        <v>304</v>
      </c>
      <c r="G145">
        <v>20</v>
      </c>
      <c r="H145">
        <v>1</v>
      </c>
      <c r="I145" s="7">
        <v>-0.3</v>
      </c>
      <c r="J145" s="7">
        <v>10</v>
      </c>
      <c r="K145" s="7">
        <v>14</v>
      </c>
      <c r="L145" s="5" t="str">
        <f>VLOOKUP(X145,[5]Inputs!$A:$F,6,FALSE)</f>
        <v>1.0567</v>
      </c>
      <c r="M145" s="5" t="str">
        <f>VLOOKUP(X145,[5]Inputs!$A:$H,8,FALSE)</f>
        <v>1.0125</v>
      </c>
      <c r="N145" s="5" t="str">
        <f>VLOOKUP(X145,[5]Inputs!$A:$H,7,FALSE)</f>
        <v>1.0148</v>
      </c>
      <c r="O145">
        <v>0</v>
      </c>
      <c r="P145">
        <v>0.43</v>
      </c>
      <c r="Q145">
        <v>10</v>
      </c>
      <c r="R145">
        <v>0</v>
      </c>
      <c r="S145">
        <f>SQRT((100/(J145*[5]Inputs!$B$9))^2/(K145^2+1))*[5]Inputs!$B$8^2/100</f>
        <v>1.1936621144128245</v>
      </c>
      <c r="T145">
        <f>SQRT((100/(J145*[5]Inputs!$B$9))^2-SQRT((100/(J145*[5]Inputs!$B$9))^2/(K145^2+1))^2)*[5]Inputs!$B$8^2/100/2/PI()/50</f>
        <v>5.3193623249290889E-2</v>
      </c>
      <c r="U145">
        <v>0</v>
      </c>
      <c r="V145">
        <v>0</v>
      </c>
      <c r="W145" t="str">
        <f t="shared" si="6"/>
        <v>PSCAD_DMAT_D_2P_SCR10_XR14_P1_Q-0.3_2P.Unbalanced.98_10</v>
      </c>
      <c r="X145" t="str">
        <f t="shared" si="7"/>
        <v>1_-0.3_10_14</v>
      </c>
      <c r="Z145">
        <v>0</v>
      </c>
    </row>
    <row r="146" spans="1:26" outlineLevel="1" x14ac:dyDescent="0.25">
      <c r="A146" s="3" t="s">
        <v>480</v>
      </c>
      <c r="B146" t="s">
        <v>55</v>
      </c>
      <c r="C146" t="s">
        <v>18</v>
      </c>
      <c r="D146" t="s">
        <v>1301</v>
      </c>
      <c r="E146" t="s">
        <v>309</v>
      </c>
      <c r="F146" t="s">
        <v>304</v>
      </c>
      <c r="G146">
        <v>20</v>
      </c>
      <c r="H146">
        <v>1</v>
      </c>
      <c r="I146" s="7">
        <v>0.3</v>
      </c>
      <c r="J146" s="7">
        <v>10</v>
      </c>
      <c r="K146" s="7">
        <v>14</v>
      </c>
      <c r="L146" s="5" t="str">
        <f>VLOOKUP(X146,[5]Inputs!$A:$F,6,FALSE)</f>
        <v>0.9986</v>
      </c>
      <c r="M146" s="5" t="str">
        <f>VLOOKUP(X146,[5]Inputs!$A:$H,8,FALSE)</f>
        <v>1.0750</v>
      </c>
      <c r="N146" s="5" t="str">
        <f>VLOOKUP(X146,[5]Inputs!$A:$H,7,FALSE)</f>
        <v>1.0452</v>
      </c>
      <c r="O146">
        <v>0</v>
      </c>
      <c r="P146">
        <v>0.43</v>
      </c>
      <c r="Q146">
        <v>1</v>
      </c>
      <c r="R146">
        <v>0</v>
      </c>
      <c r="S146">
        <f>SQRT((100/(J146*[5]Inputs!$B$9))^2/(K146^2+1))*[5]Inputs!$B$8^2/100</f>
        <v>1.1936621144128245</v>
      </c>
      <c r="T146">
        <f>SQRT((100/(J146*[5]Inputs!$B$9))^2-SQRT((100/(J146*[5]Inputs!$B$9))^2/(K146^2+1))^2)*[5]Inputs!$B$8^2/100/2/PI()/50</f>
        <v>5.3193623249290889E-2</v>
      </c>
      <c r="U146">
        <v>0</v>
      </c>
      <c r="V146">
        <v>0</v>
      </c>
      <c r="W146" t="str">
        <f t="shared" si="6"/>
        <v>PSCAD_DMAT_D_2P_SCR10_XR14_P1_Q0.3_2P.Unbalanced.99_1</v>
      </c>
      <c r="X146" t="str">
        <f t="shared" si="7"/>
        <v>1_0.3_10_14</v>
      </c>
      <c r="Z146">
        <v>0</v>
      </c>
    </row>
    <row r="147" spans="1:26" outlineLevel="1" x14ac:dyDescent="0.25">
      <c r="A147" s="3" t="s">
        <v>481</v>
      </c>
      <c r="B147" t="s">
        <v>55</v>
      </c>
      <c r="C147" t="s">
        <v>18</v>
      </c>
      <c r="D147" t="s">
        <v>1301</v>
      </c>
      <c r="E147" t="s">
        <v>309</v>
      </c>
      <c r="F147" t="s">
        <v>304</v>
      </c>
      <c r="G147">
        <v>20</v>
      </c>
      <c r="H147">
        <v>1</v>
      </c>
      <c r="I147" s="7">
        <v>0.3</v>
      </c>
      <c r="J147" s="7">
        <v>10</v>
      </c>
      <c r="K147" s="7">
        <v>14</v>
      </c>
      <c r="L147" s="5" t="str">
        <f>VLOOKUP(X147,[5]Inputs!$A:$F,6,FALSE)</f>
        <v>0.9986</v>
      </c>
      <c r="M147" s="5" t="str">
        <f>VLOOKUP(X147,[5]Inputs!$A:$H,8,FALSE)</f>
        <v>1.0750</v>
      </c>
      <c r="N147" s="5" t="str">
        <f>VLOOKUP(X147,[5]Inputs!$A:$H,7,FALSE)</f>
        <v>1.0452</v>
      </c>
      <c r="O147">
        <v>0</v>
      </c>
      <c r="P147">
        <v>0.43</v>
      </c>
      <c r="Q147">
        <v>5</v>
      </c>
      <c r="R147">
        <v>0</v>
      </c>
      <c r="S147">
        <f>SQRT((100/(J147*[5]Inputs!$B$9))^2/(K147^2+1))*[5]Inputs!$B$8^2/100</f>
        <v>1.1936621144128245</v>
      </c>
      <c r="T147">
        <f>SQRT((100/(J147*[5]Inputs!$B$9))^2-SQRT((100/(J147*[5]Inputs!$B$9))^2/(K147^2+1))^2)*[5]Inputs!$B$8^2/100/2/PI()/50</f>
        <v>5.3193623249290889E-2</v>
      </c>
      <c r="U147">
        <v>0</v>
      </c>
      <c r="V147">
        <v>0</v>
      </c>
      <c r="W147" t="str">
        <f t="shared" si="6"/>
        <v>PSCAD_DMAT_D_2P_SCR10_XR14_P1_Q0.3_2P.Unbalanced.99_5</v>
      </c>
      <c r="X147" t="str">
        <f t="shared" si="7"/>
        <v>1_0.3_10_14</v>
      </c>
      <c r="Z147">
        <v>0</v>
      </c>
    </row>
    <row r="148" spans="1:26" outlineLevel="1" x14ac:dyDescent="0.25">
      <c r="A148" s="3" t="s">
        <v>482</v>
      </c>
      <c r="B148" t="s">
        <v>55</v>
      </c>
      <c r="C148" t="s">
        <v>18</v>
      </c>
      <c r="D148" t="s">
        <v>1301</v>
      </c>
      <c r="E148" t="s">
        <v>309</v>
      </c>
      <c r="F148" t="s">
        <v>304</v>
      </c>
      <c r="G148">
        <v>20</v>
      </c>
      <c r="H148">
        <v>1</v>
      </c>
      <c r="I148" s="7">
        <v>0.3</v>
      </c>
      <c r="J148" s="7">
        <v>10</v>
      </c>
      <c r="K148" s="7">
        <v>14</v>
      </c>
      <c r="L148" s="5" t="str">
        <f>VLOOKUP(X148,[5]Inputs!$A:$F,6,FALSE)</f>
        <v>0.9986</v>
      </c>
      <c r="M148" s="5" t="str">
        <f>VLOOKUP(X148,[5]Inputs!$A:$H,8,FALSE)</f>
        <v>1.0750</v>
      </c>
      <c r="N148" s="5" t="str">
        <f>VLOOKUP(X148,[5]Inputs!$A:$H,7,FALSE)</f>
        <v>1.0452</v>
      </c>
      <c r="O148">
        <v>0</v>
      </c>
      <c r="P148">
        <v>0.43</v>
      </c>
      <c r="Q148">
        <v>10</v>
      </c>
      <c r="R148">
        <v>0</v>
      </c>
      <c r="S148">
        <f>SQRT((100/(J148*[5]Inputs!$B$9))^2/(K148^2+1))*[5]Inputs!$B$8^2/100</f>
        <v>1.1936621144128245</v>
      </c>
      <c r="T148">
        <f>SQRT((100/(J148*[5]Inputs!$B$9))^2-SQRT((100/(J148*[5]Inputs!$B$9))^2/(K148^2+1))^2)*[5]Inputs!$B$8^2/100/2/PI()/50</f>
        <v>5.3193623249290889E-2</v>
      </c>
      <c r="U148">
        <v>0</v>
      </c>
      <c r="V148">
        <v>0</v>
      </c>
      <c r="W148" t="str">
        <f t="shared" si="6"/>
        <v>PSCAD_DMAT_D_2P_SCR10_XR14_P1_Q0.3_2P.Unbalanced.99_10</v>
      </c>
      <c r="X148" t="str">
        <f t="shared" si="7"/>
        <v>1_0.3_10_14</v>
      </c>
      <c r="Z148">
        <v>0</v>
      </c>
    </row>
    <row r="149" spans="1:26" outlineLevel="1" x14ac:dyDescent="0.25">
      <c r="A149" s="3" t="s">
        <v>483</v>
      </c>
      <c r="B149" t="s">
        <v>55</v>
      </c>
      <c r="C149" t="s">
        <v>18</v>
      </c>
      <c r="D149" t="s">
        <v>1301</v>
      </c>
      <c r="E149" t="s">
        <v>309</v>
      </c>
      <c r="F149" t="s">
        <v>304</v>
      </c>
      <c r="G149">
        <v>20</v>
      </c>
      <c r="H149">
        <v>1</v>
      </c>
      <c r="I149" s="7">
        <v>0</v>
      </c>
      <c r="J149" s="7">
        <v>3</v>
      </c>
      <c r="K149" s="7">
        <v>14</v>
      </c>
      <c r="L149" s="5" t="str">
        <f>VLOOKUP(X149,[5]Inputs!$A:$F,6,FALSE)</f>
        <v>1.0573</v>
      </c>
      <c r="M149" s="5" t="str">
        <f>VLOOKUP(X149,[5]Inputs!$A:$H,8,FALSE)</f>
        <v>1.0500</v>
      </c>
      <c r="N149" s="5" t="str">
        <f>VLOOKUP(X149,[5]Inputs!$A:$H,7,FALSE)</f>
        <v>1.0300</v>
      </c>
      <c r="O149">
        <v>0</v>
      </c>
      <c r="P149">
        <v>0.43</v>
      </c>
      <c r="Q149">
        <v>1</v>
      </c>
      <c r="R149">
        <v>0</v>
      </c>
      <c r="S149">
        <f>SQRT((100/(J149*[5]Inputs!$B$9))^2/(K149^2+1))*[5]Inputs!$B$8^2/100</f>
        <v>3.9788737147094158</v>
      </c>
      <c r="T149">
        <f>SQRT((100/(J149*[5]Inputs!$B$9))^2-SQRT((100/(J149*[5]Inputs!$B$9))^2/(K149^2+1))^2)*[5]Inputs!$B$8^2/100/2/PI()/50</f>
        <v>0.17731207749763631</v>
      </c>
      <c r="U149">
        <v>0</v>
      </c>
      <c r="V149">
        <v>0</v>
      </c>
      <c r="W149" t="str">
        <f t="shared" si="6"/>
        <v>PSCAD_DMAT_D_2P_SCR3_XR14_P1_Q0_2P.Unbalanced.100_1</v>
      </c>
      <c r="X149" t="str">
        <f t="shared" si="7"/>
        <v>1_0_3_14</v>
      </c>
      <c r="Z149">
        <v>0</v>
      </c>
    </row>
    <row r="150" spans="1:26" outlineLevel="1" x14ac:dyDescent="0.25">
      <c r="A150" s="3" t="s">
        <v>484</v>
      </c>
      <c r="B150" t="s">
        <v>55</v>
      </c>
      <c r="C150" t="s">
        <v>18</v>
      </c>
      <c r="D150" t="s">
        <v>1301</v>
      </c>
      <c r="E150" t="s">
        <v>309</v>
      </c>
      <c r="F150" t="s">
        <v>304</v>
      </c>
      <c r="G150">
        <v>20</v>
      </c>
      <c r="H150">
        <v>1</v>
      </c>
      <c r="I150" s="7">
        <v>0</v>
      </c>
      <c r="J150" s="7">
        <v>3</v>
      </c>
      <c r="K150" s="7">
        <v>14</v>
      </c>
      <c r="L150" s="5" t="str">
        <f>VLOOKUP(X150,[5]Inputs!$A:$F,6,FALSE)</f>
        <v>1.0573</v>
      </c>
      <c r="M150" s="5" t="str">
        <f>VLOOKUP(X150,[5]Inputs!$A:$H,8,FALSE)</f>
        <v>1.0500</v>
      </c>
      <c r="N150" s="5" t="str">
        <f>VLOOKUP(X150,[5]Inputs!$A:$H,7,FALSE)</f>
        <v>1.0300</v>
      </c>
      <c r="O150">
        <v>0</v>
      </c>
      <c r="P150">
        <v>0.43</v>
      </c>
      <c r="Q150">
        <v>5</v>
      </c>
      <c r="R150">
        <v>0</v>
      </c>
      <c r="S150">
        <f>SQRT((100/(J150*[5]Inputs!$B$9))^2/(K150^2+1))*[5]Inputs!$B$8^2/100</f>
        <v>3.9788737147094158</v>
      </c>
      <c r="T150">
        <f>SQRT((100/(J150*[5]Inputs!$B$9))^2-SQRT((100/(J150*[5]Inputs!$B$9))^2/(K150^2+1))^2)*[5]Inputs!$B$8^2/100/2/PI()/50</f>
        <v>0.17731207749763631</v>
      </c>
      <c r="U150">
        <v>0</v>
      </c>
      <c r="V150">
        <v>0</v>
      </c>
      <c r="W150" t="str">
        <f t="shared" si="6"/>
        <v>PSCAD_DMAT_D_2P_SCR3_XR14_P1_Q0_2P.Unbalanced.100_5</v>
      </c>
      <c r="X150" t="str">
        <f t="shared" si="7"/>
        <v>1_0_3_14</v>
      </c>
      <c r="Z150">
        <v>0</v>
      </c>
    </row>
    <row r="151" spans="1:26" outlineLevel="1" x14ac:dyDescent="0.25">
      <c r="A151" s="3" t="s">
        <v>485</v>
      </c>
      <c r="B151" t="s">
        <v>55</v>
      </c>
      <c r="C151" t="s">
        <v>18</v>
      </c>
      <c r="D151" t="s">
        <v>1301</v>
      </c>
      <c r="E151" t="s">
        <v>309</v>
      </c>
      <c r="F151" t="s">
        <v>304</v>
      </c>
      <c r="G151">
        <v>20</v>
      </c>
      <c r="H151">
        <v>1</v>
      </c>
      <c r="I151" s="7">
        <v>0</v>
      </c>
      <c r="J151" s="7">
        <v>3</v>
      </c>
      <c r="K151" s="7">
        <v>14</v>
      </c>
      <c r="L151" s="5" t="str">
        <f>VLOOKUP(X151,[5]Inputs!$A:$F,6,FALSE)</f>
        <v>1.0573</v>
      </c>
      <c r="M151" s="5" t="str">
        <f>VLOOKUP(X151,[5]Inputs!$A:$H,8,FALSE)</f>
        <v>1.0500</v>
      </c>
      <c r="N151" s="5" t="str">
        <f>VLOOKUP(X151,[5]Inputs!$A:$H,7,FALSE)</f>
        <v>1.0300</v>
      </c>
      <c r="O151">
        <v>0</v>
      </c>
      <c r="P151">
        <v>0.43</v>
      </c>
      <c r="Q151">
        <v>10</v>
      </c>
      <c r="R151">
        <v>0</v>
      </c>
      <c r="S151">
        <f>SQRT((100/(J151*[5]Inputs!$B$9))^2/(K151^2+1))*[5]Inputs!$B$8^2/100</f>
        <v>3.9788737147094158</v>
      </c>
      <c r="T151">
        <f>SQRT((100/(J151*[5]Inputs!$B$9))^2-SQRT((100/(J151*[5]Inputs!$B$9))^2/(K151^2+1))^2)*[5]Inputs!$B$8^2/100/2/PI()/50</f>
        <v>0.17731207749763631</v>
      </c>
      <c r="U151">
        <v>0</v>
      </c>
      <c r="V151">
        <v>0</v>
      </c>
      <c r="W151" t="str">
        <f t="shared" si="6"/>
        <v>PSCAD_DMAT_D_2P_SCR3_XR14_P1_Q0_2P.Unbalanced.100_10</v>
      </c>
      <c r="X151" t="str">
        <f t="shared" si="7"/>
        <v>1_0_3_14</v>
      </c>
      <c r="Z151">
        <v>0</v>
      </c>
    </row>
    <row r="152" spans="1:26" outlineLevel="1" x14ac:dyDescent="0.25">
      <c r="A152" s="3" t="s">
        <v>486</v>
      </c>
      <c r="B152" t="s">
        <v>55</v>
      </c>
      <c r="C152" t="s">
        <v>18</v>
      </c>
      <c r="D152" t="s">
        <v>1301</v>
      </c>
      <c r="E152" t="s">
        <v>309</v>
      </c>
      <c r="F152" t="s">
        <v>304</v>
      </c>
      <c r="G152">
        <v>20</v>
      </c>
      <c r="H152">
        <v>1</v>
      </c>
      <c r="I152" s="7">
        <v>-0.3</v>
      </c>
      <c r="J152" s="7">
        <v>3</v>
      </c>
      <c r="K152" s="7">
        <v>3</v>
      </c>
      <c r="L152" s="5" t="str">
        <f>VLOOKUP(X152,[5]Inputs!$A:$F,6,FALSE)</f>
        <v>1.0741</v>
      </c>
      <c r="M152" s="5" t="str">
        <f>VLOOKUP(X152,[5]Inputs!$A:$H,8,FALSE)</f>
        <v>1.0125</v>
      </c>
      <c r="N152" s="5" t="str">
        <f>VLOOKUP(X152,[5]Inputs!$A:$H,7,FALSE)</f>
        <v>1.0148</v>
      </c>
      <c r="O152">
        <v>0</v>
      </c>
      <c r="P152">
        <v>0.43</v>
      </c>
      <c r="Q152">
        <v>1</v>
      </c>
      <c r="R152">
        <v>0</v>
      </c>
      <c r="S152">
        <f>SQRT((100/(J152*[5]Inputs!$B$9))^2/(K152^2+1))*[5]Inputs!$B$8^2/100</f>
        <v>17.660104471401873</v>
      </c>
      <c r="T152">
        <f>SQRT((100/(J152*[5]Inputs!$B$9))^2-SQRT((100/(J152*[5]Inputs!$B$9))^2/(K152^2+1))^2)*[5]Inputs!$B$8^2/100/2/PI()/50</f>
        <v>0.16864157532857349</v>
      </c>
      <c r="U152">
        <v>0</v>
      </c>
      <c r="V152">
        <v>0</v>
      </c>
      <c r="W152" t="str">
        <f t="shared" si="6"/>
        <v>PSCAD_DMAT_D_2P_SCR3_XR3_P1_Q-0.3_2P.Unbalanced.101_1</v>
      </c>
      <c r="X152" t="str">
        <f t="shared" si="7"/>
        <v>1_-0.3_3_3</v>
      </c>
      <c r="Z152">
        <v>0</v>
      </c>
    </row>
    <row r="153" spans="1:26" outlineLevel="1" x14ac:dyDescent="0.25">
      <c r="A153" s="3" t="s">
        <v>487</v>
      </c>
      <c r="B153" t="s">
        <v>55</v>
      </c>
      <c r="C153" t="s">
        <v>18</v>
      </c>
      <c r="D153" t="s">
        <v>1301</v>
      </c>
      <c r="E153" t="s">
        <v>309</v>
      </c>
      <c r="F153" t="s">
        <v>304</v>
      </c>
      <c r="G153">
        <v>20</v>
      </c>
      <c r="H153">
        <v>1</v>
      </c>
      <c r="I153" s="7">
        <v>-0.3</v>
      </c>
      <c r="J153" s="7">
        <v>3</v>
      </c>
      <c r="K153" s="7">
        <v>3</v>
      </c>
      <c r="L153" s="5" t="str">
        <f>VLOOKUP(X153,[5]Inputs!$A:$F,6,FALSE)</f>
        <v>1.0741</v>
      </c>
      <c r="M153" s="5" t="str">
        <f>VLOOKUP(X153,[5]Inputs!$A:$H,8,FALSE)</f>
        <v>1.0125</v>
      </c>
      <c r="N153" s="5" t="str">
        <f>VLOOKUP(X153,[5]Inputs!$A:$H,7,FALSE)</f>
        <v>1.0148</v>
      </c>
      <c r="O153">
        <v>0</v>
      </c>
      <c r="P153">
        <v>0.43</v>
      </c>
      <c r="Q153">
        <v>5</v>
      </c>
      <c r="R153">
        <v>0</v>
      </c>
      <c r="S153">
        <f>SQRT((100/(J153*[5]Inputs!$B$9))^2/(K153^2+1))*[5]Inputs!$B$8^2/100</f>
        <v>17.660104471401873</v>
      </c>
      <c r="T153">
        <f>SQRT((100/(J153*[5]Inputs!$B$9))^2-SQRT((100/(J153*[5]Inputs!$B$9))^2/(K153^2+1))^2)*[5]Inputs!$B$8^2/100/2/PI()/50</f>
        <v>0.16864157532857349</v>
      </c>
      <c r="U153">
        <v>0</v>
      </c>
      <c r="V153">
        <v>0</v>
      </c>
      <c r="W153" t="str">
        <f t="shared" si="6"/>
        <v>PSCAD_DMAT_D_2P_SCR3_XR3_P1_Q-0.3_2P.Unbalanced.101_5</v>
      </c>
      <c r="X153" t="str">
        <f t="shared" si="7"/>
        <v>1_-0.3_3_3</v>
      </c>
      <c r="Z153">
        <v>0</v>
      </c>
    </row>
    <row r="154" spans="1:26" outlineLevel="1" x14ac:dyDescent="0.25">
      <c r="A154" s="3" t="s">
        <v>488</v>
      </c>
      <c r="B154" t="s">
        <v>55</v>
      </c>
      <c r="C154" t="s">
        <v>18</v>
      </c>
      <c r="D154" t="s">
        <v>1301</v>
      </c>
      <c r="E154" t="s">
        <v>309</v>
      </c>
      <c r="F154" t="s">
        <v>304</v>
      </c>
      <c r="G154">
        <v>20</v>
      </c>
      <c r="H154">
        <v>1</v>
      </c>
      <c r="I154" s="7">
        <v>-0.3</v>
      </c>
      <c r="J154" s="7">
        <v>3</v>
      </c>
      <c r="K154" s="7">
        <v>3</v>
      </c>
      <c r="L154" s="5" t="str">
        <f>VLOOKUP(X154,[5]Inputs!$A:$F,6,FALSE)</f>
        <v>1.0741</v>
      </c>
      <c r="M154" s="5" t="str">
        <f>VLOOKUP(X154,[5]Inputs!$A:$H,8,FALSE)</f>
        <v>1.0125</v>
      </c>
      <c r="N154" s="5" t="str">
        <f>VLOOKUP(X154,[5]Inputs!$A:$H,7,FALSE)</f>
        <v>1.0148</v>
      </c>
      <c r="O154">
        <v>0</v>
      </c>
      <c r="P154">
        <v>0.43</v>
      </c>
      <c r="Q154">
        <v>10</v>
      </c>
      <c r="R154">
        <v>0</v>
      </c>
      <c r="S154">
        <f>SQRT((100/(J154*[5]Inputs!$B$9))^2/(K154^2+1))*[5]Inputs!$B$8^2/100</f>
        <v>17.660104471401873</v>
      </c>
      <c r="T154">
        <f>SQRT((100/(J154*[5]Inputs!$B$9))^2-SQRT((100/(J154*[5]Inputs!$B$9))^2/(K154^2+1))^2)*[5]Inputs!$B$8^2/100/2/PI()/50</f>
        <v>0.16864157532857349</v>
      </c>
      <c r="U154">
        <v>0</v>
      </c>
      <c r="V154">
        <v>0</v>
      </c>
      <c r="W154" t="str">
        <f t="shared" si="6"/>
        <v>PSCAD_DMAT_D_2P_SCR3_XR3_P1_Q-0.3_2P.Unbalanced.101_10</v>
      </c>
      <c r="X154" t="str">
        <f t="shared" si="7"/>
        <v>1_-0.3_3_3</v>
      </c>
      <c r="Z154">
        <v>0</v>
      </c>
    </row>
    <row r="155" spans="1:26" outlineLevel="1" x14ac:dyDescent="0.25">
      <c r="A155" s="3" t="s">
        <v>489</v>
      </c>
      <c r="B155" t="s">
        <v>55</v>
      </c>
      <c r="C155" t="s">
        <v>18</v>
      </c>
      <c r="D155" t="s">
        <v>1301</v>
      </c>
      <c r="E155" t="s">
        <v>309</v>
      </c>
      <c r="F155" t="s">
        <v>304</v>
      </c>
      <c r="G155">
        <v>20</v>
      </c>
      <c r="H155">
        <v>1</v>
      </c>
      <c r="I155" s="7">
        <v>0.3</v>
      </c>
      <c r="J155" s="7">
        <v>3</v>
      </c>
      <c r="K155" s="7">
        <v>3</v>
      </c>
      <c r="L155" s="5" t="str">
        <f>VLOOKUP(X155,[5]Inputs!$A:$F,6,FALSE)</f>
        <v>0.8802</v>
      </c>
      <c r="M155" s="5" t="str">
        <f>VLOOKUP(X155,[5]Inputs!$A:$H,8,FALSE)</f>
        <v>1.0750</v>
      </c>
      <c r="N155" s="5" t="str">
        <f>VLOOKUP(X155,[5]Inputs!$A:$H,7,FALSE)</f>
        <v>1.0452</v>
      </c>
      <c r="O155">
        <v>0</v>
      </c>
      <c r="P155">
        <v>0.43</v>
      </c>
      <c r="Q155">
        <v>1</v>
      </c>
      <c r="R155">
        <v>0</v>
      </c>
      <c r="S155">
        <f>SQRT((100/(J155*[5]Inputs!$B$9))^2/(K155^2+1))*[5]Inputs!$B$8^2/100</f>
        <v>17.660104471401873</v>
      </c>
      <c r="T155">
        <f>SQRT((100/(J155*[5]Inputs!$B$9))^2-SQRT((100/(J155*[5]Inputs!$B$9))^2/(K155^2+1))^2)*[5]Inputs!$B$8^2/100/2/PI()/50</f>
        <v>0.16864157532857349</v>
      </c>
      <c r="U155">
        <v>0</v>
      </c>
      <c r="V155">
        <v>0</v>
      </c>
      <c r="W155" t="str">
        <f t="shared" si="6"/>
        <v>PSCAD_DMAT_D_2P_SCR3_XR3_P1_Q0.3_2P.Unbalanced.102_1</v>
      </c>
      <c r="X155" t="str">
        <f t="shared" si="7"/>
        <v>1_0.3_3_3</v>
      </c>
      <c r="Z155">
        <v>0</v>
      </c>
    </row>
    <row r="156" spans="1:26" outlineLevel="1" x14ac:dyDescent="0.25">
      <c r="A156" s="3" t="s">
        <v>490</v>
      </c>
      <c r="B156" t="s">
        <v>55</v>
      </c>
      <c r="C156" t="s">
        <v>18</v>
      </c>
      <c r="D156" t="s">
        <v>1301</v>
      </c>
      <c r="E156" t="s">
        <v>309</v>
      </c>
      <c r="F156" t="s">
        <v>304</v>
      </c>
      <c r="G156">
        <v>20</v>
      </c>
      <c r="H156">
        <v>1</v>
      </c>
      <c r="I156" s="7">
        <v>0.3</v>
      </c>
      <c r="J156" s="7">
        <v>3</v>
      </c>
      <c r="K156" s="7">
        <v>3</v>
      </c>
      <c r="L156" s="5" t="str">
        <f>VLOOKUP(X156,[5]Inputs!$A:$F,6,FALSE)</f>
        <v>0.8802</v>
      </c>
      <c r="M156" s="5" t="str">
        <f>VLOOKUP(X156,[5]Inputs!$A:$H,8,FALSE)</f>
        <v>1.0750</v>
      </c>
      <c r="N156" s="5" t="str">
        <f>VLOOKUP(X156,[5]Inputs!$A:$H,7,FALSE)</f>
        <v>1.0452</v>
      </c>
      <c r="O156">
        <v>0</v>
      </c>
      <c r="P156">
        <v>0.43</v>
      </c>
      <c r="Q156">
        <v>5</v>
      </c>
      <c r="R156">
        <v>0</v>
      </c>
      <c r="S156">
        <f>SQRT((100/(J156*[5]Inputs!$B$9))^2/(K156^2+1))*[5]Inputs!$B$8^2/100</f>
        <v>17.660104471401873</v>
      </c>
      <c r="T156">
        <f>SQRT((100/(J156*[5]Inputs!$B$9))^2-SQRT((100/(J156*[5]Inputs!$B$9))^2/(K156^2+1))^2)*[5]Inputs!$B$8^2/100/2/PI()/50</f>
        <v>0.16864157532857349</v>
      </c>
      <c r="U156">
        <v>0</v>
      </c>
      <c r="V156">
        <v>0</v>
      </c>
      <c r="W156" t="str">
        <f t="shared" si="6"/>
        <v>PSCAD_DMAT_D_2P_SCR3_XR3_P1_Q0.3_2P.Unbalanced.102_5</v>
      </c>
      <c r="X156" t="str">
        <f t="shared" si="7"/>
        <v>1_0.3_3_3</v>
      </c>
      <c r="Z156">
        <v>0</v>
      </c>
    </row>
    <row r="157" spans="1:26" outlineLevel="1" x14ac:dyDescent="0.25">
      <c r="A157" s="3" t="s">
        <v>491</v>
      </c>
      <c r="B157" t="s">
        <v>55</v>
      </c>
      <c r="C157" t="s">
        <v>18</v>
      </c>
      <c r="D157" t="s">
        <v>1301</v>
      </c>
      <c r="E157" t="s">
        <v>309</v>
      </c>
      <c r="F157" t="s">
        <v>304</v>
      </c>
      <c r="G157">
        <v>20</v>
      </c>
      <c r="H157">
        <v>1</v>
      </c>
      <c r="I157" s="7">
        <v>0.3</v>
      </c>
      <c r="J157" s="7">
        <v>3</v>
      </c>
      <c r="K157" s="7">
        <v>3</v>
      </c>
      <c r="L157" s="5" t="str">
        <f>VLOOKUP(X157,[5]Inputs!$A:$F,6,FALSE)</f>
        <v>0.8802</v>
      </c>
      <c r="M157" s="5" t="str">
        <f>VLOOKUP(X157,[5]Inputs!$A:$H,8,FALSE)</f>
        <v>1.0750</v>
      </c>
      <c r="N157" s="5" t="str">
        <f>VLOOKUP(X157,[5]Inputs!$A:$H,7,FALSE)</f>
        <v>1.0452</v>
      </c>
      <c r="O157">
        <v>0</v>
      </c>
      <c r="P157">
        <v>0.43</v>
      </c>
      <c r="Q157">
        <v>10</v>
      </c>
      <c r="R157">
        <v>0</v>
      </c>
      <c r="S157">
        <f>SQRT((100/(J157*[5]Inputs!$B$9))^2/(K157^2+1))*[5]Inputs!$B$8^2/100</f>
        <v>17.660104471401873</v>
      </c>
      <c r="T157">
        <f>SQRT((100/(J157*[5]Inputs!$B$9))^2-SQRT((100/(J157*[5]Inputs!$B$9))^2/(K157^2+1))^2)*[5]Inputs!$B$8^2/100/2/PI()/50</f>
        <v>0.16864157532857349</v>
      </c>
      <c r="U157">
        <v>0</v>
      </c>
      <c r="V157">
        <v>0</v>
      </c>
      <c r="W157" t="str">
        <f t="shared" si="6"/>
        <v>PSCAD_DMAT_D_2P_SCR3_XR3_P1_Q0.3_2P.Unbalanced.102_10</v>
      </c>
      <c r="X157" t="str">
        <f t="shared" si="7"/>
        <v>1_0.3_3_3</v>
      </c>
      <c r="Z157">
        <v>0</v>
      </c>
    </row>
    <row r="158" spans="1:26" outlineLevel="1" x14ac:dyDescent="0.25">
      <c r="A158" s="3" t="s">
        <v>492</v>
      </c>
      <c r="B158" t="s">
        <v>55</v>
      </c>
      <c r="C158" t="s">
        <v>18</v>
      </c>
      <c r="D158" t="s">
        <v>1301</v>
      </c>
      <c r="E158" t="s">
        <v>309</v>
      </c>
      <c r="F158" t="s">
        <v>304</v>
      </c>
      <c r="G158">
        <v>20</v>
      </c>
      <c r="H158">
        <v>0.05</v>
      </c>
      <c r="I158" s="7">
        <v>0</v>
      </c>
      <c r="J158" s="7">
        <v>10</v>
      </c>
      <c r="K158" s="7">
        <v>14</v>
      </c>
      <c r="L158" s="5" t="str">
        <f>VLOOKUP(X158,[5]Inputs!$A:$F,6,FALSE)</f>
        <v>1.0296</v>
      </c>
      <c r="M158" s="5" t="str">
        <f>VLOOKUP(X158,[5]Inputs!$A:$H,8,FALSE)</f>
        <v>1.0375</v>
      </c>
      <c r="N158" s="5" t="str">
        <f>VLOOKUP(X158,[5]Inputs!$A:$H,7,FALSE)</f>
        <v>1.0300</v>
      </c>
      <c r="O158">
        <v>0</v>
      </c>
      <c r="P158">
        <v>0.43</v>
      </c>
      <c r="Q158">
        <v>1</v>
      </c>
      <c r="R158">
        <v>0</v>
      </c>
      <c r="S158">
        <f>SQRT((100/(J158*[5]Inputs!$B$9))^2/(K158^2+1))*[5]Inputs!$B$8^2/100</f>
        <v>1.1936621144128245</v>
      </c>
      <c r="T158">
        <f>SQRT((100/(J158*[5]Inputs!$B$9))^2-SQRT((100/(J158*[5]Inputs!$B$9))^2/(K158^2+1))^2)*[5]Inputs!$B$8^2/100/2/PI()/50</f>
        <v>5.3193623249290889E-2</v>
      </c>
      <c r="U158">
        <v>0</v>
      </c>
      <c r="V158">
        <v>0</v>
      </c>
      <c r="W158" t="str">
        <f t="shared" si="6"/>
        <v>PSCAD_DMAT_D_2P_SCR10_XR14_P0.05_Q0_2P.Unbalanced.103_1_1</v>
      </c>
      <c r="X158" t="str">
        <f t="shared" si="7"/>
        <v>0.05_0_10_14</v>
      </c>
      <c r="Z158">
        <v>0</v>
      </c>
    </row>
    <row r="159" spans="1:26" outlineLevel="1" x14ac:dyDescent="0.25">
      <c r="A159" s="3" t="s">
        <v>493</v>
      </c>
      <c r="B159" t="s">
        <v>55</v>
      </c>
      <c r="C159" t="s">
        <v>18</v>
      </c>
      <c r="D159" t="s">
        <v>1301</v>
      </c>
      <c r="E159" t="s">
        <v>309</v>
      </c>
      <c r="F159" t="s">
        <v>304</v>
      </c>
      <c r="G159">
        <v>20</v>
      </c>
      <c r="H159">
        <v>0.05</v>
      </c>
      <c r="I159" s="7">
        <v>0</v>
      </c>
      <c r="J159" s="7">
        <v>10</v>
      </c>
      <c r="K159" s="7">
        <v>14</v>
      </c>
      <c r="L159" s="5" t="str">
        <f>VLOOKUP(X159,[5]Inputs!$A:$F,6,FALSE)</f>
        <v>1.0296</v>
      </c>
      <c r="M159" s="5" t="str">
        <f>VLOOKUP(X159,[5]Inputs!$A:$H,8,FALSE)</f>
        <v>1.0375</v>
      </c>
      <c r="N159" s="5" t="str">
        <f>VLOOKUP(X159,[5]Inputs!$A:$H,7,FALSE)</f>
        <v>1.0300</v>
      </c>
      <c r="O159">
        <v>0</v>
      </c>
      <c r="P159">
        <v>0.43</v>
      </c>
      <c r="Q159">
        <v>5</v>
      </c>
      <c r="R159">
        <v>0</v>
      </c>
      <c r="S159">
        <f>SQRT((100/(J159*[5]Inputs!$B$9))^2/(K159^2+1))*[5]Inputs!$B$8^2/100</f>
        <v>1.1936621144128245</v>
      </c>
      <c r="T159">
        <f>SQRT((100/(J159*[5]Inputs!$B$9))^2-SQRT((100/(J159*[5]Inputs!$B$9))^2/(K159^2+1))^2)*[5]Inputs!$B$8^2/100/2/PI()/50</f>
        <v>5.3193623249290889E-2</v>
      </c>
      <c r="U159">
        <v>0</v>
      </c>
      <c r="V159">
        <v>0</v>
      </c>
      <c r="W159" t="str">
        <f t="shared" si="6"/>
        <v>PSCAD_DMAT_D_2P_SCR10_XR14_P0.05_Q0_2P.Unbalanced.103_1_5</v>
      </c>
      <c r="X159" t="str">
        <f t="shared" si="7"/>
        <v>0.05_0_10_14</v>
      </c>
      <c r="Z159">
        <v>0</v>
      </c>
    </row>
    <row r="160" spans="1:26" outlineLevel="1" x14ac:dyDescent="0.25">
      <c r="A160" s="3" t="s">
        <v>494</v>
      </c>
      <c r="B160" t="s">
        <v>55</v>
      </c>
      <c r="C160" t="s">
        <v>18</v>
      </c>
      <c r="D160" t="s">
        <v>1301</v>
      </c>
      <c r="E160" t="s">
        <v>309</v>
      </c>
      <c r="F160" t="s">
        <v>304</v>
      </c>
      <c r="G160">
        <v>20</v>
      </c>
      <c r="H160">
        <v>0.05</v>
      </c>
      <c r="I160" s="7">
        <v>0</v>
      </c>
      <c r="J160" s="7">
        <v>10</v>
      </c>
      <c r="K160" s="7">
        <v>14</v>
      </c>
      <c r="L160" s="5" t="str">
        <f>VLOOKUP(X160,[5]Inputs!$A:$F,6,FALSE)</f>
        <v>1.0296</v>
      </c>
      <c r="M160" s="5" t="str">
        <f>VLOOKUP(X160,[5]Inputs!$A:$H,8,FALSE)</f>
        <v>1.0375</v>
      </c>
      <c r="N160" s="5" t="str">
        <f>VLOOKUP(X160,[5]Inputs!$A:$H,7,FALSE)</f>
        <v>1.0300</v>
      </c>
      <c r="O160">
        <v>0</v>
      </c>
      <c r="P160">
        <v>0.43</v>
      </c>
      <c r="Q160">
        <v>10</v>
      </c>
      <c r="R160">
        <v>0</v>
      </c>
      <c r="S160">
        <f>SQRT((100/(J160*[5]Inputs!$B$9))^2/(K160^2+1))*[5]Inputs!$B$8^2/100</f>
        <v>1.1936621144128245</v>
      </c>
      <c r="T160">
        <f>SQRT((100/(J160*[5]Inputs!$B$9))^2-SQRT((100/(J160*[5]Inputs!$B$9))^2/(K160^2+1))^2)*[5]Inputs!$B$8^2/100/2/PI()/50</f>
        <v>5.3193623249290889E-2</v>
      </c>
      <c r="U160">
        <v>0</v>
      </c>
      <c r="V160">
        <v>0</v>
      </c>
      <c r="W160" t="str">
        <f t="shared" si="6"/>
        <v>PSCAD_DMAT_D_2P_SCR10_XR14_P0.05_Q0_2P.Unbalanced.103_1_10</v>
      </c>
      <c r="X160" t="str">
        <f t="shared" si="7"/>
        <v>0.05_0_10_14</v>
      </c>
      <c r="Z160">
        <v>0</v>
      </c>
    </row>
    <row r="161" spans="1:26" outlineLevel="1" x14ac:dyDescent="0.25">
      <c r="A161" s="3" t="s">
        <v>495</v>
      </c>
      <c r="B161" t="s">
        <v>55</v>
      </c>
      <c r="C161" t="s">
        <v>18</v>
      </c>
      <c r="D161" t="s">
        <v>1301</v>
      </c>
      <c r="E161" t="s">
        <v>309</v>
      </c>
      <c r="F161" t="s">
        <v>304</v>
      </c>
      <c r="G161">
        <v>20</v>
      </c>
      <c r="H161">
        <v>0.05</v>
      </c>
      <c r="I161" s="7">
        <v>0</v>
      </c>
      <c r="J161" s="7">
        <v>7.06</v>
      </c>
      <c r="K161" s="7">
        <v>1.63</v>
      </c>
      <c r="L161" s="5" t="str">
        <f>VLOOKUP(X161,[5]Inputs!$A:$F,6,FALSE)</f>
        <v>1.0264</v>
      </c>
      <c r="M161" s="5" t="str">
        <f>VLOOKUP(X161,[5]Inputs!$A:$H,8,FALSE)</f>
        <v>1.0375</v>
      </c>
      <c r="N161" s="5" t="str">
        <f>VLOOKUP(X161,[5]Inputs!$A:$H,7,FALSE)</f>
        <v>1.0300</v>
      </c>
      <c r="O161">
        <v>0</v>
      </c>
      <c r="P161">
        <v>0.43</v>
      </c>
      <c r="Q161">
        <v>1</v>
      </c>
      <c r="R161">
        <v>0</v>
      </c>
      <c r="S161">
        <f>SQRT((100/(J161*[5]Inputs!$B$9))^2/(K161^2+1))*[5]Inputs!$B$8^2/100</f>
        <v>12.409471324438538</v>
      </c>
      <c r="T161">
        <f>SQRT((100/(J161*[5]Inputs!$B$9))^2-SQRT((100/(J161*[5]Inputs!$B$9))^2/(K161^2+1))^2)*[5]Inputs!$B$8^2/100/2/PI()/50</f>
        <v>6.4385935699593638E-2</v>
      </c>
      <c r="U161">
        <v>0</v>
      </c>
      <c r="V161">
        <v>0</v>
      </c>
      <c r="W161" t="str">
        <f t="shared" si="6"/>
        <v>PSCAD_DMAT_D_2P_SCR7.06_XR1.63_P0.05_Q0_2P.Unbalanced.103_2_1</v>
      </c>
      <c r="X161" t="str">
        <f t="shared" si="7"/>
        <v>0.05_0_7.06_1.63</v>
      </c>
      <c r="Z161">
        <v>0</v>
      </c>
    </row>
    <row r="162" spans="1:26" outlineLevel="1" x14ac:dyDescent="0.25">
      <c r="A162" s="3" t="s">
        <v>496</v>
      </c>
      <c r="B162" t="s">
        <v>55</v>
      </c>
      <c r="C162" t="s">
        <v>18</v>
      </c>
      <c r="D162" t="s">
        <v>1301</v>
      </c>
      <c r="E162" t="s">
        <v>309</v>
      </c>
      <c r="F162" t="s">
        <v>304</v>
      </c>
      <c r="G162">
        <v>20</v>
      </c>
      <c r="H162">
        <v>0.05</v>
      </c>
      <c r="I162" s="7">
        <v>0</v>
      </c>
      <c r="J162" s="7">
        <v>7.06</v>
      </c>
      <c r="K162" s="7">
        <v>1.63</v>
      </c>
      <c r="L162" s="5" t="str">
        <f>VLOOKUP(X162,[5]Inputs!$A:$F,6,FALSE)</f>
        <v>1.0264</v>
      </c>
      <c r="M162" s="5" t="str">
        <f>VLOOKUP(X162,[5]Inputs!$A:$H,8,FALSE)</f>
        <v>1.0375</v>
      </c>
      <c r="N162" s="5" t="str">
        <f>VLOOKUP(X162,[5]Inputs!$A:$H,7,FALSE)</f>
        <v>1.0300</v>
      </c>
      <c r="O162">
        <v>0</v>
      </c>
      <c r="P162">
        <v>0.43</v>
      </c>
      <c r="Q162">
        <v>5</v>
      </c>
      <c r="R162">
        <v>0</v>
      </c>
      <c r="S162">
        <f>SQRT((100/(J162*[5]Inputs!$B$9))^2/(K162^2+1))*[5]Inputs!$B$8^2/100</f>
        <v>12.409471324438538</v>
      </c>
      <c r="T162">
        <f>SQRT((100/(J162*[5]Inputs!$B$9))^2-SQRT((100/(J162*[5]Inputs!$B$9))^2/(K162^2+1))^2)*[5]Inputs!$B$8^2/100/2/PI()/50</f>
        <v>6.4385935699593638E-2</v>
      </c>
      <c r="U162">
        <v>0</v>
      </c>
      <c r="V162">
        <v>0</v>
      </c>
      <c r="W162" t="str">
        <f t="shared" si="6"/>
        <v>PSCAD_DMAT_D_2P_SCR7.06_XR1.63_P0.05_Q0_2P.Unbalanced.103_2_5</v>
      </c>
      <c r="X162" t="str">
        <f t="shared" si="7"/>
        <v>0.05_0_7.06_1.63</v>
      </c>
      <c r="Z162">
        <v>0</v>
      </c>
    </row>
    <row r="163" spans="1:26" outlineLevel="1" x14ac:dyDescent="0.25">
      <c r="A163" s="3" t="s">
        <v>497</v>
      </c>
      <c r="B163" t="s">
        <v>55</v>
      </c>
      <c r="C163" t="s">
        <v>18</v>
      </c>
      <c r="D163" t="s">
        <v>1301</v>
      </c>
      <c r="E163" t="s">
        <v>309</v>
      </c>
      <c r="F163" t="s">
        <v>304</v>
      </c>
      <c r="G163">
        <v>20</v>
      </c>
      <c r="H163">
        <v>0.05</v>
      </c>
      <c r="I163" s="7">
        <v>0</v>
      </c>
      <c r="J163" s="7">
        <v>7.06</v>
      </c>
      <c r="K163" s="7">
        <v>1.63</v>
      </c>
      <c r="L163" s="5" t="str">
        <f>VLOOKUP(X163,[5]Inputs!$A:$F,6,FALSE)</f>
        <v>1.0264</v>
      </c>
      <c r="M163" s="5" t="str">
        <f>VLOOKUP(X163,[5]Inputs!$A:$H,8,FALSE)</f>
        <v>1.0375</v>
      </c>
      <c r="N163" s="5" t="str">
        <f>VLOOKUP(X163,[5]Inputs!$A:$H,7,FALSE)</f>
        <v>1.0300</v>
      </c>
      <c r="O163">
        <v>0</v>
      </c>
      <c r="P163">
        <v>0.43</v>
      </c>
      <c r="Q163">
        <v>10</v>
      </c>
      <c r="R163">
        <v>0</v>
      </c>
      <c r="S163">
        <f>SQRT((100/(J163*[5]Inputs!$B$9))^2/(K163^2+1))*[5]Inputs!$B$8^2/100</f>
        <v>12.409471324438538</v>
      </c>
      <c r="T163">
        <f>SQRT((100/(J163*[5]Inputs!$B$9))^2-SQRT((100/(J163*[5]Inputs!$B$9))^2/(K163^2+1))^2)*[5]Inputs!$B$8^2/100/2/PI()/50</f>
        <v>6.4385935699593638E-2</v>
      </c>
      <c r="U163">
        <v>0</v>
      </c>
      <c r="V163">
        <v>0</v>
      </c>
      <c r="W163" t="str">
        <f t="shared" si="6"/>
        <v>PSCAD_DMAT_D_2P_SCR7.06_XR1.63_P0.05_Q0_2P.Unbalanced.103_2_10</v>
      </c>
      <c r="X163" t="str">
        <f t="shared" si="7"/>
        <v>0.05_0_7.06_1.63</v>
      </c>
      <c r="Z163">
        <v>0</v>
      </c>
    </row>
    <row r="164" spans="1:26" outlineLevel="1" x14ac:dyDescent="0.25">
      <c r="A164" s="3" t="s">
        <v>498</v>
      </c>
      <c r="B164" t="s">
        <v>55</v>
      </c>
      <c r="C164" t="s">
        <v>18</v>
      </c>
      <c r="D164" t="s">
        <v>1301</v>
      </c>
      <c r="E164" t="s">
        <v>309</v>
      </c>
      <c r="F164" t="s">
        <v>304</v>
      </c>
      <c r="G164">
        <v>20</v>
      </c>
      <c r="H164">
        <v>0.05</v>
      </c>
      <c r="I164" s="7">
        <v>0</v>
      </c>
      <c r="J164" s="7">
        <v>4.53</v>
      </c>
      <c r="K164" s="7">
        <v>1.21</v>
      </c>
      <c r="L164" s="5" t="str">
        <f>VLOOKUP(X164,[5]Inputs!$A:$F,6,FALSE)</f>
        <v>1.0233</v>
      </c>
      <c r="M164" s="5" t="str">
        <f>VLOOKUP(X164,[5]Inputs!$A:$H,8,FALSE)</f>
        <v>1.0250</v>
      </c>
      <c r="N164" s="5" t="str">
        <f>VLOOKUP(X164,[5]Inputs!$A:$H,7,FALSE)</f>
        <v>1.0300</v>
      </c>
      <c r="O164">
        <v>0</v>
      </c>
      <c r="P164">
        <v>0.43</v>
      </c>
      <c r="Q164">
        <v>1</v>
      </c>
      <c r="R164">
        <v>0</v>
      </c>
      <c r="S164">
        <f>SQRT((100/(J164*[5]Inputs!$B$9))^2/(K164^2+1))*[5]Inputs!$B$8^2/100</f>
        <v>23.560643977140487</v>
      </c>
      <c r="T164">
        <f>SQRT((100/(J164*[5]Inputs!$B$9))^2-SQRT((100/(J164*[5]Inputs!$B$9))^2/(K164^2+1))^2)*[5]Inputs!$B$8^2/100/2/PI()/50</f>
        <v>9.0744989423642869E-2</v>
      </c>
      <c r="U164">
        <v>0</v>
      </c>
      <c r="V164">
        <v>0</v>
      </c>
      <c r="W164" t="str">
        <f t="shared" si="6"/>
        <v>PSCAD_DMAT_D_2P_SCR4.53_XR1.21_P0.05_Q0_2P.Unbalanced.103_3_1</v>
      </c>
      <c r="X164" t="str">
        <f t="shared" si="7"/>
        <v>0.05_0_4.53_1.21</v>
      </c>
      <c r="Z164">
        <v>0</v>
      </c>
    </row>
    <row r="165" spans="1:26" outlineLevel="1" x14ac:dyDescent="0.25">
      <c r="A165" s="3" t="s">
        <v>499</v>
      </c>
      <c r="B165" t="s">
        <v>55</v>
      </c>
      <c r="C165" t="s">
        <v>18</v>
      </c>
      <c r="D165" t="s">
        <v>1301</v>
      </c>
      <c r="E165" t="s">
        <v>309</v>
      </c>
      <c r="F165" t="s">
        <v>304</v>
      </c>
      <c r="G165">
        <v>20</v>
      </c>
      <c r="H165">
        <v>0.05</v>
      </c>
      <c r="I165" s="7">
        <v>0</v>
      </c>
      <c r="J165" s="7">
        <v>4.53</v>
      </c>
      <c r="K165" s="7">
        <v>1.21</v>
      </c>
      <c r="L165" s="5" t="str">
        <f>VLOOKUP(X165,[5]Inputs!$A:$F,6,FALSE)</f>
        <v>1.0233</v>
      </c>
      <c r="M165" s="5" t="str">
        <f>VLOOKUP(X165,[5]Inputs!$A:$H,8,FALSE)</f>
        <v>1.0250</v>
      </c>
      <c r="N165" s="5" t="str">
        <f>VLOOKUP(X165,[5]Inputs!$A:$H,7,FALSE)</f>
        <v>1.0300</v>
      </c>
      <c r="O165">
        <v>0</v>
      </c>
      <c r="P165">
        <v>0.43</v>
      </c>
      <c r="Q165">
        <v>5</v>
      </c>
      <c r="R165">
        <v>0</v>
      </c>
      <c r="S165">
        <f>SQRT((100/(J165*[5]Inputs!$B$9))^2/(K165^2+1))*[5]Inputs!$B$8^2/100</f>
        <v>23.560643977140487</v>
      </c>
      <c r="T165">
        <f>SQRT((100/(J165*[5]Inputs!$B$9))^2-SQRT((100/(J165*[5]Inputs!$B$9))^2/(K165^2+1))^2)*[5]Inputs!$B$8^2/100/2/PI()/50</f>
        <v>9.0744989423642869E-2</v>
      </c>
      <c r="U165">
        <v>0</v>
      </c>
      <c r="V165">
        <v>0</v>
      </c>
      <c r="W165" t="str">
        <f t="shared" si="6"/>
        <v>PSCAD_DMAT_D_2P_SCR4.53_XR1.21_P0.05_Q0_2P.Unbalanced.103_3_5</v>
      </c>
      <c r="X165" t="str">
        <f t="shared" si="7"/>
        <v>0.05_0_4.53_1.21</v>
      </c>
      <c r="Z165">
        <v>0</v>
      </c>
    </row>
    <row r="166" spans="1:26" outlineLevel="1" x14ac:dyDescent="0.25">
      <c r="A166" s="3" t="s">
        <v>500</v>
      </c>
      <c r="B166" t="s">
        <v>55</v>
      </c>
      <c r="C166" t="s">
        <v>18</v>
      </c>
      <c r="D166" t="s">
        <v>1301</v>
      </c>
      <c r="E166" t="s">
        <v>309</v>
      </c>
      <c r="F166" t="s">
        <v>304</v>
      </c>
      <c r="G166">
        <v>20</v>
      </c>
      <c r="H166">
        <v>0.05</v>
      </c>
      <c r="I166" s="7">
        <v>0</v>
      </c>
      <c r="J166" s="7">
        <v>4.53</v>
      </c>
      <c r="K166" s="7">
        <v>1.21</v>
      </c>
      <c r="L166" s="5" t="str">
        <f>VLOOKUP(X166,[5]Inputs!$A:$F,6,FALSE)</f>
        <v>1.0233</v>
      </c>
      <c r="M166" s="5" t="str">
        <f>VLOOKUP(X166,[5]Inputs!$A:$H,8,FALSE)</f>
        <v>1.0250</v>
      </c>
      <c r="N166" s="5" t="str">
        <f>VLOOKUP(X166,[5]Inputs!$A:$H,7,FALSE)</f>
        <v>1.0300</v>
      </c>
      <c r="O166">
        <v>0</v>
      </c>
      <c r="P166">
        <v>0.43</v>
      </c>
      <c r="Q166">
        <v>10</v>
      </c>
      <c r="R166">
        <v>0</v>
      </c>
      <c r="S166">
        <f>SQRT((100/(J166*[5]Inputs!$B$9))^2/(K166^2+1))*[5]Inputs!$B$8^2/100</f>
        <v>23.560643977140487</v>
      </c>
      <c r="T166">
        <f>SQRT((100/(J166*[5]Inputs!$B$9))^2-SQRT((100/(J166*[5]Inputs!$B$9))^2/(K166^2+1))^2)*[5]Inputs!$B$8^2/100/2/PI()/50</f>
        <v>9.0744989423642869E-2</v>
      </c>
      <c r="U166">
        <v>0</v>
      </c>
      <c r="V166">
        <v>0</v>
      </c>
      <c r="W166" t="str">
        <f t="shared" si="6"/>
        <v>PSCAD_DMAT_D_2P_SCR4.53_XR1.21_P0.05_Q0_2P.Unbalanced.103_3_10</v>
      </c>
      <c r="X166" t="str">
        <f t="shared" si="7"/>
        <v>0.05_0_4.53_1.21</v>
      </c>
      <c r="Z166">
        <v>0</v>
      </c>
    </row>
    <row r="167" spans="1:26" outlineLevel="1" x14ac:dyDescent="0.25">
      <c r="A167" s="3" t="s">
        <v>501</v>
      </c>
      <c r="B167" t="s">
        <v>55</v>
      </c>
      <c r="C167" t="s">
        <v>18</v>
      </c>
      <c r="D167" t="s">
        <v>1301</v>
      </c>
      <c r="E167" t="s">
        <v>309</v>
      </c>
      <c r="F167" t="s">
        <v>304</v>
      </c>
      <c r="G167">
        <v>20</v>
      </c>
      <c r="H167">
        <v>0.05</v>
      </c>
      <c r="I167" s="7">
        <v>-0.3</v>
      </c>
      <c r="J167" s="7">
        <v>10</v>
      </c>
      <c r="K167" s="7">
        <v>14</v>
      </c>
      <c r="L167" s="5" t="str">
        <f>VLOOKUP(X167,[5]Inputs!$A:$F,6,FALSE)</f>
        <v>1.0587</v>
      </c>
      <c r="M167" s="5" t="str">
        <f>VLOOKUP(X167,[5]Inputs!$A:$H,8,FALSE)</f>
        <v>1.0000</v>
      </c>
      <c r="N167" s="5" t="str">
        <f>VLOOKUP(X167,[5]Inputs!$A:$H,7,FALSE)</f>
        <v>1.0148</v>
      </c>
      <c r="O167">
        <v>0</v>
      </c>
      <c r="P167">
        <v>0.43</v>
      </c>
      <c r="Q167">
        <v>1</v>
      </c>
      <c r="R167">
        <v>0</v>
      </c>
      <c r="S167">
        <f>SQRT((100/(J167*[5]Inputs!$B$9))^2/(K167^2+1))*[5]Inputs!$B$8^2/100</f>
        <v>1.1936621144128245</v>
      </c>
      <c r="T167">
        <f>SQRT((100/(J167*[5]Inputs!$B$9))^2-SQRT((100/(J167*[5]Inputs!$B$9))^2/(K167^2+1))^2)*[5]Inputs!$B$8^2/100/2/PI()/50</f>
        <v>5.3193623249290889E-2</v>
      </c>
      <c r="U167">
        <v>0</v>
      </c>
      <c r="V167">
        <v>0</v>
      </c>
      <c r="W167" t="str">
        <f t="shared" si="6"/>
        <v>PSCAD_DMAT_D_2P_SCR10_XR14_P0.05_Q-0.3_2P.Unbalanced.104_1</v>
      </c>
      <c r="X167" t="str">
        <f t="shared" si="7"/>
        <v>0.05_-0.3_10_14</v>
      </c>
      <c r="Z167">
        <v>0</v>
      </c>
    </row>
    <row r="168" spans="1:26" outlineLevel="1" x14ac:dyDescent="0.25">
      <c r="A168" s="3" t="s">
        <v>502</v>
      </c>
      <c r="B168" t="s">
        <v>55</v>
      </c>
      <c r="C168" t="s">
        <v>18</v>
      </c>
      <c r="D168" t="s">
        <v>1301</v>
      </c>
      <c r="E168" t="s">
        <v>309</v>
      </c>
      <c r="F168" t="s">
        <v>304</v>
      </c>
      <c r="G168">
        <v>20</v>
      </c>
      <c r="H168">
        <v>0.05</v>
      </c>
      <c r="I168" s="7">
        <v>-0.3</v>
      </c>
      <c r="J168" s="7">
        <v>10</v>
      </c>
      <c r="K168" s="7">
        <v>14</v>
      </c>
      <c r="L168" s="5" t="str">
        <f>VLOOKUP(X168,[5]Inputs!$A:$F,6,FALSE)</f>
        <v>1.0587</v>
      </c>
      <c r="M168" s="5" t="str">
        <f>VLOOKUP(X168,[5]Inputs!$A:$H,8,FALSE)</f>
        <v>1.0000</v>
      </c>
      <c r="N168" s="5" t="str">
        <f>VLOOKUP(X168,[5]Inputs!$A:$H,7,FALSE)</f>
        <v>1.0148</v>
      </c>
      <c r="O168">
        <v>0</v>
      </c>
      <c r="P168">
        <v>0.43</v>
      </c>
      <c r="Q168">
        <v>5</v>
      </c>
      <c r="R168">
        <v>0</v>
      </c>
      <c r="S168">
        <f>SQRT((100/(J168*[5]Inputs!$B$9))^2/(K168^2+1))*[5]Inputs!$B$8^2/100</f>
        <v>1.1936621144128245</v>
      </c>
      <c r="T168">
        <f>SQRT((100/(J168*[5]Inputs!$B$9))^2-SQRT((100/(J168*[5]Inputs!$B$9))^2/(K168^2+1))^2)*[5]Inputs!$B$8^2/100/2/PI()/50</f>
        <v>5.3193623249290889E-2</v>
      </c>
      <c r="U168">
        <v>0</v>
      </c>
      <c r="V168">
        <v>0</v>
      </c>
      <c r="W168" t="str">
        <f t="shared" si="6"/>
        <v>PSCAD_DMAT_D_2P_SCR10_XR14_P0.05_Q-0.3_2P.Unbalanced.104_5</v>
      </c>
      <c r="X168" t="str">
        <f t="shared" si="7"/>
        <v>0.05_-0.3_10_14</v>
      </c>
      <c r="Z168">
        <v>0</v>
      </c>
    </row>
    <row r="169" spans="1:26" outlineLevel="1" x14ac:dyDescent="0.25">
      <c r="A169" s="3" t="s">
        <v>503</v>
      </c>
      <c r="B169" t="s">
        <v>55</v>
      </c>
      <c r="C169" t="s">
        <v>18</v>
      </c>
      <c r="D169" t="s">
        <v>1301</v>
      </c>
      <c r="E169" t="s">
        <v>309</v>
      </c>
      <c r="F169" t="s">
        <v>304</v>
      </c>
      <c r="G169">
        <v>20</v>
      </c>
      <c r="H169">
        <v>0.05</v>
      </c>
      <c r="I169" s="7">
        <v>-0.3</v>
      </c>
      <c r="J169" s="7">
        <v>10</v>
      </c>
      <c r="K169" s="7">
        <v>14</v>
      </c>
      <c r="L169" s="5" t="str">
        <f>VLOOKUP(X169,[5]Inputs!$A:$F,6,FALSE)</f>
        <v>1.0587</v>
      </c>
      <c r="M169" s="5" t="str">
        <f>VLOOKUP(X169,[5]Inputs!$A:$H,8,FALSE)</f>
        <v>1.0000</v>
      </c>
      <c r="N169" s="5" t="str">
        <f>VLOOKUP(X169,[5]Inputs!$A:$H,7,FALSE)</f>
        <v>1.0148</v>
      </c>
      <c r="O169">
        <v>0</v>
      </c>
      <c r="P169">
        <v>0.43</v>
      </c>
      <c r="Q169">
        <v>10</v>
      </c>
      <c r="R169">
        <v>0</v>
      </c>
      <c r="S169">
        <f>SQRT((100/(J169*[5]Inputs!$B$9))^2/(K169^2+1))*[5]Inputs!$B$8^2/100</f>
        <v>1.1936621144128245</v>
      </c>
      <c r="T169">
        <f>SQRT((100/(J169*[5]Inputs!$B$9))^2-SQRT((100/(J169*[5]Inputs!$B$9))^2/(K169^2+1))^2)*[5]Inputs!$B$8^2/100/2/PI()/50</f>
        <v>5.3193623249290889E-2</v>
      </c>
      <c r="U169">
        <v>0</v>
      </c>
      <c r="V169">
        <v>0</v>
      </c>
      <c r="W169" t="str">
        <f t="shared" si="6"/>
        <v>PSCAD_DMAT_D_2P_SCR10_XR14_P0.05_Q-0.3_2P.Unbalanced.104_10</v>
      </c>
      <c r="X169" t="str">
        <f t="shared" si="7"/>
        <v>0.05_-0.3_10_14</v>
      </c>
      <c r="Z169">
        <v>0</v>
      </c>
    </row>
    <row r="170" spans="1:26" outlineLevel="1" x14ac:dyDescent="0.25">
      <c r="A170" s="3" t="s">
        <v>504</v>
      </c>
      <c r="B170" t="s">
        <v>55</v>
      </c>
      <c r="C170" t="s">
        <v>18</v>
      </c>
      <c r="D170" t="s">
        <v>1301</v>
      </c>
      <c r="E170" t="s">
        <v>309</v>
      </c>
      <c r="F170" t="s">
        <v>304</v>
      </c>
      <c r="G170">
        <v>20</v>
      </c>
      <c r="H170">
        <v>0.05</v>
      </c>
      <c r="I170" s="7">
        <v>0.3</v>
      </c>
      <c r="J170" s="7">
        <v>10</v>
      </c>
      <c r="K170" s="7">
        <v>14</v>
      </c>
      <c r="L170" s="5" t="str">
        <f>VLOOKUP(X170,[5]Inputs!$A:$F,6,FALSE)</f>
        <v>1.0006</v>
      </c>
      <c r="M170" s="5" t="str">
        <f>VLOOKUP(X170,[5]Inputs!$A:$H,8,FALSE)</f>
        <v>1.0625</v>
      </c>
      <c r="N170" s="5" t="str">
        <f>VLOOKUP(X170,[5]Inputs!$A:$H,7,FALSE)</f>
        <v>1.0452</v>
      </c>
      <c r="O170">
        <v>0</v>
      </c>
      <c r="P170">
        <v>0.43</v>
      </c>
      <c r="Q170">
        <v>1</v>
      </c>
      <c r="R170">
        <v>0</v>
      </c>
      <c r="S170">
        <f>SQRT((100/(J170*[5]Inputs!$B$9))^2/(K170^2+1))*[5]Inputs!$B$8^2/100</f>
        <v>1.1936621144128245</v>
      </c>
      <c r="T170">
        <f>SQRT((100/(J170*[5]Inputs!$B$9))^2-SQRT((100/(J170*[5]Inputs!$B$9))^2/(K170^2+1))^2)*[5]Inputs!$B$8^2/100/2/PI()/50</f>
        <v>5.3193623249290889E-2</v>
      </c>
      <c r="U170">
        <v>0</v>
      </c>
      <c r="V170">
        <v>0</v>
      </c>
      <c r="W170" t="str">
        <f t="shared" si="6"/>
        <v>PSCAD_DMAT_D_2P_SCR10_XR14_P0.05_Q0.3_2P.Unbalanced.105_1</v>
      </c>
      <c r="X170" t="str">
        <f t="shared" si="7"/>
        <v>0.05_0.3_10_14</v>
      </c>
      <c r="Z170">
        <v>0</v>
      </c>
    </row>
    <row r="171" spans="1:26" outlineLevel="1" x14ac:dyDescent="0.25">
      <c r="A171" s="3" t="s">
        <v>505</v>
      </c>
      <c r="B171" t="s">
        <v>55</v>
      </c>
      <c r="C171" t="s">
        <v>18</v>
      </c>
      <c r="D171" t="s">
        <v>1301</v>
      </c>
      <c r="E171" t="s">
        <v>309</v>
      </c>
      <c r="F171" t="s">
        <v>304</v>
      </c>
      <c r="G171">
        <v>20</v>
      </c>
      <c r="H171">
        <v>0.05</v>
      </c>
      <c r="I171" s="7">
        <v>0.3</v>
      </c>
      <c r="J171" s="7">
        <v>10</v>
      </c>
      <c r="K171" s="7">
        <v>14</v>
      </c>
      <c r="L171" s="5" t="str">
        <f>VLOOKUP(X171,[5]Inputs!$A:$F,6,FALSE)</f>
        <v>1.0006</v>
      </c>
      <c r="M171" s="5" t="str">
        <f>VLOOKUP(X171,[5]Inputs!$A:$H,8,FALSE)</f>
        <v>1.0625</v>
      </c>
      <c r="N171" s="5" t="str">
        <f>VLOOKUP(X171,[5]Inputs!$A:$H,7,FALSE)</f>
        <v>1.0452</v>
      </c>
      <c r="O171">
        <v>0</v>
      </c>
      <c r="P171">
        <v>0.43</v>
      </c>
      <c r="Q171">
        <v>5</v>
      </c>
      <c r="R171">
        <v>0</v>
      </c>
      <c r="S171">
        <f>SQRT((100/(J171*[5]Inputs!$B$9))^2/(K171^2+1))*[5]Inputs!$B$8^2/100</f>
        <v>1.1936621144128245</v>
      </c>
      <c r="T171">
        <f>SQRT((100/(J171*[5]Inputs!$B$9))^2-SQRT((100/(J171*[5]Inputs!$B$9))^2/(K171^2+1))^2)*[5]Inputs!$B$8^2/100/2/PI()/50</f>
        <v>5.3193623249290889E-2</v>
      </c>
      <c r="U171">
        <v>0</v>
      </c>
      <c r="V171">
        <v>0</v>
      </c>
      <c r="W171" t="str">
        <f t="shared" si="6"/>
        <v>PSCAD_DMAT_D_2P_SCR10_XR14_P0.05_Q0.3_2P.Unbalanced.105_5</v>
      </c>
      <c r="X171" t="str">
        <f t="shared" si="7"/>
        <v>0.05_0.3_10_14</v>
      </c>
      <c r="Z171">
        <v>0</v>
      </c>
    </row>
    <row r="172" spans="1:26" outlineLevel="1" x14ac:dyDescent="0.25">
      <c r="A172" s="3" t="s">
        <v>506</v>
      </c>
      <c r="B172" t="s">
        <v>55</v>
      </c>
      <c r="C172" t="s">
        <v>18</v>
      </c>
      <c r="D172" t="s">
        <v>1301</v>
      </c>
      <c r="E172" t="s">
        <v>309</v>
      </c>
      <c r="F172" t="s">
        <v>304</v>
      </c>
      <c r="G172">
        <v>20</v>
      </c>
      <c r="H172">
        <v>0.05</v>
      </c>
      <c r="I172" s="7">
        <v>0.3</v>
      </c>
      <c r="J172" s="7">
        <v>10</v>
      </c>
      <c r="K172" s="7">
        <v>14</v>
      </c>
      <c r="L172" s="5" t="str">
        <f>VLOOKUP(X172,[5]Inputs!$A:$F,6,FALSE)</f>
        <v>1.0006</v>
      </c>
      <c r="M172" s="5" t="str">
        <f>VLOOKUP(X172,[5]Inputs!$A:$H,8,FALSE)</f>
        <v>1.0625</v>
      </c>
      <c r="N172" s="5" t="str">
        <f>VLOOKUP(X172,[5]Inputs!$A:$H,7,FALSE)</f>
        <v>1.0452</v>
      </c>
      <c r="O172">
        <v>0</v>
      </c>
      <c r="P172">
        <v>0.43</v>
      </c>
      <c r="Q172">
        <v>10</v>
      </c>
      <c r="R172">
        <v>0</v>
      </c>
      <c r="S172">
        <f>SQRT((100/(J172*[5]Inputs!$B$9))^2/(K172^2+1))*[5]Inputs!$B$8^2/100</f>
        <v>1.1936621144128245</v>
      </c>
      <c r="T172">
        <f>SQRT((100/(J172*[5]Inputs!$B$9))^2-SQRT((100/(J172*[5]Inputs!$B$9))^2/(K172^2+1))^2)*[5]Inputs!$B$8^2/100/2/PI()/50</f>
        <v>5.3193623249290889E-2</v>
      </c>
      <c r="U172">
        <v>0</v>
      </c>
      <c r="V172">
        <v>0</v>
      </c>
      <c r="W172" t="str">
        <f t="shared" si="6"/>
        <v>PSCAD_DMAT_D_2P_SCR10_XR14_P0.05_Q0.3_2P.Unbalanced.105_10</v>
      </c>
      <c r="X172" t="str">
        <f t="shared" si="7"/>
        <v>0.05_0.3_10_14</v>
      </c>
      <c r="Z172">
        <v>0</v>
      </c>
    </row>
    <row r="173" spans="1:26" outlineLevel="1" x14ac:dyDescent="0.25">
      <c r="A173" s="3" t="s">
        <v>507</v>
      </c>
      <c r="B173" t="s">
        <v>55</v>
      </c>
      <c r="C173" t="s">
        <v>18</v>
      </c>
      <c r="D173" t="s">
        <v>1301</v>
      </c>
      <c r="E173" t="s">
        <v>309</v>
      </c>
      <c r="F173" t="s">
        <v>304</v>
      </c>
      <c r="G173">
        <v>20</v>
      </c>
      <c r="H173">
        <v>0.05</v>
      </c>
      <c r="I173" s="7">
        <v>0</v>
      </c>
      <c r="J173" s="7">
        <v>3</v>
      </c>
      <c r="K173" s="7">
        <v>14</v>
      </c>
      <c r="L173" s="5" t="str">
        <f>VLOOKUP(X173,[5]Inputs!$A:$F,6,FALSE)</f>
        <v>1.0288</v>
      </c>
      <c r="M173" s="5" t="str">
        <f>VLOOKUP(X173,[5]Inputs!$A:$H,8,FALSE)</f>
        <v>1.0250</v>
      </c>
      <c r="N173" s="5" t="str">
        <f>VLOOKUP(X173,[5]Inputs!$A:$H,7,FALSE)</f>
        <v>1.0300</v>
      </c>
      <c r="O173">
        <v>0</v>
      </c>
      <c r="P173">
        <v>0.43</v>
      </c>
      <c r="Q173">
        <v>1</v>
      </c>
      <c r="R173">
        <v>0</v>
      </c>
      <c r="S173">
        <f>SQRT((100/(J173*[5]Inputs!$B$9))^2/(K173^2+1))*[5]Inputs!$B$8^2/100</f>
        <v>3.9788737147094158</v>
      </c>
      <c r="T173">
        <f>SQRT((100/(J173*[5]Inputs!$B$9))^2-SQRT((100/(J173*[5]Inputs!$B$9))^2/(K173^2+1))^2)*[5]Inputs!$B$8^2/100/2/PI()/50</f>
        <v>0.17731207749763631</v>
      </c>
      <c r="U173">
        <v>0</v>
      </c>
      <c r="V173">
        <v>0</v>
      </c>
      <c r="W173" t="str">
        <f t="shared" si="6"/>
        <v>PSCAD_DMAT_D_2P_SCR3_XR14_P0.05_Q0_2P.Unbalanced.106_1</v>
      </c>
      <c r="X173" t="str">
        <f t="shared" si="7"/>
        <v>0.05_0_3_14</v>
      </c>
      <c r="Z173">
        <v>0</v>
      </c>
    </row>
    <row r="174" spans="1:26" outlineLevel="1" x14ac:dyDescent="0.25">
      <c r="A174" s="3" t="s">
        <v>508</v>
      </c>
      <c r="B174" t="s">
        <v>55</v>
      </c>
      <c r="C174" t="s">
        <v>18</v>
      </c>
      <c r="D174" t="s">
        <v>1301</v>
      </c>
      <c r="E174" t="s">
        <v>309</v>
      </c>
      <c r="F174" t="s">
        <v>304</v>
      </c>
      <c r="G174">
        <v>20</v>
      </c>
      <c r="H174">
        <v>0.05</v>
      </c>
      <c r="I174" s="7">
        <v>0</v>
      </c>
      <c r="J174" s="7">
        <v>3</v>
      </c>
      <c r="K174" s="7">
        <v>14</v>
      </c>
      <c r="L174" s="5" t="str">
        <f>VLOOKUP(X174,[5]Inputs!$A:$F,6,FALSE)</f>
        <v>1.0288</v>
      </c>
      <c r="M174" s="5" t="str">
        <f>VLOOKUP(X174,[5]Inputs!$A:$H,8,FALSE)</f>
        <v>1.0250</v>
      </c>
      <c r="N174" s="5" t="str">
        <f>VLOOKUP(X174,[5]Inputs!$A:$H,7,FALSE)</f>
        <v>1.0300</v>
      </c>
      <c r="O174">
        <v>0</v>
      </c>
      <c r="P174">
        <v>0.43</v>
      </c>
      <c r="Q174">
        <v>5</v>
      </c>
      <c r="R174">
        <v>0</v>
      </c>
      <c r="S174">
        <f>SQRT((100/(J174*[5]Inputs!$B$9))^2/(K174^2+1))*[5]Inputs!$B$8^2/100</f>
        <v>3.9788737147094158</v>
      </c>
      <c r="T174">
        <f>SQRT((100/(J174*[5]Inputs!$B$9))^2-SQRT((100/(J174*[5]Inputs!$B$9))^2/(K174^2+1))^2)*[5]Inputs!$B$8^2/100/2/PI()/50</f>
        <v>0.17731207749763631</v>
      </c>
      <c r="U174">
        <v>0</v>
      </c>
      <c r="V174">
        <v>0</v>
      </c>
      <c r="W174" t="str">
        <f t="shared" si="6"/>
        <v>PSCAD_DMAT_D_2P_SCR3_XR14_P0.05_Q0_2P.Unbalanced.106_5</v>
      </c>
      <c r="X174" t="str">
        <f t="shared" si="7"/>
        <v>0.05_0_3_14</v>
      </c>
      <c r="Z174">
        <v>0</v>
      </c>
    </row>
    <row r="175" spans="1:26" outlineLevel="1" x14ac:dyDescent="0.25">
      <c r="A175" s="3" t="s">
        <v>509</v>
      </c>
      <c r="B175" t="s">
        <v>55</v>
      </c>
      <c r="C175" t="s">
        <v>18</v>
      </c>
      <c r="D175" t="s">
        <v>1301</v>
      </c>
      <c r="E175" t="s">
        <v>309</v>
      </c>
      <c r="F175" t="s">
        <v>304</v>
      </c>
      <c r="G175">
        <v>20</v>
      </c>
      <c r="H175">
        <v>0.05</v>
      </c>
      <c r="I175" s="7">
        <v>0</v>
      </c>
      <c r="J175" s="7">
        <v>3</v>
      </c>
      <c r="K175" s="7">
        <v>14</v>
      </c>
      <c r="L175" s="5" t="str">
        <f>VLOOKUP(X175,[5]Inputs!$A:$F,6,FALSE)</f>
        <v>1.0288</v>
      </c>
      <c r="M175" s="5" t="str">
        <f>VLOOKUP(X175,[5]Inputs!$A:$H,8,FALSE)</f>
        <v>1.0250</v>
      </c>
      <c r="N175" s="5" t="str">
        <f>VLOOKUP(X175,[5]Inputs!$A:$H,7,FALSE)</f>
        <v>1.0300</v>
      </c>
      <c r="O175">
        <v>0</v>
      </c>
      <c r="P175">
        <v>0.43</v>
      </c>
      <c r="Q175">
        <v>10</v>
      </c>
      <c r="R175">
        <v>0</v>
      </c>
      <c r="S175">
        <f>SQRT((100/(J175*[5]Inputs!$B$9))^2/(K175^2+1))*[5]Inputs!$B$8^2/100</f>
        <v>3.9788737147094158</v>
      </c>
      <c r="T175">
        <f>SQRT((100/(J175*[5]Inputs!$B$9))^2-SQRT((100/(J175*[5]Inputs!$B$9))^2/(K175^2+1))^2)*[5]Inputs!$B$8^2/100/2/PI()/50</f>
        <v>0.17731207749763631</v>
      </c>
      <c r="U175">
        <v>0</v>
      </c>
      <c r="V175">
        <v>0</v>
      </c>
      <c r="W175" t="str">
        <f t="shared" si="6"/>
        <v>PSCAD_DMAT_D_2P_SCR3_XR14_P0.05_Q0_2P.Unbalanced.106_10</v>
      </c>
      <c r="X175" t="str">
        <f t="shared" si="7"/>
        <v>0.05_0_3_14</v>
      </c>
      <c r="Z175">
        <v>0</v>
      </c>
    </row>
    <row r="176" spans="1:26" outlineLevel="1" x14ac:dyDescent="0.25">
      <c r="A176" s="3" t="s">
        <v>510</v>
      </c>
      <c r="B176" t="s">
        <v>55</v>
      </c>
      <c r="C176" t="s">
        <v>18</v>
      </c>
      <c r="D176" t="s">
        <v>1301</v>
      </c>
      <c r="E176" t="s">
        <v>309</v>
      </c>
      <c r="F176" t="s">
        <v>304</v>
      </c>
      <c r="G176">
        <v>20</v>
      </c>
      <c r="H176">
        <v>0.05</v>
      </c>
      <c r="I176" s="7">
        <v>-0.3</v>
      </c>
      <c r="J176" s="7">
        <v>3</v>
      </c>
      <c r="K176" s="7">
        <v>3</v>
      </c>
      <c r="L176" s="5" t="str">
        <f>VLOOKUP(X176,[5]Inputs!$A:$F,6,FALSE)</f>
        <v>1.1178</v>
      </c>
      <c r="M176" s="5" t="str">
        <f>VLOOKUP(X176,[5]Inputs!$A:$H,8,FALSE)</f>
        <v>1.0000</v>
      </c>
      <c r="N176" s="5" t="str">
        <f>VLOOKUP(X176,[5]Inputs!$A:$H,7,FALSE)</f>
        <v>1.0148</v>
      </c>
      <c r="O176">
        <v>0</v>
      </c>
      <c r="P176">
        <v>0.43</v>
      </c>
      <c r="Q176">
        <v>1</v>
      </c>
      <c r="R176">
        <v>0</v>
      </c>
      <c r="S176">
        <f>SQRT((100/(J176*[5]Inputs!$B$9))^2/(K176^2+1))*[5]Inputs!$B$8^2/100</f>
        <v>17.660104471401873</v>
      </c>
      <c r="T176">
        <f>SQRT((100/(J176*[5]Inputs!$B$9))^2-SQRT((100/(J176*[5]Inputs!$B$9))^2/(K176^2+1))^2)*[5]Inputs!$B$8^2/100/2/PI()/50</f>
        <v>0.16864157532857349</v>
      </c>
      <c r="U176">
        <v>0</v>
      </c>
      <c r="V176">
        <v>0</v>
      </c>
      <c r="W176" t="str">
        <f t="shared" si="6"/>
        <v>PSCAD_DMAT_D_2P_SCR3_XR3_P0.05_Q-0.3_2P.Unbalanced.107_1</v>
      </c>
      <c r="X176" t="str">
        <f t="shared" si="7"/>
        <v>0.05_-0.3_3_3</v>
      </c>
      <c r="Z176">
        <v>0</v>
      </c>
    </row>
    <row r="177" spans="1:26" outlineLevel="1" x14ac:dyDescent="0.25">
      <c r="A177" s="3" t="s">
        <v>511</v>
      </c>
      <c r="B177" t="s">
        <v>55</v>
      </c>
      <c r="C177" t="s">
        <v>18</v>
      </c>
      <c r="D177" t="s">
        <v>1301</v>
      </c>
      <c r="E177" t="s">
        <v>309</v>
      </c>
      <c r="F177" t="s">
        <v>304</v>
      </c>
      <c r="G177">
        <v>20</v>
      </c>
      <c r="H177">
        <v>0.05</v>
      </c>
      <c r="I177" s="7">
        <v>-0.3</v>
      </c>
      <c r="J177" s="7">
        <v>3</v>
      </c>
      <c r="K177" s="7">
        <v>3</v>
      </c>
      <c r="L177" s="5" t="str">
        <f>VLOOKUP(X177,[5]Inputs!$A:$F,6,FALSE)</f>
        <v>1.1178</v>
      </c>
      <c r="M177" s="5" t="str">
        <f>VLOOKUP(X177,[5]Inputs!$A:$H,8,FALSE)</f>
        <v>1.0000</v>
      </c>
      <c r="N177" s="5" t="str">
        <f>VLOOKUP(X177,[5]Inputs!$A:$H,7,FALSE)</f>
        <v>1.0148</v>
      </c>
      <c r="O177">
        <v>0</v>
      </c>
      <c r="P177">
        <v>0.43</v>
      </c>
      <c r="Q177">
        <v>5</v>
      </c>
      <c r="R177">
        <v>0</v>
      </c>
      <c r="S177">
        <f>SQRT((100/(J177*[5]Inputs!$B$9))^2/(K177^2+1))*[5]Inputs!$B$8^2/100</f>
        <v>17.660104471401873</v>
      </c>
      <c r="T177">
        <f>SQRT((100/(J177*[5]Inputs!$B$9))^2-SQRT((100/(J177*[5]Inputs!$B$9))^2/(K177^2+1))^2)*[5]Inputs!$B$8^2/100/2/PI()/50</f>
        <v>0.16864157532857349</v>
      </c>
      <c r="U177">
        <v>0</v>
      </c>
      <c r="V177">
        <v>0</v>
      </c>
      <c r="W177" t="str">
        <f t="shared" si="6"/>
        <v>PSCAD_DMAT_D_2P_SCR3_XR3_P0.05_Q-0.3_2P.Unbalanced.107_5</v>
      </c>
      <c r="X177" t="str">
        <f t="shared" si="7"/>
        <v>0.05_-0.3_3_3</v>
      </c>
      <c r="Z177">
        <v>0</v>
      </c>
    </row>
    <row r="178" spans="1:26" outlineLevel="1" x14ac:dyDescent="0.25">
      <c r="A178" s="3" t="s">
        <v>512</v>
      </c>
      <c r="B178" t="s">
        <v>55</v>
      </c>
      <c r="C178" t="s">
        <v>18</v>
      </c>
      <c r="D178" t="s">
        <v>1301</v>
      </c>
      <c r="E178" t="s">
        <v>309</v>
      </c>
      <c r="F178" t="s">
        <v>304</v>
      </c>
      <c r="G178">
        <v>20</v>
      </c>
      <c r="H178">
        <v>0.05</v>
      </c>
      <c r="I178" s="7">
        <v>-0.3</v>
      </c>
      <c r="J178" s="7">
        <v>3</v>
      </c>
      <c r="K178" s="7">
        <v>3</v>
      </c>
      <c r="L178" s="5" t="str">
        <f>VLOOKUP(X178,[5]Inputs!$A:$F,6,FALSE)</f>
        <v>1.1178</v>
      </c>
      <c r="M178" s="5" t="str">
        <f>VLOOKUP(X178,[5]Inputs!$A:$H,8,FALSE)</f>
        <v>1.0000</v>
      </c>
      <c r="N178" s="5" t="str">
        <f>VLOOKUP(X178,[5]Inputs!$A:$H,7,FALSE)</f>
        <v>1.0148</v>
      </c>
      <c r="O178">
        <v>0</v>
      </c>
      <c r="P178">
        <v>0.43</v>
      </c>
      <c r="Q178">
        <v>10</v>
      </c>
      <c r="R178">
        <v>0</v>
      </c>
      <c r="S178">
        <f>SQRT((100/(J178*[5]Inputs!$B$9))^2/(K178^2+1))*[5]Inputs!$B$8^2/100</f>
        <v>17.660104471401873</v>
      </c>
      <c r="T178">
        <f>SQRT((100/(J178*[5]Inputs!$B$9))^2-SQRT((100/(J178*[5]Inputs!$B$9))^2/(K178^2+1))^2)*[5]Inputs!$B$8^2/100/2/PI()/50</f>
        <v>0.16864157532857349</v>
      </c>
      <c r="U178">
        <v>0</v>
      </c>
      <c r="V178">
        <v>0</v>
      </c>
      <c r="W178" t="str">
        <f t="shared" si="6"/>
        <v>PSCAD_DMAT_D_2P_SCR3_XR3_P0.05_Q-0.3_2P.Unbalanced.107_10</v>
      </c>
      <c r="X178" t="str">
        <f t="shared" si="7"/>
        <v>0.05_-0.3_3_3</v>
      </c>
      <c r="Z178">
        <v>0</v>
      </c>
    </row>
    <row r="179" spans="1:26" outlineLevel="1" x14ac:dyDescent="0.25">
      <c r="A179" s="3" t="s">
        <v>513</v>
      </c>
      <c r="B179" t="s">
        <v>55</v>
      </c>
      <c r="C179" t="s">
        <v>18</v>
      </c>
      <c r="D179" t="s">
        <v>1301</v>
      </c>
      <c r="E179" t="s">
        <v>309</v>
      </c>
      <c r="F179" t="s">
        <v>304</v>
      </c>
      <c r="G179">
        <v>20</v>
      </c>
      <c r="H179">
        <v>0.05</v>
      </c>
      <c r="I179" s="7">
        <v>0.3</v>
      </c>
      <c r="J179" s="7">
        <v>3</v>
      </c>
      <c r="K179" s="7">
        <v>3</v>
      </c>
      <c r="L179" s="5" t="str">
        <f>VLOOKUP(X179,[5]Inputs!$A:$F,6,FALSE)</f>
        <v>0.9331</v>
      </c>
      <c r="M179" s="5" t="str">
        <f>VLOOKUP(X179,[5]Inputs!$A:$H,8,FALSE)</f>
        <v>1.0625</v>
      </c>
      <c r="N179" s="5" t="str">
        <f>VLOOKUP(X179,[5]Inputs!$A:$H,7,FALSE)</f>
        <v>1.0452</v>
      </c>
      <c r="O179">
        <v>0</v>
      </c>
      <c r="P179">
        <v>0.43</v>
      </c>
      <c r="Q179">
        <v>1</v>
      </c>
      <c r="R179">
        <v>0</v>
      </c>
      <c r="S179">
        <f>SQRT((100/(J179*[5]Inputs!$B$9))^2/(K179^2+1))*[5]Inputs!$B$8^2/100</f>
        <v>17.660104471401873</v>
      </c>
      <c r="T179">
        <f>SQRT((100/(J179*[5]Inputs!$B$9))^2-SQRT((100/(J179*[5]Inputs!$B$9))^2/(K179^2+1))^2)*[5]Inputs!$B$8^2/100/2/PI()/50</f>
        <v>0.16864157532857349</v>
      </c>
      <c r="U179">
        <v>0</v>
      </c>
      <c r="V179">
        <v>0</v>
      </c>
      <c r="W179" t="str">
        <f t="shared" si="6"/>
        <v>PSCAD_DMAT_D_2P_SCR3_XR3_P0.05_Q0.3_2P.Unbalanced.108_1</v>
      </c>
      <c r="X179" t="str">
        <f t="shared" si="7"/>
        <v>0.05_0.3_3_3</v>
      </c>
      <c r="Z179">
        <v>0</v>
      </c>
    </row>
    <row r="180" spans="1:26" outlineLevel="1" x14ac:dyDescent="0.25">
      <c r="A180" s="3" t="s">
        <v>514</v>
      </c>
      <c r="B180" t="s">
        <v>55</v>
      </c>
      <c r="C180" t="s">
        <v>18</v>
      </c>
      <c r="D180" t="s">
        <v>1301</v>
      </c>
      <c r="E180" t="s">
        <v>309</v>
      </c>
      <c r="F180" t="s">
        <v>304</v>
      </c>
      <c r="G180">
        <v>20</v>
      </c>
      <c r="H180">
        <v>0.05</v>
      </c>
      <c r="I180" s="7">
        <v>0.3</v>
      </c>
      <c r="J180" s="7">
        <v>3</v>
      </c>
      <c r="K180" s="7">
        <v>3</v>
      </c>
      <c r="L180" s="5" t="str">
        <f>VLOOKUP(X180,[5]Inputs!$A:$F,6,FALSE)</f>
        <v>0.9331</v>
      </c>
      <c r="M180" s="5" t="str">
        <f>VLOOKUP(X180,[5]Inputs!$A:$H,8,FALSE)</f>
        <v>1.0625</v>
      </c>
      <c r="N180" s="5" t="str">
        <f>VLOOKUP(X180,[5]Inputs!$A:$H,7,FALSE)</f>
        <v>1.0452</v>
      </c>
      <c r="O180">
        <v>0</v>
      </c>
      <c r="P180">
        <v>0.43</v>
      </c>
      <c r="Q180">
        <v>5</v>
      </c>
      <c r="R180">
        <v>0</v>
      </c>
      <c r="S180">
        <f>SQRT((100/(J180*[5]Inputs!$B$9))^2/(K180^2+1))*[5]Inputs!$B$8^2/100</f>
        <v>17.660104471401873</v>
      </c>
      <c r="T180">
        <f>SQRT((100/(J180*[5]Inputs!$B$9))^2-SQRT((100/(J180*[5]Inputs!$B$9))^2/(K180^2+1))^2)*[5]Inputs!$B$8^2/100/2/PI()/50</f>
        <v>0.16864157532857349</v>
      </c>
      <c r="U180">
        <v>0</v>
      </c>
      <c r="V180">
        <v>0</v>
      </c>
      <c r="W180" t="str">
        <f t="shared" si="6"/>
        <v>PSCAD_DMAT_D_2P_SCR3_XR3_P0.05_Q0.3_2P.Unbalanced.108_5</v>
      </c>
      <c r="X180" t="str">
        <f t="shared" si="7"/>
        <v>0.05_0.3_3_3</v>
      </c>
      <c r="Z180">
        <v>0</v>
      </c>
    </row>
    <row r="181" spans="1:26" outlineLevel="1" x14ac:dyDescent="0.25">
      <c r="A181" s="3" t="s">
        <v>515</v>
      </c>
      <c r="B181" t="s">
        <v>55</v>
      </c>
      <c r="C181" t="s">
        <v>18</v>
      </c>
      <c r="D181" t="s">
        <v>1301</v>
      </c>
      <c r="E181" t="s">
        <v>309</v>
      </c>
      <c r="F181" t="s">
        <v>304</v>
      </c>
      <c r="G181">
        <v>20</v>
      </c>
      <c r="H181">
        <v>0.05</v>
      </c>
      <c r="I181" s="7">
        <v>0.3</v>
      </c>
      <c r="J181" s="7">
        <v>3</v>
      </c>
      <c r="K181" s="7">
        <v>3</v>
      </c>
      <c r="L181" s="5" t="str">
        <f>VLOOKUP(X181,[5]Inputs!$A:$F,6,FALSE)</f>
        <v>0.9331</v>
      </c>
      <c r="M181" s="5" t="str">
        <f>VLOOKUP(X181,[5]Inputs!$A:$H,8,FALSE)</f>
        <v>1.0625</v>
      </c>
      <c r="N181" s="5" t="str">
        <f>VLOOKUP(X181,[5]Inputs!$A:$H,7,FALSE)</f>
        <v>1.0452</v>
      </c>
      <c r="O181">
        <v>0</v>
      </c>
      <c r="P181">
        <v>0.43</v>
      </c>
      <c r="Q181">
        <v>10</v>
      </c>
      <c r="R181">
        <v>0</v>
      </c>
      <c r="S181">
        <f>SQRT((100/(J181*[5]Inputs!$B$9))^2/(K181^2+1))*[5]Inputs!$B$8^2/100</f>
        <v>17.660104471401873</v>
      </c>
      <c r="T181">
        <f>SQRT((100/(J181*[5]Inputs!$B$9))^2-SQRT((100/(J181*[5]Inputs!$B$9))^2/(K181^2+1))^2)*[5]Inputs!$B$8^2/100/2/PI()/50</f>
        <v>0.16864157532857349</v>
      </c>
      <c r="U181">
        <v>0</v>
      </c>
      <c r="V181">
        <v>0</v>
      </c>
      <c r="W181" t="str">
        <f t="shared" si="6"/>
        <v>PSCAD_DMAT_D_2P_SCR3_XR3_P0.05_Q0.3_2P.Unbalanced.108_10</v>
      </c>
      <c r="X181" t="str">
        <f t="shared" si="7"/>
        <v>0.05_0.3_3_3</v>
      </c>
      <c r="Z181">
        <v>0</v>
      </c>
    </row>
    <row r="182" spans="1:26" outlineLevel="1" x14ac:dyDescent="0.25">
      <c r="A182" s="1" t="s">
        <v>516</v>
      </c>
      <c r="B182" t="s">
        <v>55</v>
      </c>
      <c r="C182" t="s">
        <v>19</v>
      </c>
      <c r="D182" t="s">
        <v>1301</v>
      </c>
      <c r="E182" t="s">
        <v>310</v>
      </c>
      <c r="F182" t="s">
        <v>304</v>
      </c>
      <c r="G182">
        <v>20</v>
      </c>
      <c r="H182">
        <v>1</v>
      </c>
      <c r="I182" s="7">
        <v>0</v>
      </c>
      <c r="J182" s="7">
        <v>10</v>
      </c>
      <c r="K182" s="7">
        <v>14</v>
      </c>
      <c r="L182" s="5" t="str">
        <f>VLOOKUP(X182,[5]Inputs!$A:$F,6,FALSE)</f>
        <v>1.0276</v>
      </c>
      <c r="M182" s="5" t="str">
        <f>VLOOKUP(X182,[5]Inputs!$A:$H,8,FALSE)</f>
        <v>1.0500</v>
      </c>
      <c r="N182" s="5" t="str">
        <f>VLOOKUP(X182,[5]Inputs!$A:$H,7,FALSE)</f>
        <v>1.0300</v>
      </c>
      <c r="O182">
        <v>0</v>
      </c>
      <c r="P182">
        <v>0.43</v>
      </c>
      <c r="Q182">
        <v>1</v>
      </c>
      <c r="R182">
        <v>0</v>
      </c>
      <c r="S182">
        <f>SQRT((100/(J182*[5]Inputs!$B$9))^2/(K182^2+1))*[5]Inputs!$B$8^2/100</f>
        <v>1.1936621144128245</v>
      </c>
      <c r="T182">
        <f>SQRT((100/(J182*[5]Inputs!$B$9))^2-SQRT((100/(J182*[5]Inputs!$B$9))^2/(K182^2+1))^2)*[5]Inputs!$B$8^2/100/2/PI()/50</f>
        <v>5.3193623249290889E-2</v>
      </c>
      <c r="U182">
        <v>0</v>
      </c>
      <c r="V182">
        <v>0</v>
      </c>
      <c r="W182" t="str">
        <f t="shared" si="6"/>
        <v>PSCAD_DMAT_D_1P_SCR10_XR14_P1_Q0_1P.Unbalanced.109_1_1</v>
      </c>
      <c r="X182" t="str">
        <f t="shared" si="7"/>
        <v>1_0_10_14</v>
      </c>
      <c r="Z182">
        <v>0</v>
      </c>
    </row>
    <row r="183" spans="1:26" outlineLevel="1" x14ac:dyDescent="0.25">
      <c r="A183" s="1" t="s">
        <v>517</v>
      </c>
      <c r="B183" t="s">
        <v>55</v>
      </c>
      <c r="C183" t="s">
        <v>19</v>
      </c>
      <c r="D183" t="s">
        <v>1301</v>
      </c>
      <c r="E183" t="s">
        <v>310</v>
      </c>
      <c r="F183" t="s">
        <v>304</v>
      </c>
      <c r="G183">
        <v>20</v>
      </c>
      <c r="H183">
        <v>1</v>
      </c>
      <c r="I183" s="7">
        <v>0</v>
      </c>
      <c r="J183" s="7">
        <v>10</v>
      </c>
      <c r="K183" s="7">
        <v>14</v>
      </c>
      <c r="L183" s="5" t="str">
        <f>VLOOKUP(X183,[5]Inputs!$A:$F,6,FALSE)</f>
        <v>1.0276</v>
      </c>
      <c r="M183" s="5" t="str">
        <f>VLOOKUP(X183,[5]Inputs!$A:$H,8,FALSE)</f>
        <v>1.0500</v>
      </c>
      <c r="N183" s="5" t="str">
        <f>VLOOKUP(X183,[5]Inputs!$A:$H,7,FALSE)</f>
        <v>1.0300</v>
      </c>
      <c r="O183">
        <v>0</v>
      </c>
      <c r="P183">
        <v>0.43</v>
      </c>
      <c r="Q183">
        <v>5</v>
      </c>
      <c r="R183">
        <v>0</v>
      </c>
      <c r="S183">
        <f>SQRT((100/(J183*[5]Inputs!$B$9))^2/(K183^2+1))*[5]Inputs!$B$8^2/100</f>
        <v>1.1936621144128245</v>
      </c>
      <c r="T183">
        <f>SQRT((100/(J183*[5]Inputs!$B$9))^2-SQRT((100/(J183*[5]Inputs!$B$9))^2/(K183^2+1))^2)*[5]Inputs!$B$8^2/100/2/PI()/50</f>
        <v>5.3193623249290889E-2</v>
      </c>
      <c r="U183">
        <v>0</v>
      </c>
      <c r="V183">
        <v>0</v>
      </c>
      <c r="W183" t="str">
        <f t="shared" si="6"/>
        <v>PSCAD_DMAT_D_1P_SCR10_XR14_P1_Q0_1P.Unbalanced.109_1_5</v>
      </c>
      <c r="X183" t="str">
        <f t="shared" si="7"/>
        <v>1_0_10_14</v>
      </c>
      <c r="Z183">
        <v>0</v>
      </c>
    </row>
    <row r="184" spans="1:26" outlineLevel="1" x14ac:dyDescent="0.25">
      <c r="A184" s="1" t="s">
        <v>518</v>
      </c>
      <c r="B184" t="s">
        <v>55</v>
      </c>
      <c r="C184" t="s">
        <v>19</v>
      </c>
      <c r="D184" t="s">
        <v>1301</v>
      </c>
      <c r="E184" t="s">
        <v>310</v>
      </c>
      <c r="F184" t="s">
        <v>304</v>
      </c>
      <c r="G184">
        <v>20</v>
      </c>
      <c r="H184">
        <v>1</v>
      </c>
      <c r="I184" s="7">
        <v>0</v>
      </c>
      <c r="J184" s="7">
        <v>10</v>
      </c>
      <c r="K184" s="7">
        <v>14</v>
      </c>
      <c r="L184" s="5" t="str">
        <f>VLOOKUP(X184,[5]Inputs!$A:$F,6,FALSE)</f>
        <v>1.0276</v>
      </c>
      <c r="M184" s="5" t="str">
        <f>VLOOKUP(X184,[5]Inputs!$A:$H,8,FALSE)</f>
        <v>1.0500</v>
      </c>
      <c r="N184" s="5" t="str">
        <f>VLOOKUP(X184,[5]Inputs!$A:$H,7,FALSE)</f>
        <v>1.0300</v>
      </c>
      <c r="O184">
        <v>0</v>
      </c>
      <c r="P184">
        <v>0.43</v>
      </c>
      <c r="Q184">
        <v>10</v>
      </c>
      <c r="R184">
        <v>0</v>
      </c>
      <c r="S184">
        <f>SQRT((100/(J184*[5]Inputs!$B$9))^2/(K184^2+1))*[5]Inputs!$B$8^2/100</f>
        <v>1.1936621144128245</v>
      </c>
      <c r="T184">
        <f>SQRT((100/(J184*[5]Inputs!$B$9))^2-SQRT((100/(J184*[5]Inputs!$B$9))^2/(K184^2+1))^2)*[5]Inputs!$B$8^2/100/2/PI()/50</f>
        <v>5.3193623249290889E-2</v>
      </c>
      <c r="U184">
        <v>0</v>
      </c>
      <c r="V184">
        <v>0</v>
      </c>
      <c r="W184" t="str">
        <f t="shared" si="6"/>
        <v>PSCAD_DMAT_D_1P_SCR10_XR14_P1_Q0_1P.Unbalanced.109_1_10</v>
      </c>
      <c r="X184" t="str">
        <f t="shared" si="7"/>
        <v>1_0_10_14</v>
      </c>
      <c r="Z184">
        <v>0</v>
      </c>
    </row>
    <row r="185" spans="1:26" outlineLevel="1" x14ac:dyDescent="0.25">
      <c r="A185" s="1" t="s">
        <v>519</v>
      </c>
      <c r="B185" t="s">
        <v>55</v>
      </c>
      <c r="C185" t="s">
        <v>19</v>
      </c>
      <c r="D185" t="s">
        <v>1301</v>
      </c>
      <c r="E185" t="s">
        <v>310</v>
      </c>
      <c r="F185" t="s">
        <v>304</v>
      </c>
      <c r="G185">
        <v>20</v>
      </c>
      <c r="H185">
        <v>1</v>
      </c>
      <c r="I185" s="7">
        <v>0</v>
      </c>
      <c r="J185" s="7">
        <v>7.06</v>
      </c>
      <c r="K185" s="7">
        <v>1.63</v>
      </c>
      <c r="L185" s="5" t="str">
        <f>VLOOKUP(X185,[5]Inputs!$A:$F,6,FALSE)</f>
        <v>0.9653</v>
      </c>
      <c r="M185" s="5" t="str">
        <f>VLOOKUP(X185,[5]Inputs!$A:$H,8,FALSE)</f>
        <v>1.0375</v>
      </c>
      <c r="N185" s="5" t="str">
        <f>VLOOKUP(X185,[5]Inputs!$A:$H,7,FALSE)</f>
        <v>1.0300</v>
      </c>
      <c r="O185">
        <v>0</v>
      </c>
      <c r="P185">
        <v>0.43</v>
      </c>
      <c r="Q185">
        <v>1</v>
      </c>
      <c r="R185">
        <v>0</v>
      </c>
      <c r="S185">
        <f>SQRT((100/(J185*[5]Inputs!$B$9))^2/(K185^2+1))*[5]Inputs!$B$8^2/100</f>
        <v>12.409471324438538</v>
      </c>
      <c r="T185">
        <f>SQRT((100/(J185*[5]Inputs!$B$9))^2-SQRT((100/(J185*[5]Inputs!$B$9))^2/(K185^2+1))^2)*[5]Inputs!$B$8^2/100/2/PI()/50</f>
        <v>6.4385935699593638E-2</v>
      </c>
      <c r="U185">
        <v>0</v>
      </c>
      <c r="V185">
        <v>0</v>
      </c>
      <c r="W185" t="str">
        <f t="shared" si="6"/>
        <v>PSCAD_DMAT_D_1P_SCR7.06_XR1.63_P1_Q0_1P.Unbalanced.109_2_1</v>
      </c>
      <c r="X185" t="str">
        <f t="shared" si="7"/>
        <v>1_0_7.06_1.63</v>
      </c>
      <c r="Z185">
        <v>0</v>
      </c>
    </row>
    <row r="186" spans="1:26" outlineLevel="1" x14ac:dyDescent="0.25">
      <c r="A186" s="1" t="s">
        <v>520</v>
      </c>
      <c r="B186" t="s">
        <v>55</v>
      </c>
      <c r="C186" t="s">
        <v>19</v>
      </c>
      <c r="D186" t="s">
        <v>1301</v>
      </c>
      <c r="E186" t="s">
        <v>310</v>
      </c>
      <c r="F186" t="s">
        <v>304</v>
      </c>
      <c r="G186">
        <v>20</v>
      </c>
      <c r="H186">
        <v>1</v>
      </c>
      <c r="I186" s="7">
        <v>0</v>
      </c>
      <c r="J186" s="7">
        <v>7.06</v>
      </c>
      <c r="K186" s="7">
        <v>1.63</v>
      </c>
      <c r="L186" s="5" t="str">
        <f>VLOOKUP(X186,[5]Inputs!$A:$F,6,FALSE)</f>
        <v>0.9653</v>
      </c>
      <c r="M186" s="5" t="str">
        <f>VLOOKUP(X186,[5]Inputs!$A:$H,8,FALSE)</f>
        <v>1.0375</v>
      </c>
      <c r="N186" s="5" t="str">
        <f>VLOOKUP(X186,[5]Inputs!$A:$H,7,FALSE)</f>
        <v>1.0300</v>
      </c>
      <c r="O186">
        <v>0</v>
      </c>
      <c r="P186">
        <v>0.43</v>
      </c>
      <c r="Q186">
        <v>5</v>
      </c>
      <c r="R186">
        <v>0</v>
      </c>
      <c r="S186">
        <f>SQRT((100/(J186*[5]Inputs!$B$9))^2/(K186^2+1))*[5]Inputs!$B$8^2/100</f>
        <v>12.409471324438538</v>
      </c>
      <c r="T186">
        <f>SQRT((100/(J186*[5]Inputs!$B$9))^2-SQRT((100/(J186*[5]Inputs!$B$9))^2/(K186^2+1))^2)*[5]Inputs!$B$8^2/100/2/PI()/50</f>
        <v>6.4385935699593638E-2</v>
      </c>
      <c r="U186">
        <v>0</v>
      </c>
      <c r="V186">
        <v>0</v>
      </c>
      <c r="W186" t="str">
        <f t="shared" si="6"/>
        <v>PSCAD_DMAT_D_1P_SCR7.06_XR1.63_P1_Q0_1P.Unbalanced.109_2_5</v>
      </c>
      <c r="X186" t="str">
        <f t="shared" si="7"/>
        <v>1_0_7.06_1.63</v>
      </c>
      <c r="Z186">
        <v>0</v>
      </c>
    </row>
    <row r="187" spans="1:26" outlineLevel="1" x14ac:dyDescent="0.25">
      <c r="A187" s="1" t="s">
        <v>521</v>
      </c>
      <c r="B187" t="s">
        <v>55</v>
      </c>
      <c r="C187" t="s">
        <v>19</v>
      </c>
      <c r="D187" t="s">
        <v>1301</v>
      </c>
      <c r="E187" t="s">
        <v>310</v>
      </c>
      <c r="F187" t="s">
        <v>304</v>
      </c>
      <c r="G187">
        <v>20</v>
      </c>
      <c r="H187">
        <v>1</v>
      </c>
      <c r="I187" s="7">
        <v>0</v>
      </c>
      <c r="J187" s="7">
        <v>7.06</v>
      </c>
      <c r="K187" s="7">
        <v>1.63</v>
      </c>
      <c r="L187" s="5" t="str">
        <f>VLOOKUP(X187,[5]Inputs!$A:$F,6,FALSE)</f>
        <v>0.9653</v>
      </c>
      <c r="M187" s="5" t="str">
        <f>VLOOKUP(X187,[5]Inputs!$A:$H,8,FALSE)</f>
        <v>1.0375</v>
      </c>
      <c r="N187" s="5" t="str">
        <f>VLOOKUP(X187,[5]Inputs!$A:$H,7,FALSE)</f>
        <v>1.0300</v>
      </c>
      <c r="O187">
        <v>0</v>
      </c>
      <c r="P187">
        <v>0.43</v>
      </c>
      <c r="Q187">
        <v>10</v>
      </c>
      <c r="R187">
        <v>0</v>
      </c>
      <c r="S187">
        <f>SQRT((100/(J187*[5]Inputs!$B$9))^2/(K187^2+1))*[5]Inputs!$B$8^2/100</f>
        <v>12.409471324438538</v>
      </c>
      <c r="T187">
        <f>SQRT((100/(J187*[5]Inputs!$B$9))^2-SQRT((100/(J187*[5]Inputs!$B$9))^2/(K187^2+1))^2)*[5]Inputs!$B$8^2/100/2/PI()/50</f>
        <v>6.4385935699593638E-2</v>
      </c>
      <c r="U187">
        <v>0</v>
      </c>
      <c r="V187">
        <v>0</v>
      </c>
      <c r="W187" t="str">
        <f t="shared" si="6"/>
        <v>PSCAD_DMAT_D_1P_SCR7.06_XR1.63_P1_Q0_1P.Unbalanced.109_2_10</v>
      </c>
      <c r="X187" t="str">
        <f t="shared" si="7"/>
        <v>1_0_7.06_1.63</v>
      </c>
      <c r="Z187">
        <v>0</v>
      </c>
    </row>
    <row r="188" spans="1:26" outlineLevel="1" x14ac:dyDescent="0.25">
      <c r="A188" s="1" t="s">
        <v>522</v>
      </c>
      <c r="B188" t="s">
        <v>55</v>
      </c>
      <c r="C188" t="s">
        <v>19</v>
      </c>
      <c r="D188" t="s">
        <v>1301</v>
      </c>
      <c r="E188" t="s">
        <v>310</v>
      </c>
      <c r="F188" t="s">
        <v>304</v>
      </c>
      <c r="G188">
        <v>20</v>
      </c>
      <c r="H188">
        <v>1</v>
      </c>
      <c r="I188" s="7">
        <v>0</v>
      </c>
      <c r="J188" s="7">
        <v>4.53</v>
      </c>
      <c r="K188" s="7">
        <v>1.21</v>
      </c>
      <c r="L188" s="5" t="str">
        <f>VLOOKUP(X188,[5]Inputs!$A:$F,6,FALSE)</f>
        <v>0.9087</v>
      </c>
      <c r="M188" s="5" t="str">
        <f>VLOOKUP(X188,[5]Inputs!$A:$H,8,FALSE)</f>
        <v>1.0375</v>
      </c>
      <c r="N188" s="5" t="str">
        <f>VLOOKUP(X188,[5]Inputs!$A:$H,7,FALSE)</f>
        <v>1.0300</v>
      </c>
      <c r="O188">
        <v>0</v>
      </c>
      <c r="P188">
        <v>0.43</v>
      </c>
      <c r="Q188">
        <v>1</v>
      </c>
      <c r="R188">
        <v>0</v>
      </c>
      <c r="S188">
        <f>SQRT((100/(J188*[5]Inputs!$B$9))^2/(K188^2+1))*[5]Inputs!$B$8^2/100</f>
        <v>23.560643977140487</v>
      </c>
      <c r="T188">
        <f>SQRT((100/(J188*[5]Inputs!$B$9))^2-SQRT((100/(J188*[5]Inputs!$B$9))^2/(K188^2+1))^2)*[5]Inputs!$B$8^2/100/2/PI()/50</f>
        <v>9.0744989423642869E-2</v>
      </c>
      <c r="U188">
        <v>0</v>
      </c>
      <c r="V188">
        <v>0</v>
      </c>
      <c r="W188" t="str">
        <f t="shared" si="6"/>
        <v>PSCAD_DMAT_D_1P_SCR4.53_XR1.21_P1_Q0_1P.Unbalanced.109_3_1</v>
      </c>
      <c r="X188" t="str">
        <f t="shared" si="7"/>
        <v>1_0_4.53_1.21</v>
      </c>
      <c r="Z188">
        <v>0</v>
      </c>
    </row>
    <row r="189" spans="1:26" outlineLevel="1" x14ac:dyDescent="0.25">
      <c r="A189" s="1" t="s">
        <v>523</v>
      </c>
      <c r="B189" t="s">
        <v>55</v>
      </c>
      <c r="C189" t="s">
        <v>19</v>
      </c>
      <c r="D189" t="s">
        <v>1301</v>
      </c>
      <c r="E189" t="s">
        <v>310</v>
      </c>
      <c r="F189" t="s">
        <v>304</v>
      </c>
      <c r="G189">
        <v>20</v>
      </c>
      <c r="H189">
        <v>1</v>
      </c>
      <c r="I189" s="7">
        <v>0</v>
      </c>
      <c r="J189" s="7">
        <v>4.53</v>
      </c>
      <c r="K189" s="7">
        <v>1.21</v>
      </c>
      <c r="L189" s="5" t="str">
        <f>VLOOKUP(X189,[5]Inputs!$A:$F,6,FALSE)</f>
        <v>0.9087</v>
      </c>
      <c r="M189" s="5" t="str">
        <f>VLOOKUP(X189,[5]Inputs!$A:$H,8,FALSE)</f>
        <v>1.0375</v>
      </c>
      <c r="N189" s="5" t="str">
        <f>VLOOKUP(X189,[5]Inputs!$A:$H,7,FALSE)</f>
        <v>1.0300</v>
      </c>
      <c r="O189">
        <v>0</v>
      </c>
      <c r="P189">
        <v>0.43</v>
      </c>
      <c r="Q189">
        <v>5</v>
      </c>
      <c r="R189">
        <v>0</v>
      </c>
      <c r="S189">
        <f>SQRT((100/(J189*[5]Inputs!$B$9))^2/(K189^2+1))*[5]Inputs!$B$8^2/100</f>
        <v>23.560643977140487</v>
      </c>
      <c r="T189">
        <f>SQRT((100/(J189*[5]Inputs!$B$9))^2-SQRT((100/(J189*[5]Inputs!$B$9))^2/(K189^2+1))^2)*[5]Inputs!$B$8^2/100/2/PI()/50</f>
        <v>9.0744989423642869E-2</v>
      </c>
      <c r="U189">
        <v>0</v>
      </c>
      <c r="V189">
        <v>0</v>
      </c>
      <c r="W189" t="str">
        <f t="shared" si="6"/>
        <v>PSCAD_DMAT_D_1P_SCR4.53_XR1.21_P1_Q0_1P.Unbalanced.109_3_5</v>
      </c>
      <c r="X189" t="str">
        <f t="shared" si="7"/>
        <v>1_0_4.53_1.21</v>
      </c>
      <c r="Z189">
        <v>0</v>
      </c>
    </row>
    <row r="190" spans="1:26" outlineLevel="1" x14ac:dyDescent="0.25">
      <c r="A190" s="1" t="s">
        <v>524</v>
      </c>
      <c r="B190" t="s">
        <v>55</v>
      </c>
      <c r="C190" t="s">
        <v>19</v>
      </c>
      <c r="D190" t="s">
        <v>1301</v>
      </c>
      <c r="E190" t="s">
        <v>310</v>
      </c>
      <c r="F190" t="s">
        <v>304</v>
      </c>
      <c r="G190">
        <v>20</v>
      </c>
      <c r="H190">
        <v>1</v>
      </c>
      <c r="I190" s="7">
        <v>0</v>
      </c>
      <c r="J190" s="7">
        <v>4.53</v>
      </c>
      <c r="K190" s="7">
        <v>1.21</v>
      </c>
      <c r="L190" s="5" t="str">
        <f>VLOOKUP(X190,[5]Inputs!$A:$F,6,FALSE)</f>
        <v>0.9087</v>
      </c>
      <c r="M190" s="5" t="str">
        <f>VLOOKUP(X190,[5]Inputs!$A:$H,8,FALSE)</f>
        <v>1.0375</v>
      </c>
      <c r="N190" s="5" t="str">
        <f>VLOOKUP(X190,[5]Inputs!$A:$H,7,FALSE)</f>
        <v>1.0300</v>
      </c>
      <c r="O190">
        <v>0</v>
      </c>
      <c r="P190">
        <v>0.43</v>
      </c>
      <c r="Q190">
        <v>10</v>
      </c>
      <c r="R190">
        <v>0</v>
      </c>
      <c r="S190">
        <f>SQRT((100/(J190*[5]Inputs!$B$9))^2/(K190^2+1))*[5]Inputs!$B$8^2/100</f>
        <v>23.560643977140487</v>
      </c>
      <c r="T190">
        <f>SQRT((100/(J190*[5]Inputs!$B$9))^2-SQRT((100/(J190*[5]Inputs!$B$9))^2/(K190^2+1))^2)*[5]Inputs!$B$8^2/100/2/PI()/50</f>
        <v>9.0744989423642869E-2</v>
      </c>
      <c r="U190">
        <v>0</v>
      </c>
      <c r="V190">
        <v>0</v>
      </c>
      <c r="W190" t="str">
        <f t="shared" si="6"/>
        <v>PSCAD_DMAT_D_1P_SCR4.53_XR1.21_P1_Q0_1P.Unbalanced.109_3_10</v>
      </c>
      <c r="X190" t="str">
        <f t="shared" si="7"/>
        <v>1_0_4.53_1.21</v>
      </c>
      <c r="Z190">
        <v>0</v>
      </c>
    </row>
    <row r="191" spans="1:26" outlineLevel="1" x14ac:dyDescent="0.25">
      <c r="A191" s="1" t="s">
        <v>525</v>
      </c>
      <c r="B191" t="s">
        <v>55</v>
      </c>
      <c r="C191" t="s">
        <v>19</v>
      </c>
      <c r="D191" t="s">
        <v>1301</v>
      </c>
      <c r="E191" t="s">
        <v>310</v>
      </c>
      <c r="F191" t="s">
        <v>304</v>
      </c>
      <c r="G191">
        <v>20</v>
      </c>
      <c r="H191">
        <v>1</v>
      </c>
      <c r="I191" s="7">
        <v>-0.3</v>
      </c>
      <c r="J191" s="7">
        <v>10</v>
      </c>
      <c r="K191" s="7">
        <v>14</v>
      </c>
      <c r="L191" s="5" t="str">
        <f>VLOOKUP(X191,[5]Inputs!$A:$F,6,FALSE)</f>
        <v>1.0567</v>
      </c>
      <c r="M191" s="5" t="str">
        <f>VLOOKUP(X191,[5]Inputs!$A:$H,8,FALSE)</f>
        <v>1.0125</v>
      </c>
      <c r="N191" s="5" t="str">
        <f>VLOOKUP(X191,[5]Inputs!$A:$H,7,FALSE)</f>
        <v>1.0148</v>
      </c>
      <c r="O191">
        <v>0</v>
      </c>
      <c r="P191">
        <v>0.43</v>
      </c>
      <c r="Q191">
        <v>1</v>
      </c>
      <c r="R191">
        <v>0</v>
      </c>
      <c r="S191">
        <f>SQRT((100/(J191*[5]Inputs!$B$9))^2/(K191^2+1))*[5]Inputs!$B$8^2/100</f>
        <v>1.1936621144128245</v>
      </c>
      <c r="T191">
        <f>SQRT((100/(J191*[5]Inputs!$B$9))^2-SQRT((100/(J191*[5]Inputs!$B$9))^2/(K191^2+1))^2)*[5]Inputs!$B$8^2/100/2/PI()/50</f>
        <v>5.3193623249290889E-2</v>
      </c>
      <c r="U191">
        <v>0</v>
      </c>
      <c r="V191">
        <v>0</v>
      </c>
      <c r="W191" t="str">
        <f t="shared" si="6"/>
        <v>PSCAD_DMAT_D_1P_SCR10_XR14_P1_Q-0.3_1P.Unbalanced.110_1</v>
      </c>
      <c r="X191" t="str">
        <f t="shared" si="7"/>
        <v>1_-0.3_10_14</v>
      </c>
      <c r="Z191">
        <v>0</v>
      </c>
    </row>
    <row r="192" spans="1:26" outlineLevel="1" x14ac:dyDescent="0.25">
      <c r="A192" s="1" t="s">
        <v>526</v>
      </c>
      <c r="B192" t="s">
        <v>55</v>
      </c>
      <c r="C192" t="s">
        <v>19</v>
      </c>
      <c r="D192" t="s">
        <v>1301</v>
      </c>
      <c r="E192" t="s">
        <v>310</v>
      </c>
      <c r="F192" t="s">
        <v>304</v>
      </c>
      <c r="G192">
        <v>20</v>
      </c>
      <c r="H192">
        <v>1</v>
      </c>
      <c r="I192" s="7">
        <v>-0.3</v>
      </c>
      <c r="J192" s="7">
        <v>10</v>
      </c>
      <c r="K192" s="7">
        <v>14</v>
      </c>
      <c r="L192" s="5" t="str">
        <f>VLOOKUP(X192,[5]Inputs!$A:$F,6,FALSE)</f>
        <v>1.0567</v>
      </c>
      <c r="M192" s="5" t="str">
        <f>VLOOKUP(X192,[5]Inputs!$A:$H,8,FALSE)</f>
        <v>1.0125</v>
      </c>
      <c r="N192" s="5" t="str">
        <f>VLOOKUP(X192,[5]Inputs!$A:$H,7,FALSE)</f>
        <v>1.0148</v>
      </c>
      <c r="O192">
        <v>0</v>
      </c>
      <c r="P192">
        <v>0.43</v>
      </c>
      <c r="Q192">
        <v>5</v>
      </c>
      <c r="R192">
        <v>0</v>
      </c>
      <c r="S192">
        <f>SQRT((100/(J192*[5]Inputs!$B$9))^2/(K192^2+1))*[5]Inputs!$B$8^2/100</f>
        <v>1.1936621144128245</v>
      </c>
      <c r="T192">
        <f>SQRT((100/(J192*[5]Inputs!$B$9))^2-SQRT((100/(J192*[5]Inputs!$B$9))^2/(K192^2+1))^2)*[5]Inputs!$B$8^2/100/2/PI()/50</f>
        <v>5.3193623249290889E-2</v>
      </c>
      <c r="U192">
        <v>0</v>
      </c>
      <c r="V192">
        <v>0</v>
      </c>
      <c r="W192" t="str">
        <f t="shared" si="6"/>
        <v>PSCAD_DMAT_D_1P_SCR10_XR14_P1_Q-0.3_1P.Unbalanced.110_5</v>
      </c>
      <c r="X192" t="str">
        <f t="shared" si="7"/>
        <v>1_-0.3_10_14</v>
      </c>
      <c r="Z192">
        <v>0</v>
      </c>
    </row>
    <row r="193" spans="1:26" outlineLevel="1" x14ac:dyDescent="0.25">
      <c r="A193" s="1" t="s">
        <v>527</v>
      </c>
      <c r="B193" t="s">
        <v>55</v>
      </c>
      <c r="C193" t="s">
        <v>19</v>
      </c>
      <c r="D193" t="s">
        <v>1301</v>
      </c>
      <c r="E193" t="s">
        <v>310</v>
      </c>
      <c r="F193" t="s">
        <v>304</v>
      </c>
      <c r="G193">
        <v>20</v>
      </c>
      <c r="H193">
        <v>1</v>
      </c>
      <c r="I193" s="7">
        <v>-0.3</v>
      </c>
      <c r="J193" s="7">
        <v>10</v>
      </c>
      <c r="K193" s="7">
        <v>14</v>
      </c>
      <c r="L193" s="5" t="str">
        <f>VLOOKUP(X193,[5]Inputs!$A:$F,6,FALSE)</f>
        <v>1.0567</v>
      </c>
      <c r="M193" s="5" t="str">
        <f>VLOOKUP(X193,[5]Inputs!$A:$H,8,FALSE)</f>
        <v>1.0125</v>
      </c>
      <c r="N193" s="5" t="str">
        <f>VLOOKUP(X193,[5]Inputs!$A:$H,7,FALSE)</f>
        <v>1.0148</v>
      </c>
      <c r="O193">
        <v>0</v>
      </c>
      <c r="P193">
        <v>0.43</v>
      </c>
      <c r="Q193">
        <v>10</v>
      </c>
      <c r="R193">
        <v>0</v>
      </c>
      <c r="S193">
        <f>SQRT((100/(J193*[5]Inputs!$B$9))^2/(K193^2+1))*[5]Inputs!$B$8^2/100</f>
        <v>1.1936621144128245</v>
      </c>
      <c r="T193">
        <f>SQRT((100/(J193*[5]Inputs!$B$9))^2-SQRT((100/(J193*[5]Inputs!$B$9))^2/(K193^2+1))^2)*[5]Inputs!$B$8^2/100/2/PI()/50</f>
        <v>5.3193623249290889E-2</v>
      </c>
      <c r="U193">
        <v>0</v>
      </c>
      <c r="V193">
        <v>0</v>
      </c>
      <c r="W193" t="str">
        <f t="shared" si="6"/>
        <v>PSCAD_DMAT_D_1P_SCR10_XR14_P1_Q-0.3_1P.Unbalanced.110_10</v>
      </c>
      <c r="X193" t="str">
        <f t="shared" si="7"/>
        <v>1_-0.3_10_14</v>
      </c>
      <c r="Z193">
        <v>0</v>
      </c>
    </row>
    <row r="194" spans="1:26" outlineLevel="1" x14ac:dyDescent="0.25">
      <c r="A194" s="1" t="s">
        <v>528</v>
      </c>
      <c r="B194" t="s">
        <v>55</v>
      </c>
      <c r="C194" t="s">
        <v>19</v>
      </c>
      <c r="D194" t="s">
        <v>1301</v>
      </c>
      <c r="E194" t="s">
        <v>310</v>
      </c>
      <c r="F194" t="s">
        <v>304</v>
      </c>
      <c r="G194">
        <v>20</v>
      </c>
      <c r="H194">
        <v>1</v>
      </c>
      <c r="I194" s="7">
        <v>0.3</v>
      </c>
      <c r="J194" s="7">
        <v>10</v>
      </c>
      <c r="K194" s="7">
        <v>14</v>
      </c>
      <c r="L194" s="5" t="str">
        <f>VLOOKUP(X194,[5]Inputs!$A:$F,6,FALSE)</f>
        <v>0.9986</v>
      </c>
      <c r="M194" s="5" t="str">
        <f>VLOOKUP(X194,[5]Inputs!$A:$H,8,FALSE)</f>
        <v>1.0750</v>
      </c>
      <c r="N194" s="5" t="str">
        <f>VLOOKUP(X194,[5]Inputs!$A:$H,7,FALSE)</f>
        <v>1.0452</v>
      </c>
      <c r="O194">
        <v>0</v>
      </c>
      <c r="P194">
        <v>0.43</v>
      </c>
      <c r="Q194">
        <v>1</v>
      </c>
      <c r="R194">
        <v>0</v>
      </c>
      <c r="S194">
        <f>SQRT((100/(J194*[5]Inputs!$B$9))^2/(K194^2+1))*[5]Inputs!$B$8^2/100</f>
        <v>1.1936621144128245</v>
      </c>
      <c r="T194">
        <f>SQRT((100/(J194*[5]Inputs!$B$9))^2-SQRT((100/(J194*[5]Inputs!$B$9))^2/(K194^2+1))^2)*[5]Inputs!$B$8^2/100/2/PI()/50</f>
        <v>5.3193623249290889E-2</v>
      </c>
      <c r="U194">
        <v>0</v>
      </c>
      <c r="V194">
        <v>0</v>
      </c>
      <c r="W194" t="str">
        <f t="shared" si="6"/>
        <v>PSCAD_DMAT_D_1P_SCR10_XR14_P1_Q0.3_1P.Unbalanced.111_1</v>
      </c>
      <c r="X194" t="str">
        <f t="shared" si="7"/>
        <v>1_0.3_10_14</v>
      </c>
      <c r="Z194">
        <v>0</v>
      </c>
    </row>
    <row r="195" spans="1:26" outlineLevel="1" x14ac:dyDescent="0.25">
      <c r="A195" s="1" t="s">
        <v>529</v>
      </c>
      <c r="B195" t="s">
        <v>55</v>
      </c>
      <c r="C195" t="s">
        <v>19</v>
      </c>
      <c r="D195" t="s">
        <v>1301</v>
      </c>
      <c r="E195" t="s">
        <v>310</v>
      </c>
      <c r="F195" t="s">
        <v>304</v>
      </c>
      <c r="G195">
        <v>20</v>
      </c>
      <c r="H195">
        <v>1</v>
      </c>
      <c r="I195" s="7">
        <v>0.3</v>
      </c>
      <c r="J195" s="7">
        <v>10</v>
      </c>
      <c r="K195" s="7">
        <v>14</v>
      </c>
      <c r="L195" s="5" t="str">
        <f>VLOOKUP(X195,[5]Inputs!$A:$F,6,FALSE)</f>
        <v>0.9986</v>
      </c>
      <c r="M195" s="5" t="str">
        <f>VLOOKUP(X195,[5]Inputs!$A:$H,8,FALSE)</f>
        <v>1.0750</v>
      </c>
      <c r="N195" s="5" t="str">
        <f>VLOOKUP(X195,[5]Inputs!$A:$H,7,FALSE)</f>
        <v>1.0452</v>
      </c>
      <c r="O195">
        <v>0</v>
      </c>
      <c r="P195">
        <v>0.43</v>
      </c>
      <c r="Q195">
        <v>5</v>
      </c>
      <c r="R195">
        <v>0</v>
      </c>
      <c r="S195">
        <f>SQRT((100/(J195*[5]Inputs!$B$9))^2/(K195^2+1))*[5]Inputs!$B$8^2/100</f>
        <v>1.1936621144128245</v>
      </c>
      <c r="T195">
        <f>SQRT((100/(J195*[5]Inputs!$B$9))^2-SQRT((100/(J195*[5]Inputs!$B$9))^2/(K195^2+1))^2)*[5]Inputs!$B$8^2/100/2/PI()/50</f>
        <v>5.3193623249290889E-2</v>
      </c>
      <c r="U195">
        <v>0</v>
      </c>
      <c r="V195">
        <v>0</v>
      </c>
      <c r="W195" t="str">
        <f t="shared" ref="W195:W258" si="8">"PSCAD_"&amp;F195&amp;"_"&amp;D195&amp;"_"&amp;E195&amp;"_SCR"&amp;ROUND(J195,2)&amp;"_XR"&amp;ROUND(K195,2)&amp;"_P"&amp;H195&amp;"_Q"&amp;I195&amp;"_"&amp;A195</f>
        <v>PSCAD_DMAT_D_1P_SCR10_XR14_P1_Q0.3_1P.Unbalanced.111_5</v>
      </c>
      <c r="X195" t="str">
        <f t="shared" ref="X195:X258" si="9">H195&amp;"_"&amp;I195&amp;"_"&amp;ROUND(J195,2)&amp;"_"&amp;ROUND(K195,2)</f>
        <v>1_0.3_10_14</v>
      </c>
      <c r="Z195">
        <v>0</v>
      </c>
    </row>
    <row r="196" spans="1:26" outlineLevel="1" x14ac:dyDescent="0.25">
      <c r="A196" s="1" t="s">
        <v>530</v>
      </c>
      <c r="B196" t="s">
        <v>55</v>
      </c>
      <c r="C196" t="s">
        <v>19</v>
      </c>
      <c r="D196" t="s">
        <v>1301</v>
      </c>
      <c r="E196" t="s">
        <v>310</v>
      </c>
      <c r="F196" t="s">
        <v>304</v>
      </c>
      <c r="G196">
        <v>20</v>
      </c>
      <c r="H196">
        <v>1</v>
      </c>
      <c r="I196" s="7">
        <v>0.3</v>
      </c>
      <c r="J196" s="7">
        <v>10</v>
      </c>
      <c r="K196" s="7">
        <v>14</v>
      </c>
      <c r="L196" s="5" t="str">
        <f>VLOOKUP(X196,[5]Inputs!$A:$F,6,FALSE)</f>
        <v>0.9986</v>
      </c>
      <c r="M196" s="5" t="str">
        <f>VLOOKUP(X196,[5]Inputs!$A:$H,8,FALSE)</f>
        <v>1.0750</v>
      </c>
      <c r="N196" s="5" t="str">
        <f>VLOOKUP(X196,[5]Inputs!$A:$H,7,FALSE)</f>
        <v>1.0452</v>
      </c>
      <c r="O196">
        <v>0</v>
      </c>
      <c r="P196">
        <v>0.43</v>
      </c>
      <c r="Q196">
        <v>10</v>
      </c>
      <c r="R196">
        <v>0</v>
      </c>
      <c r="S196">
        <f>SQRT((100/(J196*[5]Inputs!$B$9))^2/(K196^2+1))*[5]Inputs!$B$8^2/100</f>
        <v>1.1936621144128245</v>
      </c>
      <c r="T196">
        <f>SQRT((100/(J196*[5]Inputs!$B$9))^2-SQRT((100/(J196*[5]Inputs!$B$9))^2/(K196^2+1))^2)*[5]Inputs!$B$8^2/100/2/PI()/50</f>
        <v>5.3193623249290889E-2</v>
      </c>
      <c r="U196">
        <v>0</v>
      </c>
      <c r="V196">
        <v>0</v>
      </c>
      <c r="W196" t="str">
        <f t="shared" si="8"/>
        <v>PSCAD_DMAT_D_1P_SCR10_XR14_P1_Q0.3_1P.Unbalanced.111_10</v>
      </c>
      <c r="X196" t="str">
        <f t="shared" si="9"/>
        <v>1_0.3_10_14</v>
      </c>
      <c r="Z196">
        <v>0</v>
      </c>
    </row>
    <row r="197" spans="1:26" outlineLevel="1" x14ac:dyDescent="0.25">
      <c r="A197" s="1" t="s">
        <v>531</v>
      </c>
      <c r="B197" t="s">
        <v>55</v>
      </c>
      <c r="C197" t="s">
        <v>19</v>
      </c>
      <c r="D197" t="s">
        <v>1301</v>
      </c>
      <c r="E197" t="s">
        <v>310</v>
      </c>
      <c r="F197" t="s">
        <v>304</v>
      </c>
      <c r="G197">
        <v>20</v>
      </c>
      <c r="H197">
        <v>1</v>
      </c>
      <c r="I197" s="7">
        <v>0</v>
      </c>
      <c r="J197" s="7">
        <v>3</v>
      </c>
      <c r="K197" s="7">
        <v>14</v>
      </c>
      <c r="L197" s="5" t="str">
        <f>VLOOKUP(X197,[5]Inputs!$A:$F,6,FALSE)</f>
        <v>1.0573</v>
      </c>
      <c r="M197" s="5" t="str">
        <f>VLOOKUP(X197,[5]Inputs!$A:$H,8,FALSE)</f>
        <v>1.0500</v>
      </c>
      <c r="N197" s="5" t="str">
        <f>VLOOKUP(X197,[5]Inputs!$A:$H,7,FALSE)</f>
        <v>1.0300</v>
      </c>
      <c r="O197">
        <v>0</v>
      </c>
      <c r="P197">
        <v>0.43</v>
      </c>
      <c r="Q197">
        <v>1</v>
      </c>
      <c r="R197">
        <v>0</v>
      </c>
      <c r="S197">
        <f>SQRT((100/(J197*[5]Inputs!$B$9))^2/(K197^2+1))*[5]Inputs!$B$8^2/100</f>
        <v>3.9788737147094158</v>
      </c>
      <c r="T197">
        <f>SQRT((100/(J197*[5]Inputs!$B$9))^2-SQRT((100/(J197*[5]Inputs!$B$9))^2/(K197^2+1))^2)*[5]Inputs!$B$8^2/100/2/PI()/50</f>
        <v>0.17731207749763631</v>
      </c>
      <c r="U197">
        <v>0</v>
      </c>
      <c r="V197">
        <v>0</v>
      </c>
      <c r="W197" t="str">
        <f t="shared" si="8"/>
        <v>PSCAD_DMAT_D_1P_SCR3_XR14_P1_Q0_1P.Unbalanced.112_1</v>
      </c>
      <c r="X197" t="str">
        <f t="shared" si="9"/>
        <v>1_0_3_14</v>
      </c>
      <c r="Z197">
        <v>0</v>
      </c>
    </row>
    <row r="198" spans="1:26" outlineLevel="1" x14ac:dyDescent="0.25">
      <c r="A198" s="1" t="s">
        <v>532</v>
      </c>
      <c r="B198" t="s">
        <v>55</v>
      </c>
      <c r="C198" t="s">
        <v>19</v>
      </c>
      <c r="D198" t="s">
        <v>1301</v>
      </c>
      <c r="E198" t="s">
        <v>310</v>
      </c>
      <c r="F198" t="s">
        <v>304</v>
      </c>
      <c r="G198">
        <v>20</v>
      </c>
      <c r="H198">
        <v>1</v>
      </c>
      <c r="I198" s="7">
        <v>0</v>
      </c>
      <c r="J198" s="7">
        <v>3</v>
      </c>
      <c r="K198" s="7">
        <v>14</v>
      </c>
      <c r="L198" s="5" t="str">
        <f>VLOOKUP(X198,[5]Inputs!$A:$F,6,FALSE)</f>
        <v>1.0573</v>
      </c>
      <c r="M198" s="5" t="str">
        <f>VLOOKUP(X198,[5]Inputs!$A:$H,8,FALSE)</f>
        <v>1.0500</v>
      </c>
      <c r="N198" s="5" t="str">
        <f>VLOOKUP(X198,[5]Inputs!$A:$H,7,FALSE)</f>
        <v>1.0300</v>
      </c>
      <c r="O198">
        <v>0</v>
      </c>
      <c r="P198">
        <v>0.43</v>
      </c>
      <c r="Q198">
        <v>5</v>
      </c>
      <c r="R198">
        <v>0</v>
      </c>
      <c r="S198">
        <f>SQRT((100/(J198*[5]Inputs!$B$9))^2/(K198^2+1))*[5]Inputs!$B$8^2/100</f>
        <v>3.9788737147094158</v>
      </c>
      <c r="T198">
        <f>SQRT((100/(J198*[5]Inputs!$B$9))^2-SQRT((100/(J198*[5]Inputs!$B$9))^2/(K198^2+1))^2)*[5]Inputs!$B$8^2/100/2/PI()/50</f>
        <v>0.17731207749763631</v>
      </c>
      <c r="U198">
        <v>0</v>
      </c>
      <c r="V198">
        <v>0</v>
      </c>
      <c r="W198" t="str">
        <f t="shared" si="8"/>
        <v>PSCAD_DMAT_D_1P_SCR3_XR14_P1_Q0_1P.Unbalanced.112_5</v>
      </c>
      <c r="X198" t="str">
        <f t="shared" si="9"/>
        <v>1_0_3_14</v>
      </c>
      <c r="Z198">
        <v>0</v>
      </c>
    </row>
    <row r="199" spans="1:26" outlineLevel="1" x14ac:dyDescent="0.25">
      <c r="A199" s="1" t="s">
        <v>533</v>
      </c>
      <c r="B199" t="s">
        <v>55</v>
      </c>
      <c r="C199" t="s">
        <v>19</v>
      </c>
      <c r="D199" t="s">
        <v>1301</v>
      </c>
      <c r="E199" t="s">
        <v>310</v>
      </c>
      <c r="F199" t="s">
        <v>304</v>
      </c>
      <c r="G199">
        <v>20</v>
      </c>
      <c r="H199">
        <v>1</v>
      </c>
      <c r="I199" s="7">
        <v>0</v>
      </c>
      <c r="J199" s="7">
        <v>3</v>
      </c>
      <c r="K199" s="7">
        <v>14</v>
      </c>
      <c r="L199" s="5" t="str">
        <f>VLOOKUP(X199,[5]Inputs!$A:$F,6,FALSE)</f>
        <v>1.0573</v>
      </c>
      <c r="M199" s="5" t="str">
        <f>VLOOKUP(X199,[5]Inputs!$A:$H,8,FALSE)</f>
        <v>1.0500</v>
      </c>
      <c r="N199" s="5" t="str">
        <f>VLOOKUP(X199,[5]Inputs!$A:$H,7,FALSE)</f>
        <v>1.0300</v>
      </c>
      <c r="O199">
        <v>0</v>
      </c>
      <c r="P199">
        <v>0.43</v>
      </c>
      <c r="Q199">
        <v>10</v>
      </c>
      <c r="R199">
        <v>0</v>
      </c>
      <c r="S199">
        <f>SQRT((100/(J199*[5]Inputs!$B$9))^2/(K199^2+1))*[5]Inputs!$B$8^2/100</f>
        <v>3.9788737147094158</v>
      </c>
      <c r="T199">
        <f>SQRT((100/(J199*[5]Inputs!$B$9))^2-SQRT((100/(J199*[5]Inputs!$B$9))^2/(K199^2+1))^2)*[5]Inputs!$B$8^2/100/2/PI()/50</f>
        <v>0.17731207749763631</v>
      </c>
      <c r="U199">
        <v>0</v>
      </c>
      <c r="V199">
        <v>0</v>
      </c>
      <c r="W199" t="str">
        <f t="shared" si="8"/>
        <v>PSCAD_DMAT_D_1P_SCR3_XR14_P1_Q0_1P.Unbalanced.112_10</v>
      </c>
      <c r="X199" t="str">
        <f t="shared" si="9"/>
        <v>1_0_3_14</v>
      </c>
      <c r="Z199">
        <v>0</v>
      </c>
    </row>
    <row r="200" spans="1:26" outlineLevel="1" x14ac:dyDescent="0.25">
      <c r="A200" s="1" t="s">
        <v>534</v>
      </c>
      <c r="B200" t="s">
        <v>55</v>
      </c>
      <c r="C200" t="s">
        <v>19</v>
      </c>
      <c r="D200" t="s">
        <v>1301</v>
      </c>
      <c r="E200" t="s">
        <v>310</v>
      </c>
      <c r="F200" t="s">
        <v>304</v>
      </c>
      <c r="G200">
        <v>20</v>
      </c>
      <c r="H200">
        <v>1</v>
      </c>
      <c r="I200" s="7">
        <v>-0.3</v>
      </c>
      <c r="J200" s="7">
        <v>3</v>
      </c>
      <c r="K200" s="7">
        <v>3</v>
      </c>
      <c r="L200" s="5" t="str">
        <f>VLOOKUP(X200,[5]Inputs!$A:$F,6,FALSE)</f>
        <v>1.0741</v>
      </c>
      <c r="M200" s="5" t="str">
        <f>VLOOKUP(X200,[5]Inputs!$A:$H,8,FALSE)</f>
        <v>1.0125</v>
      </c>
      <c r="N200" s="5" t="str">
        <f>VLOOKUP(X200,[5]Inputs!$A:$H,7,FALSE)</f>
        <v>1.0148</v>
      </c>
      <c r="O200">
        <v>0</v>
      </c>
      <c r="P200">
        <v>0.43</v>
      </c>
      <c r="Q200">
        <v>1</v>
      </c>
      <c r="R200">
        <v>0</v>
      </c>
      <c r="S200">
        <f>SQRT((100/(J200*[5]Inputs!$B$9))^2/(K200^2+1))*[5]Inputs!$B$8^2/100</f>
        <v>17.660104471401873</v>
      </c>
      <c r="T200">
        <f>SQRT((100/(J200*[5]Inputs!$B$9))^2-SQRT((100/(J200*[5]Inputs!$B$9))^2/(K200^2+1))^2)*[5]Inputs!$B$8^2/100/2/PI()/50</f>
        <v>0.16864157532857349</v>
      </c>
      <c r="U200">
        <v>0</v>
      </c>
      <c r="V200">
        <v>0</v>
      </c>
      <c r="W200" t="str">
        <f t="shared" si="8"/>
        <v>PSCAD_DMAT_D_1P_SCR3_XR3_P1_Q-0.3_1P.Unbalanced.113_1</v>
      </c>
      <c r="X200" t="str">
        <f t="shared" si="9"/>
        <v>1_-0.3_3_3</v>
      </c>
      <c r="Z200">
        <v>0</v>
      </c>
    </row>
    <row r="201" spans="1:26" outlineLevel="1" x14ac:dyDescent="0.25">
      <c r="A201" s="1" t="s">
        <v>535</v>
      </c>
      <c r="B201" t="s">
        <v>55</v>
      </c>
      <c r="C201" t="s">
        <v>19</v>
      </c>
      <c r="D201" t="s">
        <v>1301</v>
      </c>
      <c r="E201" t="s">
        <v>310</v>
      </c>
      <c r="F201" t="s">
        <v>304</v>
      </c>
      <c r="G201">
        <v>20</v>
      </c>
      <c r="H201">
        <v>1</v>
      </c>
      <c r="I201" s="7">
        <v>-0.3</v>
      </c>
      <c r="J201" s="7">
        <v>3</v>
      </c>
      <c r="K201" s="7">
        <v>3</v>
      </c>
      <c r="L201" s="5" t="str">
        <f>VLOOKUP(X201,[5]Inputs!$A:$F,6,FALSE)</f>
        <v>1.0741</v>
      </c>
      <c r="M201" s="5" t="str">
        <f>VLOOKUP(X201,[5]Inputs!$A:$H,8,FALSE)</f>
        <v>1.0125</v>
      </c>
      <c r="N201" s="5" t="str">
        <f>VLOOKUP(X201,[5]Inputs!$A:$H,7,FALSE)</f>
        <v>1.0148</v>
      </c>
      <c r="O201">
        <v>0</v>
      </c>
      <c r="P201">
        <v>0.43</v>
      </c>
      <c r="Q201">
        <v>5</v>
      </c>
      <c r="R201">
        <v>0</v>
      </c>
      <c r="S201">
        <f>SQRT((100/(J201*[5]Inputs!$B$9))^2/(K201^2+1))*[5]Inputs!$B$8^2/100</f>
        <v>17.660104471401873</v>
      </c>
      <c r="T201">
        <f>SQRT((100/(J201*[5]Inputs!$B$9))^2-SQRT((100/(J201*[5]Inputs!$B$9))^2/(K201^2+1))^2)*[5]Inputs!$B$8^2/100/2/PI()/50</f>
        <v>0.16864157532857349</v>
      </c>
      <c r="U201">
        <v>0</v>
      </c>
      <c r="V201">
        <v>0</v>
      </c>
      <c r="W201" t="str">
        <f t="shared" si="8"/>
        <v>PSCAD_DMAT_D_1P_SCR3_XR3_P1_Q-0.3_1P.Unbalanced.113_5</v>
      </c>
      <c r="X201" t="str">
        <f t="shared" si="9"/>
        <v>1_-0.3_3_3</v>
      </c>
      <c r="Z201">
        <v>0</v>
      </c>
    </row>
    <row r="202" spans="1:26" outlineLevel="1" x14ac:dyDescent="0.25">
      <c r="A202" s="1" t="s">
        <v>536</v>
      </c>
      <c r="B202" t="s">
        <v>55</v>
      </c>
      <c r="C202" t="s">
        <v>19</v>
      </c>
      <c r="D202" t="s">
        <v>1301</v>
      </c>
      <c r="E202" t="s">
        <v>310</v>
      </c>
      <c r="F202" t="s">
        <v>304</v>
      </c>
      <c r="G202">
        <v>20</v>
      </c>
      <c r="H202">
        <v>1</v>
      </c>
      <c r="I202" s="7">
        <v>-0.3</v>
      </c>
      <c r="J202" s="7">
        <v>3</v>
      </c>
      <c r="K202" s="7">
        <v>3</v>
      </c>
      <c r="L202" s="5" t="str">
        <f>VLOOKUP(X202,[5]Inputs!$A:$F,6,FALSE)</f>
        <v>1.0741</v>
      </c>
      <c r="M202" s="5" t="str">
        <f>VLOOKUP(X202,[5]Inputs!$A:$H,8,FALSE)</f>
        <v>1.0125</v>
      </c>
      <c r="N202" s="5" t="str">
        <f>VLOOKUP(X202,[5]Inputs!$A:$H,7,FALSE)</f>
        <v>1.0148</v>
      </c>
      <c r="O202">
        <v>0</v>
      </c>
      <c r="P202">
        <v>0.43</v>
      </c>
      <c r="Q202">
        <v>10</v>
      </c>
      <c r="R202">
        <v>0</v>
      </c>
      <c r="S202">
        <f>SQRT((100/(J202*[5]Inputs!$B$9))^2/(K202^2+1))*[5]Inputs!$B$8^2/100</f>
        <v>17.660104471401873</v>
      </c>
      <c r="T202">
        <f>SQRT((100/(J202*[5]Inputs!$B$9))^2-SQRT((100/(J202*[5]Inputs!$B$9))^2/(K202^2+1))^2)*[5]Inputs!$B$8^2/100/2/PI()/50</f>
        <v>0.16864157532857349</v>
      </c>
      <c r="U202">
        <v>0</v>
      </c>
      <c r="V202">
        <v>0</v>
      </c>
      <c r="W202" t="str">
        <f t="shared" si="8"/>
        <v>PSCAD_DMAT_D_1P_SCR3_XR3_P1_Q-0.3_1P.Unbalanced.113_10</v>
      </c>
      <c r="X202" t="str">
        <f t="shared" si="9"/>
        <v>1_-0.3_3_3</v>
      </c>
      <c r="Z202">
        <v>0</v>
      </c>
    </row>
    <row r="203" spans="1:26" outlineLevel="1" x14ac:dyDescent="0.25">
      <c r="A203" s="1" t="s">
        <v>537</v>
      </c>
      <c r="B203" t="s">
        <v>55</v>
      </c>
      <c r="C203" t="s">
        <v>19</v>
      </c>
      <c r="D203" t="s">
        <v>1301</v>
      </c>
      <c r="E203" t="s">
        <v>310</v>
      </c>
      <c r="F203" t="s">
        <v>304</v>
      </c>
      <c r="G203">
        <v>20</v>
      </c>
      <c r="H203">
        <v>1</v>
      </c>
      <c r="I203" s="7">
        <v>0.3</v>
      </c>
      <c r="J203" s="7">
        <v>3</v>
      </c>
      <c r="K203" s="7">
        <v>3</v>
      </c>
      <c r="L203" s="5" t="str">
        <f>VLOOKUP(X203,[5]Inputs!$A:$F,6,FALSE)</f>
        <v>0.8802</v>
      </c>
      <c r="M203" s="5" t="str">
        <f>VLOOKUP(X203,[5]Inputs!$A:$H,8,FALSE)</f>
        <v>1.0750</v>
      </c>
      <c r="N203" s="5" t="str">
        <f>VLOOKUP(X203,[5]Inputs!$A:$H,7,FALSE)</f>
        <v>1.0452</v>
      </c>
      <c r="O203">
        <v>0</v>
      </c>
      <c r="P203">
        <v>0.43</v>
      </c>
      <c r="Q203">
        <v>1</v>
      </c>
      <c r="R203">
        <v>0</v>
      </c>
      <c r="S203">
        <f>SQRT((100/(J203*[5]Inputs!$B$9))^2/(K203^2+1))*[5]Inputs!$B$8^2/100</f>
        <v>17.660104471401873</v>
      </c>
      <c r="T203">
        <f>SQRT((100/(J203*[5]Inputs!$B$9))^2-SQRT((100/(J203*[5]Inputs!$B$9))^2/(K203^2+1))^2)*[5]Inputs!$B$8^2/100/2/PI()/50</f>
        <v>0.16864157532857349</v>
      </c>
      <c r="U203">
        <v>0</v>
      </c>
      <c r="V203">
        <v>0</v>
      </c>
      <c r="W203" t="str">
        <f t="shared" si="8"/>
        <v>PSCAD_DMAT_D_1P_SCR3_XR3_P1_Q0.3_1P.Unbalanced.114_1</v>
      </c>
      <c r="X203" t="str">
        <f t="shared" si="9"/>
        <v>1_0.3_3_3</v>
      </c>
      <c r="Z203">
        <v>0</v>
      </c>
    </row>
    <row r="204" spans="1:26" outlineLevel="1" x14ac:dyDescent="0.25">
      <c r="A204" s="1" t="s">
        <v>538</v>
      </c>
      <c r="B204" t="s">
        <v>55</v>
      </c>
      <c r="C204" t="s">
        <v>19</v>
      </c>
      <c r="D204" t="s">
        <v>1301</v>
      </c>
      <c r="E204" t="s">
        <v>310</v>
      </c>
      <c r="F204" t="s">
        <v>304</v>
      </c>
      <c r="G204">
        <v>20</v>
      </c>
      <c r="H204">
        <v>1</v>
      </c>
      <c r="I204" s="7">
        <v>0.3</v>
      </c>
      <c r="J204" s="7">
        <v>3</v>
      </c>
      <c r="K204" s="7">
        <v>3</v>
      </c>
      <c r="L204" s="5" t="str">
        <f>VLOOKUP(X204,[5]Inputs!$A:$F,6,FALSE)</f>
        <v>0.8802</v>
      </c>
      <c r="M204" s="5" t="str">
        <f>VLOOKUP(X204,[5]Inputs!$A:$H,8,FALSE)</f>
        <v>1.0750</v>
      </c>
      <c r="N204" s="5" t="str">
        <f>VLOOKUP(X204,[5]Inputs!$A:$H,7,FALSE)</f>
        <v>1.0452</v>
      </c>
      <c r="O204">
        <v>0</v>
      </c>
      <c r="P204">
        <v>0.43</v>
      </c>
      <c r="Q204">
        <v>5</v>
      </c>
      <c r="R204">
        <v>0</v>
      </c>
      <c r="S204">
        <f>SQRT((100/(J204*[5]Inputs!$B$9))^2/(K204^2+1))*[5]Inputs!$B$8^2/100</f>
        <v>17.660104471401873</v>
      </c>
      <c r="T204">
        <f>SQRT((100/(J204*[5]Inputs!$B$9))^2-SQRT((100/(J204*[5]Inputs!$B$9))^2/(K204^2+1))^2)*[5]Inputs!$B$8^2/100/2/PI()/50</f>
        <v>0.16864157532857349</v>
      </c>
      <c r="U204">
        <v>0</v>
      </c>
      <c r="V204">
        <v>0</v>
      </c>
      <c r="W204" t="str">
        <f t="shared" si="8"/>
        <v>PSCAD_DMAT_D_1P_SCR3_XR3_P1_Q0.3_1P.Unbalanced.114_5</v>
      </c>
      <c r="X204" t="str">
        <f t="shared" si="9"/>
        <v>1_0.3_3_3</v>
      </c>
      <c r="Z204">
        <v>0</v>
      </c>
    </row>
    <row r="205" spans="1:26" outlineLevel="1" x14ac:dyDescent="0.25">
      <c r="A205" s="1" t="s">
        <v>539</v>
      </c>
      <c r="B205" t="s">
        <v>55</v>
      </c>
      <c r="C205" t="s">
        <v>19</v>
      </c>
      <c r="D205" t="s">
        <v>1301</v>
      </c>
      <c r="E205" t="s">
        <v>310</v>
      </c>
      <c r="F205" t="s">
        <v>304</v>
      </c>
      <c r="G205">
        <v>20</v>
      </c>
      <c r="H205">
        <v>1</v>
      </c>
      <c r="I205" s="7">
        <v>0.3</v>
      </c>
      <c r="J205" s="7">
        <v>3</v>
      </c>
      <c r="K205" s="7">
        <v>3</v>
      </c>
      <c r="L205" s="5" t="str">
        <f>VLOOKUP(X205,[5]Inputs!$A:$F,6,FALSE)</f>
        <v>0.8802</v>
      </c>
      <c r="M205" s="5" t="str">
        <f>VLOOKUP(X205,[5]Inputs!$A:$H,8,FALSE)</f>
        <v>1.0750</v>
      </c>
      <c r="N205" s="5" t="str">
        <f>VLOOKUP(X205,[5]Inputs!$A:$H,7,FALSE)</f>
        <v>1.0452</v>
      </c>
      <c r="O205">
        <v>0</v>
      </c>
      <c r="P205">
        <v>0.43</v>
      </c>
      <c r="Q205">
        <v>10</v>
      </c>
      <c r="R205">
        <v>0</v>
      </c>
      <c r="S205">
        <f>SQRT((100/(J205*[5]Inputs!$B$9))^2/(K205^2+1))*[5]Inputs!$B$8^2/100</f>
        <v>17.660104471401873</v>
      </c>
      <c r="T205">
        <f>SQRT((100/(J205*[5]Inputs!$B$9))^2-SQRT((100/(J205*[5]Inputs!$B$9))^2/(K205^2+1))^2)*[5]Inputs!$B$8^2/100/2/PI()/50</f>
        <v>0.16864157532857349</v>
      </c>
      <c r="U205">
        <v>0</v>
      </c>
      <c r="V205">
        <v>0</v>
      </c>
      <c r="W205" t="str">
        <f t="shared" si="8"/>
        <v>PSCAD_DMAT_D_1P_SCR3_XR3_P1_Q0.3_1P.Unbalanced.114_10</v>
      </c>
      <c r="X205" t="str">
        <f t="shared" si="9"/>
        <v>1_0.3_3_3</v>
      </c>
      <c r="Z205">
        <v>0</v>
      </c>
    </row>
    <row r="206" spans="1:26" outlineLevel="1" x14ac:dyDescent="0.25">
      <c r="A206" s="1" t="s">
        <v>540</v>
      </c>
      <c r="B206" t="s">
        <v>55</v>
      </c>
      <c r="C206" t="s">
        <v>19</v>
      </c>
      <c r="D206" t="s">
        <v>1301</v>
      </c>
      <c r="E206" t="s">
        <v>310</v>
      </c>
      <c r="F206" t="s">
        <v>304</v>
      </c>
      <c r="G206">
        <v>20</v>
      </c>
      <c r="H206">
        <v>0.05</v>
      </c>
      <c r="I206" s="7">
        <v>0</v>
      </c>
      <c r="J206" s="7">
        <v>10</v>
      </c>
      <c r="K206" s="7">
        <v>14</v>
      </c>
      <c r="L206" s="5" t="str">
        <f>VLOOKUP(X206,[5]Inputs!$A:$F,6,FALSE)</f>
        <v>1.0296</v>
      </c>
      <c r="M206" s="5" t="str">
        <f>VLOOKUP(X206,[5]Inputs!$A:$H,8,FALSE)</f>
        <v>1.0375</v>
      </c>
      <c r="N206" s="5" t="str">
        <f>VLOOKUP(X206,[5]Inputs!$A:$H,7,FALSE)</f>
        <v>1.0300</v>
      </c>
      <c r="O206">
        <v>0</v>
      </c>
      <c r="P206">
        <v>0.43</v>
      </c>
      <c r="Q206">
        <v>1</v>
      </c>
      <c r="R206">
        <v>0</v>
      </c>
      <c r="S206">
        <f>SQRT((100/(J206*[5]Inputs!$B$9))^2/(K206^2+1))*[5]Inputs!$B$8^2/100</f>
        <v>1.1936621144128245</v>
      </c>
      <c r="T206">
        <f>SQRT((100/(J206*[5]Inputs!$B$9))^2-SQRT((100/(J206*[5]Inputs!$B$9))^2/(K206^2+1))^2)*[5]Inputs!$B$8^2/100/2/PI()/50</f>
        <v>5.3193623249290889E-2</v>
      </c>
      <c r="U206">
        <v>0</v>
      </c>
      <c r="V206">
        <v>0</v>
      </c>
      <c r="W206" t="str">
        <f t="shared" si="8"/>
        <v>PSCAD_DMAT_D_1P_SCR10_XR14_P0.05_Q0_1P.Unbalanced.115_1_1</v>
      </c>
      <c r="X206" t="str">
        <f t="shared" si="9"/>
        <v>0.05_0_10_14</v>
      </c>
      <c r="Z206">
        <v>0</v>
      </c>
    </row>
    <row r="207" spans="1:26" outlineLevel="1" x14ac:dyDescent="0.25">
      <c r="A207" s="1" t="s">
        <v>541</v>
      </c>
      <c r="B207" t="s">
        <v>55</v>
      </c>
      <c r="C207" t="s">
        <v>19</v>
      </c>
      <c r="D207" t="s">
        <v>1301</v>
      </c>
      <c r="E207" t="s">
        <v>310</v>
      </c>
      <c r="F207" t="s">
        <v>304</v>
      </c>
      <c r="G207">
        <v>20</v>
      </c>
      <c r="H207">
        <v>0.05</v>
      </c>
      <c r="I207" s="7">
        <v>0</v>
      </c>
      <c r="J207" s="7">
        <v>10</v>
      </c>
      <c r="K207" s="7">
        <v>14</v>
      </c>
      <c r="L207" s="5" t="str">
        <f>VLOOKUP(X207,[5]Inputs!$A:$F,6,FALSE)</f>
        <v>1.0296</v>
      </c>
      <c r="M207" s="5" t="str">
        <f>VLOOKUP(X207,[5]Inputs!$A:$H,8,FALSE)</f>
        <v>1.0375</v>
      </c>
      <c r="N207" s="5" t="str">
        <f>VLOOKUP(X207,[5]Inputs!$A:$H,7,FALSE)</f>
        <v>1.0300</v>
      </c>
      <c r="O207">
        <v>0</v>
      </c>
      <c r="P207">
        <v>0.43</v>
      </c>
      <c r="Q207">
        <v>5</v>
      </c>
      <c r="R207">
        <v>0</v>
      </c>
      <c r="S207">
        <f>SQRT((100/(J207*[5]Inputs!$B$9))^2/(K207^2+1))*[5]Inputs!$B$8^2/100</f>
        <v>1.1936621144128245</v>
      </c>
      <c r="T207">
        <f>SQRT((100/(J207*[5]Inputs!$B$9))^2-SQRT((100/(J207*[5]Inputs!$B$9))^2/(K207^2+1))^2)*[5]Inputs!$B$8^2/100/2/PI()/50</f>
        <v>5.3193623249290889E-2</v>
      </c>
      <c r="U207">
        <v>0</v>
      </c>
      <c r="V207">
        <v>0</v>
      </c>
      <c r="W207" t="str">
        <f t="shared" si="8"/>
        <v>PSCAD_DMAT_D_1P_SCR10_XR14_P0.05_Q0_1P.Unbalanced.115_1_5</v>
      </c>
      <c r="X207" t="str">
        <f t="shared" si="9"/>
        <v>0.05_0_10_14</v>
      </c>
      <c r="Z207">
        <v>0</v>
      </c>
    </row>
    <row r="208" spans="1:26" outlineLevel="1" x14ac:dyDescent="0.25">
      <c r="A208" s="1" t="s">
        <v>542</v>
      </c>
      <c r="B208" t="s">
        <v>55</v>
      </c>
      <c r="C208" t="s">
        <v>19</v>
      </c>
      <c r="D208" t="s">
        <v>1301</v>
      </c>
      <c r="E208" t="s">
        <v>310</v>
      </c>
      <c r="F208" t="s">
        <v>304</v>
      </c>
      <c r="G208">
        <v>20</v>
      </c>
      <c r="H208">
        <v>0.05</v>
      </c>
      <c r="I208" s="7">
        <v>0</v>
      </c>
      <c r="J208" s="7">
        <v>10</v>
      </c>
      <c r="K208" s="7">
        <v>14</v>
      </c>
      <c r="L208" s="5" t="str">
        <f>VLOOKUP(X208,[5]Inputs!$A:$F,6,FALSE)</f>
        <v>1.0296</v>
      </c>
      <c r="M208" s="5" t="str">
        <f>VLOOKUP(X208,[5]Inputs!$A:$H,8,FALSE)</f>
        <v>1.0375</v>
      </c>
      <c r="N208" s="5" t="str">
        <f>VLOOKUP(X208,[5]Inputs!$A:$H,7,FALSE)</f>
        <v>1.0300</v>
      </c>
      <c r="O208">
        <v>0</v>
      </c>
      <c r="P208">
        <v>0.43</v>
      </c>
      <c r="Q208">
        <v>10</v>
      </c>
      <c r="R208">
        <v>0</v>
      </c>
      <c r="S208">
        <f>SQRT((100/(J208*[5]Inputs!$B$9))^2/(K208^2+1))*[5]Inputs!$B$8^2/100</f>
        <v>1.1936621144128245</v>
      </c>
      <c r="T208">
        <f>SQRT((100/(J208*[5]Inputs!$B$9))^2-SQRT((100/(J208*[5]Inputs!$B$9))^2/(K208^2+1))^2)*[5]Inputs!$B$8^2/100/2/PI()/50</f>
        <v>5.3193623249290889E-2</v>
      </c>
      <c r="U208">
        <v>0</v>
      </c>
      <c r="V208">
        <v>0</v>
      </c>
      <c r="W208" t="str">
        <f t="shared" si="8"/>
        <v>PSCAD_DMAT_D_1P_SCR10_XR14_P0.05_Q0_1P.Unbalanced.115_1_10</v>
      </c>
      <c r="X208" t="str">
        <f t="shared" si="9"/>
        <v>0.05_0_10_14</v>
      </c>
      <c r="Z208">
        <v>0</v>
      </c>
    </row>
    <row r="209" spans="1:26" outlineLevel="1" x14ac:dyDescent="0.25">
      <c r="A209" s="1" t="s">
        <v>543</v>
      </c>
      <c r="B209" t="s">
        <v>55</v>
      </c>
      <c r="C209" t="s">
        <v>19</v>
      </c>
      <c r="D209" t="s">
        <v>1301</v>
      </c>
      <c r="E209" t="s">
        <v>310</v>
      </c>
      <c r="F209" t="s">
        <v>304</v>
      </c>
      <c r="G209">
        <v>20</v>
      </c>
      <c r="H209">
        <v>0.05</v>
      </c>
      <c r="I209" s="7">
        <v>0</v>
      </c>
      <c r="J209" s="7">
        <v>7.06</v>
      </c>
      <c r="K209" s="7">
        <v>1.63</v>
      </c>
      <c r="L209" s="5" t="str">
        <f>VLOOKUP(X209,[5]Inputs!$A:$F,6,FALSE)</f>
        <v>1.0264</v>
      </c>
      <c r="M209" s="5" t="str">
        <f>VLOOKUP(X209,[5]Inputs!$A:$H,8,FALSE)</f>
        <v>1.0375</v>
      </c>
      <c r="N209" s="5" t="str">
        <f>VLOOKUP(X209,[5]Inputs!$A:$H,7,FALSE)</f>
        <v>1.0300</v>
      </c>
      <c r="O209">
        <v>0</v>
      </c>
      <c r="P209">
        <v>0.43</v>
      </c>
      <c r="Q209">
        <v>1</v>
      </c>
      <c r="R209">
        <v>0</v>
      </c>
      <c r="S209">
        <f>SQRT((100/(J209*[5]Inputs!$B$9))^2/(K209^2+1))*[5]Inputs!$B$8^2/100</f>
        <v>12.409471324438538</v>
      </c>
      <c r="T209">
        <f>SQRT((100/(J209*[5]Inputs!$B$9))^2-SQRT((100/(J209*[5]Inputs!$B$9))^2/(K209^2+1))^2)*[5]Inputs!$B$8^2/100/2/PI()/50</f>
        <v>6.4385935699593638E-2</v>
      </c>
      <c r="U209">
        <v>0</v>
      </c>
      <c r="V209">
        <v>0</v>
      </c>
      <c r="W209" t="str">
        <f t="shared" si="8"/>
        <v>PSCAD_DMAT_D_1P_SCR7.06_XR1.63_P0.05_Q0_1P.Unbalanced.115_2_1</v>
      </c>
      <c r="X209" t="str">
        <f t="shared" si="9"/>
        <v>0.05_0_7.06_1.63</v>
      </c>
      <c r="Z209">
        <v>0</v>
      </c>
    </row>
    <row r="210" spans="1:26" outlineLevel="1" x14ac:dyDescent="0.25">
      <c r="A210" s="1" t="s">
        <v>544</v>
      </c>
      <c r="B210" t="s">
        <v>55</v>
      </c>
      <c r="C210" t="s">
        <v>19</v>
      </c>
      <c r="D210" t="s">
        <v>1301</v>
      </c>
      <c r="E210" t="s">
        <v>310</v>
      </c>
      <c r="F210" t="s">
        <v>304</v>
      </c>
      <c r="G210">
        <v>20</v>
      </c>
      <c r="H210">
        <v>0.05</v>
      </c>
      <c r="I210" s="7">
        <v>0</v>
      </c>
      <c r="J210" s="7">
        <v>7.06</v>
      </c>
      <c r="K210" s="7">
        <v>1.63</v>
      </c>
      <c r="L210" s="5" t="str">
        <f>VLOOKUP(X210,[5]Inputs!$A:$F,6,FALSE)</f>
        <v>1.0264</v>
      </c>
      <c r="M210" s="5" t="str">
        <f>VLOOKUP(X210,[5]Inputs!$A:$H,8,FALSE)</f>
        <v>1.0375</v>
      </c>
      <c r="N210" s="5" t="str">
        <f>VLOOKUP(X210,[5]Inputs!$A:$H,7,FALSE)</f>
        <v>1.0300</v>
      </c>
      <c r="O210">
        <v>0</v>
      </c>
      <c r="P210">
        <v>0.43</v>
      </c>
      <c r="Q210">
        <v>5</v>
      </c>
      <c r="R210">
        <v>0</v>
      </c>
      <c r="S210">
        <f>SQRT((100/(J210*[5]Inputs!$B$9))^2/(K210^2+1))*[5]Inputs!$B$8^2/100</f>
        <v>12.409471324438538</v>
      </c>
      <c r="T210">
        <f>SQRT((100/(J210*[5]Inputs!$B$9))^2-SQRT((100/(J210*[5]Inputs!$B$9))^2/(K210^2+1))^2)*[5]Inputs!$B$8^2/100/2/PI()/50</f>
        <v>6.4385935699593638E-2</v>
      </c>
      <c r="U210">
        <v>0</v>
      </c>
      <c r="V210">
        <v>0</v>
      </c>
      <c r="W210" t="str">
        <f t="shared" si="8"/>
        <v>PSCAD_DMAT_D_1P_SCR7.06_XR1.63_P0.05_Q0_1P.Unbalanced.115_2_5</v>
      </c>
      <c r="X210" t="str">
        <f t="shared" si="9"/>
        <v>0.05_0_7.06_1.63</v>
      </c>
      <c r="Z210">
        <v>0</v>
      </c>
    </row>
    <row r="211" spans="1:26" outlineLevel="1" x14ac:dyDescent="0.25">
      <c r="A211" s="1" t="s">
        <v>545</v>
      </c>
      <c r="B211" t="s">
        <v>55</v>
      </c>
      <c r="C211" t="s">
        <v>19</v>
      </c>
      <c r="D211" t="s">
        <v>1301</v>
      </c>
      <c r="E211" t="s">
        <v>310</v>
      </c>
      <c r="F211" t="s">
        <v>304</v>
      </c>
      <c r="G211">
        <v>20</v>
      </c>
      <c r="H211">
        <v>0.05</v>
      </c>
      <c r="I211" s="7">
        <v>0</v>
      </c>
      <c r="J211" s="7">
        <v>7.06</v>
      </c>
      <c r="K211" s="7">
        <v>1.63</v>
      </c>
      <c r="L211" s="5" t="str">
        <f>VLOOKUP(X211,[5]Inputs!$A:$F,6,FALSE)</f>
        <v>1.0264</v>
      </c>
      <c r="M211" s="5" t="str">
        <f>VLOOKUP(X211,[5]Inputs!$A:$H,8,FALSE)</f>
        <v>1.0375</v>
      </c>
      <c r="N211" s="5" t="str">
        <f>VLOOKUP(X211,[5]Inputs!$A:$H,7,FALSE)</f>
        <v>1.0300</v>
      </c>
      <c r="O211">
        <v>0</v>
      </c>
      <c r="P211">
        <v>0.43</v>
      </c>
      <c r="Q211">
        <v>10</v>
      </c>
      <c r="R211">
        <v>0</v>
      </c>
      <c r="S211">
        <f>SQRT((100/(J211*[5]Inputs!$B$9))^2/(K211^2+1))*[5]Inputs!$B$8^2/100</f>
        <v>12.409471324438538</v>
      </c>
      <c r="T211">
        <f>SQRT((100/(J211*[5]Inputs!$B$9))^2-SQRT((100/(J211*[5]Inputs!$B$9))^2/(K211^2+1))^2)*[5]Inputs!$B$8^2/100/2/PI()/50</f>
        <v>6.4385935699593638E-2</v>
      </c>
      <c r="U211">
        <v>0</v>
      </c>
      <c r="V211">
        <v>0</v>
      </c>
      <c r="W211" t="str">
        <f t="shared" si="8"/>
        <v>PSCAD_DMAT_D_1P_SCR7.06_XR1.63_P0.05_Q0_1P.Unbalanced.115_2_10</v>
      </c>
      <c r="X211" t="str">
        <f t="shared" si="9"/>
        <v>0.05_0_7.06_1.63</v>
      </c>
      <c r="Z211">
        <v>0</v>
      </c>
    </row>
    <row r="212" spans="1:26" outlineLevel="1" x14ac:dyDescent="0.25">
      <c r="A212" s="1" t="s">
        <v>546</v>
      </c>
      <c r="B212" t="s">
        <v>55</v>
      </c>
      <c r="C212" t="s">
        <v>19</v>
      </c>
      <c r="D212" t="s">
        <v>1301</v>
      </c>
      <c r="E212" t="s">
        <v>310</v>
      </c>
      <c r="F212" t="s">
        <v>304</v>
      </c>
      <c r="G212">
        <v>20</v>
      </c>
      <c r="H212">
        <v>0.05</v>
      </c>
      <c r="I212" s="7">
        <v>0</v>
      </c>
      <c r="J212" s="7">
        <v>4.53</v>
      </c>
      <c r="K212" s="7">
        <v>1.21</v>
      </c>
      <c r="L212" s="5" t="str">
        <f>VLOOKUP(X212,[5]Inputs!$A:$F,6,FALSE)</f>
        <v>1.0233</v>
      </c>
      <c r="M212" s="5" t="str">
        <f>VLOOKUP(X212,[5]Inputs!$A:$H,8,FALSE)</f>
        <v>1.0250</v>
      </c>
      <c r="N212" s="5" t="str">
        <f>VLOOKUP(X212,[5]Inputs!$A:$H,7,FALSE)</f>
        <v>1.0300</v>
      </c>
      <c r="O212">
        <v>0</v>
      </c>
      <c r="P212">
        <v>0.43</v>
      </c>
      <c r="Q212">
        <v>1</v>
      </c>
      <c r="R212">
        <v>0</v>
      </c>
      <c r="S212">
        <f>SQRT((100/(J212*[5]Inputs!$B$9))^2/(K212^2+1))*[5]Inputs!$B$8^2/100</f>
        <v>23.560643977140487</v>
      </c>
      <c r="T212">
        <f>SQRT((100/(J212*[5]Inputs!$B$9))^2-SQRT((100/(J212*[5]Inputs!$B$9))^2/(K212^2+1))^2)*[5]Inputs!$B$8^2/100/2/PI()/50</f>
        <v>9.0744989423642869E-2</v>
      </c>
      <c r="U212">
        <v>0</v>
      </c>
      <c r="V212">
        <v>0</v>
      </c>
      <c r="W212" t="str">
        <f t="shared" si="8"/>
        <v>PSCAD_DMAT_D_1P_SCR4.53_XR1.21_P0.05_Q0_1P.Unbalanced.115_3_1</v>
      </c>
      <c r="X212" t="str">
        <f t="shared" si="9"/>
        <v>0.05_0_4.53_1.21</v>
      </c>
      <c r="Z212">
        <v>0</v>
      </c>
    </row>
    <row r="213" spans="1:26" outlineLevel="1" x14ac:dyDescent="0.25">
      <c r="A213" s="1" t="s">
        <v>547</v>
      </c>
      <c r="B213" t="s">
        <v>55</v>
      </c>
      <c r="C213" t="s">
        <v>19</v>
      </c>
      <c r="D213" t="s">
        <v>1301</v>
      </c>
      <c r="E213" t="s">
        <v>310</v>
      </c>
      <c r="F213" t="s">
        <v>304</v>
      </c>
      <c r="G213">
        <v>20</v>
      </c>
      <c r="H213">
        <v>0.05</v>
      </c>
      <c r="I213" s="7">
        <v>0</v>
      </c>
      <c r="J213" s="7">
        <v>4.53</v>
      </c>
      <c r="K213" s="7">
        <v>1.21</v>
      </c>
      <c r="L213" s="5" t="str">
        <f>VLOOKUP(X213,[5]Inputs!$A:$F,6,FALSE)</f>
        <v>1.0233</v>
      </c>
      <c r="M213" s="5" t="str">
        <f>VLOOKUP(X213,[5]Inputs!$A:$H,8,FALSE)</f>
        <v>1.0250</v>
      </c>
      <c r="N213" s="5" t="str">
        <f>VLOOKUP(X213,[5]Inputs!$A:$H,7,FALSE)</f>
        <v>1.0300</v>
      </c>
      <c r="O213">
        <v>0</v>
      </c>
      <c r="P213">
        <v>0.43</v>
      </c>
      <c r="Q213">
        <v>5</v>
      </c>
      <c r="R213">
        <v>0</v>
      </c>
      <c r="S213">
        <f>SQRT((100/(J213*[5]Inputs!$B$9))^2/(K213^2+1))*[5]Inputs!$B$8^2/100</f>
        <v>23.560643977140487</v>
      </c>
      <c r="T213">
        <f>SQRT((100/(J213*[5]Inputs!$B$9))^2-SQRT((100/(J213*[5]Inputs!$B$9))^2/(K213^2+1))^2)*[5]Inputs!$B$8^2/100/2/PI()/50</f>
        <v>9.0744989423642869E-2</v>
      </c>
      <c r="U213">
        <v>0</v>
      </c>
      <c r="V213">
        <v>0</v>
      </c>
      <c r="W213" t="str">
        <f t="shared" si="8"/>
        <v>PSCAD_DMAT_D_1P_SCR4.53_XR1.21_P0.05_Q0_1P.Unbalanced.115_3_5</v>
      </c>
      <c r="X213" t="str">
        <f t="shared" si="9"/>
        <v>0.05_0_4.53_1.21</v>
      </c>
      <c r="Z213">
        <v>0</v>
      </c>
    </row>
    <row r="214" spans="1:26" outlineLevel="1" x14ac:dyDescent="0.25">
      <c r="A214" s="1" t="s">
        <v>548</v>
      </c>
      <c r="B214" t="s">
        <v>55</v>
      </c>
      <c r="C214" t="s">
        <v>19</v>
      </c>
      <c r="D214" t="s">
        <v>1301</v>
      </c>
      <c r="E214" t="s">
        <v>310</v>
      </c>
      <c r="F214" t="s">
        <v>304</v>
      </c>
      <c r="G214">
        <v>20</v>
      </c>
      <c r="H214">
        <v>0.05</v>
      </c>
      <c r="I214" s="7">
        <v>0</v>
      </c>
      <c r="J214" s="7">
        <v>4.53</v>
      </c>
      <c r="K214" s="7">
        <v>1.21</v>
      </c>
      <c r="L214" s="5" t="str">
        <f>VLOOKUP(X214,[5]Inputs!$A:$F,6,FALSE)</f>
        <v>1.0233</v>
      </c>
      <c r="M214" s="5" t="str">
        <f>VLOOKUP(X214,[5]Inputs!$A:$H,8,FALSE)</f>
        <v>1.0250</v>
      </c>
      <c r="N214" s="5" t="str">
        <f>VLOOKUP(X214,[5]Inputs!$A:$H,7,FALSE)</f>
        <v>1.0300</v>
      </c>
      <c r="O214">
        <v>0</v>
      </c>
      <c r="P214">
        <v>0.43</v>
      </c>
      <c r="Q214">
        <v>10</v>
      </c>
      <c r="R214">
        <v>0</v>
      </c>
      <c r="S214">
        <f>SQRT((100/(J214*[5]Inputs!$B$9))^2/(K214^2+1))*[5]Inputs!$B$8^2/100</f>
        <v>23.560643977140487</v>
      </c>
      <c r="T214">
        <f>SQRT((100/(J214*[5]Inputs!$B$9))^2-SQRT((100/(J214*[5]Inputs!$B$9))^2/(K214^2+1))^2)*[5]Inputs!$B$8^2/100/2/PI()/50</f>
        <v>9.0744989423642869E-2</v>
      </c>
      <c r="U214">
        <v>0</v>
      </c>
      <c r="V214">
        <v>0</v>
      </c>
      <c r="W214" t="str">
        <f t="shared" si="8"/>
        <v>PSCAD_DMAT_D_1P_SCR4.53_XR1.21_P0.05_Q0_1P.Unbalanced.115_3_10</v>
      </c>
      <c r="X214" t="str">
        <f t="shared" si="9"/>
        <v>0.05_0_4.53_1.21</v>
      </c>
      <c r="Z214">
        <v>0</v>
      </c>
    </row>
    <row r="215" spans="1:26" outlineLevel="1" x14ac:dyDescent="0.25">
      <c r="A215" s="1" t="s">
        <v>549</v>
      </c>
      <c r="B215" t="s">
        <v>55</v>
      </c>
      <c r="C215" t="s">
        <v>19</v>
      </c>
      <c r="D215" t="s">
        <v>1301</v>
      </c>
      <c r="E215" t="s">
        <v>310</v>
      </c>
      <c r="F215" t="s">
        <v>304</v>
      </c>
      <c r="G215">
        <v>20</v>
      </c>
      <c r="H215">
        <v>0.05</v>
      </c>
      <c r="I215" s="7">
        <v>-0.3</v>
      </c>
      <c r="J215" s="7">
        <v>10</v>
      </c>
      <c r="K215" s="7">
        <v>14</v>
      </c>
      <c r="L215" s="5" t="str">
        <f>VLOOKUP(X215,[5]Inputs!$A:$F,6,FALSE)</f>
        <v>1.0587</v>
      </c>
      <c r="M215" s="5" t="str">
        <f>VLOOKUP(X215,[5]Inputs!$A:$H,8,FALSE)</f>
        <v>1.0000</v>
      </c>
      <c r="N215" s="5" t="str">
        <f>VLOOKUP(X215,[5]Inputs!$A:$H,7,FALSE)</f>
        <v>1.0148</v>
      </c>
      <c r="O215">
        <v>0</v>
      </c>
      <c r="P215">
        <v>0.43</v>
      </c>
      <c r="Q215">
        <v>1</v>
      </c>
      <c r="R215">
        <v>0</v>
      </c>
      <c r="S215">
        <f>SQRT((100/(J215*[5]Inputs!$B$9))^2/(K215^2+1))*[5]Inputs!$B$8^2/100</f>
        <v>1.1936621144128245</v>
      </c>
      <c r="T215">
        <f>SQRT((100/(J215*[5]Inputs!$B$9))^2-SQRT((100/(J215*[5]Inputs!$B$9))^2/(K215^2+1))^2)*[5]Inputs!$B$8^2/100/2/PI()/50</f>
        <v>5.3193623249290889E-2</v>
      </c>
      <c r="U215">
        <v>0</v>
      </c>
      <c r="V215">
        <v>0</v>
      </c>
      <c r="W215" t="str">
        <f t="shared" si="8"/>
        <v>PSCAD_DMAT_D_1P_SCR10_XR14_P0.05_Q-0.3_1P.Unbalanced.116_1</v>
      </c>
      <c r="X215" t="str">
        <f t="shared" si="9"/>
        <v>0.05_-0.3_10_14</v>
      </c>
      <c r="Z215">
        <v>0</v>
      </c>
    </row>
    <row r="216" spans="1:26" outlineLevel="1" x14ac:dyDescent="0.25">
      <c r="A216" s="1" t="s">
        <v>550</v>
      </c>
      <c r="B216" t="s">
        <v>55</v>
      </c>
      <c r="C216" t="s">
        <v>19</v>
      </c>
      <c r="D216" t="s">
        <v>1301</v>
      </c>
      <c r="E216" t="s">
        <v>310</v>
      </c>
      <c r="F216" t="s">
        <v>304</v>
      </c>
      <c r="G216">
        <v>20</v>
      </c>
      <c r="H216">
        <v>0.05</v>
      </c>
      <c r="I216" s="7">
        <v>-0.3</v>
      </c>
      <c r="J216" s="7">
        <v>10</v>
      </c>
      <c r="K216" s="7">
        <v>14</v>
      </c>
      <c r="L216" s="5" t="str">
        <f>VLOOKUP(X216,[5]Inputs!$A:$F,6,FALSE)</f>
        <v>1.0587</v>
      </c>
      <c r="M216" s="5" t="str">
        <f>VLOOKUP(X216,[5]Inputs!$A:$H,8,FALSE)</f>
        <v>1.0000</v>
      </c>
      <c r="N216" s="5" t="str">
        <f>VLOOKUP(X216,[5]Inputs!$A:$H,7,FALSE)</f>
        <v>1.0148</v>
      </c>
      <c r="O216">
        <v>0</v>
      </c>
      <c r="P216">
        <v>0.43</v>
      </c>
      <c r="Q216">
        <v>5</v>
      </c>
      <c r="R216">
        <v>0</v>
      </c>
      <c r="S216">
        <f>SQRT((100/(J216*[5]Inputs!$B$9))^2/(K216^2+1))*[5]Inputs!$B$8^2/100</f>
        <v>1.1936621144128245</v>
      </c>
      <c r="T216">
        <f>SQRT((100/(J216*[5]Inputs!$B$9))^2-SQRT((100/(J216*[5]Inputs!$B$9))^2/(K216^2+1))^2)*[5]Inputs!$B$8^2/100/2/PI()/50</f>
        <v>5.3193623249290889E-2</v>
      </c>
      <c r="U216">
        <v>0</v>
      </c>
      <c r="V216">
        <v>0</v>
      </c>
      <c r="W216" t="str">
        <f t="shared" si="8"/>
        <v>PSCAD_DMAT_D_1P_SCR10_XR14_P0.05_Q-0.3_1P.Unbalanced.116_5</v>
      </c>
      <c r="X216" t="str">
        <f t="shared" si="9"/>
        <v>0.05_-0.3_10_14</v>
      </c>
      <c r="Z216">
        <v>0</v>
      </c>
    </row>
    <row r="217" spans="1:26" outlineLevel="1" x14ac:dyDescent="0.25">
      <c r="A217" s="1" t="s">
        <v>551</v>
      </c>
      <c r="B217" t="s">
        <v>55</v>
      </c>
      <c r="C217" t="s">
        <v>19</v>
      </c>
      <c r="D217" t="s">
        <v>1301</v>
      </c>
      <c r="E217" t="s">
        <v>310</v>
      </c>
      <c r="F217" t="s">
        <v>304</v>
      </c>
      <c r="G217">
        <v>20</v>
      </c>
      <c r="H217">
        <v>0.05</v>
      </c>
      <c r="I217" s="7">
        <v>-0.3</v>
      </c>
      <c r="J217" s="7">
        <v>10</v>
      </c>
      <c r="K217" s="7">
        <v>14</v>
      </c>
      <c r="L217" s="5" t="str">
        <f>VLOOKUP(X217,[5]Inputs!$A:$F,6,FALSE)</f>
        <v>1.0587</v>
      </c>
      <c r="M217" s="5" t="str">
        <f>VLOOKUP(X217,[5]Inputs!$A:$H,8,FALSE)</f>
        <v>1.0000</v>
      </c>
      <c r="N217" s="5" t="str">
        <f>VLOOKUP(X217,[5]Inputs!$A:$H,7,FALSE)</f>
        <v>1.0148</v>
      </c>
      <c r="O217">
        <v>0</v>
      </c>
      <c r="P217">
        <v>0.43</v>
      </c>
      <c r="Q217">
        <v>10</v>
      </c>
      <c r="R217">
        <v>0</v>
      </c>
      <c r="S217">
        <f>SQRT((100/(J217*[5]Inputs!$B$9))^2/(K217^2+1))*[5]Inputs!$B$8^2/100</f>
        <v>1.1936621144128245</v>
      </c>
      <c r="T217">
        <f>SQRT((100/(J217*[5]Inputs!$B$9))^2-SQRT((100/(J217*[5]Inputs!$B$9))^2/(K217^2+1))^2)*[5]Inputs!$B$8^2/100/2/PI()/50</f>
        <v>5.3193623249290889E-2</v>
      </c>
      <c r="U217">
        <v>0</v>
      </c>
      <c r="V217">
        <v>0</v>
      </c>
      <c r="W217" t="str">
        <f t="shared" si="8"/>
        <v>PSCAD_DMAT_D_1P_SCR10_XR14_P0.05_Q-0.3_1P.Unbalanced.116_10</v>
      </c>
      <c r="X217" t="str">
        <f t="shared" si="9"/>
        <v>0.05_-0.3_10_14</v>
      </c>
      <c r="Z217">
        <v>0</v>
      </c>
    </row>
    <row r="218" spans="1:26" outlineLevel="1" x14ac:dyDescent="0.25">
      <c r="A218" s="1" t="s">
        <v>552</v>
      </c>
      <c r="B218" t="s">
        <v>55</v>
      </c>
      <c r="C218" t="s">
        <v>19</v>
      </c>
      <c r="D218" t="s">
        <v>1301</v>
      </c>
      <c r="E218" t="s">
        <v>310</v>
      </c>
      <c r="F218" t="s">
        <v>304</v>
      </c>
      <c r="G218">
        <v>20</v>
      </c>
      <c r="H218">
        <v>0.05</v>
      </c>
      <c r="I218" s="7">
        <v>0.3</v>
      </c>
      <c r="J218" s="7">
        <v>10</v>
      </c>
      <c r="K218" s="7">
        <v>14</v>
      </c>
      <c r="L218" s="5" t="str">
        <f>VLOOKUP(X218,[5]Inputs!$A:$F,6,FALSE)</f>
        <v>1.0006</v>
      </c>
      <c r="M218" s="5" t="str">
        <f>VLOOKUP(X218,[5]Inputs!$A:$H,8,FALSE)</f>
        <v>1.0625</v>
      </c>
      <c r="N218" s="5" t="str">
        <f>VLOOKUP(X218,[5]Inputs!$A:$H,7,FALSE)</f>
        <v>1.0452</v>
      </c>
      <c r="O218">
        <v>0</v>
      </c>
      <c r="P218">
        <v>0.43</v>
      </c>
      <c r="Q218">
        <v>1</v>
      </c>
      <c r="R218">
        <v>0</v>
      </c>
      <c r="S218">
        <f>SQRT((100/(J218*[5]Inputs!$B$9))^2/(K218^2+1))*[5]Inputs!$B$8^2/100</f>
        <v>1.1936621144128245</v>
      </c>
      <c r="T218">
        <f>SQRT((100/(J218*[5]Inputs!$B$9))^2-SQRT((100/(J218*[5]Inputs!$B$9))^2/(K218^2+1))^2)*[5]Inputs!$B$8^2/100/2/PI()/50</f>
        <v>5.3193623249290889E-2</v>
      </c>
      <c r="U218">
        <v>0</v>
      </c>
      <c r="V218">
        <v>0</v>
      </c>
      <c r="W218" t="str">
        <f t="shared" si="8"/>
        <v>PSCAD_DMAT_D_1P_SCR10_XR14_P0.05_Q0.3_1P.Unbalanced.117_1</v>
      </c>
      <c r="X218" t="str">
        <f t="shared" si="9"/>
        <v>0.05_0.3_10_14</v>
      </c>
      <c r="Z218">
        <v>0</v>
      </c>
    </row>
    <row r="219" spans="1:26" outlineLevel="1" x14ac:dyDescent="0.25">
      <c r="A219" s="1" t="s">
        <v>553</v>
      </c>
      <c r="B219" t="s">
        <v>55</v>
      </c>
      <c r="C219" t="s">
        <v>19</v>
      </c>
      <c r="D219" t="s">
        <v>1301</v>
      </c>
      <c r="E219" t="s">
        <v>310</v>
      </c>
      <c r="F219" t="s">
        <v>304</v>
      </c>
      <c r="G219">
        <v>20</v>
      </c>
      <c r="H219">
        <v>0.05</v>
      </c>
      <c r="I219" s="7">
        <v>0.3</v>
      </c>
      <c r="J219" s="7">
        <v>10</v>
      </c>
      <c r="K219" s="7">
        <v>14</v>
      </c>
      <c r="L219" s="5" t="str">
        <f>VLOOKUP(X219,[5]Inputs!$A:$F,6,FALSE)</f>
        <v>1.0006</v>
      </c>
      <c r="M219" s="5" t="str">
        <f>VLOOKUP(X219,[5]Inputs!$A:$H,8,FALSE)</f>
        <v>1.0625</v>
      </c>
      <c r="N219" s="5" t="str">
        <f>VLOOKUP(X219,[5]Inputs!$A:$H,7,FALSE)</f>
        <v>1.0452</v>
      </c>
      <c r="O219">
        <v>0</v>
      </c>
      <c r="P219">
        <v>0.43</v>
      </c>
      <c r="Q219">
        <v>5</v>
      </c>
      <c r="R219">
        <v>0</v>
      </c>
      <c r="S219">
        <f>SQRT((100/(J219*[5]Inputs!$B$9))^2/(K219^2+1))*[5]Inputs!$B$8^2/100</f>
        <v>1.1936621144128245</v>
      </c>
      <c r="T219">
        <f>SQRT((100/(J219*[5]Inputs!$B$9))^2-SQRT((100/(J219*[5]Inputs!$B$9))^2/(K219^2+1))^2)*[5]Inputs!$B$8^2/100/2/PI()/50</f>
        <v>5.3193623249290889E-2</v>
      </c>
      <c r="U219">
        <v>0</v>
      </c>
      <c r="V219">
        <v>0</v>
      </c>
      <c r="W219" t="str">
        <f t="shared" si="8"/>
        <v>PSCAD_DMAT_D_1P_SCR10_XR14_P0.05_Q0.3_1P.Unbalanced.117_5</v>
      </c>
      <c r="X219" t="str">
        <f t="shared" si="9"/>
        <v>0.05_0.3_10_14</v>
      </c>
      <c r="Z219">
        <v>0</v>
      </c>
    </row>
    <row r="220" spans="1:26" outlineLevel="1" x14ac:dyDescent="0.25">
      <c r="A220" s="1" t="s">
        <v>554</v>
      </c>
      <c r="B220" t="s">
        <v>55</v>
      </c>
      <c r="C220" t="s">
        <v>19</v>
      </c>
      <c r="D220" t="s">
        <v>1301</v>
      </c>
      <c r="E220" t="s">
        <v>310</v>
      </c>
      <c r="F220" t="s">
        <v>304</v>
      </c>
      <c r="G220">
        <v>20</v>
      </c>
      <c r="H220">
        <v>0.05</v>
      </c>
      <c r="I220" s="7">
        <v>0.3</v>
      </c>
      <c r="J220" s="7">
        <v>10</v>
      </c>
      <c r="K220" s="7">
        <v>14</v>
      </c>
      <c r="L220" s="5" t="str">
        <f>VLOOKUP(X220,[5]Inputs!$A:$F,6,FALSE)</f>
        <v>1.0006</v>
      </c>
      <c r="M220" s="5" t="str">
        <f>VLOOKUP(X220,[5]Inputs!$A:$H,8,FALSE)</f>
        <v>1.0625</v>
      </c>
      <c r="N220" s="5" t="str">
        <f>VLOOKUP(X220,[5]Inputs!$A:$H,7,FALSE)</f>
        <v>1.0452</v>
      </c>
      <c r="O220">
        <v>0</v>
      </c>
      <c r="P220">
        <v>0.43</v>
      </c>
      <c r="Q220">
        <v>10</v>
      </c>
      <c r="R220">
        <v>0</v>
      </c>
      <c r="S220">
        <f>SQRT((100/(J220*[5]Inputs!$B$9))^2/(K220^2+1))*[5]Inputs!$B$8^2/100</f>
        <v>1.1936621144128245</v>
      </c>
      <c r="T220">
        <f>SQRT((100/(J220*[5]Inputs!$B$9))^2-SQRT((100/(J220*[5]Inputs!$B$9))^2/(K220^2+1))^2)*[5]Inputs!$B$8^2/100/2/PI()/50</f>
        <v>5.3193623249290889E-2</v>
      </c>
      <c r="U220">
        <v>0</v>
      </c>
      <c r="V220">
        <v>0</v>
      </c>
      <c r="W220" t="str">
        <f t="shared" si="8"/>
        <v>PSCAD_DMAT_D_1P_SCR10_XR14_P0.05_Q0.3_1P.Unbalanced.117_10</v>
      </c>
      <c r="X220" t="str">
        <f t="shared" si="9"/>
        <v>0.05_0.3_10_14</v>
      </c>
      <c r="Z220">
        <v>0</v>
      </c>
    </row>
    <row r="221" spans="1:26" outlineLevel="1" x14ac:dyDescent="0.25">
      <c r="A221" s="1" t="s">
        <v>555</v>
      </c>
      <c r="B221" t="s">
        <v>55</v>
      </c>
      <c r="C221" t="s">
        <v>19</v>
      </c>
      <c r="D221" t="s">
        <v>1301</v>
      </c>
      <c r="E221" t="s">
        <v>310</v>
      </c>
      <c r="F221" t="s">
        <v>304</v>
      </c>
      <c r="G221">
        <v>20</v>
      </c>
      <c r="H221">
        <v>0.05</v>
      </c>
      <c r="I221" s="7">
        <v>0</v>
      </c>
      <c r="J221" s="7">
        <v>3</v>
      </c>
      <c r="K221" s="7">
        <v>14</v>
      </c>
      <c r="L221" s="5" t="str">
        <f>VLOOKUP(X221,[5]Inputs!$A:$F,6,FALSE)</f>
        <v>1.0288</v>
      </c>
      <c r="M221" s="5" t="str">
        <f>VLOOKUP(X221,[5]Inputs!$A:$H,8,FALSE)</f>
        <v>1.0250</v>
      </c>
      <c r="N221" s="5" t="str">
        <f>VLOOKUP(X221,[5]Inputs!$A:$H,7,FALSE)</f>
        <v>1.0300</v>
      </c>
      <c r="O221">
        <v>0</v>
      </c>
      <c r="P221">
        <v>0.43</v>
      </c>
      <c r="Q221">
        <v>1</v>
      </c>
      <c r="R221">
        <v>0</v>
      </c>
      <c r="S221">
        <f>SQRT((100/(J221*[5]Inputs!$B$9))^2/(K221^2+1))*[5]Inputs!$B$8^2/100</f>
        <v>3.9788737147094158</v>
      </c>
      <c r="T221">
        <f>SQRT((100/(J221*[5]Inputs!$B$9))^2-SQRT((100/(J221*[5]Inputs!$B$9))^2/(K221^2+1))^2)*[5]Inputs!$B$8^2/100/2/PI()/50</f>
        <v>0.17731207749763631</v>
      </c>
      <c r="U221">
        <v>0</v>
      </c>
      <c r="V221">
        <v>0</v>
      </c>
      <c r="W221" t="str">
        <f t="shared" si="8"/>
        <v>PSCAD_DMAT_D_1P_SCR3_XR14_P0.05_Q0_1P.Unbalanced.118_1</v>
      </c>
      <c r="X221" t="str">
        <f t="shared" si="9"/>
        <v>0.05_0_3_14</v>
      </c>
      <c r="Z221">
        <v>0</v>
      </c>
    </row>
    <row r="222" spans="1:26" outlineLevel="1" x14ac:dyDescent="0.25">
      <c r="A222" s="1" t="s">
        <v>556</v>
      </c>
      <c r="B222" t="s">
        <v>55</v>
      </c>
      <c r="C222" t="s">
        <v>19</v>
      </c>
      <c r="D222" t="s">
        <v>1301</v>
      </c>
      <c r="E222" t="s">
        <v>310</v>
      </c>
      <c r="F222" t="s">
        <v>304</v>
      </c>
      <c r="G222">
        <v>20</v>
      </c>
      <c r="H222">
        <v>0.05</v>
      </c>
      <c r="I222" s="7">
        <v>0</v>
      </c>
      <c r="J222" s="7">
        <v>3</v>
      </c>
      <c r="K222" s="7">
        <v>14</v>
      </c>
      <c r="L222" s="5" t="str">
        <f>VLOOKUP(X222,[5]Inputs!$A:$F,6,FALSE)</f>
        <v>1.0288</v>
      </c>
      <c r="M222" s="5" t="str">
        <f>VLOOKUP(X222,[5]Inputs!$A:$H,8,FALSE)</f>
        <v>1.0250</v>
      </c>
      <c r="N222" s="5" t="str">
        <f>VLOOKUP(X222,[5]Inputs!$A:$H,7,FALSE)</f>
        <v>1.0300</v>
      </c>
      <c r="O222">
        <v>0</v>
      </c>
      <c r="P222">
        <v>0.43</v>
      </c>
      <c r="Q222">
        <v>5</v>
      </c>
      <c r="R222">
        <v>0</v>
      </c>
      <c r="S222">
        <f>SQRT((100/(J222*[5]Inputs!$B$9))^2/(K222^2+1))*[5]Inputs!$B$8^2/100</f>
        <v>3.9788737147094158</v>
      </c>
      <c r="T222">
        <f>SQRT((100/(J222*[5]Inputs!$B$9))^2-SQRT((100/(J222*[5]Inputs!$B$9))^2/(K222^2+1))^2)*[5]Inputs!$B$8^2/100/2/PI()/50</f>
        <v>0.17731207749763631</v>
      </c>
      <c r="U222">
        <v>0</v>
      </c>
      <c r="V222">
        <v>0</v>
      </c>
      <c r="W222" t="str">
        <f t="shared" si="8"/>
        <v>PSCAD_DMAT_D_1P_SCR3_XR14_P0.05_Q0_1P.Unbalanced.118_5</v>
      </c>
      <c r="X222" t="str">
        <f t="shared" si="9"/>
        <v>0.05_0_3_14</v>
      </c>
      <c r="Z222">
        <v>0</v>
      </c>
    </row>
    <row r="223" spans="1:26" outlineLevel="1" x14ac:dyDescent="0.25">
      <c r="A223" s="1" t="s">
        <v>557</v>
      </c>
      <c r="B223" t="s">
        <v>55</v>
      </c>
      <c r="C223" t="s">
        <v>19</v>
      </c>
      <c r="D223" t="s">
        <v>1301</v>
      </c>
      <c r="E223" t="s">
        <v>310</v>
      </c>
      <c r="F223" t="s">
        <v>304</v>
      </c>
      <c r="G223">
        <v>20</v>
      </c>
      <c r="H223">
        <v>0.05</v>
      </c>
      <c r="I223" s="7">
        <v>0</v>
      </c>
      <c r="J223" s="7">
        <v>3</v>
      </c>
      <c r="K223" s="7">
        <v>14</v>
      </c>
      <c r="L223" s="5" t="str">
        <f>VLOOKUP(X223,[5]Inputs!$A:$F,6,FALSE)</f>
        <v>1.0288</v>
      </c>
      <c r="M223" s="5" t="str">
        <f>VLOOKUP(X223,[5]Inputs!$A:$H,8,FALSE)</f>
        <v>1.0250</v>
      </c>
      <c r="N223" s="5" t="str">
        <f>VLOOKUP(X223,[5]Inputs!$A:$H,7,FALSE)</f>
        <v>1.0300</v>
      </c>
      <c r="O223">
        <v>0</v>
      </c>
      <c r="P223">
        <v>0.43</v>
      </c>
      <c r="Q223">
        <v>10</v>
      </c>
      <c r="R223">
        <v>0</v>
      </c>
      <c r="S223">
        <f>SQRT((100/(J223*[5]Inputs!$B$9))^2/(K223^2+1))*[5]Inputs!$B$8^2/100</f>
        <v>3.9788737147094158</v>
      </c>
      <c r="T223">
        <f>SQRT((100/(J223*[5]Inputs!$B$9))^2-SQRT((100/(J223*[5]Inputs!$B$9))^2/(K223^2+1))^2)*[5]Inputs!$B$8^2/100/2/PI()/50</f>
        <v>0.17731207749763631</v>
      </c>
      <c r="U223">
        <v>0</v>
      </c>
      <c r="V223">
        <v>0</v>
      </c>
      <c r="W223" t="str">
        <f t="shared" si="8"/>
        <v>PSCAD_DMAT_D_1P_SCR3_XR14_P0.05_Q0_1P.Unbalanced.118_10</v>
      </c>
      <c r="X223" t="str">
        <f t="shared" si="9"/>
        <v>0.05_0_3_14</v>
      </c>
      <c r="Z223">
        <v>0</v>
      </c>
    </row>
    <row r="224" spans="1:26" outlineLevel="1" x14ac:dyDescent="0.25">
      <c r="A224" s="1" t="s">
        <v>558</v>
      </c>
      <c r="B224" t="s">
        <v>55</v>
      </c>
      <c r="C224" t="s">
        <v>19</v>
      </c>
      <c r="D224" t="s">
        <v>1301</v>
      </c>
      <c r="E224" t="s">
        <v>310</v>
      </c>
      <c r="F224" t="s">
        <v>304</v>
      </c>
      <c r="G224">
        <v>20</v>
      </c>
      <c r="H224">
        <v>0.05</v>
      </c>
      <c r="I224" s="7">
        <v>-0.3</v>
      </c>
      <c r="J224" s="7">
        <v>3</v>
      </c>
      <c r="K224" s="7">
        <v>3</v>
      </c>
      <c r="L224" s="5" t="str">
        <f>VLOOKUP(X224,[5]Inputs!$A:$F,6,FALSE)</f>
        <v>1.1178</v>
      </c>
      <c r="M224" s="5" t="str">
        <f>VLOOKUP(X224,[5]Inputs!$A:$H,8,FALSE)</f>
        <v>1.0000</v>
      </c>
      <c r="N224" s="5" t="str">
        <f>VLOOKUP(X224,[5]Inputs!$A:$H,7,FALSE)</f>
        <v>1.0148</v>
      </c>
      <c r="O224">
        <v>0</v>
      </c>
      <c r="P224">
        <v>0.43</v>
      </c>
      <c r="Q224">
        <v>1</v>
      </c>
      <c r="R224">
        <v>0</v>
      </c>
      <c r="S224">
        <f>SQRT((100/(J224*[5]Inputs!$B$9))^2/(K224^2+1))*[5]Inputs!$B$8^2/100</f>
        <v>17.660104471401873</v>
      </c>
      <c r="T224">
        <f>SQRT((100/(J224*[5]Inputs!$B$9))^2-SQRT((100/(J224*[5]Inputs!$B$9))^2/(K224^2+1))^2)*[5]Inputs!$B$8^2/100/2/PI()/50</f>
        <v>0.16864157532857349</v>
      </c>
      <c r="U224">
        <v>0</v>
      </c>
      <c r="V224">
        <v>0</v>
      </c>
      <c r="W224" t="str">
        <f t="shared" si="8"/>
        <v>PSCAD_DMAT_D_1P_SCR3_XR3_P0.05_Q-0.3_1P.Unbalanced.119_1</v>
      </c>
      <c r="X224" t="str">
        <f t="shared" si="9"/>
        <v>0.05_-0.3_3_3</v>
      </c>
      <c r="Z224">
        <v>0</v>
      </c>
    </row>
    <row r="225" spans="1:26" outlineLevel="1" x14ac:dyDescent="0.25">
      <c r="A225" s="1" t="s">
        <v>559</v>
      </c>
      <c r="B225" t="s">
        <v>55</v>
      </c>
      <c r="C225" t="s">
        <v>19</v>
      </c>
      <c r="D225" t="s">
        <v>1301</v>
      </c>
      <c r="E225" t="s">
        <v>310</v>
      </c>
      <c r="F225" t="s">
        <v>304</v>
      </c>
      <c r="G225">
        <v>20</v>
      </c>
      <c r="H225">
        <v>0.05</v>
      </c>
      <c r="I225" s="7">
        <v>-0.3</v>
      </c>
      <c r="J225" s="7">
        <v>3</v>
      </c>
      <c r="K225" s="7">
        <v>3</v>
      </c>
      <c r="L225" s="5" t="str">
        <f>VLOOKUP(X225,[5]Inputs!$A:$F,6,FALSE)</f>
        <v>1.1178</v>
      </c>
      <c r="M225" s="5" t="str">
        <f>VLOOKUP(X225,[5]Inputs!$A:$H,8,FALSE)</f>
        <v>1.0000</v>
      </c>
      <c r="N225" s="5" t="str">
        <f>VLOOKUP(X225,[5]Inputs!$A:$H,7,FALSE)</f>
        <v>1.0148</v>
      </c>
      <c r="O225">
        <v>0</v>
      </c>
      <c r="P225">
        <v>0.43</v>
      </c>
      <c r="Q225">
        <v>5</v>
      </c>
      <c r="R225">
        <v>0</v>
      </c>
      <c r="S225">
        <f>SQRT((100/(J225*[5]Inputs!$B$9))^2/(K225^2+1))*[5]Inputs!$B$8^2/100</f>
        <v>17.660104471401873</v>
      </c>
      <c r="T225">
        <f>SQRT((100/(J225*[5]Inputs!$B$9))^2-SQRT((100/(J225*[5]Inputs!$B$9))^2/(K225^2+1))^2)*[5]Inputs!$B$8^2/100/2/PI()/50</f>
        <v>0.16864157532857349</v>
      </c>
      <c r="U225">
        <v>0</v>
      </c>
      <c r="V225">
        <v>0</v>
      </c>
      <c r="W225" t="str">
        <f t="shared" si="8"/>
        <v>PSCAD_DMAT_D_1P_SCR3_XR3_P0.05_Q-0.3_1P.Unbalanced.119_5</v>
      </c>
      <c r="X225" t="str">
        <f t="shared" si="9"/>
        <v>0.05_-0.3_3_3</v>
      </c>
      <c r="Z225">
        <v>0</v>
      </c>
    </row>
    <row r="226" spans="1:26" outlineLevel="1" x14ac:dyDescent="0.25">
      <c r="A226" s="1" t="s">
        <v>560</v>
      </c>
      <c r="B226" t="s">
        <v>55</v>
      </c>
      <c r="C226" t="s">
        <v>19</v>
      </c>
      <c r="D226" t="s">
        <v>1301</v>
      </c>
      <c r="E226" t="s">
        <v>310</v>
      </c>
      <c r="F226" t="s">
        <v>304</v>
      </c>
      <c r="G226">
        <v>20</v>
      </c>
      <c r="H226">
        <v>0.05</v>
      </c>
      <c r="I226" s="7">
        <v>-0.3</v>
      </c>
      <c r="J226" s="7">
        <v>3</v>
      </c>
      <c r="K226" s="7">
        <v>3</v>
      </c>
      <c r="L226" s="5" t="str">
        <f>VLOOKUP(X226,[5]Inputs!$A:$F,6,FALSE)</f>
        <v>1.1178</v>
      </c>
      <c r="M226" s="5" t="str">
        <f>VLOOKUP(X226,[5]Inputs!$A:$H,8,FALSE)</f>
        <v>1.0000</v>
      </c>
      <c r="N226" s="5" t="str">
        <f>VLOOKUP(X226,[5]Inputs!$A:$H,7,FALSE)</f>
        <v>1.0148</v>
      </c>
      <c r="O226">
        <v>0</v>
      </c>
      <c r="P226">
        <v>0.43</v>
      </c>
      <c r="Q226">
        <v>10</v>
      </c>
      <c r="R226">
        <v>0</v>
      </c>
      <c r="S226">
        <f>SQRT((100/(J226*[5]Inputs!$B$9))^2/(K226^2+1))*[5]Inputs!$B$8^2/100</f>
        <v>17.660104471401873</v>
      </c>
      <c r="T226">
        <f>SQRT((100/(J226*[5]Inputs!$B$9))^2-SQRT((100/(J226*[5]Inputs!$B$9))^2/(K226^2+1))^2)*[5]Inputs!$B$8^2/100/2/PI()/50</f>
        <v>0.16864157532857349</v>
      </c>
      <c r="U226">
        <v>0</v>
      </c>
      <c r="V226">
        <v>0</v>
      </c>
      <c r="W226" t="str">
        <f t="shared" si="8"/>
        <v>PSCAD_DMAT_D_1P_SCR3_XR3_P0.05_Q-0.3_1P.Unbalanced.119_10</v>
      </c>
      <c r="X226" t="str">
        <f t="shared" si="9"/>
        <v>0.05_-0.3_3_3</v>
      </c>
      <c r="Z226">
        <v>0</v>
      </c>
    </row>
    <row r="227" spans="1:26" outlineLevel="1" x14ac:dyDescent="0.25">
      <c r="A227" s="1" t="s">
        <v>561</v>
      </c>
      <c r="B227" t="s">
        <v>55</v>
      </c>
      <c r="C227" t="s">
        <v>19</v>
      </c>
      <c r="D227" t="s">
        <v>1301</v>
      </c>
      <c r="E227" t="s">
        <v>310</v>
      </c>
      <c r="F227" t="s">
        <v>304</v>
      </c>
      <c r="G227">
        <v>20</v>
      </c>
      <c r="H227">
        <v>0.05</v>
      </c>
      <c r="I227" s="7">
        <v>0.3</v>
      </c>
      <c r="J227" s="7">
        <v>3</v>
      </c>
      <c r="K227" s="7">
        <v>3</v>
      </c>
      <c r="L227" s="5" t="str">
        <f>VLOOKUP(X227,[5]Inputs!$A:$F,6,FALSE)</f>
        <v>0.9331</v>
      </c>
      <c r="M227" s="5" t="str">
        <f>VLOOKUP(X227,[5]Inputs!$A:$H,8,FALSE)</f>
        <v>1.0625</v>
      </c>
      <c r="N227" s="5" t="str">
        <f>VLOOKUP(X227,[5]Inputs!$A:$H,7,FALSE)</f>
        <v>1.0452</v>
      </c>
      <c r="O227">
        <v>0</v>
      </c>
      <c r="P227">
        <v>0.43</v>
      </c>
      <c r="Q227">
        <v>1</v>
      </c>
      <c r="R227">
        <v>0</v>
      </c>
      <c r="S227">
        <f>SQRT((100/(J227*[5]Inputs!$B$9))^2/(K227^2+1))*[5]Inputs!$B$8^2/100</f>
        <v>17.660104471401873</v>
      </c>
      <c r="T227">
        <f>SQRT((100/(J227*[5]Inputs!$B$9))^2-SQRT((100/(J227*[5]Inputs!$B$9))^2/(K227^2+1))^2)*[5]Inputs!$B$8^2/100/2/PI()/50</f>
        <v>0.16864157532857349</v>
      </c>
      <c r="U227">
        <v>0</v>
      </c>
      <c r="V227">
        <v>0</v>
      </c>
      <c r="W227" t="str">
        <f t="shared" si="8"/>
        <v>PSCAD_DMAT_D_1P_SCR3_XR3_P0.05_Q0.3_1P.Unbalanced.120_1</v>
      </c>
      <c r="X227" t="str">
        <f t="shared" si="9"/>
        <v>0.05_0.3_3_3</v>
      </c>
      <c r="Z227">
        <v>0</v>
      </c>
    </row>
    <row r="228" spans="1:26" outlineLevel="1" x14ac:dyDescent="0.25">
      <c r="A228" s="1" t="s">
        <v>562</v>
      </c>
      <c r="B228" t="s">
        <v>55</v>
      </c>
      <c r="C228" t="s">
        <v>19</v>
      </c>
      <c r="D228" t="s">
        <v>1301</v>
      </c>
      <c r="E228" t="s">
        <v>310</v>
      </c>
      <c r="F228" t="s">
        <v>304</v>
      </c>
      <c r="G228">
        <v>20</v>
      </c>
      <c r="H228">
        <v>0.05</v>
      </c>
      <c r="I228" s="7">
        <v>0.3</v>
      </c>
      <c r="J228" s="7">
        <v>3</v>
      </c>
      <c r="K228" s="7">
        <v>3</v>
      </c>
      <c r="L228" s="5" t="str">
        <f>VLOOKUP(X228,[5]Inputs!$A:$F,6,FALSE)</f>
        <v>0.9331</v>
      </c>
      <c r="M228" s="5" t="str">
        <f>VLOOKUP(X228,[5]Inputs!$A:$H,8,FALSE)</f>
        <v>1.0625</v>
      </c>
      <c r="N228" s="5" t="str">
        <f>VLOOKUP(X228,[5]Inputs!$A:$H,7,FALSE)</f>
        <v>1.0452</v>
      </c>
      <c r="O228">
        <v>0</v>
      </c>
      <c r="P228">
        <v>0.43</v>
      </c>
      <c r="Q228">
        <v>5</v>
      </c>
      <c r="R228">
        <v>0</v>
      </c>
      <c r="S228">
        <f>SQRT((100/(J228*[5]Inputs!$B$9))^2/(K228^2+1))*[5]Inputs!$B$8^2/100</f>
        <v>17.660104471401873</v>
      </c>
      <c r="T228">
        <f>SQRT((100/(J228*[5]Inputs!$B$9))^2-SQRT((100/(J228*[5]Inputs!$B$9))^2/(K228^2+1))^2)*[5]Inputs!$B$8^2/100/2/PI()/50</f>
        <v>0.16864157532857349</v>
      </c>
      <c r="U228">
        <v>0</v>
      </c>
      <c r="V228">
        <v>0</v>
      </c>
      <c r="W228" t="str">
        <f t="shared" si="8"/>
        <v>PSCAD_DMAT_D_1P_SCR3_XR3_P0.05_Q0.3_1P.Unbalanced.120_5</v>
      </c>
      <c r="X228" t="str">
        <f t="shared" si="9"/>
        <v>0.05_0.3_3_3</v>
      </c>
      <c r="Z228">
        <v>0</v>
      </c>
    </row>
    <row r="229" spans="1:26" outlineLevel="1" x14ac:dyDescent="0.25">
      <c r="A229" s="1" t="s">
        <v>563</v>
      </c>
      <c r="B229" t="s">
        <v>55</v>
      </c>
      <c r="C229" t="s">
        <v>19</v>
      </c>
      <c r="D229" t="s">
        <v>1301</v>
      </c>
      <c r="E229" t="s">
        <v>310</v>
      </c>
      <c r="F229" t="s">
        <v>304</v>
      </c>
      <c r="G229">
        <v>20</v>
      </c>
      <c r="H229">
        <v>0.05</v>
      </c>
      <c r="I229" s="7">
        <v>0.3</v>
      </c>
      <c r="J229" s="7">
        <v>3</v>
      </c>
      <c r="K229" s="7">
        <v>3</v>
      </c>
      <c r="L229" s="5" t="str">
        <f>VLOOKUP(X229,[5]Inputs!$A:$F,6,FALSE)</f>
        <v>0.9331</v>
      </c>
      <c r="M229" s="5" t="str">
        <f>VLOOKUP(X229,[5]Inputs!$A:$H,8,FALSE)</f>
        <v>1.0625</v>
      </c>
      <c r="N229" s="5" t="str">
        <f>VLOOKUP(X229,[5]Inputs!$A:$H,7,FALSE)</f>
        <v>1.0452</v>
      </c>
      <c r="O229">
        <v>0</v>
      </c>
      <c r="P229">
        <v>0.43</v>
      </c>
      <c r="Q229">
        <v>10</v>
      </c>
      <c r="R229">
        <v>0</v>
      </c>
      <c r="S229">
        <f>SQRT((100/(J229*[5]Inputs!$B$9))^2/(K229^2+1))*[5]Inputs!$B$8^2/100</f>
        <v>17.660104471401873</v>
      </c>
      <c r="T229">
        <f>SQRT((100/(J229*[5]Inputs!$B$9))^2-SQRT((100/(J229*[5]Inputs!$B$9))^2/(K229^2+1))^2)*[5]Inputs!$B$8^2/100/2/PI()/50</f>
        <v>0.16864157532857349</v>
      </c>
      <c r="U229">
        <v>0</v>
      </c>
      <c r="V229">
        <v>0</v>
      </c>
      <c r="W229" t="str">
        <f t="shared" si="8"/>
        <v>PSCAD_DMAT_D_1P_SCR3_XR3_P0.05_Q0.3_1P.Unbalanced.120_10</v>
      </c>
      <c r="X229" t="str">
        <f t="shared" si="9"/>
        <v>0.05_0.3_3_3</v>
      </c>
      <c r="Z229">
        <v>0</v>
      </c>
    </row>
    <row r="230" spans="1:26" x14ac:dyDescent="0.25">
      <c r="A230" s="1" t="s">
        <v>1144</v>
      </c>
      <c r="B230" t="s">
        <v>55</v>
      </c>
      <c r="C230" t="s">
        <v>21</v>
      </c>
      <c r="D230" t="s">
        <v>1301</v>
      </c>
      <c r="E230" t="s">
        <v>312</v>
      </c>
      <c r="F230" t="s">
        <v>304</v>
      </c>
      <c r="G230">
        <v>25</v>
      </c>
      <c r="H230">
        <v>1</v>
      </c>
      <c r="I230" s="7">
        <v>0</v>
      </c>
      <c r="J230" s="7">
        <v>7.06</v>
      </c>
      <c r="K230" s="7">
        <v>1.63</v>
      </c>
      <c r="L230" s="5" t="str">
        <f>VLOOKUP(X230,[5]Inputs!$A:$F,6,FALSE)</f>
        <v>0.9653</v>
      </c>
      <c r="M230" s="5" t="str">
        <f>VLOOKUP(X230,[5]Inputs!$A:$H,8,FALSE)</f>
        <v>1.0375</v>
      </c>
      <c r="N230" s="5" t="str">
        <f>VLOOKUP(X230,[5]Inputs!$A:$H,7,FALSE)</f>
        <v>1.0300</v>
      </c>
      <c r="O230">
        <v>0</v>
      </c>
      <c r="P230">
        <v>0</v>
      </c>
      <c r="Q230" s="17">
        <f>(SQRT((100/(J230*[5]Inputs!$B$9))^2/(K230^2+1)))*([5]Inputs!$B$8^2/100)</f>
        <v>12.409471324438538</v>
      </c>
      <c r="R230" s="17">
        <f>SQRT((([5]Inputs!$B$8^2/100)*100/(J230*[5]Inputs!$B$9))^2-(Q230)^2)/(2*PI()*50)</f>
        <v>6.4385935699593638E-2</v>
      </c>
      <c r="S230">
        <f>SQRT((100/(J230*[5]Inputs!$B$9))^2/(K230^2+1))*[5]Inputs!$B$8^2/100</f>
        <v>12.409471324438538</v>
      </c>
      <c r="T230">
        <f>SQRT((100/(J230*[5]Inputs!$B$9))^2-SQRT((100/(J230*[5]Inputs!$B$9))^2/(K230^2+1))^2)*[5]Inputs!$B$8^2/100/2/PI()/50</f>
        <v>6.4385935699593638E-2</v>
      </c>
      <c r="U230">
        <v>0</v>
      </c>
      <c r="V230">
        <v>0</v>
      </c>
      <c r="W230" t="str">
        <f t="shared" si="8"/>
        <v>PSCAD_DMAT_D_MFRT_SCR7.06_XR1.63_P1_Q0_MFRT.S1.121.1</v>
      </c>
      <c r="X230" t="str">
        <f t="shared" si="9"/>
        <v>1_0_7.06_1.63</v>
      </c>
      <c r="Z230">
        <v>0</v>
      </c>
    </row>
    <row r="231" spans="1:26" x14ac:dyDescent="0.25">
      <c r="A231" s="1" t="s">
        <v>1145</v>
      </c>
      <c r="B231" t="s">
        <v>55</v>
      </c>
      <c r="C231" t="s">
        <v>21</v>
      </c>
      <c r="D231" t="s">
        <v>1301</v>
      </c>
      <c r="E231" t="s">
        <v>312</v>
      </c>
      <c r="F231" t="s">
        <v>304</v>
      </c>
      <c r="G231">
        <v>25</v>
      </c>
      <c r="H231">
        <v>1</v>
      </c>
      <c r="I231" s="7">
        <v>0</v>
      </c>
      <c r="J231" s="7">
        <v>4.53</v>
      </c>
      <c r="K231" s="7">
        <v>1.21</v>
      </c>
      <c r="L231" s="5" t="str">
        <f>VLOOKUP(X231,[5]Inputs!$A:$F,6,FALSE)</f>
        <v>0.9087</v>
      </c>
      <c r="M231" s="5" t="str">
        <f>VLOOKUP(X231,[5]Inputs!$A:$H,8,FALSE)</f>
        <v>1.0375</v>
      </c>
      <c r="N231" s="5" t="str">
        <f>VLOOKUP(X231,[5]Inputs!$A:$H,7,FALSE)</f>
        <v>1.0300</v>
      </c>
      <c r="O231">
        <v>0</v>
      </c>
      <c r="P231">
        <v>0</v>
      </c>
      <c r="Q231" s="17">
        <f>(SQRT((100/(J231*[5]Inputs!$B$9))^2/(K231^2+1)))*([5]Inputs!$B$8^2/100)</f>
        <v>23.560643977140487</v>
      </c>
      <c r="R231" s="17">
        <f>SQRT((([5]Inputs!$B$8^2/100)*100/(J231*[5]Inputs!$B$9))^2-(Q231)^2)/(2*PI()*50)</f>
        <v>9.0744989423642855E-2</v>
      </c>
      <c r="S231">
        <f>SQRT((100/(J231*[5]Inputs!$B$9))^2/(K231^2+1))*[5]Inputs!$B$8^2/100</f>
        <v>23.560643977140487</v>
      </c>
      <c r="T231">
        <f>SQRT((100/(J231*[5]Inputs!$B$9))^2-SQRT((100/(J231*[5]Inputs!$B$9))^2/(K231^2+1))^2)*[5]Inputs!$B$8^2/100/2/PI()/50</f>
        <v>9.0744989423642869E-2</v>
      </c>
      <c r="U231">
        <v>0</v>
      </c>
      <c r="V231">
        <v>0</v>
      </c>
      <c r="W231" t="str">
        <f t="shared" si="8"/>
        <v>PSCAD_DMAT_D_MFRT_SCR4.53_XR1.21_P1_Q0_MFRT.S1.121.2</v>
      </c>
      <c r="X231" t="str">
        <f t="shared" si="9"/>
        <v>1_0_4.53_1.21</v>
      </c>
      <c r="Z231">
        <v>0</v>
      </c>
    </row>
    <row r="232" spans="1:26" x14ac:dyDescent="0.25">
      <c r="A232" s="1" t="s">
        <v>1146</v>
      </c>
      <c r="B232" t="s">
        <v>55</v>
      </c>
      <c r="C232" t="s">
        <v>22</v>
      </c>
      <c r="D232" t="s">
        <v>1301</v>
      </c>
      <c r="E232" t="s">
        <v>312</v>
      </c>
      <c r="F232" t="s">
        <v>304</v>
      </c>
      <c r="G232">
        <v>50</v>
      </c>
      <c r="H232">
        <v>1</v>
      </c>
      <c r="I232" s="7">
        <v>0</v>
      </c>
      <c r="J232" s="7">
        <v>7.06</v>
      </c>
      <c r="K232" s="7">
        <v>1.63</v>
      </c>
      <c r="L232" s="5" t="str">
        <f>VLOOKUP(X232,[5]Inputs!$A:$F,6,FALSE)</f>
        <v>0.9653</v>
      </c>
      <c r="M232" s="5" t="str">
        <f>VLOOKUP(X232,[5]Inputs!$A:$H,8,FALSE)</f>
        <v>1.0375</v>
      </c>
      <c r="N232" s="5" t="str">
        <f>VLOOKUP(X232,[5]Inputs!$A:$H,7,FALSE)</f>
        <v>1.0300</v>
      </c>
      <c r="O232">
        <v>0</v>
      </c>
      <c r="P232">
        <v>0.01</v>
      </c>
      <c r="Q232" s="17">
        <f>(SQRT((100/(J232*[5]Inputs!$B$9))^2/(K232^2+1)))*([5]Inputs!$B$8^2/100)</f>
        <v>12.409471324438538</v>
      </c>
      <c r="R232" s="17">
        <f>SQRT((([5]Inputs!$B$8^2/100)*100/(J232*[5]Inputs!$B$9))^2-(Q232)^2)/(2*PI()*50)</f>
        <v>6.4385935699593638E-2</v>
      </c>
      <c r="S232">
        <f>SQRT((100/(J232*[5]Inputs!$B$9))^2/(K232^2+1))*[5]Inputs!$B$8^2/100</f>
        <v>12.409471324438538</v>
      </c>
      <c r="T232">
        <f>SQRT((100/(J232*[5]Inputs!$B$9))^2-SQRT((100/(J232*[5]Inputs!$B$9))^2/(K232^2+1))^2)*[5]Inputs!$B$8^2/100/2/PI()/50</f>
        <v>6.4385935699593638E-2</v>
      </c>
      <c r="U232">
        <v>0</v>
      </c>
      <c r="V232">
        <v>0</v>
      </c>
      <c r="W232" t="str">
        <f t="shared" si="8"/>
        <v>PSCAD_DMAT_D_MFRT_SCR7.06_XR1.63_P1_Q0_MFRT.S2.122.1</v>
      </c>
      <c r="X232" t="str">
        <f t="shared" si="9"/>
        <v>1_0_7.06_1.63</v>
      </c>
      <c r="Z232">
        <v>0</v>
      </c>
    </row>
    <row r="233" spans="1:26" x14ac:dyDescent="0.25">
      <c r="A233" s="1" t="s">
        <v>1147</v>
      </c>
      <c r="B233" t="s">
        <v>55</v>
      </c>
      <c r="C233" t="s">
        <v>22</v>
      </c>
      <c r="D233" t="s">
        <v>1301</v>
      </c>
      <c r="E233" t="s">
        <v>312</v>
      </c>
      <c r="F233" t="s">
        <v>304</v>
      </c>
      <c r="G233">
        <v>50</v>
      </c>
      <c r="H233">
        <v>1</v>
      </c>
      <c r="I233" s="7">
        <v>0</v>
      </c>
      <c r="J233" s="7">
        <v>4.53</v>
      </c>
      <c r="K233" s="7">
        <v>1.21</v>
      </c>
      <c r="L233" s="5" t="str">
        <f>VLOOKUP(X233,[5]Inputs!$A:$F,6,FALSE)</f>
        <v>0.9087</v>
      </c>
      <c r="M233" s="5" t="str">
        <f>VLOOKUP(X233,[5]Inputs!$A:$H,8,FALSE)</f>
        <v>1.0375</v>
      </c>
      <c r="N233" s="5" t="str">
        <f>VLOOKUP(X233,[5]Inputs!$A:$H,7,FALSE)</f>
        <v>1.0300</v>
      </c>
      <c r="O233">
        <v>0</v>
      </c>
      <c r="P233">
        <v>0.01</v>
      </c>
      <c r="Q233" s="17">
        <f>(SQRT((100/(J233*[5]Inputs!$B$9))^2/(K233^2+1)))*([5]Inputs!$B$8^2/100)</f>
        <v>23.560643977140487</v>
      </c>
      <c r="R233" s="17">
        <f>SQRT((([5]Inputs!$B$8^2/100)*100/(J233*[5]Inputs!$B$9))^2-(Q233)^2)/(2*PI()*50)</f>
        <v>9.0744989423642855E-2</v>
      </c>
      <c r="S233">
        <f>SQRT((100/(J233*[5]Inputs!$B$9))^2/(K233^2+1))*[5]Inputs!$B$8^2/100</f>
        <v>23.560643977140487</v>
      </c>
      <c r="T233">
        <f>SQRT((100/(J233*[5]Inputs!$B$9))^2-SQRT((100/(J233*[5]Inputs!$B$9))^2/(K233^2+1))^2)*[5]Inputs!$B$8^2/100/2/PI()/50</f>
        <v>9.0744989423642869E-2</v>
      </c>
      <c r="U233">
        <v>0</v>
      </c>
      <c r="V233">
        <v>0</v>
      </c>
      <c r="W233" t="str">
        <f t="shared" si="8"/>
        <v>PSCAD_DMAT_D_MFRT_SCR4.53_XR1.21_P1_Q0_MFRT.S2.122.2</v>
      </c>
      <c r="X233" t="str">
        <f t="shared" si="9"/>
        <v>1_0_4.53_1.21</v>
      </c>
      <c r="Z233">
        <v>0</v>
      </c>
    </row>
    <row r="234" spans="1:26" x14ac:dyDescent="0.25">
      <c r="A234" s="1" t="s">
        <v>1148</v>
      </c>
      <c r="B234" t="s">
        <v>55</v>
      </c>
      <c r="C234" t="s">
        <v>23</v>
      </c>
      <c r="D234" t="s">
        <v>1301</v>
      </c>
      <c r="E234" t="s">
        <v>312</v>
      </c>
      <c r="F234" t="s">
        <v>304</v>
      </c>
      <c r="G234">
        <v>50</v>
      </c>
      <c r="H234">
        <v>1</v>
      </c>
      <c r="I234" s="7">
        <v>0</v>
      </c>
      <c r="J234" s="7">
        <v>7.06</v>
      </c>
      <c r="K234" s="7">
        <v>1.63</v>
      </c>
      <c r="L234" s="5" t="str">
        <f>VLOOKUP(X234,[5]Inputs!$A:$F,6,FALSE)</f>
        <v>0.9653</v>
      </c>
      <c r="M234" s="5" t="str">
        <f>VLOOKUP(X234,[5]Inputs!$A:$H,8,FALSE)</f>
        <v>1.0375</v>
      </c>
      <c r="N234" s="5" t="str">
        <f>VLOOKUP(X234,[5]Inputs!$A:$H,7,FALSE)</f>
        <v>1.0300</v>
      </c>
      <c r="O234">
        <v>0</v>
      </c>
      <c r="P234">
        <v>0.2</v>
      </c>
      <c r="Q234" s="17">
        <f>(SQRT((100/(J234*[5]Inputs!$B$9))^2/(K234^2+1)))*([5]Inputs!$B$8^2/100)</f>
        <v>12.409471324438538</v>
      </c>
      <c r="R234" s="17">
        <f>SQRT((([5]Inputs!$B$8^2/100)*100/(J234*[5]Inputs!$B$9))^2-(Q234)^2)/(2*PI()*50)</f>
        <v>6.4385935699593638E-2</v>
      </c>
      <c r="S234">
        <f>SQRT((100/(J234*[5]Inputs!$B$9))^2/(K234^2+1))*[5]Inputs!$B$8^2/100</f>
        <v>12.409471324438538</v>
      </c>
      <c r="T234">
        <f>SQRT((100/(J234*[5]Inputs!$B$9))^2-SQRT((100/(J234*[5]Inputs!$B$9))^2/(K234^2+1))^2)*[5]Inputs!$B$8^2/100/2/PI()/50</f>
        <v>6.4385935699593638E-2</v>
      </c>
      <c r="U234">
        <v>0</v>
      </c>
      <c r="V234">
        <v>0</v>
      </c>
      <c r="W234" t="str">
        <f t="shared" si="8"/>
        <v>PSCAD_DMAT_D_MFRT_SCR7.06_XR1.63_P1_Q0_MFRT.S3.123.1</v>
      </c>
      <c r="X234" t="str">
        <f t="shared" si="9"/>
        <v>1_0_7.06_1.63</v>
      </c>
      <c r="Z234">
        <v>0</v>
      </c>
    </row>
    <row r="235" spans="1:26" x14ac:dyDescent="0.25">
      <c r="A235" s="1" t="s">
        <v>1149</v>
      </c>
      <c r="B235" t="s">
        <v>55</v>
      </c>
      <c r="C235" t="s">
        <v>23</v>
      </c>
      <c r="D235" t="s">
        <v>1301</v>
      </c>
      <c r="E235" t="s">
        <v>312</v>
      </c>
      <c r="F235" t="s">
        <v>304</v>
      </c>
      <c r="G235">
        <v>50</v>
      </c>
      <c r="H235">
        <v>1</v>
      </c>
      <c r="I235" s="7">
        <v>0</v>
      </c>
      <c r="J235" s="7">
        <v>4.53</v>
      </c>
      <c r="K235" s="7">
        <v>1.21</v>
      </c>
      <c r="L235" s="5" t="str">
        <f>VLOOKUP(X235,[5]Inputs!$A:$F,6,FALSE)</f>
        <v>0.9087</v>
      </c>
      <c r="M235" s="5" t="str">
        <f>VLOOKUP(X235,[5]Inputs!$A:$H,8,FALSE)</f>
        <v>1.0375</v>
      </c>
      <c r="N235" s="5" t="str">
        <f>VLOOKUP(X235,[5]Inputs!$A:$H,7,FALSE)</f>
        <v>1.0300</v>
      </c>
      <c r="O235">
        <v>0</v>
      </c>
      <c r="P235">
        <v>0.2</v>
      </c>
      <c r="Q235" s="17">
        <f>(SQRT((100/(J235*[5]Inputs!$B$9))^2/(K235^2+1)))*([5]Inputs!$B$8^2/100)</f>
        <v>23.560643977140487</v>
      </c>
      <c r="R235" s="17">
        <f>SQRT((([5]Inputs!$B$8^2/100)*100/(J235*[5]Inputs!$B$9))^2-(Q235)^2)/(2*PI()*50)</f>
        <v>9.0744989423642855E-2</v>
      </c>
      <c r="S235">
        <f>SQRT((100/(J235*[5]Inputs!$B$9))^2/(K235^2+1))*[5]Inputs!$B$8^2/100</f>
        <v>23.560643977140487</v>
      </c>
      <c r="T235">
        <f>SQRT((100/(J235*[5]Inputs!$B$9))^2-SQRT((100/(J235*[5]Inputs!$B$9))^2/(K235^2+1))^2)*[5]Inputs!$B$8^2/100/2/PI()/50</f>
        <v>9.0744989423642869E-2</v>
      </c>
      <c r="U235">
        <v>0</v>
      </c>
      <c r="V235">
        <v>0</v>
      </c>
      <c r="W235" t="str">
        <f t="shared" si="8"/>
        <v>PSCAD_DMAT_D_MFRT_SCR4.53_XR1.21_P1_Q0_MFRT.S3.123.2</v>
      </c>
      <c r="X235" t="str">
        <f t="shared" si="9"/>
        <v>1_0_4.53_1.21</v>
      </c>
      <c r="Z235">
        <v>0</v>
      </c>
    </row>
    <row r="236" spans="1:26" x14ac:dyDescent="0.25">
      <c r="A236" s="1" t="s">
        <v>1150</v>
      </c>
      <c r="B236" t="s">
        <v>55</v>
      </c>
      <c r="C236" t="s">
        <v>24</v>
      </c>
      <c r="D236" t="s">
        <v>1301</v>
      </c>
      <c r="E236" t="s">
        <v>312</v>
      </c>
      <c r="F236" t="s">
        <v>304</v>
      </c>
      <c r="G236">
        <v>50</v>
      </c>
      <c r="H236">
        <v>1</v>
      </c>
      <c r="I236" s="7">
        <v>0</v>
      </c>
      <c r="J236" s="7">
        <v>7.06</v>
      </c>
      <c r="K236" s="7">
        <v>1.63</v>
      </c>
      <c r="L236" s="5" t="str">
        <f>VLOOKUP(X236,[5]Inputs!$A:$F,6,FALSE)</f>
        <v>0.9653</v>
      </c>
      <c r="M236" s="5" t="str">
        <f>VLOOKUP(X236,[5]Inputs!$A:$H,8,FALSE)</f>
        <v>1.0375</v>
      </c>
      <c r="N236" s="5" t="str">
        <f>VLOOKUP(X236,[5]Inputs!$A:$H,7,FALSE)</f>
        <v>1.0300</v>
      </c>
      <c r="O236">
        <v>0</v>
      </c>
      <c r="P236">
        <v>0.5</v>
      </c>
      <c r="Q236" s="17">
        <f>(SQRT((100/(J236*[5]Inputs!$B$9))^2/(K236^2+1)))*([5]Inputs!$B$8^2/100)</f>
        <v>12.409471324438538</v>
      </c>
      <c r="R236" s="17">
        <f>SQRT((([5]Inputs!$B$8^2/100)*100/(J236*[5]Inputs!$B$9))^2-(Q236)^2)/(2*PI()*50)</f>
        <v>6.4385935699593638E-2</v>
      </c>
      <c r="S236">
        <f>SQRT((100/(J236*[5]Inputs!$B$9))^2/(K236^2+1))*[5]Inputs!$B$8^2/100</f>
        <v>12.409471324438538</v>
      </c>
      <c r="T236">
        <f>SQRT((100/(J236*[5]Inputs!$B$9))^2-SQRT((100/(J236*[5]Inputs!$B$9))^2/(K236^2+1))^2)*[5]Inputs!$B$8^2/100/2/PI()/50</f>
        <v>6.4385935699593638E-2</v>
      </c>
      <c r="U236">
        <v>0</v>
      </c>
      <c r="V236">
        <v>0</v>
      </c>
      <c r="W236" t="str">
        <f t="shared" si="8"/>
        <v>PSCAD_DMAT_D_MFRT_SCR7.06_XR1.63_P1_Q0_MFRT.S4.124.1</v>
      </c>
      <c r="X236" t="str">
        <f t="shared" si="9"/>
        <v>1_0_7.06_1.63</v>
      </c>
      <c r="Z236">
        <v>0</v>
      </c>
    </row>
    <row r="237" spans="1:26" x14ac:dyDescent="0.25">
      <c r="A237" s="1" t="s">
        <v>1151</v>
      </c>
      <c r="B237" t="s">
        <v>55</v>
      </c>
      <c r="C237" t="s">
        <v>24</v>
      </c>
      <c r="D237" t="s">
        <v>1301</v>
      </c>
      <c r="E237" t="s">
        <v>312</v>
      </c>
      <c r="F237" t="s">
        <v>304</v>
      </c>
      <c r="G237">
        <v>50</v>
      </c>
      <c r="H237">
        <v>1</v>
      </c>
      <c r="I237" s="7">
        <v>0</v>
      </c>
      <c r="J237" s="7">
        <v>4.53</v>
      </c>
      <c r="K237" s="7">
        <v>1.21</v>
      </c>
      <c r="L237" s="5" t="str">
        <f>VLOOKUP(X237,[5]Inputs!$A:$F,6,FALSE)</f>
        <v>0.9087</v>
      </c>
      <c r="M237" s="5" t="str">
        <f>VLOOKUP(X237,[5]Inputs!$A:$H,8,FALSE)</f>
        <v>1.0375</v>
      </c>
      <c r="N237" s="5" t="str">
        <f>VLOOKUP(X237,[5]Inputs!$A:$H,7,FALSE)</f>
        <v>1.0300</v>
      </c>
      <c r="O237">
        <v>0</v>
      </c>
      <c r="P237">
        <v>0.5</v>
      </c>
      <c r="Q237" s="17">
        <f>(SQRT((100/(J237*[5]Inputs!$B$9))^2/(K237^2+1)))*([5]Inputs!$B$8^2/100)</f>
        <v>23.560643977140487</v>
      </c>
      <c r="R237" s="17">
        <f>SQRT((([5]Inputs!$B$8^2/100)*100/(J237*[5]Inputs!$B$9))^2-(Q237)^2)/(2*PI()*50)</f>
        <v>9.0744989423642855E-2</v>
      </c>
      <c r="S237">
        <f>SQRT((100/(J237*[5]Inputs!$B$9))^2/(K237^2+1))*[5]Inputs!$B$8^2/100</f>
        <v>23.560643977140487</v>
      </c>
      <c r="T237">
        <f>SQRT((100/(J237*[5]Inputs!$B$9))^2-SQRT((100/(J237*[5]Inputs!$B$9))^2/(K237^2+1))^2)*[5]Inputs!$B$8^2/100/2/PI()/50</f>
        <v>9.0744989423642869E-2</v>
      </c>
      <c r="U237">
        <v>0</v>
      </c>
      <c r="V237">
        <v>0</v>
      </c>
      <c r="W237" t="str">
        <f t="shared" si="8"/>
        <v>PSCAD_DMAT_D_MFRT_SCR4.53_XR1.21_P1_Q0_MFRT.S4.124.2</v>
      </c>
      <c r="X237" t="str">
        <f t="shared" si="9"/>
        <v>1_0_4.53_1.21</v>
      </c>
      <c r="Z237">
        <v>0</v>
      </c>
    </row>
    <row r="238" spans="1:26" x14ac:dyDescent="0.25">
      <c r="A238" s="1" t="s">
        <v>1152</v>
      </c>
      <c r="B238" t="s">
        <v>55</v>
      </c>
      <c r="C238" t="s">
        <v>25</v>
      </c>
      <c r="D238" t="s">
        <v>1301</v>
      </c>
      <c r="E238" t="s">
        <v>312</v>
      </c>
      <c r="F238" t="s">
        <v>304</v>
      </c>
      <c r="G238">
        <v>50</v>
      </c>
      <c r="H238">
        <v>1</v>
      </c>
      <c r="I238" s="7">
        <v>0</v>
      </c>
      <c r="J238" s="7">
        <v>7.06</v>
      </c>
      <c r="K238" s="7">
        <v>1.63</v>
      </c>
      <c r="L238" s="5" t="str">
        <f>VLOOKUP(X238,[5]Inputs!$A:$F,6,FALSE)</f>
        <v>0.9653</v>
      </c>
      <c r="M238" s="5" t="str">
        <f>VLOOKUP(X238,[5]Inputs!$A:$H,8,FALSE)</f>
        <v>1.0375</v>
      </c>
      <c r="N238" s="5" t="str">
        <f>VLOOKUP(X238,[5]Inputs!$A:$H,7,FALSE)</f>
        <v>1.0300</v>
      </c>
      <c r="O238">
        <v>0</v>
      </c>
      <c r="P238">
        <v>1</v>
      </c>
      <c r="Q238" s="17">
        <f>(SQRT((100/(J238*[5]Inputs!$B$9))^2/(K238^2+1)))*([5]Inputs!$B$8^2/100)</f>
        <v>12.409471324438538</v>
      </c>
      <c r="R238" s="17">
        <f>SQRT((([5]Inputs!$B$8^2/100)*100/(J238*[5]Inputs!$B$9))^2-(Q238)^2)/(2*PI()*50)</f>
        <v>6.4385935699593638E-2</v>
      </c>
      <c r="S238">
        <f>SQRT((100/(J238*[5]Inputs!$B$9))^2/(K238^2+1))*[5]Inputs!$B$8^2/100</f>
        <v>12.409471324438538</v>
      </c>
      <c r="T238">
        <f>SQRT((100/(J238*[5]Inputs!$B$9))^2-SQRT((100/(J238*[5]Inputs!$B$9))^2/(K238^2+1))^2)*[5]Inputs!$B$8^2/100/2/PI()/50</f>
        <v>6.4385935699593638E-2</v>
      </c>
      <c r="U238">
        <v>0</v>
      </c>
      <c r="V238">
        <v>0</v>
      </c>
      <c r="W238" t="str">
        <f t="shared" si="8"/>
        <v>PSCAD_DMAT_D_MFRT_SCR7.06_XR1.63_P1_Q0_MFRT.S5.125.1</v>
      </c>
      <c r="X238" t="str">
        <f t="shared" si="9"/>
        <v>1_0_7.06_1.63</v>
      </c>
      <c r="Z238">
        <v>0</v>
      </c>
    </row>
    <row r="239" spans="1:26" x14ac:dyDescent="0.25">
      <c r="A239" s="1" t="s">
        <v>1153</v>
      </c>
      <c r="B239" t="s">
        <v>55</v>
      </c>
      <c r="C239" t="s">
        <v>25</v>
      </c>
      <c r="D239" t="s">
        <v>1301</v>
      </c>
      <c r="E239" t="s">
        <v>312</v>
      </c>
      <c r="F239" t="s">
        <v>304</v>
      </c>
      <c r="G239">
        <v>50</v>
      </c>
      <c r="H239">
        <v>1</v>
      </c>
      <c r="I239" s="7">
        <v>0</v>
      </c>
      <c r="J239" s="7">
        <v>4.53</v>
      </c>
      <c r="K239" s="7">
        <v>1.21</v>
      </c>
      <c r="L239" s="5" t="str">
        <f>VLOOKUP(X239,[5]Inputs!$A:$F,6,FALSE)</f>
        <v>0.9087</v>
      </c>
      <c r="M239" s="5" t="str">
        <f>VLOOKUP(X239,[5]Inputs!$A:$H,8,FALSE)</f>
        <v>1.0375</v>
      </c>
      <c r="N239" s="5" t="str">
        <f>VLOOKUP(X239,[5]Inputs!$A:$H,7,FALSE)</f>
        <v>1.0300</v>
      </c>
      <c r="O239">
        <v>0</v>
      </c>
      <c r="P239">
        <v>1</v>
      </c>
      <c r="Q239" s="17">
        <f>(SQRT((100/(J239*[5]Inputs!$B$9))^2/(K239^2+1)))*([5]Inputs!$B$8^2/100)</f>
        <v>23.560643977140487</v>
      </c>
      <c r="R239" s="17">
        <f>SQRT((([5]Inputs!$B$8^2/100)*100/(J239*[5]Inputs!$B$9))^2-(Q239)^2)/(2*PI()*50)</f>
        <v>9.0744989423642855E-2</v>
      </c>
      <c r="S239">
        <f>SQRT((100/(J239*[5]Inputs!$B$9))^2/(K239^2+1))*[5]Inputs!$B$8^2/100</f>
        <v>23.560643977140487</v>
      </c>
      <c r="T239">
        <f>SQRT((100/(J239*[5]Inputs!$B$9))^2-SQRT((100/(J239*[5]Inputs!$B$9))^2/(K239^2+1))^2)*[5]Inputs!$B$8^2/100/2/PI()/50</f>
        <v>9.0744989423642869E-2</v>
      </c>
      <c r="U239">
        <v>0</v>
      </c>
      <c r="V239">
        <v>0</v>
      </c>
      <c r="W239" t="str">
        <f t="shared" si="8"/>
        <v>PSCAD_DMAT_D_MFRT_SCR4.53_XR1.21_P1_Q0_MFRT.S5.125.2</v>
      </c>
      <c r="X239" t="str">
        <f t="shared" si="9"/>
        <v>1_0_4.53_1.21</v>
      </c>
      <c r="Z239">
        <v>0</v>
      </c>
    </row>
    <row r="240" spans="1:26" x14ac:dyDescent="0.25">
      <c r="A240" s="1" t="s">
        <v>1154</v>
      </c>
      <c r="B240" t="s">
        <v>55</v>
      </c>
      <c r="C240" t="s">
        <v>26</v>
      </c>
      <c r="D240" t="s">
        <v>1301</v>
      </c>
      <c r="E240" t="s">
        <v>312</v>
      </c>
      <c r="F240" t="s">
        <v>304</v>
      </c>
      <c r="G240">
        <v>25</v>
      </c>
      <c r="H240">
        <v>1</v>
      </c>
      <c r="I240" s="7">
        <v>0</v>
      </c>
      <c r="J240" s="7">
        <v>7.06</v>
      </c>
      <c r="K240" s="7">
        <v>1.63</v>
      </c>
      <c r="L240" s="5" t="str">
        <f>VLOOKUP(X240,[5]Inputs!$A:$F,6,FALSE)</f>
        <v>0.9653</v>
      </c>
      <c r="M240" s="5" t="str">
        <f>VLOOKUP(X240,[5]Inputs!$A:$H,8,FALSE)</f>
        <v>1.0375</v>
      </c>
      <c r="N240" s="5" t="str">
        <f>VLOOKUP(X240,[5]Inputs!$A:$H,7,FALSE)</f>
        <v>1.0300</v>
      </c>
      <c r="O240">
        <v>0</v>
      </c>
      <c r="P240">
        <v>2.5</v>
      </c>
      <c r="Q240">
        <v>1E-3</v>
      </c>
      <c r="R240">
        <v>0</v>
      </c>
      <c r="S240">
        <f>SQRT((100/(J240*[5]Inputs!$B$9))^2/(K240^2+1))*[5]Inputs!$B$8^2/100</f>
        <v>12.409471324438538</v>
      </c>
      <c r="T240">
        <f>SQRT((100/(J240*[5]Inputs!$B$9))^2-SQRT((100/(J240*[5]Inputs!$B$9))^2/(K240^2+1))^2)*[5]Inputs!$B$8^2/100/2/PI()/50</f>
        <v>6.4385935699593638E-2</v>
      </c>
      <c r="U240">
        <v>0</v>
      </c>
      <c r="V240">
        <v>0</v>
      </c>
      <c r="W240" t="str">
        <f t="shared" si="8"/>
        <v>PSCAD_DMAT_D_MFRT_SCR7.06_XR1.63_P1_Q0_MFRT.P1.125.3</v>
      </c>
      <c r="X240" t="str">
        <f t="shared" si="9"/>
        <v>1_0_7.06_1.63</v>
      </c>
      <c r="Z240">
        <v>0</v>
      </c>
    </row>
    <row r="241" spans="1:26" x14ac:dyDescent="0.25">
      <c r="A241" s="1" t="s">
        <v>1155</v>
      </c>
      <c r="B241" t="s">
        <v>55</v>
      </c>
      <c r="C241" t="s">
        <v>26</v>
      </c>
      <c r="D241" t="s">
        <v>1301</v>
      </c>
      <c r="E241" t="s">
        <v>312</v>
      </c>
      <c r="F241" t="s">
        <v>304</v>
      </c>
      <c r="G241">
        <v>25</v>
      </c>
      <c r="H241">
        <v>1</v>
      </c>
      <c r="I241" s="7">
        <v>0</v>
      </c>
      <c r="J241" s="7">
        <v>4.53</v>
      </c>
      <c r="K241" s="7">
        <v>1.21</v>
      </c>
      <c r="L241" s="5" t="str">
        <f>VLOOKUP(X241,[5]Inputs!$A:$F,6,FALSE)</f>
        <v>0.9087</v>
      </c>
      <c r="M241" s="5" t="str">
        <f>VLOOKUP(X241,[5]Inputs!$A:$H,8,FALSE)</f>
        <v>1.0375</v>
      </c>
      <c r="N241" s="5" t="str">
        <f>VLOOKUP(X241,[5]Inputs!$A:$H,7,FALSE)</f>
        <v>1.0300</v>
      </c>
      <c r="O241">
        <v>0</v>
      </c>
      <c r="P241">
        <v>2.5</v>
      </c>
      <c r="Q241">
        <v>1E-3</v>
      </c>
      <c r="R241">
        <v>0</v>
      </c>
      <c r="S241">
        <f>SQRT((100/(J241*[5]Inputs!$B$9))^2/(K241^2+1))*[5]Inputs!$B$8^2/100</f>
        <v>23.560643977140487</v>
      </c>
      <c r="T241">
        <f>SQRT((100/(J241*[5]Inputs!$B$9))^2-SQRT((100/(J241*[5]Inputs!$B$9))^2/(K241^2+1))^2)*[5]Inputs!$B$8^2/100/2/PI()/50</f>
        <v>9.0744989423642869E-2</v>
      </c>
      <c r="U241">
        <v>0</v>
      </c>
      <c r="V241">
        <v>0</v>
      </c>
      <c r="W241" t="str">
        <f t="shared" si="8"/>
        <v>PSCAD_DMAT_D_MFRT_SCR4.53_XR1.21_P1_Q0_MFRT.P1.125.4</v>
      </c>
      <c r="X241" t="str">
        <f t="shared" si="9"/>
        <v>1_0_4.53_1.21</v>
      </c>
      <c r="Z241">
        <v>0</v>
      </c>
    </row>
    <row r="242" spans="1:26" x14ac:dyDescent="0.25">
      <c r="A242" s="1" t="s">
        <v>1156</v>
      </c>
      <c r="B242" t="s">
        <v>55</v>
      </c>
      <c r="C242" t="s">
        <v>26</v>
      </c>
      <c r="D242" t="s">
        <v>1301</v>
      </c>
      <c r="E242" t="s">
        <v>312</v>
      </c>
      <c r="F242" t="s">
        <v>304</v>
      </c>
      <c r="G242">
        <v>25</v>
      </c>
      <c r="H242">
        <v>1</v>
      </c>
      <c r="I242" s="7">
        <v>0</v>
      </c>
      <c r="J242" s="7">
        <v>7.06</v>
      </c>
      <c r="K242" s="7">
        <v>1.63</v>
      </c>
      <c r="L242" s="5" t="str">
        <f>VLOOKUP(X242,[5]Inputs!$A:$F,6,FALSE)</f>
        <v>0.9653</v>
      </c>
      <c r="M242" s="5" t="str">
        <f>VLOOKUP(X242,[5]Inputs!$A:$H,8,FALSE)</f>
        <v>1.0375</v>
      </c>
      <c r="N242" s="5" t="str">
        <f>VLOOKUP(X242,[5]Inputs!$A:$H,7,FALSE)</f>
        <v>1.0300</v>
      </c>
      <c r="O242">
        <v>0</v>
      </c>
      <c r="P242">
        <v>10.5</v>
      </c>
      <c r="Q242" s="17">
        <f>(SQRT((100/(J242*[5]Inputs!$B$9))^2/(K242^2+1)))*([5]Inputs!$B$8^2/100)</f>
        <v>12.409471324438538</v>
      </c>
      <c r="R242" s="17">
        <f>SQRT((([5]Inputs!$B$8^2/100)*100/(J242*[5]Inputs!$B$9))^2-(Q242)^2)/(2*PI()*50)</f>
        <v>6.4385935699593638E-2</v>
      </c>
      <c r="S242">
        <f>SQRT((100/(J242*[5]Inputs!$B$9))^2/(K242^2+1))*[5]Inputs!$B$8^2/100</f>
        <v>12.409471324438538</v>
      </c>
      <c r="T242">
        <f>SQRT((100/(J242*[5]Inputs!$B$9))^2-SQRT((100/(J242*[5]Inputs!$B$9))^2/(K242^2+1))^2)*[5]Inputs!$B$8^2/100/2/PI()/50</f>
        <v>6.4385935699593638E-2</v>
      </c>
      <c r="U242">
        <v>0</v>
      </c>
      <c r="V242">
        <v>0</v>
      </c>
      <c r="W242" t="str">
        <f t="shared" si="8"/>
        <v>PSCAD_DMAT_D_MFRT_SCR7.06_XR1.63_P1_Q0_MFRT.P2.125.3</v>
      </c>
      <c r="X242" t="str">
        <f t="shared" si="9"/>
        <v>1_0_7.06_1.63</v>
      </c>
      <c r="Z242">
        <v>0</v>
      </c>
    </row>
    <row r="243" spans="1:26" x14ac:dyDescent="0.25">
      <c r="A243" s="1" t="s">
        <v>1157</v>
      </c>
      <c r="B243" t="s">
        <v>55</v>
      </c>
      <c r="C243" t="s">
        <v>26</v>
      </c>
      <c r="D243" t="s">
        <v>1301</v>
      </c>
      <c r="E243" t="s">
        <v>312</v>
      </c>
      <c r="F243" t="s">
        <v>304</v>
      </c>
      <c r="G243">
        <v>25</v>
      </c>
      <c r="H243">
        <v>1</v>
      </c>
      <c r="I243" s="7">
        <v>0</v>
      </c>
      <c r="J243" s="7">
        <v>4.53</v>
      </c>
      <c r="K243" s="7">
        <v>1.21</v>
      </c>
      <c r="L243" s="5" t="str">
        <f>VLOOKUP(X243,[5]Inputs!$A:$F,6,FALSE)</f>
        <v>0.9087</v>
      </c>
      <c r="M243" s="5" t="str">
        <f>VLOOKUP(X243,[5]Inputs!$A:$H,8,FALSE)</f>
        <v>1.0375</v>
      </c>
      <c r="N243" s="5" t="str">
        <f>VLOOKUP(X243,[5]Inputs!$A:$H,7,FALSE)</f>
        <v>1.0300</v>
      </c>
      <c r="O243">
        <v>0</v>
      </c>
      <c r="P243">
        <v>10.5</v>
      </c>
      <c r="Q243" s="17">
        <f>(SQRT((100/(J243*[5]Inputs!$B$9))^2/(K243^2+1)))*([5]Inputs!$B$8^2/100)</f>
        <v>23.560643977140487</v>
      </c>
      <c r="R243" s="17">
        <f>SQRT((([5]Inputs!$B$8^2/100)*100/(J243*[5]Inputs!$B$9))^2-(Q243)^2)/(2*PI()*50)</f>
        <v>9.0744989423642855E-2</v>
      </c>
      <c r="S243">
        <f>SQRT((100/(J243*[5]Inputs!$B$9))^2/(K243^2+1))*[5]Inputs!$B$8^2/100</f>
        <v>23.560643977140487</v>
      </c>
      <c r="T243">
        <f>SQRT((100/(J243*[5]Inputs!$B$9))^2-SQRT((100/(J243*[5]Inputs!$B$9))^2/(K243^2+1))^2)*[5]Inputs!$B$8^2/100/2/PI()/50</f>
        <v>9.0744989423642869E-2</v>
      </c>
      <c r="U243">
        <v>0</v>
      </c>
      <c r="V243">
        <v>0</v>
      </c>
      <c r="W243" t="str">
        <f t="shared" si="8"/>
        <v>PSCAD_DMAT_D_MFRT_SCR4.53_XR1.21_P1_Q0_MFRT.P2.125.4</v>
      </c>
      <c r="X243" t="str">
        <f t="shared" si="9"/>
        <v>1_0_4.53_1.21</v>
      </c>
      <c r="Z243">
        <v>0</v>
      </c>
    </row>
    <row r="244" spans="1:26" x14ac:dyDescent="0.25">
      <c r="A244" s="1" t="s">
        <v>576</v>
      </c>
      <c r="B244" t="s">
        <v>55</v>
      </c>
      <c r="C244" t="s">
        <v>27</v>
      </c>
      <c r="D244" t="s">
        <v>1301</v>
      </c>
      <c r="E244" t="s">
        <v>313</v>
      </c>
      <c r="F244" t="s">
        <v>304</v>
      </c>
      <c r="G244">
        <v>20</v>
      </c>
      <c r="H244">
        <v>1</v>
      </c>
      <c r="I244" s="7">
        <v>0</v>
      </c>
      <c r="J244" s="7">
        <v>10</v>
      </c>
      <c r="K244" s="7">
        <v>14</v>
      </c>
      <c r="L244" s="5" t="str">
        <f>VLOOKUP(X244,[5]Inputs!$A:$F,6,FALSE)</f>
        <v>1.0276</v>
      </c>
      <c r="M244" s="5" t="str">
        <f>VLOOKUP(X244,[5]Inputs!$A:$H,8,FALSE)</f>
        <v>1.0500</v>
      </c>
      <c r="N244" s="5" t="str">
        <f>VLOOKUP(X244,[5]Inputs!$A:$H,7,FALSE)</f>
        <v>1.0300</v>
      </c>
      <c r="O244" s="20" t="s">
        <v>1302</v>
      </c>
      <c r="P244">
        <v>10.9</v>
      </c>
      <c r="Q244">
        <v>0</v>
      </c>
      <c r="R244">
        <v>0</v>
      </c>
      <c r="S244">
        <f>SQRT((100/(J244*[5]Inputs!$B$9))^2/(K244^2+1))*[5]Inputs!$B$8^2/100</f>
        <v>1.1936621144128245</v>
      </c>
      <c r="T244">
        <f>SQRT((100/(J244*[5]Inputs!$B$9))^2-SQRT((100/(J244*[5]Inputs!$B$9))^2/(K244^2+1))^2)*[5]Inputs!$B$8^2/100/2/PI()/50</f>
        <v>5.3193623249290889E-2</v>
      </c>
      <c r="U244">
        <v>0</v>
      </c>
      <c r="V244">
        <v>0</v>
      </c>
      <c r="W244" t="str">
        <f t="shared" si="8"/>
        <v>PSCAD_DMAT_D_TOV_SCR10_XR14_P1_Q0_TOV.115.131</v>
      </c>
      <c r="X244" t="str">
        <f t="shared" si="9"/>
        <v>1_0_10_14</v>
      </c>
      <c r="Z244">
        <v>0</v>
      </c>
    </row>
    <row r="245" spans="1:26" x14ac:dyDescent="0.25">
      <c r="A245" s="1" t="s">
        <v>577</v>
      </c>
      <c r="B245" t="s">
        <v>55</v>
      </c>
      <c r="C245" t="s">
        <v>27</v>
      </c>
      <c r="D245" t="s">
        <v>1301</v>
      </c>
      <c r="E245" t="s">
        <v>313</v>
      </c>
      <c r="F245" t="s">
        <v>304</v>
      </c>
      <c r="G245">
        <v>20</v>
      </c>
      <c r="H245">
        <v>1</v>
      </c>
      <c r="I245" s="7">
        <v>-0.3</v>
      </c>
      <c r="J245" s="7">
        <v>10</v>
      </c>
      <c r="K245" s="7">
        <v>14</v>
      </c>
      <c r="L245" s="5" t="str">
        <f>VLOOKUP(X245,[5]Inputs!$A:$F,6,FALSE)</f>
        <v>1.0567</v>
      </c>
      <c r="M245" s="5" t="str">
        <f>VLOOKUP(X245,[5]Inputs!$A:$H,8,FALSE)</f>
        <v>1.0125</v>
      </c>
      <c r="N245" s="5" t="str">
        <f>VLOOKUP(X245,[5]Inputs!$A:$H,7,FALSE)</f>
        <v>1.0148</v>
      </c>
      <c r="O245" s="20" t="s">
        <v>1303</v>
      </c>
      <c r="P245">
        <v>10.9</v>
      </c>
      <c r="Q245">
        <v>0</v>
      </c>
      <c r="R245">
        <v>0</v>
      </c>
      <c r="S245">
        <f>SQRT((100/(J245*[5]Inputs!$B$9))^2/(K245^2+1))*[5]Inputs!$B$8^2/100</f>
        <v>1.1936621144128245</v>
      </c>
      <c r="T245">
        <f>SQRT((100/(J245*[5]Inputs!$B$9))^2-SQRT((100/(J245*[5]Inputs!$B$9))^2/(K245^2+1))^2)*[5]Inputs!$B$8^2/100/2/PI()/50</f>
        <v>5.3193623249290889E-2</v>
      </c>
      <c r="U245">
        <v>0</v>
      </c>
      <c r="V245">
        <v>0</v>
      </c>
      <c r="W245" t="str">
        <f t="shared" si="8"/>
        <v>PSCAD_DMAT_D_TOV_SCR10_XR14_P1_Q-0.3_TOV.115.132</v>
      </c>
      <c r="X245" t="str">
        <f t="shared" si="9"/>
        <v>1_-0.3_10_14</v>
      </c>
      <c r="Z245">
        <v>0</v>
      </c>
    </row>
    <row r="246" spans="1:26" x14ac:dyDescent="0.25">
      <c r="A246" s="1" t="s">
        <v>578</v>
      </c>
      <c r="B246" t="s">
        <v>55</v>
      </c>
      <c r="C246" t="s">
        <v>27</v>
      </c>
      <c r="D246" t="s">
        <v>1301</v>
      </c>
      <c r="E246" t="s">
        <v>313</v>
      </c>
      <c r="F246" t="s">
        <v>304</v>
      </c>
      <c r="G246">
        <v>20</v>
      </c>
      <c r="H246">
        <v>1</v>
      </c>
      <c r="I246" s="7">
        <v>0.3</v>
      </c>
      <c r="J246" s="7">
        <v>10</v>
      </c>
      <c r="K246" s="7">
        <v>14</v>
      </c>
      <c r="L246" s="5" t="str">
        <f>VLOOKUP(X246,[5]Inputs!$A:$F,6,FALSE)</f>
        <v>0.9986</v>
      </c>
      <c r="M246" s="5" t="str">
        <f>VLOOKUP(X246,[5]Inputs!$A:$H,8,FALSE)</f>
        <v>1.0750</v>
      </c>
      <c r="N246" s="5" t="str">
        <f>VLOOKUP(X246,[5]Inputs!$A:$H,7,FALSE)</f>
        <v>1.0452</v>
      </c>
      <c r="O246" s="20" t="s">
        <v>1304</v>
      </c>
      <c r="P246">
        <v>10.9</v>
      </c>
      <c r="Q246">
        <v>0</v>
      </c>
      <c r="R246">
        <v>0</v>
      </c>
      <c r="S246">
        <f>SQRT((100/(J246*[5]Inputs!$B$9))^2/(K246^2+1))*[5]Inputs!$B$8^2/100</f>
        <v>1.1936621144128245</v>
      </c>
      <c r="T246">
        <f>SQRT((100/(J246*[5]Inputs!$B$9))^2-SQRT((100/(J246*[5]Inputs!$B$9))^2/(K246^2+1))^2)*[5]Inputs!$B$8^2/100/2/PI()/50</f>
        <v>5.3193623249290889E-2</v>
      </c>
      <c r="U246">
        <v>0</v>
      </c>
      <c r="V246">
        <v>0</v>
      </c>
      <c r="W246" t="str">
        <f t="shared" si="8"/>
        <v>PSCAD_DMAT_D_TOV_SCR10_XR14_P1_Q0.3_TOV.115.133</v>
      </c>
      <c r="X246" t="str">
        <f t="shared" si="9"/>
        <v>1_0.3_10_14</v>
      </c>
      <c r="Z246">
        <v>0</v>
      </c>
    </row>
    <row r="247" spans="1:26" x14ac:dyDescent="0.25">
      <c r="A247" s="1" t="s">
        <v>579</v>
      </c>
      <c r="B247" t="s">
        <v>55</v>
      </c>
      <c r="C247" t="s">
        <v>27</v>
      </c>
      <c r="D247" t="s">
        <v>1301</v>
      </c>
      <c r="E247" t="s">
        <v>313</v>
      </c>
      <c r="F247" t="s">
        <v>304</v>
      </c>
      <c r="G247">
        <v>20</v>
      </c>
      <c r="H247">
        <v>1</v>
      </c>
      <c r="I247" s="7">
        <v>0</v>
      </c>
      <c r="J247" s="7">
        <v>3</v>
      </c>
      <c r="K247" s="7">
        <v>14</v>
      </c>
      <c r="L247" s="5" t="str">
        <f>VLOOKUP(X247,[5]Inputs!$A:$F,6,FALSE)</f>
        <v>1.0573</v>
      </c>
      <c r="M247" s="5" t="str">
        <f>VLOOKUP(X247,[5]Inputs!$A:$H,8,FALSE)</f>
        <v>1.0500</v>
      </c>
      <c r="N247" s="5" t="str">
        <f>VLOOKUP(X247,[5]Inputs!$A:$H,7,FALSE)</f>
        <v>1.0300</v>
      </c>
      <c r="O247" s="20" t="s">
        <v>1305</v>
      </c>
      <c r="P247">
        <v>10.9</v>
      </c>
      <c r="Q247">
        <v>0</v>
      </c>
      <c r="R247">
        <v>0</v>
      </c>
      <c r="S247">
        <f>SQRT((100/(J247*[5]Inputs!$B$9))^2/(K247^2+1))*[5]Inputs!$B$8^2/100</f>
        <v>3.9788737147094158</v>
      </c>
      <c r="T247">
        <f>SQRT((100/(J247*[5]Inputs!$B$9))^2-SQRT((100/(J247*[5]Inputs!$B$9))^2/(K247^2+1))^2)*[5]Inputs!$B$8^2/100/2/PI()/50</f>
        <v>0.17731207749763631</v>
      </c>
      <c r="U247">
        <v>0</v>
      </c>
      <c r="V247">
        <v>0</v>
      </c>
      <c r="W247" t="str">
        <f t="shared" si="8"/>
        <v>PSCAD_DMAT_D_TOV_SCR3_XR14_P1_Q0_TOV.115.134</v>
      </c>
      <c r="X247" t="str">
        <f t="shared" si="9"/>
        <v>1_0_3_14</v>
      </c>
      <c r="Z247">
        <v>0</v>
      </c>
    </row>
    <row r="248" spans="1:26" x14ac:dyDescent="0.25">
      <c r="A248" s="1" t="s">
        <v>580</v>
      </c>
      <c r="B248" t="s">
        <v>55</v>
      </c>
      <c r="C248" t="s">
        <v>27</v>
      </c>
      <c r="D248" t="s">
        <v>1301</v>
      </c>
      <c r="E248" t="s">
        <v>313</v>
      </c>
      <c r="F248" t="s">
        <v>304</v>
      </c>
      <c r="G248">
        <v>20</v>
      </c>
      <c r="H248">
        <v>1</v>
      </c>
      <c r="I248" s="7">
        <v>-0.3</v>
      </c>
      <c r="J248" s="7">
        <v>3</v>
      </c>
      <c r="K248" s="7">
        <v>3</v>
      </c>
      <c r="L248" s="5" t="str">
        <f>VLOOKUP(X248,[5]Inputs!$A:$F,6,FALSE)</f>
        <v>1.0741</v>
      </c>
      <c r="M248" s="5" t="str">
        <f>VLOOKUP(X248,[5]Inputs!$A:$H,8,FALSE)</f>
        <v>1.0125</v>
      </c>
      <c r="N248" s="5" t="str">
        <f>VLOOKUP(X248,[5]Inputs!$A:$H,7,FALSE)</f>
        <v>1.0148</v>
      </c>
      <c r="O248" s="20" t="s">
        <v>1306</v>
      </c>
      <c r="P248">
        <v>10.9</v>
      </c>
      <c r="Q248">
        <v>0</v>
      </c>
      <c r="R248">
        <v>0</v>
      </c>
      <c r="S248">
        <f>SQRT((100/(J248*[5]Inputs!$B$9))^2/(K248^2+1))*[5]Inputs!$B$8^2/100</f>
        <v>17.660104471401873</v>
      </c>
      <c r="T248">
        <f>SQRT((100/(J248*[5]Inputs!$B$9))^2-SQRT((100/(J248*[5]Inputs!$B$9))^2/(K248^2+1))^2)*[5]Inputs!$B$8^2/100/2/PI()/50</f>
        <v>0.16864157532857349</v>
      </c>
      <c r="U248">
        <v>0</v>
      </c>
      <c r="V248">
        <v>0</v>
      </c>
      <c r="W248" t="str">
        <f t="shared" si="8"/>
        <v>PSCAD_DMAT_D_TOV_SCR3_XR3_P1_Q-0.3_TOV.115.135</v>
      </c>
      <c r="X248" t="str">
        <f t="shared" si="9"/>
        <v>1_-0.3_3_3</v>
      </c>
      <c r="Z248">
        <v>0</v>
      </c>
    </row>
    <row r="249" spans="1:26" x14ac:dyDescent="0.25">
      <c r="A249" s="1" t="s">
        <v>581</v>
      </c>
      <c r="B249" t="s">
        <v>55</v>
      </c>
      <c r="C249" t="s">
        <v>27</v>
      </c>
      <c r="D249" t="s">
        <v>1301</v>
      </c>
      <c r="E249" t="s">
        <v>313</v>
      </c>
      <c r="F249" t="s">
        <v>304</v>
      </c>
      <c r="G249">
        <v>20</v>
      </c>
      <c r="H249">
        <v>1</v>
      </c>
      <c r="I249" s="7">
        <v>0.3</v>
      </c>
      <c r="J249" s="7">
        <v>3</v>
      </c>
      <c r="K249" s="7">
        <v>3</v>
      </c>
      <c r="L249" s="5" t="str">
        <f>VLOOKUP(X249,[5]Inputs!$A:$F,6,FALSE)</f>
        <v>0.8802</v>
      </c>
      <c r="M249" s="5" t="str">
        <f>VLOOKUP(X249,[5]Inputs!$A:$H,8,FALSE)</f>
        <v>1.0750</v>
      </c>
      <c r="N249" s="5" t="str">
        <f>VLOOKUP(X249,[5]Inputs!$A:$H,7,FALSE)</f>
        <v>1.0452</v>
      </c>
      <c r="O249" s="20" t="s">
        <v>1307</v>
      </c>
      <c r="P249">
        <v>10.9</v>
      </c>
      <c r="Q249">
        <v>0</v>
      </c>
      <c r="R249">
        <v>0</v>
      </c>
      <c r="S249">
        <f>SQRT((100/(J249*[5]Inputs!$B$9))^2/(K249^2+1))*[5]Inputs!$B$8^2/100</f>
        <v>17.660104471401873</v>
      </c>
      <c r="T249">
        <f>SQRT((100/(J249*[5]Inputs!$B$9))^2-SQRT((100/(J249*[5]Inputs!$B$9))^2/(K249^2+1))^2)*[5]Inputs!$B$8^2/100/2/PI()/50</f>
        <v>0.16864157532857349</v>
      </c>
      <c r="U249">
        <v>0</v>
      </c>
      <c r="V249">
        <v>0</v>
      </c>
      <c r="W249" t="str">
        <f t="shared" si="8"/>
        <v>PSCAD_DMAT_D_TOV_SCR3_XR3_P1_Q0.3_TOV.115.136</v>
      </c>
      <c r="X249" t="str">
        <f t="shared" si="9"/>
        <v>1_0.3_3_3</v>
      </c>
      <c r="Z249">
        <v>0</v>
      </c>
    </row>
    <row r="250" spans="1:26" x14ac:dyDescent="0.25">
      <c r="A250" s="1" t="s">
        <v>582</v>
      </c>
      <c r="B250" t="s">
        <v>55</v>
      </c>
      <c r="C250" t="s">
        <v>27</v>
      </c>
      <c r="D250" t="s">
        <v>1301</v>
      </c>
      <c r="E250" t="s">
        <v>313</v>
      </c>
      <c r="F250" t="s">
        <v>304</v>
      </c>
      <c r="G250">
        <v>20</v>
      </c>
      <c r="H250">
        <v>1</v>
      </c>
      <c r="I250" s="7">
        <v>0</v>
      </c>
      <c r="J250" s="7">
        <v>7.06</v>
      </c>
      <c r="K250" s="7">
        <v>1.63</v>
      </c>
      <c r="L250" s="5" t="str">
        <f>VLOOKUP(X250,[5]Inputs!$A:$F,6,FALSE)</f>
        <v>0.9653</v>
      </c>
      <c r="M250" s="5" t="str">
        <f>VLOOKUP(X250,[5]Inputs!$A:$H,8,FALSE)</f>
        <v>1.0375</v>
      </c>
      <c r="N250" s="5" t="str">
        <f>VLOOKUP(X250,[5]Inputs!$A:$H,7,FALSE)</f>
        <v>1.0300</v>
      </c>
      <c r="O250" s="20" t="s">
        <v>1308</v>
      </c>
      <c r="P250">
        <v>10.9</v>
      </c>
      <c r="Q250">
        <v>0</v>
      </c>
      <c r="R250">
        <v>0</v>
      </c>
      <c r="S250">
        <f>SQRT((100/(J250*[5]Inputs!$B$9))^2/(K250^2+1))*[5]Inputs!$B$8^2/100</f>
        <v>12.409471324438538</v>
      </c>
      <c r="T250">
        <f>SQRT((100/(J250*[5]Inputs!$B$9))^2-SQRT((100/(J250*[5]Inputs!$B$9))^2/(K250^2+1))^2)*[5]Inputs!$B$8^2/100/2/PI()/50</f>
        <v>6.4385935699593638E-2</v>
      </c>
      <c r="U250">
        <v>0</v>
      </c>
      <c r="V250">
        <v>0</v>
      </c>
      <c r="W250" t="str">
        <f t="shared" si="8"/>
        <v>PSCAD_DMAT_D_TOV_SCR7.06_XR1.63_P1_Q0_TOV.115.137.1</v>
      </c>
      <c r="X250" t="str">
        <f t="shared" si="9"/>
        <v>1_0_7.06_1.63</v>
      </c>
      <c r="Z250">
        <v>0</v>
      </c>
    </row>
    <row r="251" spans="1:26" x14ac:dyDescent="0.25">
      <c r="A251" s="1" t="s">
        <v>583</v>
      </c>
      <c r="B251" t="s">
        <v>55</v>
      </c>
      <c r="C251" t="s">
        <v>27</v>
      </c>
      <c r="D251" t="s">
        <v>1301</v>
      </c>
      <c r="E251" t="s">
        <v>313</v>
      </c>
      <c r="F251" t="s">
        <v>304</v>
      </c>
      <c r="G251">
        <v>20</v>
      </c>
      <c r="H251">
        <v>1</v>
      </c>
      <c r="I251" s="7">
        <v>-0.3</v>
      </c>
      <c r="J251" s="7">
        <v>7.06</v>
      </c>
      <c r="K251" s="7">
        <v>1.63</v>
      </c>
      <c r="L251" s="5" t="str">
        <f>VLOOKUP(X251,[5]Inputs!$A:$F,6,FALSE)</f>
        <v>1.0029</v>
      </c>
      <c r="M251" s="5" t="str">
        <f>VLOOKUP(X251,[5]Inputs!$A:$H,8,FALSE)</f>
        <v>1.0125</v>
      </c>
      <c r="N251" s="5" t="str">
        <f>VLOOKUP(X251,[5]Inputs!$A:$H,7,FALSE)</f>
        <v>1.0148</v>
      </c>
      <c r="O251" s="20" t="s">
        <v>1309</v>
      </c>
      <c r="P251">
        <v>10.9</v>
      </c>
      <c r="Q251">
        <v>0</v>
      </c>
      <c r="R251">
        <v>0</v>
      </c>
      <c r="S251">
        <f>SQRT((100/(J251*[5]Inputs!$B$9))^2/(K251^2+1))*[5]Inputs!$B$8^2/100</f>
        <v>12.409471324438538</v>
      </c>
      <c r="T251">
        <f>SQRT((100/(J251*[5]Inputs!$B$9))^2-SQRT((100/(J251*[5]Inputs!$B$9))^2/(K251^2+1))^2)*[5]Inputs!$B$8^2/100/2/PI()/50</f>
        <v>6.4385935699593638E-2</v>
      </c>
      <c r="U251">
        <v>0</v>
      </c>
      <c r="V251">
        <v>0</v>
      </c>
      <c r="W251" t="str">
        <f t="shared" si="8"/>
        <v>PSCAD_DMAT_D_TOV_SCR7.06_XR1.63_P1_Q-0.3_TOV.115.138.1</v>
      </c>
      <c r="X251" t="str">
        <f t="shared" si="9"/>
        <v>1_-0.3_7.06_1.63</v>
      </c>
      <c r="Z251">
        <v>0</v>
      </c>
    </row>
    <row r="252" spans="1:26" x14ac:dyDescent="0.25">
      <c r="A252" s="1" t="s">
        <v>584</v>
      </c>
      <c r="B252" t="s">
        <v>55</v>
      </c>
      <c r="C252" t="s">
        <v>27</v>
      </c>
      <c r="D252" t="s">
        <v>1301</v>
      </c>
      <c r="E252" t="s">
        <v>313</v>
      </c>
      <c r="F252" t="s">
        <v>304</v>
      </c>
      <c r="G252">
        <v>20</v>
      </c>
      <c r="H252">
        <v>1</v>
      </c>
      <c r="I252" s="7">
        <v>0.3</v>
      </c>
      <c r="J252" s="7">
        <v>7.06</v>
      </c>
      <c r="K252" s="7">
        <v>1.63</v>
      </c>
      <c r="L252" s="5" t="str">
        <f>VLOOKUP(X252,[5]Inputs!$A:$F,6,FALSE)</f>
        <v>0.9279</v>
      </c>
      <c r="M252" s="5" t="str">
        <f>VLOOKUP(X252,[5]Inputs!$A:$H,8,FALSE)</f>
        <v>1.0750</v>
      </c>
      <c r="N252" s="5" t="str">
        <f>VLOOKUP(X252,[5]Inputs!$A:$H,7,FALSE)</f>
        <v>1.0452</v>
      </c>
      <c r="O252" s="20" t="s">
        <v>1310</v>
      </c>
      <c r="P252">
        <v>10.9</v>
      </c>
      <c r="Q252">
        <v>0</v>
      </c>
      <c r="R252">
        <v>0</v>
      </c>
      <c r="S252">
        <f>SQRT((100/(J252*[5]Inputs!$B$9))^2/(K252^2+1))*[5]Inputs!$B$8^2/100</f>
        <v>12.409471324438538</v>
      </c>
      <c r="T252">
        <f>SQRT((100/(J252*[5]Inputs!$B$9))^2-SQRT((100/(J252*[5]Inputs!$B$9))^2/(K252^2+1))^2)*[5]Inputs!$B$8^2/100/2/PI()/50</f>
        <v>6.4385935699593638E-2</v>
      </c>
      <c r="U252">
        <v>0</v>
      </c>
      <c r="V252">
        <v>0</v>
      </c>
      <c r="W252" t="str">
        <f t="shared" si="8"/>
        <v>PSCAD_DMAT_D_TOV_SCR7.06_XR1.63_P1_Q0.3_TOV.115.139.1</v>
      </c>
      <c r="X252" t="str">
        <f t="shared" si="9"/>
        <v>1_0.3_7.06_1.63</v>
      </c>
      <c r="Z252">
        <v>0</v>
      </c>
    </row>
    <row r="253" spans="1:26" x14ac:dyDescent="0.25">
      <c r="A253" s="1" t="s">
        <v>585</v>
      </c>
      <c r="B253" t="s">
        <v>55</v>
      </c>
      <c r="C253" t="s">
        <v>27</v>
      </c>
      <c r="D253" t="s">
        <v>1301</v>
      </c>
      <c r="E253" t="s">
        <v>313</v>
      </c>
      <c r="F253" t="s">
        <v>304</v>
      </c>
      <c r="G253">
        <v>20</v>
      </c>
      <c r="H253">
        <v>1</v>
      </c>
      <c r="I253" s="7">
        <v>0</v>
      </c>
      <c r="J253" s="7">
        <v>4.53</v>
      </c>
      <c r="K253" s="7">
        <v>1.21</v>
      </c>
      <c r="L253" s="5" t="str">
        <f>VLOOKUP(X253,[5]Inputs!$A:$F,6,FALSE)</f>
        <v>0.9087</v>
      </c>
      <c r="M253" s="5" t="str">
        <f>VLOOKUP(X253,[5]Inputs!$A:$H,8,FALSE)</f>
        <v>1.0375</v>
      </c>
      <c r="N253" s="5" t="str">
        <f>VLOOKUP(X253,[5]Inputs!$A:$H,7,FALSE)</f>
        <v>1.0300</v>
      </c>
      <c r="O253" s="20" t="s">
        <v>1311</v>
      </c>
      <c r="P253">
        <v>10.9</v>
      </c>
      <c r="Q253">
        <v>0</v>
      </c>
      <c r="R253">
        <v>0</v>
      </c>
      <c r="S253">
        <f>SQRT((100/(J253*[5]Inputs!$B$9))^2/(K253^2+1))*[5]Inputs!$B$8^2/100</f>
        <v>23.560643977140487</v>
      </c>
      <c r="T253">
        <f>SQRT((100/(J253*[5]Inputs!$B$9))^2-SQRT((100/(J253*[5]Inputs!$B$9))^2/(K253^2+1))^2)*[5]Inputs!$B$8^2/100/2/PI()/50</f>
        <v>9.0744989423642869E-2</v>
      </c>
      <c r="U253">
        <v>0</v>
      </c>
      <c r="V253">
        <v>0</v>
      </c>
      <c r="W253" t="str">
        <f t="shared" si="8"/>
        <v>PSCAD_DMAT_D_TOV_SCR4.53_XR1.21_P1_Q0_TOV.115.137.2</v>
      </c>
      <c r="X253" t="str">
        <f t="shared" si="9"/>
        <v>1_0_4.53_1.21</v>
      </c>
      <c r="Z253">
        <v>0</v>
      </c>
    </row>
    <row r="254" spans="1:26" x14ac:dyDescent="0.25">
      <c r="A254" s="1" t="s">
        <v>586</v>
      </c>
      <c r="B254" t="s">
        <v>55</v>
      </c>
      <c r="C254" t="s">
        <v>27</v>
      </c>
      <c r="D254" t="s">
        <v>1301</v>
      </c>
      <c r="E254" t="s">
        <v>313</v>
      </c>
      <c r="F254" t="s">
        <v>304</v>
      </c>
      <c r="G254">
        <v>20</v>
      </c>
      <c r="H254">
        <v>1</v>
      </c>
      <c r="I254" s="7">
        <v>-0.3</v>
      </c>
      <c r="J254" s="7">
        <v>4.53</v>
      </c>
      <c r="K254" s="7">
        <v>1.21</v>
      </c>
      <c r="L254" s="5" t="str">
        <f>VLOOKUP(X254,[5]Inputs!$A:$F,6,FALSE)</f>
        <v>0.9654</v>
      </c>
      <c r="M254" s="5" t="str">
        <f>VLOOKUP(X254,[5]Inputs!$A:$H,8,FALSE)</f>
        <v>1.0000</v>
      </c>
      <c r="N254" s="5" t="str">
        <f>VLOOKUP(X254,[5]Inputs!$A:$H,7,FALSE)</f>
        <v>1.0148</v>
      </c>
      <c r="O254" s="20" t="s">
        <v>1312</v>
      </c>
      <c r="P254">
        <v>10.9</v>
      </c>
      <c r="Q254">
        <v>0</v>
      </c>
      <c r="R254">
        <v>0</v>
      </c>
      <c r="S254">
        <f>SQRT((100/(J254*[5]Inputs!$B$9))^2/(K254^2+1))*[5]Inputs!$B$8^2/100</f>
        <v>23.560643977140487</v>
      </c>
      <c r="T254">
        <f>SQRT((100/(J254*[5]Inputs!$B$9))^2-SQRT((100/(J254*[5]Inputs!$B$9))^2/(K254^2+1))^2)*[5]Inputs!$B$8^2/100/2/PI()/50</f>
        <v>9.0744989423642869E-2</v>
      </c>
      <c r="U254">
        <v>0</v>
      </c>
      <c r="V254">
        <v>0</v>
      </c>
      <c r="W254" t="str">
        <f t="shared" si="8"/>
        <v>PSCAD_DMAT_D_TOV_SCR4.53_XR1.21_P1_Q-0.3_TOV.115.138.2</v>
      </c>
      <c r="X254" t="str">
        <f t="shared" si="9"/>
        <v>1_-0.3_4.53_1.21</v>
      </c>
      <c r="Z254">
        <v>0</v>
      </c>
    </row>
    <row r="255" spans="1:26" x14ac:dyDescent="0.25">
      <c r="A255" s="1" t="s">
        <v>587</v>
      </c>
      <c r="B255" t="s">
        <v>55</v>
      </c>
      <c r="C255" t="s">
        <v>27</v>
      </c>
      <c r="D255" t="s">
        <v>1301</v>
      </c>
      <c r="E255" t="s">
        <v>313</v>
      </c>
      <c r="F255" t="s">
        <v>304</v>
      </c>
      <c r="G255">
        <v>20</v>
      </c>
      <c r="H255">
        <v>1</v>
      </c>
      <c r="I255" s="7">
        <v>0.3</v>
      </c>
      <c r="J255" s="7">
        <v>4.53</v>
      </c>
      <c r="K255" s="7">
        <v>1.21</v>
      </c>
      <c r="L255" s="5" t="str">
        <f>VLOOKUP(X255,[5]Inputs!$A:$F,6,FALSE)</f>
        <v>0.8531</v>
      </c>
      <c r="M255" s="5" t="str">
        <f>VLOOKUP(X255,[5]Inputs!$A:$H,8,FALSE)</f>
        <v>1.0750</v>
      </c>
      <c r="N255" s="5" t="str">
        <f>VLOOKUP(X255,[5]Inputs!$A:$H,7,FALSE)</f>
        <v>1.0452</v>
      </c>
      <c r="O255" s="20" t="s">
        <v>1313</v>
      </c>
      <c r="P255">
        <v>10.9</v>
      </c>
      <c r="Q255">
        <v>0</v>
      </c>
      <c r="R255">
        <v>0</v>
      </c>
      <c r="S255">
        <f>SQRT((100/(J255*[5]Inputs!$B$9))^2/(K255^2+1))*[5]Inputs!$B$8^2/100</f>
        <v>23.560643977140487</v>
      </c>
      <c r="T255">
        <f>SQRT((100/(J255*[5]Inputs!$B$9))^2-SQRT((100/(J255*[5]Inputs!$B$9))^2/(K255^2+1))^2)*[5]Inputs!$B$8^2/100/2/PI()/50</f>
        <v>9.0744989423642869E-2</v>
      </c>
      <c r="U255">
        <v>0</v>
      </c>
      <c r="V255">
        <v>0</v>
      </c>
      <c r="W255" t="str">
        <f t="shared" si="8"/>
        <v>PSCAD_DMAT_D_TOV_SCR4.53_XR1.21_P1_Q0.3_TOV.115.139.2</v>
      </c>
      <c r="X255" t="str">
        <f t="shared" si="9"/>
        <v>1_0.3_4.53_1.21</v>
      </c>
      <c r="Z255">
        <v>0</v>
      </c>
    </row>
    <row r="256" spans="1:26" x14ac:dyDescent="0.25">
      <c r="A256" s="1" t="s">
        <v>588</v>
      </c>
      <c r="B256" t="s">
        <v>55</v>
      </c>
      <c r="C256" t="s">
        <v>28</v>
      </c>
      <c r="D256" t="s">
        <v>1301</v>
      </c>
      <c r="E256" t="s">
        <v>313</v>
      </c>
      <c r="F256" t="s">
        <v>304</v>
      </c>
      <c r="G256">
        <v>20</v>
      </c>
      <c r="H256">
        <v>1</v>
      </c>
      <c r="I256" s="7">
        <v>0</v>
      </c>
      <c r="J256" s="7">
        <v>10</v>
      </c>
      <c r="K256" s="7">
        <v>14</v>
      </c>
      <c r="L256" s="5" t="str">
        <f>VLOOKUP(X256,[5]Inputs!$A:$F,6,FALSE)</f>
        <v>1.0276</v>
      </c>
      <c r="M256" s="5" t="str">
        <f>VLOOKUP(X256,[5]Inputs!$A:$H,8,FALSE)</f>
        <v>1.0500</v>
      </c>
      <c r="N256" s="5" t="str">
        <f>VLOOKUP(X256,[5]Inputs!$A:$H,7,FALSE)</f>
        <v>1.0300</v>
      </c>
      <c r="O256" s="20" t="s">
        <v>1314</v>
      </c>
      <c r="P256">
        <v>10.1</v>
      </c>
      <c r="Q256">
        <v>0</v>
      </c>
      <c r="R256">
        <v>0</v>
      </c>
      <c r="S256">
        <f>SQRT((100/(J256*[5]Inputs!$B$9))^2/(K256^2+1))*[5]Inputs!$B$8^2/100</f>
        <v>1.1936621144128245</v>
      </c>
      <c r="T256">
        <f>SQRT((100/(J256*[5]Inputs!$B$9))^2-SQRT((100/(J256*[5]Inputs!$B$9))^2/(K256^2+1))^2)*[5]Inputs!$B$8^2/100/2/PI()/50</f>
        <v>5.3193623249290889E-2</v>
      </c>
      <c r="U256">
        <v>0</v>
      </c>
      <c r="V256">
        <v>0</v>
      </c>
      <c r="W256" t="str">
        <f t="shared" si="8"/>
        <v>PSCAD_DMAT_D_TOV_SCR10_XR14_P1_Q0_TOV.120.140</v>
      </c>
      <c r="X256" t="str">
        <f t="shared" si="9"/>
        <v>1_0_10_14</v>
      </c>
      <c r="Z256">
        <v>0</v>
      </c>
    </row>
    <row r="257" spans="1:26" x14ac:dyDescent="0.25">
      <c r="A257" s="1" t="s">
        <v>589</v>
      </c>
      <c r="B257" t="s">
        <v>55</v>
      </c>
      <c r="C257" t="s">
        <v>28</v>
      </c>
      <c r="D257" t="s">
        <v>1301</v>
      </c>
      <c r="E257" t="s">
        <v>313</v>
      </c>
      <c r="F257" t="s">
        <v>304</v>
      </c>
      <c r="G257">
        <v>20</v>
      </c>
      <c r="H257">
        <v>1</v>
      </c>
      <c r="I257" s="7">
        <v>-0.3</v>
      </c>
      <c r="J257" s="7">
        <v>10</v>
      </c>
      <c r="K257" s="7">
        <v>14</v>
      </c>
      <c r="L257" s="5" t="str">
        <f>VLOOKUP(X257,[5]Inputs!$A:$F,6,FALSE)</f>
        <v>1.0567</v>
      </c>
      <c r="M257" s="5" t="str">
        <f>VLOOKUP(X257,[5]Inputs!$A:$H,8,FALSE)</f>
        <v>1.0125</v>
      </c>
      <c r="N257" s="5" t="str">
        <f>VLOOKUP(X257,[5]Inputs!$A:$H,7,FALSE)</f>
        <v>1.0148</v>
      </c>
      <c r="O257" s="20" t="s">
        <v>1315</v>
      </c>
      <c r="P257">
        <v>10.1</v>
      </c>
      <c r="Q257">
        <v>0</v>
      </c>
      <c r="R257">
        <v>0</v>
      </c>
      <c r="S257">
        <f>SQRT((100/(J257*[5]Inputs!$B$9))^2/(K257^2+1))*[5]Inputs!$B$8^2/100</f>
        <v>1.1936621144128245</v>
      </c>
      <c r="T257">
        <f>SQRT((100/(J257*[5]Inputs!$B$9))^2-SQRT((100/(J257*[5]Inputs!$B$9))^2/(K257^2+1))^2)*[5]Inputs!$B$8^2/100/2/PI()/50</f>
        <v>5.3193623249290889E-2</v>
      </c>
      <c r="U257">
        <v>0</v>
      </c>
      <c r="V257">
        <v>0</v>
      </c>
      <c r="W257" t="str">
        <f t="shared" si="8"/>
        <v>PSCAD_DMAT_D_TOV_SCR10_XR14_P1_Q-0.3_TOV.120.141</v>
      </c>
      <c r="X257" t="str">
        <f t="shared" si="9"/>
        <v>1_-0.3_10_14</v>
      </c>
      <c r="Z257">
        <v>0</v>
      </c>
    </row>
    <row r="258" spans="1:26" x14ac:dyDescent="0.25">
      <c r="A258" s="1" t="s">
        <v>590</v>
      </c>
      <c r="B258" t="s">
        <v>55</v>
      </c>
      <c r="C258" t="s">
        <v>28</v>
      </c>
      <c r="D258" t="s">
        <v>1301</v>
      </c>
      <c r="E258" t="s">
        <v>313</v>
      </c>
      <c r="F258" t="s">
        <v>304</v>
      </c>
      <c r="G258">
        <v>20</v>
      </c>
      <c r="H258">
        <v>1</v>
      </c>
      <c r="I258" s="7">
        <v>0.3</v>
      </c>
      <c r="J258" s="7">
        <v>10</v>
      </c>
      <c r="K258" s="7">
        <v>14</v>
      </c>
      <c r="L258" s="5" t="str">
        <f>VLOOKUP(X258,[5]Inputs!$A:$F,6,FALSE)</f>
        <v>0.9986</v>
      </c>
      <c r="M258" s="5" t="str">
        <f>VLOOKUP(X258,[5]Inputs!$A:$H,8,FALSE)</f>
        <v>1.0750</v>
      </c>
      <c r="N258" s="5" t="str">
        <f>VLOOKUP(X258,[5]Inputs!$A:$H,7,FALSE)</f>
        <v>1.0452</v>
      </c>
      <c r="O258" s="20" t="s">
        <v>1316</v>
      </c>
      <c r="P258">
        <v>10.1</v>
      </c>
      <c r="Q258">
        <v>0</v>
      </c>
      <c r="R258">
        <v>0</v>
      </c>
      <c r="S258">
        <f>SQRT((100/(J258*[5]Inputs!$B$9))^2/(K258^2+1))*[5]Inputs!$B$8^2/100</f>
        <v>1.1936621144128245</v>
      </c>
      <c r="T258">
        <f>SQRT((100/(J258*[5]Inputs!$B$9))^2-SQRT((100/(J258*[5]Inputs!$B$9))^2/(K258^2+1))^2)*[5]Inputs!$B$8^2/100/2/PI()/50</f>
        <v>5.3193623249290889E-2</v>
      </c>
      <c r="U258">
        <v>0</v>
      </c>
      <c r="V258">
        <v>0</v>
      </c>
      <c r="W258" t="str">
        <f t="shared" si="8"/>
        <v>PSCAD_DMAT_D_TOV_SCR10_XR14_P1_Q0.3_TOV.120.142</v>
      </c>
      <c r="X258" t="str">
        <f t="shared" si="9"/>
        <v>1_0.3_10_14</v>
      </c>
      <c r="Z258">
        <v>0</v>
      </c>
    </row>
    <row r="259" spans="1:26" x14ac:dyDescent="0.25">
      <c r="A259" s="1" t="s">
        <v>591</v>
      </c>
      <c r="B259" t="s">
        <v>55</v>
      </c>
      <c r="C259" t="s">
        <v>28</v>
      </c>
      <c r="D259" t="s">
        <v>1301</v>
      </c>
      <c r="E259" t="s">
        <v>313</v>
      </c>
      <c r="F259" t="s">
        <v>304</v>
      </c>
      <c r="G259">
        <v>20</v>
      </c>
      <c r="H259">
        <v>1</v>
      </c>
      <c r="I259" s="7">
        <v>0</v>
      </c>
      <c r="J259" s="7">
        <v>3</v>
      </c>
      <c r="K259" s="7">
        <v>14</v>
      </c>
      <c r="L259" s="5" t="str">
        <f>VLOOKUP(X259,[5]Inputs!$A:$F,6,FALSE)</f>
        <v>1.0573</v>
      </c>
      <c r="M259" s="5" t="str">
        <f>VLOOKUP(X259,[5]Inputs!$A:$H,8,FALSE)</f>
        <v>1.0500</v>
      </c>
      <c r="N259" s="5" t="str">
        <f>VLOOKUP(X259,[5]Inputs!$A:$H,7,FALSE)</f>
        <v>1.0300</v>
      </c>
      <c r="O259" s="20" t="s">
        <v>1317</v>
      </c>
      <c r="P259">
        <v>10.1</v>
      </c>
      <c r="Q259">
        <v>0</v>
      </c>
      <c r="R259">
        <v>0</v>
      </c>
      <c r="S259">
        <f>SQRT((100/(J259*[5]Inputs!$B$9))^2/(K259^2+1))*[5]Inputs!$B$8^2/100</f>
        <v>3.9788737147094158</v>
      </c>
      <c r="T259">
        <f>SQRT((100/(J259*[5]Inputs!$B$9))^2-SQRT((100/(J259*[5]Inputs!$B$9))^2/(K259^2+1))^2)*[5]Inputs!$B$8^2/100/2/PI()/50</f>
        <v>0.17731207749763631</v>
      </c>
      <c r="U259">
        <v>0</v>
      </c>
      <c r="V259">
        <v>0</v>
      </c>
      <c r="W259" t="str">
        <f t="shared" ref="W259:W322" si="10">"PSCAD_"&amp;F259&amp;"_"&amp;D259&amp;"_"&amp;E259&amp;"_SCR"&amp;ROUND(J259,2)&amp;"_XR"&amp;ROUND(K259,2)&amp;"_P"&amp;H259&amp;"_Q"&amp;I259&amp;"_"&amp;A259</f>
        <v>PSCAD_DMAT_D_TOV_SCR3_XR14_P1_Q0_TOV.120.143</v>
      </c>
      <c r="X259" t="str">
        <f t="shared" ref="X259:X322" si="11">H259&amp;"_"&amp;I259&amp;"_"&amp;ROUND(J259,2)&amp;"_"&amp;ROUND(K259,2)</f>
        <v>1_0_3_14</v>
      </c>
      <c r="Z259">
        <v>0</v>
      </c>
    </row>
    <row r="260" spans="1:26" x14ac:dyDescent="0.25">
      <c r="A260" s="1" t="s">
        <v>592</v>
      </c>
      <c r="B260" t="s">
        <v>55</v>
      </c>
      <c r="C260" t="s">
        <v>28</v>
      </c>
      <c r="D260" t="s">
        <v>1301</v>
      </c>
      <c r="E260" t="s">
        <v>313</v>
      </c>
      <c r="F260" t="s">
        <v>304</v>
      </c>
      <c r="G260">
        <v>20</v>
      </c>
      <c r="H260">
        <v>1</v>
      </c>
      <c r="I260" s="7">
        <v>-0.3</v>
      </c>
      <c r="J260" s="7">
        <v>3</v>
      </c>
      <c r="K260" s="7">
        <v>3</v>
      </c>
      <c r="L260" s="5" t="str">
        <f>VLOOKUP(X260,[5]Inputs!$A:$F,6,FALSE)</f>
        <v>1.0741</v>
      </c>
      <c r="M260" s="5" t="str">
        <f>VLOOKUP(X260,[5]Inputs!$A:$H,8,FALSE)</f>
        <v>1.0125</v>
      </c>
      <c r="N260" s="5" t="str">
        <f>VLOOKUP(X260,[5]Inputs!$A:$H,7,FALSE)</f>
        <v>1.0148</v>
      </c>
      <c r="O260" s="20" t="s">
        <v>1318</v>
      </c>
      <c r="P260">
        <v>10.1</v>
      </c>
      <c r="Q260">
        <v>0</v>
      </c>
      <c r="R260">
        <v>0</v>
      </c>
      <c r="S260">
        <f>SQRT((100/(J260*[5]Inputs!$B$9))^2/(K260^2+1))*[5]Inputs!$B$8^2/100</f>
        <v>17.660104471401873</v>
      </c>
      <c r="T260">
        <f>SQRT((100/(J260*[5]Inputs!$B$9))^2-SQRT((100/(J260*[5]Inputs!$B$9))^2/(K260^2+1))^2)*[5]Inputs!$B$8^2/100/2/PI()/50</f>
        <v>0.16864157532857349</v>
      </c>
      <c r="U260">
        <v>0</v>
      </c>
      <c r="V260">
        <v>0</v>
      </c>
      <c r="W260" t="str">
        <f t="shared" si="10"/>
        <v>PSCAD_DMAT_D_TOV_SCR3_XR3_P1_Q-0.3_TOV.120.144</v>
      </c>
      <c r="X260" t="str">
        <f t="shared" si="11"/>
        <v>1_-0.3_3_3</v>
      </c>
      <c r="Z260">
        <v>0</v>
      </c>
    </row>
    <row r="261" spans="1:26" x14ac:dyDescent="0.25">
      <c r="A261" s="1" t="s">
        <v>593</v>
      </c>
      <c r="B261" t="s">
        <v>55</v>
      </c>
      <c r="C261" t="s">
        <v>28</v>
      </c>
      <c r="D261" t="s">
        <v>1301</v>
      </c>
      <c r="E261" t="s">
        <v>313</v>
      </c>
      <c r="F261" t="s">
        <v>304</v>
      </c>
      <c r="G261">
        <v>20</v>
      </c>
      <c r="H261">
        <v>1</v>
      </c>
      <c r="I261" s="7">
        <v>0.3</v>
      </c>
      <c r="J261" s="7">
        <v>3</v>
      </c>
      <c r="K261" s="7">
        <v>3</v>
      </c>
      <c r="L261" s="5" t="str">
        <f>VLOOKUP(X261,[5]Inputs!$A:$F,6,FALSE)</f>
        <v>0.8802</v>
      </c>
      <c r="M261" s="5" t="str">
        <f>VLOOKUP(X261,[5]Inputs!$A:$H,8,FALSE)</f>
        <v>1.0750</v>
      </c>
      <c r="N261" s="5" t="str">
        <f>VLOOKUP(X261,[5]Inputs!$A:$H,7,FALSE)</f>
        <v>1.0452</v>
      </c>
      <c r="O261" s="20" t="s">
        <v>1319</v>
      </c>
      <c r="P261">
        <v>10.1</v>
      </c>
      <c r="Q261">
        <v>0</v>
      </c>
      <c r="R261">
        <v>0</v>
      </c>
      <c r="S261">
        <f>SQRT((100/(J261*[5]Inputs!$B$9))^2/(K261^2+1))*[5]Inputs!$B$8^2/100</f>
        <v>17.660104471401873</v>
      </c>
      <c r="T261">
        <f>SQRT((100/(J261*[5]Inputs!$B$9))^2-SQRT((100/(J261*[5]Inputs!$B$9))^2/(K261^2+1))^2)*[5]Inputs!$B$8^2/100/2/PI()/50</f>
        <v>0.16864157532857349</v>
      </c>
      <c r="U261">
        <v>0</v>
      </c>
      <c r="V261">
        <v>0</v>
      </c>
      <c r="W261" t="str">
        <f t="shared" si="10"/>
        <v>PSCAD_DMAT_D_TOV_SCR3_XR3_P1_Q0.3_TOV.120.145</v>
      </c>
      <c r="X261" t="str">
        <f t="shared" si="11"/>
        <v>1_0.3_3_3</v>
      </c>
      <c r="Z261">
        <v>0</v>
      </c>
    </row>
    <row r="262" spans="1:26" x14ac:dyDescent="0.25">
      <c r="A262" s="1" t="s">
        <v>594</v>
      </c>
      <c r="B262" t="s">
        <v>55</v>
      </c>
      <c r="C262" t="s">
        <v>28</v>
      </c>
      <c r="D262" t="s">
        <v>1301</v>
      </c>
      <c r="E262" t="s">
        <v>313</v>
      </c>
      <c r="F262" t="s">
        <v>304</v>
      </c>
      <c r="G262">
        <v>20</v>
      </c>
      <c r="H262">
        <v>1</v>
      </c>
      <c r="I262" s="7">
        <v>0</v>
      </c>
      <c r="J262" s="7">
        <v>7.06</v>
      </c>
      <c r="K262" s="7">
        <v>1.63</v>
      </c>
      <c r="L262" s="5" t="str">
        <f>VLOOKUP(X262,[5]Inputs!$A:$F,6,FALSE)</f>
        <v>0.9653</v>
      </c>
      <c r="M262" s="5" t="str">
        <f>VLOOKUP(X262,[5]Inputs!$A:$H,8,FALSE)</f>
        <v>1.0375</v>
      </c>
      <c r="N262" s="5" t="str">
        <f>VLOOKUP(X262,[5]Inputs!$A:$H,7,FALSE)</f>
        <v>1.0300</v>
      </c>
      <c r="O262" s="20" t="s">
        <v>1320</v>
      </c>
      <c r="P262">
        <v>10.1</v>
      </c>
      <c r="Q262">
        <v>0</v>
      </c>
      <c r="R262">
        <v>0</v>
      </c>
      <c r="S262">
        <f>SQRT((100/(J262*[5]Inputs!$B$9))^2/(K262^2+1))*[5]Inputs!$B$8^2/100</f>
        <v>12.409471324438538</v>
      </c>
      <c r="T262">
        <f>SQRT((100/(J262*[5]Inputs!$B$9))^2-SQRT((100/(J262*[5]Inputs!$B$9))^2/(K262^2+1))^2)*[5]Inputs!$B$8^2/100/2/PI()/50</f>
        <v>6.4385935699593638E-2</v>
      </c>
      <c r="U262">
        <v>0</v>
      </c>
      <c r="V262">
        <v>0</v>
      </c>
      <c r="W262" t="str">
        <f t="shared" si="10"/>
        <v>PSCAD_DMAT_D_TOV_SCR7.06_XR1.63_P1_Q0_TOV.120.146.1</v>
      </c>
      <c r="X262" t="str">
        <f t="shared" si="11"/>
        <v>1_0_7.06_1.63</v>
      </c>
      <c r="Z262">
        <v>0</v>
      </c>
    </row>
    <row r="263" spans="1:26" x14ac:dyDescent="0.25">
      <c r="A263" s="1" t="s">
        <v>595</v>
      </c>
      <c r="B263" t="s">
        <v>55</v>
      </c>
      <c r="C263" t="s">
        <v>28</v>
      </c>
      <c r="D263" t="s">
        <v>1301</v>
      </c>
      <c r="E263" t="s">
        <v>313</v>
      </c>
      <c r="F263" t="s">
        <v>304</v>
      </c>
      <c r="G263">
        <v>20</v>
      </c>
      <c r="H263">
        <v>1</v>
      </c>
      <c r="I263" s="7">
        <v>-0.3</v>
      </c>
      <c r="J263" s="7">
        <v>7.06</v>
      </c>
      <c r="K263" s="7">
        <v>1.63</v>
      </c>
      <c r="L263" s="5" t="str">
        <f>VLOOKUP(X263,[5]Inputs!$A:$F,6,FALSE)</f>
        <v>1.0029</v>
      </c>
      <c r="M263" s="5" t="str">
        <f>VLOOKUP(X263,[5]Inputs!$A:$H,8,FALSE)</f>
        <v>1.0125</v>
      </c>
      <c r="N263" s="5" t="str">
        <f>VLOOKUP(X263,[5]Inputs!$A:$H,7,FALSE)</f>
        <v>1.0148</v>
      </c>
      <c r="O263" s="20" t="s">
        <v>1321</v>
      </c>
      <c r="P263">
        <v>10.1</v>
      </c>
      <c r="Q263">
        <v>0</v>
      </c>
      <c r="R263">
        <v>0</v>
      </c>
      <c r="S263">
        <f>SQRT((100/(J263*[5]Inputs!$B$9))^2/(K263^2+1))*[5]Inputs!$B$8^2/100</f>
        <v>12.409471324438538</v>
      </c>
      <c r="T263">
        <f>SQRT((100/(J263*[5]Inputs!$B$9))^2-SQRT((100/(J263*[5]Inputs!$B$9))^2/(K263^2+1))^2)*[5]Inputs!$B$8^2/100/2/PI()/50</f>
        <v>6.4385935699593638E-2</v>
      </c>
      <c r="U263">
        <v>0</v>
      </c>
      <c r="V263">
        <v>0</v>
      </c>
      <c r="W263" t="str">
        <f t="shared" si="10"/>
        <v>PSCAD_DMAT_D_TOV_SCR7.06_XR1.63_P1_Q-0.3_TOV.120.147.1</v>
      </c>
      <c r="X263" t="str">
        <f t="shared" si="11"/>
        <v>1_-0.3_7.06_1.63</v>
      </c>
      <c r="Z263">
        <v>0</v>
      </c>
    </row>
    <row r="264" spans="1:26" x14ac:dyDescent="0.25">
      <c r="A264" s="1" t="s">
        <v>596</v>
      </c>
      <c r="B264" t="s">
        <v>55</v>
      </c>
      <c r="C264" t="s">
        <v>28</v>
      </c>
      <c r="D264" t="s">
        <v>1301</v>
      </c>
      <c r="E264" t="s">
        <v>313</v>
      </c>
      <c r="F264" t="s">
        <v>304</v>
      </c>
      <c r="G264">
        <v>20</v>
      </c>
      <c r="H264">
        <v>1</v>
      </c>
      <c r="I264" s="7">
        <v>0.3</v>
      </c>
      <c r="J264" s="7">
        <v>7.06</v>
      </c>
      <c r="K264" s="7">
        <v>1.63</v>
      </c>
      <c r="L264" s="5" t="str">
        <f>VLOOKUP(X264,[5]Inputs!$A:$F,6,FALSE)</f>
        <v>0.9279</v>
      </c>
      <c r="M264" s="5" t="str">
        <f>VLOOKUP(X264,[5]Inputs!$A:$H,8,FALSE)</f>
        <v>1.0750</v>
      </c>
      <c r="N264" s="5" t="str">
        <f>VLOOKUP(X264,[5]Inputs!$A:$H,7,FALSE)</f>
        <v>1.0452</v>
      </c>
      <c r="O264" s="20" t="s">
        <v>1322</v>
      </c>
      <c r="P264">
        <v>10.1</v>
      </c>
      <c r="Q264">
        <v>0</v>
      </c>
      <c r="R264">
        <v>0</v>
      </c>
      <c r="S264">
        <f>SQRT((100/(J264*[5]Inputs!$B$9))^2/(K264^2+1))*[5]Inputs!$B$8^2/100</f>
        <v>12.409471324438538</v>
      </c>
      <c r="T264">
        <f>SQRT((100/(J264*[5]Inputs!$B$9))^2-SQRT((100/(J264*[5]Inputs!$B$9))^2/(K264^2+1))^2)*[5]Inputs!$B$8^2/100/2/PI()/50</f>
        <v>6.4385935699593638E-2</v>
      </c>
      <c r="U264">
        <v>0</v>
      </c>
      <c r="V264">
        <v>0</v>
      </c>
      <c r="W264" t="str">
        <f t="shared" si="10"/>
        <v>PSCAD_DMAT_D_TOV_SCR7.06_XR1.63_P1_Q0.3_TOV.120.148.1</v>
      </c>
      <c r="X264" t="str">
        <f t="shared" si="11"/>
        <v>1_0.3_7.06_1.63</v>
      </c>
      <c r="Z264">
        <v>0</v>
      </c>
    </row>
    <row r="265" spans="1:26" x14ac:dyDescent="0.25">
      <c r="A265" s="1" t="s">
        <v>597</v>
      </c>
      <c r="B265" t="s">
        <v>55</v>
      </c>
      <c r="C265" t="s">
        <v>28</v>
      </c>
      <c r="D265" t="s">
        <v>1301</v>
      </c>
      <c r="E265" t="s">
        <v>313</v>
      </c>
      <c r="F265" t="s">
        <v>304</v>
      </c>
      <c r="G265">
        <v>20</v>
      </c>
      <c r="H265">
        <v>1</v>
      </c>
      <c r="I265" s="7">
        <v>0</v>
      </c>
      <c r="J265" s="7">
        <v>4.53</v>
      </c>
      <c r="K265" s="7">
        <v>1.21</v>
      </c>
      <c r="L265" s="5" t="str">
        <f>VLOOKUP(X265,[5]Inputs!$A:$F,6,FALSE)</f>
        <v>0.9087</v>
      </c>
      <c r="M265" s="5" t="str">
        <f>VLOOKUP(X265,[5]Inputs!$A:$H,8,FALSE)</f>
        <v>1.0375</v>
      </c>
      <c r="N265" s="5" t="str">
        <f>VLOOKUP(X265,[5]Inputs!$A:$H,7,FALSE)</f>
        <v>1.0300</v>
      </c>
      <c r="O265" s="20" t="s">
        <v>1323</v>
      </c>
      <c r="P265">
        <v>10.1</v>
      </c>
      <c r="Q265">
        <v>0</v>
      </c>
      <c r="R265">
        <v>0</v>
      </c>
      <c r="S265">
        <f>SQRT((100/(J265*[5]Inputs!$B$9))^2/(K265^2+1))*[5]Inputs!$B$8^2/100</f>
        <v>23.560643977140487</v>
      </c>
      <c r="T265">
        <f>SQRT((100/(J265*[5]Inputs!$B$9))^2-SQRT((100/(J265*[5]Inputs!$B$9))^2/(K265^2+1))^2)*[5]Inputs!$B$8^2/100/2/PI()/50</f>
        <v>9.0744989423642869E-2</v>
      </c>
      <c r="U265">
        <v>0</v>
      </c>
      <c r="V265">
        <v>0</v>
      </c>
      <c r="W265" t="str">
        <f t="shared" si="10"/>
        <v>PSCAD_DMAT_D_TOV_SCR4.53_XR1.21_P1_Q0_TOV.120.146.2</v>
      </c>
      <c r="X265" t="str">
        <f t="shared" si="11"/>
        <v>1_0_4.53_1.21</v>
      </c>
      <c r="Z265">
        <v>0</v>
      </c>
    </row>
    <row r="266" spans="1:26" x14ac:dyDescent="0.25">
      <c r="A266" s="1" t="s">
        <v>598</v>
      </c>
      <c r="B266" t="s">
        <v>55</v>
      </c>
      <c r="C266" t="s">
        <v>28</v>
      </c>
      <c r="D266" t="s">
        <v>1301</v>
      </c>
      <c r="E266" t="s">
        <v>313</v>
      </c>
      <c r="F266" t="s">
        <v>304</v>
      </c>
      <c r="G266">
        <v>20</v>
      </c>
      <c r="H266">
        <v>1</v>
      </c>
      <c r="I266" s="7">
        <v>-0.3</v>
      </c>
      <c r="J266" s="7">
        <v>4.53</v>
      </c>
      <c r="K266" s="7">
        <v>1.21</v>
      </c>
      <c r="L266" s="5" t="str">
        <f>VLOOKUP(X266,[5]Inputs!$A:$F,6,FALSE)</f>
        <v>0.9654</v>
      </c>
      <c r="M266" s="5" t="str">
        <f>VLOOKUP(X266,[5]Inputs!$A:$H,8,FALSE)</f>
        <v>1.0000</v>
      </c>
      <c r="N266" s="5" t="str">
        <f>VLOOKUP(X266,[5]Inputs!$A:$H,7,FALSE)</f>
        <v>1.0148</v>
      </c>
      <c r="O266" s="20" t="s">
        <v>1324</v>
      </c>
      <c r="P266">
        <v>10.1</v>
      </c>
      <c r="Q266">
        <v>0</v>
      </c>
      <c r="R266">
        <v>0</v>
      </c>
      <c r="S266">
        <f>SQRT((100/(J266*[5]Inputs!$B$9))^2/(K266^2+1))*[5]Inputs!$B$8^2/100</f>
        <v>23.560643977140487</v>
      </c>
      <c r="T266">
        <f>SQRT((100/(J266*[5]Inputs!$B$9))^2-SQRT((100/(J266*[5]Inputs!$B$9))^2/(K266^2+1))^2)*[5]Inputs!$B$8^2/100/2/PI()/50</f>
        <v>9.0744989423642869E-2</v>
      </c>
      <c r="U266">
        <v>0</v>
      </c>
      <c r="V266">
        <v>0</v>
      </c>
      <c r="W266" t="str">
        <f t="shared" si="10"/>
        <v>PSCAD_DMAT_D_TOV_SCR4.53_XR1.21_P1_Q-0.3_TOV.120.147.2</v>
      </c>
      <c r="X266" t="str">
        <f t="shared" si="11"/>
        <v>1_-0.3_4.53_1.21</v>
      </c>
      <c r="Z266">
        <v>0</v>
      </c>
    </row>
    <row r="267" spans="1:26" x14ac:dyDescent="0.25">
      <c r="A267" s="1" t="s">
        <v>599</v>
      </c>
      <c r="B267" t="s">
        <v>55</v>
      </c>
      <c r="C267" t="s">
        <v>28</v>
      </c>
      <c r="D267" t="s">
        <v>1301</v>
      </c>
      <c r="E267" t="s">
        <v>313</v>
      </c>
      <c r="F267" t="s">
        <v>304</v>
      </c>
      <c r="G267">
        <v>20</v>
      </c>
      <c r="H267">
        <v>1</v>
      </c>
      <c r="I267" s="7">
        <v>0.3</v>
      </c>
      <c r="J267" s="7">
        <v>4.53</v>
      </c>
      <c r="K267" s="7">
        <v>1.21</v>
      </c>
      <c r="L267" s="5" t="str">
        <f>VLOOKUP(X267,[5]Inputs!$A:$F,6,FALSE)</f>
        <v>0.8531</v>
      </c>
      <c r="M267" s="5" t="str">
        <f>VLOOKUP(X267,[5]Inputs!$A:$H,8,FALSE)</f>
        <v>1.0750</v>
      </c>
      <c r="N267" s="5" t="str">
        <f>VLOOKUP(X267,[5]Inputs!$A:$H,7,FALSE)</f>
        <v>1.0452</v>
      </c>
      <c r="O267" s="20" t="s">
        <v>1325</v>
      </c>
      <c r="P267">
        <v>10.1</v>
      </c>
      <c r="Q267">
        <v>0</v>
      </c>
      <c r="R267">
        <v>0</v>
      </c>
      <c r="S267">
        <f>SQRT((100/(J267*[5]Inputs!$B$9))^2/(K267^2+1))*[5]Inputs!$B$8^2/100</f>
        <v>23.560643977140487</v>
      </c>
      <c r="T267">
        <f>SQRT((100/(J267*[5]Inputs!$B$9))^2-SQRT((100/(J267*[5]Inputs!$B$9))^2/(K267^2+1))^2)*[5]Inputs!$B$8^2/100/2/PI()/50</f>
        <v>9.0744989423642869E-2</v>
      </c>
      <c r="U267">
        <v>0</v>
      </c>
      <c r="V267">
        <v>0</v>
      </c>
      <c r="W267" t="str">
        <f t="shared" si="10"/>
        <v>PSCAD_DMAT_D_TOV_SCR4.53_XR1.21_P1_Q0.3_TOV.120.148.2</v>
      </c>
      <c r="X267" t="str">
        <f t="shared" si="11"/>
        <v>1_0.3_4.53_1.21</v>
      </c>
      <c r="Z267">
        <v>0</v>
      </c>
    </row>
    <row r="268" spans="1:26" s="22" customFormat="1" x14ac:dyDescent="0.25">
      <c r="A268" s="21" t="s">
        <v>600</v>
      </c>
      <c r="B268" t="s">
        <v>55</v>
      </c>
      <c r="C268" s="22" t="s">
        <v>29</v>
      </c>
      <c r="D268" t="s">
        <v>1301</v>
      </c>
      <c r="E268" s="22" t="s">
        <v>314</v>
      </c>
      <c r="F268" t="s">
        <v>304</v>
      </c>
      <c r="G268" s="22">
        <v>90</v>
      </c>
      <c r="H268" s="22">
        <v>1</v>
      </c>
      <c r="I268" s="24">
        <v>0</v>
      </c>
      <c r="J268" s="24">
        <v>10</v>
      </c>
      <c r="K268" s="24">
        <v>14</v>
      </c>
      <c r="L268" s="5" t="str">
        <f>VLOOKUP(X268,[5]Inputs!$A:$F,6,FALSE)</f>
        <v>1.0276</v>
      </c>
      <c r="M268" s="5" t="str">
        <f>VLOOKUP(X268,[5]Inputs!$A:$H,8,FALSE)</f>
        <v>1.0500</v>
      </c>
      <c r="N268" s="5" t="str">
        <f>VLOOKUP(X268,[5]Inputs!$A:$H,7,FALSE)</f>
        <v>1.0300</v>
      </c>
      <c r="O268" s="22">
        <v>0</v>
      </c>
      <c r="P268" s="22">
        <v>0</v>
      </c>
      <c r="Q268" s="22">
        <v>0</v>
      </c>
      <c r="R268" s="22">
        <v>0</v>
      </c>
      <c r="S268">
        <f>SQRT((100/(J268*[5]Inputs!$B$9))^2/(K268^2+1))*[5]Inputs!$B$8^2/100</f>
        <v>1.1936621144128245</v>
      </c>
      <c r="T268">
        <f>SQRT((100/(J268*[5]Inputs!$B$9))^2-SQRT((100/(J268*[5]Inputs!$B$9))^2/(K268^2+1))^2)*[5]Inputs!$B$8^2/100/2/PI()/50</f>
        <v>5.3193623249290889E-2</v>
      </c>
      <c r="U268" s="22">
        <v>0</v>
      </c>
      <c r="V268" s="22">
        <v>0</v>
      </c>
      <c r="W268" t="str">
        <f t="shared" si="10"/>
        <v>PSCAD_DMAT_D_V.Spnt_SCR10_XR14_P1_Q0_V.Spnt.149.1</v>
      </c>
      <c r="X268" t="str">
        <f t="shared" si="11"/>
        <v>1_0_10_14</v>
      </c>
      <c r="Z268" s="22">
        <v>0</v>
      </c>
    </row>
    <row r="269" spans="1:26" x14ac:dyDescent="0.25">
      <c r="A269" s="1" t="s">
        <v>601</v>
      </c>
      <c r="B269" t="s">
        <v>55</v>
      </c>
      <c r="C269" t="s">
        <v>29</v>
      </c>
      <c r="D269" t="s">
        <v>1301</v>
      </c>
      <c r="E269" t="s">
        <v>314</v>
      </c>
      <c r="F269" t="s">
        <v>304</v>
      </c>
      <c r="G269">
        <v>90</v>
      </c>
      <c r="H269">
        <v>1</v>
      </c>
      <c r="I269" s="7">
        <v>0</v>
      </c>
      <c r="J269" s="7">
        <v>10</v>
      </c>
      <c r="K269" s="7">
        <v>3</v>
      </c>
      <c r="L269" s="5" t="str">
        <f>VLOOKUP(X269,[5]Inputs!$A:$F,6,FALSE)</f>
        <v>1.0035</v>
      </c>
      <c r="M269" s="5" t="str">
        <f>VLOOKUP(X269,[5]Inputs!$A:$H,8,FALSE)</f>
        <v>1.0375</v>
      </c>
      <c r="N269" s="5" t="str">
        <f>VLOOKUP(X269,[5]Inputs!$A:$H,7,FALSE)</f>
        <v>1.0300</v>
      </c>
      <c r="O269">
        <v>0</v>
      </c>
      <c r="P269">
        <v>0</v>
      </c>
      <c r="Q269">
        <v>0</v>
      </c>
      <c r="R269">
        <v>0</v>
      </c>
      <c r="S269">
        <f>SQRT((100/(J269*[5]Inputs!$B$9))^2/(K269^2+1))*[5]Inputs!$B$8^2/100</f>
        <v>5.2980313414205611</v>
      </c>
      <c r="T269">
        <f>SQRT((100/(J269*[5]Inputs!$B$9))^2-SQRT((100/(J269*[5]Inputs!$B$9))^2/(K269^2+1))^2)*[5]Inputs!$B$8^2/100/2/PI()/50</f>
        <v>5.0592472598572046E-2</v>
      </c>
      <c r="U269">
        <v>0</v>
      </c>
      <c r="V269">
        <v>0</v>
      </c>
      <c r="W269" t="str">
        <f t="shared" si="10"/>
        <v>PSCAD_DMAT_D_V.Spnt_SCR10_XR3_P1_Q0_V.Spnt.149.2</v>
      </c>
      <c r="X269" t="str">
        <f t="shared" si="11"/>
        <v>1_0_10_3</v>
      </c>
      <c r="Z269">
        <v>0</v>
      </c>
    </row>
    <row r="270" spans="1:26" x14ac:dyDescent="0.25">
      <c r="A270" s="1" t="s">
        <v>602</v>
      </c>
      <c r="B270" t="s">
        <v>55</v>
      </c>
      <c r="C270" t="s">
        <v>29</v>
      </c>
      <c r="D270" t="s">
        <v>1301</v>
      </c>
      <c r="E270" t="s">
        <v>314</v>
      </c>
      <c r="F270" t="s">
        <v>304</v>
      </c>
      <c r="G270">
        <v>90</v>
      </c>
      <c r="H270">
        <v>0.05</v>
      </c>
      <c r="I270" s="7">
        <v>0</v>
      </c>
      <c r="J270" s="7">
        <v>10</v>
      </c>
      <c r="K270" s="7">
        <v>14</v>
      </c>
      <c r="L270" s="5" t="str">
        <f>VLOOKUP(X270,[5]Inputs!$A:$F,6,FALSE)</f>
        <v>1.0296</v>
      </c>
      <c r="M270" s="5" t="str">
        <f>VLOOKUP(X270,[5]Inputs!$A:$H,8,FALSE)</f>
        <v>1.0375</v>
      </c>
      <c r="N270" s="5" t="str">
        <f>VLOOKUP(X270,[5]Inputs!$A:$H,7,FALSE)</f>
        <v>1.0300</v>
      </c>
      <c r="O270">
        <v>0</v>
      </c>
      <c r="P270">
        <v>0</v>
      </c>
      <c r="Q270">
        <v>0</v>
      </c>
      <c r="R270">
        <v>0</v>
      </c>
      <c r="S270">
        <f>SQRT((100/(J270*[5]Inputs!$B$9))^2/(K270^2+1))*[5]Inputs!$B$8^2/100</f>
        <v>1.1936621144128245</v>
      </c>
      <c r="T270">
        <f>SQRT((100/(J270*[5]Inputs!$B$9))^2-SQRT((100/(J270*[5]Inputs!$B$9))^2/(K270^2+1))^2)*[5]Inputs!$B$8^2/100/2/PI()/50</f>
        <v>5.3193623249290889E-2</v>
      </c>
      <c r="U270">
        <v>0</v>
      </c>
      <c r="V270">
        <v>0</v>
      </c>
      <c r="W270" t="str">
        <f t="shared" si="10"/>
        <v>PSCAD_DMAT_D_V.Spnt_SCR10_XR14_P0.05_Q0_V.Spnt.150.1</v>
      </c>
      <c r="X270" t="str">
        <f t="shared" si="11"/>
        <v>0.05_0_10_14</v>
      </c>
      <c r="Z270">
        <v>0</v>
      </c>
    </row>
    <row r="271" spans="1:26" x14ac:dyDescent="0.25">
      <c r="A271" s="1" t="s">
        <v>603</v>
      </c>
      <c r="B271" t="s">
        <v>55</v>
      </c>
      <c r="C271" t="s">
        <v>29</v>
      </c>
      <c r="D271" t="s">
        <v>1301</v>
      </c>
      <c r="E271" t="s">
        <v>314</v>
      </c>
      <c r="F271" t="s">
        <v>304</v>
      </c>
      <c r="G271">
        <v>90</v>
      </c>
      <c r="H271">
        <v>0.05</v>
      </c>
      <c r="I271" s="7">
        <v>0</v>
      </c>
      <c r="J271" s="7">
        <v>10</v>
      </c>
      <c r="K271" s="7">
        <v>3</v>
      </c>
      <c r="L271" s="5" t="str">
        <f>VLOOKUP(X271,[5]Inputs!$A:$F,6,FALSE)</f>
        <v>1.0284</v>
      </c>
      <c r="M271" s="5" t="str">
        <f>VLOOKUP(X271,[5]Inputs!$A:$H,8,FALSE)</f>
        <v>1.0375</v>
      </c>
      <c r="N271" s="5" t="str">
        <f>VLOOKUP(X271,[5]Inputs!$A:$H,7,FALSE)</f>
        <v>1.0300</v>
      </c>
      <c r="O271">
        <v>0</v>
      </c>
      <c r="P271">
        <v>0</v>
      </c>
      <c r="Q271">
        <v>0</v>
      </c>
      <c r="R271">
        <v>0</v>
      </c>
      <c r="S271">
        <f>SQRT((100/(J271*[5]Inputs!$B$9))^2/(K271^2+1))*[5]Inputs!$B$8^2/100</f>
        <v>5.2980313414205611</v>
      </c>
      <c r="T271">
        <f>SQRT((100/(J271*[5]Inputs!$B$9))^2-SQRT((100/(J271*[5]Inputs!$B$9))^2/(K271^2+1))^2)*[5]Inputs!$B$8^2/100/2/PI()/50</f>
        <v>5.0592472598572046E-2</v>
      </c>
      <c r="U271">
        <v>0</v>
      </c>
      <c r="V271">
        <v>0</v>
      </c>
      <c r="W271" t="str">
        <f t="shared" si="10"/>
        <v>PSCAD_DMAT_D_V.Spnt_SCR10_XR3_P0.05_Q0_V.Spnt.150.2</v>
      </c>
      <c r="X271" t="str">
        <f t="shared" si="11"/>
        <v>0.05_0_10_3</v>
      </c>
      <c r="Z271">
        <v>0</v>
      </c>
    </row>
    <row r="272" spans="1:26" x14ac:dyDescent="0.25">
      <c r="A272" s="1" t="s">
        <v>604</v>
      </c>
      <c r="B272" t="s">
        <v>55</v>
      </c>
      <c r="C272" t="s">
        <v>29</v>
      </c>
      <c r="D272" t="s">
        <v>1301</v>
      </c>
      <c r="E272" t="s">
        <v>314</v>
      </c>
      <c r="F272" t="s">
        <v>304</v>
      </c>
      <c r="G272">
        <v>90</v>
      </c>
      <c r="H272">
        <v>1</v>
      </c>
      <c r="I272" s="7">
        <v>0</v>
      </c>
      <c r="J272" s="7">
        <v>3</v>
      </c>
      <c r="K272" s="7">
        <v>14</v>
      </c>
      <c r="L272" s="5" t="str">
        <f>VLOOKUP(X272,[5]Inputs!$A:$F,6,FALSE)</f>
        <v>1.0573</v>
      </c>
      <c r="M272" s="5" t="str">
        <f>VLOOKUP(X272,[5]Inputs!$A:$H,8,FALSE)</f>
        <v>1.0500</v>
      </c>
      <c r="N272" s="5" t="str">
        <f>VLOOKUP(X272,[5]Inputs!$A:$H,7,FALSE)</f>
        <v>1.0300</v>
      </c>
      <c r="O272">
        <v>0</v>
      </c>
      <c r="P272">
        <v>0</v>
      </c>
      <c r="Q272">
        <v>0</v>
      </c>
      <c r="R272">
        <v>0</v>
      </c>
      <c r="S272">
        <f>SQRT((100/(J272*[5]Inputs!$B$9))^2/(K272^2+1))*[5]Inputs!$B$8^2/100</f>
        <v>3.9788737147094158</v>
      </c>
      <c r="T272">
        <f>SQRT((100/(J272*[5]Inputs!$B$9))^2-SQRT((100/(J272*[5]Inputs!$B$9))^2/(K272^2+1))^2)*[5]Inputs!$B$8^2/100/2/PI()/50</f>
        <v>0.17731207749763631</v>
      </c>
      <c r="U272">
        <v>0</v>
      </c>
      <c r="V272">
        <v>0</v>
      </c>
      <c r="W272" t="str">
        <f t="shared" si="10"/>
        <v>PSCAD_DMAT_D_V.Spnt_SCR3_XR14_P1_Q0_V.Spnt.151.1</v>
      </c>
      <c r="X272" t="str">
        <f t="shared" si="11"/>
        <v>1_0_3_14</v>
      </c>
      <c r="Z272">
        <v>0</v>
      </c>
    </row>
    <row r="273" spans="1:26" x14ac:dyDescent="0.25">
      <c r="A273" s="1" t="s">
        <v>605</v>
      </c>
      <c r="B273" t="s">
        <v>55</v>
      </c>
      <c r="C273" t="s">
        <v>29</v>
      </c>
      <c r="D273" t="s">
        <v>1301</v>
      </c>
      <c r="E273" t="s">
        <v>314</v>
      </c>
      <c r="F273" t="s">
        <v>304</v>
      </c>
      <c r="G273">
        <v>90</v>
      </c>
      <c r="H273">
        <v>1</v>
      </c>
      <c r="I273" s="7">
        <v>0</v>
      </c>
      <c r="J273" s="7">
        <v>3</v>
      </c>
      <c r="K273" s="7">
        <v>3</v>
      </c>
      <c r="L273" s="5" t="str">
        <f>VLOOKUP(X273,[5]Inputs!$A:$F,6,FALSE)</f>
        <v>0.9773</v>
      </c>
      <c r="M273" s="5" t="str">
        <f>VLOOKUP(X273,[5]Inputs!$A:$H,8,FALSE)</f>
        <v>1.0375</v>
      </c>
      <c r="N273" s="5" t="str">
        <f>VLOOKUP(X273,[5]Inputs!$A:$H,7,FALSE)</f>
        <v>1.0300</v>
      </c>
      <c r="O273">
        <v>0</v>
      </c>
      <c r="P273">
        <v>0</v>
      </c>
      <c r="Q273">
        <v>0</v>
      </c>
      <c r="R273">
        <v>0</v>
      </c>
      <c r="S273">
        <f>SQRT((100/(J273*[5]Inputs!$B$9))^2/(K273^2+1))*[5]Inputs!$B$8^2/100</f>
        <v>17.660104471401873</v>
      </c>
      <c r="T273">
        <f>SQRT((100/(J273*[5]Inputs!$B$9))^2-SQRT((100/(J273*[5]Inputs!$B$9))^2/(K273^2+1))^2)*[5]Inputs!$B$8^2/100/2/PI()/50</f>
        <v>0.16864157532857349</v>
      </c>
      <c r="U273">
        <v>0</v>
      </c>
      <c r="V273">
        <v>0</v>
      </c>
      <c r="W273" t="str">
        <f t="shared" si="10"/>
        <v>PSCAD_DMAT_D_V.Spnt_SCR3_XR3_P1_Q0_V.Spnt.151.2</v>
      </c>
      <c r="X273" t="str">
        <f t="shared" si="11"/>
        <v>1_0_3_3</v>
      </c>
      <c r="Z273">
        <v>0</v>
      </c>
    </row>
    <row r="274" spans="1:26" x14ac:dyDescent="0.25">
      <c r="A274" s="1" t="s">
        <v>606</v>
      </c>
      <c r="B274" t="s">
        <v>55</v>
      </c>
      <c r="C274" t="s">
        <v>29</v>
      </c>
      <c r="D274" t="s">
        <v>1301</v>
      </c>
      <c r="E274" t="s">
        <v>314</v>
      </c>
      <c r="F274" t="s">
        <v>304</v>
      </c>
      <c r="G274">
        <v>90</v>
      </c>
      <c r="H274">
        <v>0.05</v>
      </c>
      <c r="I274" s="7">
        <v>0</v>
      </c>
      <c r="J274" s="7">
        <v>3</v>
      </c>
      <c r="K274" s="7">
        <v>14</v>
      </c>
      <c r="L274" s="5" t="str">
        <f>VLOOKUP(X274,[5]Inputs!$A:$F,6,FALSE)</f>
        <v>1.0288</v>
      </c>
      <c r="M274" s="5" t="str">
        <f>VLOOKUP(X274,[5]Inputs!$A:$H,8,FALSE)</f>
        <v>1.0250</v>
      </c>
      <c r="N274" s="5" t="str">
        <f>VLOOKUP(X274,[5]Inputs!$A:$H,7,FALSE)</f>
        <v>1.0300</v>
      </c>
      <c r="O274">
        <v>0</v>
      </c>
      <c r="P274">
        <v>0</v>
      </c>
      <c r="Q274">
        <v>0</v>
      </c>
      <c r="R274">
        <v>0</v>
      </c>
      <c r="S274">
        <f>SQRT((100/(J274*[5]Inputs!$B$9))^2/(K274^2+1))*[5]Inputs!$B$8^2/100</f>
        <v>3.9788737147094158</v>
      </c>
      <c r="T274">
        <f>SQRT((100/(J274*[5]Inputs!$B$9))^2-SQRT((100/(J274*[5]Inputs!$B$9))^2/(K274^2+1))^2)*[5]Inputs!$B$8^2/100/2/PI()/50</f>
        <v>0.17731207749763631</v>
      </c>
      <c r="U274">
        <v>0</v>
      </c>
      <c r="V274">
        <v>0</v>
      </c>
      <c r="W274" t="str">
        <f t="shared" si="10"/>
        <v>PSCAD_DMAT_D_V.Spnt_SCR3_XR14_P0.05_Q0_V.Spnt.152.1</v>
      </c>
      <c r="X274" t="str">
        <f t="shared" si="11"/>
        <v>0.05_0_3_14</v>
      </c>
      <c r="Z274">
        <v>0</v>
      </c>
    </row>
    <row r="275" spans="1:26" x14ac:dyDescent="0.25">
      <c r="A275" s="1" t="s">
        <v>607</v>
      </c>
      <c r="B275" t="s">
        <v>55</v>
      </c>
      <c r="C275" t="s">
        <v>29</v>
      </c>
      <c r="D275" t="s">
        <v>1301</v>
      </c>
      <c r="E275" t="s">
        <v>314</v>
      </c>
      <c r="F275" t="s">
        <v>304</v>
      </c>
      <c r="G275">
        <v>90</v>
      </c>
      <c r="H275">
        <v>0.05</v>
      </c>
      <c r="I275" s="7">
        <v>0</v>
      </c>
      <c r="J275" s="7">
        <v>3</v>
      </c>
      <c r="K275" s="7">
        <v>3</v>
      </c>
      <c r="L275" s="5" t="str">
        <f>VLOOKUP(X275,[5]Inputs!$A:$F,6,FALSE)</f>
        <v>1.0248</v>
      </c>
      <c r="M275" s="5" t="str">
        <f>VLOOKUP(X275,[5]Inputs!$A:$H,8,FALSE)</f>
        <v>1.0250</v>
      </c>
      <c r="N275" s="5" t="str">
        <f>VLOOKUP(X275,[5]Inputs!$A:$H,7,FALSE)</f>
        <v>1.0300</v>
      </c>
      <c r="O275">
        <v>0</v>
      </c>
      <c r="P275">
        <v>0</v>
      </c>
      <c r="Q275">
        <v>0</v>
      </c>
      <c r="R275">
        <v>0</v>
      </c>
      <c r="S275">
        <f>SQRT((100/(J275*[5]Inputs!$B$9))^2/(K275^2+1))*[5]Inputs!$B$8^2/100</f>
        <v>17.660104471401873</v>
      </c>
      <c r="T275">
        <f>SQRT((100/(J275*[5]Inputs!$B$9))^2-SQRT((100/(J275*[5]Inputs!$B$9))^2/(K275^2+1))^2)*[5]Inputs!$B$8^2/100/2/PI()/50</f>
        <v>0.16864157532857349</v>
      </c>
      <c r="U275">
        <v>0</v>
      </c>
      <c r="V275">
        <v>0</v>
      </c>
      <c r="W275" t="str">
        <f t="shared" si="10"/>
        <v>PSCAD_DMAT_D_V.Spnt_SCR3_XR3_P0.05_Q0_V.Spnt.152.2</v>
      </c>
      <c r="X275" t="str">
        <f t="shared" si="11"/>
        <v>0.05_0_3_3</v>
      </c>
      <c r="Z275">
        <v>0</v>
      </c>
    </row>
    <row r="276" spans="1:26" x14ac:dyDescent="0.25">
      <c r="A276" s="1" t="s">
        <v>608</v>
      </c>
      <c r="B276" t="s">
        <v>55</v>
      </c>
      <c r="C276" t="s">
        <v>29</v>
      </c>
      <c r="D276" t="s">
        <v>1301</v>
      </c>
      <c r="E276" t="s">
        <v>314</v>
      </c>
      <c r="F276" t="s">
        <v>304</v>
      </c>
      <c r="G276">
        <v>90</v>
      </c>
      <c r="H276">
        <v>1</v>
      </c>
      <c r="I276" s="7">
        <v>0</v>
      </c>
      <c r="J276" s="7">
        <v>7.06</v>
      </c>
      <c r="K276" s="7">
        <v>1.63</v>
      </c>
      <c r="L276" s="5" t="str">
        <f>VLOOKUP(X276,[5]Inputs!$A:$F,6,FALSE)</f>
        <v>0.9653</v>
      </c>
      <c r="M276" s="5" t="str">
        <f>VLOOKUP(X276,[5]Inputs!$A:$H,8,FALSE)</f>
        <v>1.0375</v>
      </c>
      <c r="N276" s="5" t="str">
        <f>VLOOKUP(X276,[5]Inputs!$A:$H,7,FALSE)</f>
        <v>1.0300</v>
      </c>
      <c r="O276">
        <v>0</v>
      </c>
      <c r="P276">
        <v>0</v>
      </c>
      <c r="Q276">
        <v>0</v>
      </c>
      <c r="R276">
        <v>0</v>
      </c>
      <c r="S276">
        <f>SQRT((100/(J276*[5]Inputs!$B$9))^2/(K276^2+1))*[5]Inputs!$B$8^2/100</f>
        <v>12.409471324438538</v>
      </c>
      <c r="T276">
        <f>SQRT((100/(J276*[5]Inputs!$B$9))^2-SQRT((100/(J276*[5]Inputs!$B$9))^2/(K276^2+1))^2)*[5]Inputs!$B$8^2/100/2/PI()/50</f>
        <v>6.4385935699593638E-2</v>
      </c>
      <c r="U276">
        <v>0</v>
      </c>
      <c r="V276">
        <v>0</v>
      </c>
      <c r="W276" t="str">
        <f t="shared" si="10"/>
        <v>PSCAD_DMAT_D_V.Spnt_SCR7.06_XR1.63_P1_Q0_V.Spnt.153.1</v>
      </c>
      <c r="X276" t="str">
        <f t="shared" si="11"/>
        <v>1_0_7.06_1.63</v>
      </c>
      <c r="Z276">
        <v>0</v>
      </c>
    </row>
    <row r="277" spans="1:26" x14ac:dyDescent="0.25">
      <c r="A277" s="1" t="s">
        <v>609</v>
      </c>
      <c r="B277" t="s">
        <v>55</v>
      </c>
      <c r="C277" t="s">
        <v>29</v>
      </c>
      <c r="D277" t="s">
        <v>1301</v>
      </c>
      <c r="E277" t="s">
        <v>314</v>
      </c>
      <c r="F277" t="s">
        <v>304</v>
      </c>
      <c r="G277">
        <v>90</v>
      </c>
      <c r="H277">
        <v>1</v>
      </c>
      <c r="I277" s="7">
        <v>0</v>
      </c>
      <c r="J277" s="7">
        <v>4.53</v>
      </c>
      <c r="K277" s="7">
        <v>1.21</v>
      </c>
      <c r="L277" s="5" t="str">
        <f>VLOOKUP(X277,[5]Inputs!$A:$F,6,FALSE)</f>
        <v>0.9087</v>
      </c>
      <c r="M277" s="5" t="str">
        <f>VLOOKUP(X277,[5]Inputs!$A:$H,8,FALSE)</f>
        <v>1.0375</v>
      </c>
      <c r="N277" s="5" t="str">
        <f>VLOOKUP(X277,[5]Inputs!$A:$H,7,FALSE)</f>
        <v>1.0300</v>
      </c>
      <c r="O277">
        <v>0</v>
      </c>
      <c r="P277">
        <v>0</v>
      </c>
      <c r="Q277">
        <v>0</v>
      </c>
      <c r="R277">
        <v>0</v>
      </c>
      <c r="S277">
        <f>SQRT((100/(J277*[5]Inputs!$B$9))^2/(K277^2+1))*[5]Inputs!$B$8^2/100</f>
        <v>23.560643977140487</v>
      </c>
      <c r="T277">
        <f>SQRT((100/(J277*[5]Inputs!$B$9))^2-SQRT((100/(J277*[5]Inputs!$B$9))^2/(K277^2+1))^2)*[5]Inputs!$B$8^2/100/2/PI()/50</f>
        <v>9.0744989423642869E-2</v>
      </c>
      <c r="U277">
        <v>0</v>
      </c>
      <c r="V277">
        <v>0</v>
      </c>
      <c r="W277" t="str">
        <f t="shared" si="10"/>
        <v>PSCAD_DMAT_D_V.Spnt_SCR4.53_XR1.21_P1_Q0_V.Spnt.153.2</v>
      </c>
      <c r="X277" t="str">
        <f t="shared" si="11"/>
        <v>1_0_4.53_1.21</v>
      </c>
      <c r="Z277">
        <v>0</v>
      </c>
    </row>
    <row r="278" spans="1:26" x14ac:dyDescent="0.25">
      <c r="A278" s="1" t="s">
        <v>610</v>
      </c>
      <c r="B278" t="s">
        <v>55</v>
      </c>
      <c r="C278" t="s">
        <v>29</v>
      </c>
      <c r="D278" t="s">
        <v>1301</v>
      </c>
      <c r="E278" t="s">
        <v>314</v>
      </c>
      <c r="F278" t="s">
        <v>304</v>
      </c>
      <c r="G278">
        <v>90</v>
      </c>
      <c r="H278">
        <v>0.05</v>
      </c>
      <c r="I278" s="7">
        <v>0</v>
      </c>
      <c r="J278" s="7">
        <v>7.06</v>
      </c>
      <c r="K278" s="7">
        <v>1.63</v>
      </c>
      <c r="L278" s="5" t="str">
        <f>VLOOKUP(X278,[5]Inputs!$A:$F,6,FALSE)</f>
        <v>1.0264</v>
      </c>
      <c r="M278" s="5" t="str">
        <f>VLOOKUP(X278,[5]Inputs!$A:$H,8,FALSE)</f>
        <v>1.0375</v>
      </c>
      <c r="N278" s="5" t="str">
        <f>VLOOKUP(X278,[5]Inputs!$A:$H,7,FALSE)</f>
        <v>1.0300</v>
      </c>
      <c r="O278">
        <v>0</v>
      </c>
      <c r="P278">
        <v>0</v>
      </c>
      <c r="Q278">
        <v>0</v>
      </c>
      <c r="R278">
        <v>0</v>
      </c>
      <c r="S278">
        <f>SQRT((100/(J278*[5]Inputs!$B$9))^2/(K278^2+1))*[5]Inputs!$B$8^2/100</f>
        <v>12.409471324438538</v>
      </c>
      <c r="T278">
        <f>SQRT((100/(J278*[5]Inputs!$B$9))^2-SQRT((100/(J278*[5]Inputs!$B$9))^2/(K278^2+1))^2)*[5]Inputs!$B$8^2/100/2/PI()/50</f>
        <v>6.4385935699593638E-2</v>
      </c>
      <c r="U278">
        <v>0</v>
      </c>
      <c r="V278">
        <v>0</v>
      </c>
      <c r="W278" t="str">
        <f t="shared" si="10"/>
        <v>PSCAD_DMAT_D_V.Spnt_SCR7.06_XR1.63_P0.05_Q0_V.Spnt.154.1</v>
      </c>
      <c r="X278" t="str">
        <f t="shared" si="11"/>
        <v>0.05_0_7.06_1.63</v>
      </c>
      <c r="Z278">
        <v>0</v>
      </c>
    </row>
    <row r="279" spans="1:26" ht="14.25" customHeight="1" x14ac:dyDescent="0.25">
      <c r="A279" s="1" t="s">
        <v>611</v>
      </c>
      <c r="B279" t="s">
        <v>55</v>
      </c>
      <c r="C279" t="s">
        <v>29</v>
      </c>
      <c r="D279" t="s">
        <v>1301</v>
      </c>
      <c r="E279" t="s">
        <v>314</v>
      </c>
      <c r="F279" t="s">
        <v>304</v>
      </c>
      <c r="G279">
        <v>90</v>
      </c>
      <c r="H279">
        <v>0.05</v>
      </c>
      <c r="I279" s="7">
        <v>0</v>
      </c>
      <c r="J279" s="7">
        <v>4.53</v>
      </c>
      <c r="K279" s="7">
        <v>1.21</v>
      </c>
      <c r="L279" s="5" t="str">
        <f>VLOOKUP(X279,[5]Inputs!$A:$F,6,FALSE)</f>
        <v>1.0233</v>
      </c>
      <c r="M279" s="5" t="str">
        <f>VLOOKUP(X279,[5]Inputs!$A:$H,8,FALSE)</f>
        <v>1.0250</v>
      </c>
      <c r="N279" s="5" t="str">
        <f>VLOOKUP(X279,[5]Inputs!$A:$H,7,FALSE)</f>
        <v>1.0300</v>
      </c>
      <c r="O279">
        <v>0</v>
      </c>
      <c r="P279">
        <v>0</v>
      </c>
      <c r="Q279">
        <v>0</v>
      </c>
      <c r="R279">
        <v>0</v>
      </c>
      <c r="S279">
        <f>SQRT((100/(J279*[5]Inputs!$B$9))^2/(K279^2+1))*[5]Inputs!$B$8^2/100</f>
        <v>23.560643977140487</v>
      </c>
      <c r="T279">
        <f>SQRT((100/(J279*[5]Inputs!$B$9))^2-SQRT((100/(J279*[5]Inputs!$B$9))^2/(K279^2+1))^2)*[5]Inputs!$B$8^2/100/2/PI()/50</f>
        <v>9.0744989423642869E-2</v>
      </c>
      <c r="U279">
        <v>0</v>
      </c>
      <c r="V279">
        <v>0</v>
      </c>
      <c r="W279" t="str">
        <f t="shared" si="10"/>
        <v>PSCAD_DMAT_D_V.Spnt_SCR4.53_XR1.21_P0.05_Q0_V.Spnt.154.2</v>
      </c>
      <c r="X279" t="str">
        <f t="shared" si="11"/>
        <v>0.05_0_4.53_1.21</v>
      </c>
      <c r="Z279">
        <v>0</v>
      </c>
    </row>
    <row r="280" spans="1:26" x14ac:dyDescent="0.25">
      <c r="A280" s="1" t="s">
        <v>612</v>
      </c>
      <c r="B280" t="s">
        <v>55</v>
      </c>
      <c r="C280" t="s">
        <v>30</v>
      </c>
      <c r="D280" t="s">
        <v>1301</v>
      </c>
      <c r="E280" t="s">
        <v>315</v>
      </c>
      <c r="F280" t="s">
        <v>304</v>
      </c>
      <c r="G280">
        <v>70</v>
      </c>
      <c r="H280">
        <v>1</v>
      </c>
      <c r="I280" s="7">
        <v>0</v>
      </c>
      <c r="J280" s="7">
        <v>10</v>
      </c>
      <c r="K280" s="7">
        <v>14</v>
      </c>
      <c r="L280" s="5" t="str">
        <f>VLOOKUP(X280,[5]Inputs!$A:$F,6,FALSE)</f>
        <v>1.0276</v>
      </c>
      <c r="M280" s="5" t="str">
        <f>VLOOKUP(X280,[5]Inputs!$A:$H,8,FALSE)</f>
        <v>1.0500</v>
      </c>
      <c r="N280" s="5" t="str">
        <f>VLOOKUP(X280,[5]Inputs!$A:$H,7,FALSE)</f>
        <v>1.0300</v>
      </c>
      <c r="O280">
        <v>0</v>
      </c>
      <c r="P280">
        <v>0</v>
      </c>
      <c r="Q280">
        <v>0</v>
      </c>
      <c r="R280">
        <v>0</v>
      </c>
      <c r="S280">
        <f>SQRT((100/(J280*[5]Inputs!$B$9))^2/(K280^2+1))*[5]Inputs!$B$8^2/100</f>
        <v>1.1936621144128245</v>
      </c>
      <c r="T280">
        <f>SQRT((100/(J280*[5]Inputs!$B$9))^2-SQRT((100/(J280*[5]Inputs!$B$9))^2/(K280^2+1))^2)*[5]Inputs!$B$8^2/100/2/PI()/50</f>
        <v>5.3193623249290889E-2</v>
      </c>
      <c r="U280">
        <v>0</v>
      </c>
      <c r="V280">
        <v>0</v>
      </c>
      <c r="W280" t="str">
        <f t="shared" si="10"/>
        <v>PSCAD_DMAT_D_V.Gstep_SCR10_XR14_P1_Q0_V.Gstep.155.1</v>
      </c>
      <c r="X280" t="str">
        <f t="shared" si="11"/>
        <v>1_0_10_14</v>
      </c>
      <c r="Z280">
        <v>0</v>
      </c>
    </row>
    <row r="281" spans="1:26" x14ac:dyDescent="0.25">
      <c r="A281" s="1" t="s">
        <v>613</v>
      </c>
      <c r="B281" t="s">
        <v>55</v>
      </c>
      <c r="C281" t="s">
        <v>30</v>
      </c>
      <c r="D281" t="s">
        <v>1301</v>
      </c>
      <c r="E281" t="s">
        <v>315</v>
      </c>
      <c r="F281" t="s">
        <v>304</v>
      </c>
      <c r="G281">
        <v>70</v>
      </c>
      <c r="H281">
        <v>1</v>
      </c>
      <c r="I281" s="7">
        <v>0</v>
      </c>
      <c r="J281" s="7">
        <v>10</v>
      </c>
      <c r="K281" s="7">
        <v>3</v>
      </c>
      <c r="L281" s="5" t="str">
        <f>VLOOKUP(X281,[5]Inputs!$A:$F,6,FALSE)</f>
        <v>1.0035</v>
      </c>
      <c r="M281" s="5" t="str">
        <f>VLOOKUP(X281,[5]Inputs!$A:$H,8,FALSE)</f>
        <v>1.0375</v>
      </c>
      <c r="N281" s="5" t="str">
        <f>VLOOKUP(X281,[5]Inputs!$A:$H,7,FALSE)</f>
        <v>1.0300</v>
      </c>
      <c r="O281">
        <v>0</v>
      </c>
      <c r="P281">
        <v>0</v>
      </c>
      <c r="Q281">
        <v>0</v>
      </c>
      <c r="R281">
        <v>0</v>
      </c>
      <c r="S281">
        <f>SQRT((100/(J281*[5]Inputs!$B$9))^2/(K281^2+1))*[5]Inputs!$B$8^2/100</f>
        <v>5.2980313414205611</v>
      </c>
      <c r="T281">
        <f>SQRT((100/(J281*[5]Inputs!$B$9))^2-SQRT((100/(J281*[5]Inputs!$B$9))^2/(K281^2+1))^2)*[5]Inputs!$B$8^2/100/2/PI()/50</f>
        <v>5.0592472598572046E-2</v>
      </c>
      <c r="U281">
        <v>0</v>
      </c>
      <c r="V281">
        <v>0</v>
      </c>
      <c r="W281" t="str">
        <f t="shared" si="10"/>
        <v>PSCAD_DMAT_D_V.Gstep_SCR10_XR3_P1_Q0_V.Gstep.155.2</v>
      </c>
      <c r="X281" t="str">
        <f t="shared" si="11"/>
        <v>1_0_10_3</v>
      </c>
      <c r="Z281">
        <v>0</v>
      </c>
    </row>
    <row r="282" spans="1:26" x14ac:dyDescent="0.25">
      <c r="A282" s="1" t="s">
        <v>614</v>
      </c>
      <c r="B282" t="s">
        <v>55</v>
      </c>
      <c r="C282" t="s">
        <v>30</v>
      </c>
      <c r="D282" t="s">
        <v>1301</v>
      </c>
      <c r="E282" t="s">
        <v>315</v>
      </c>
      <c r="F282" t="s">
        <v>304</v>
      </c>
      <c r="G282">
        <v>70</v>
      </c>
      <c r="H282">
        <v>0.05</v>
      </c>
      <c r="I282" s="7">
        <v>0</v>
      </c>
      <c r="J282" s="7">
        <v>10</v>
      </c>
      <c r="K282" s="7">
        <v>14</v>
      </c>
      <c r="L282" s="5" t="str">
        <f>VLOOKUP(X282,[5]Inputs!$A:$F,6,FALSE)</f>
        <v>1.0296</v>
      </c>
      <c r="M282" s="5" t="str">
        <f>VLOOKUP(X282,[5]Inputs!$A:$H,8,FALSE)</f>
        <v>1.0375</v>
      </c>
      <c r="N282" s="5" t="str">
        <f>VLOOKUP(X282,[5]Inputs!$A:$H,7,FALSE)</f>
        <v>1.0300</v>
      </c>
      <c r="O282">
        <v>0</v>
      </c>
      <c r="P282">
        <v>0</v>
      </c>
      <c r="Q282">
        <v>0</v>
      </c>
      <c r="R282">
        <v>0</v>
      </c>
      <c r="S282">
        <f>SQRT((100/(J282*[5]Inputs!$B$9))^2/(K282^2+1))*[5]Inputs!$B$8^2/100</f>
        <v>1.1936621144128245</v>
      </c>
      <c r="T282">
        <f>SQRT((100/(J282*[5]Inputs!$B$9))^2-SQRT((100/(J282*[5]Inputs!$B$9))^2/(K282^2+1))^2)*[5]Inputs!$B$8^2/100/2/PI()/50</f>
        <v>5.3193623249290889E-2</v>
      </c>
      <c r="U282">
        <v>0</v>
      </c>
      <c r="V282">
        <v>0</v>
      </c>
      <c r="W282" t="str">
        <f t="shared" si="10"/>
        <v>PSCAD_DMAT_D_V.Gstep_SCR10_XR14_P0.05_Q0_V.Gstep.156.1</v>
      </c>
      <c r="X282" t="str">
        <f t="shared" si="11"/>
        <v>0.05_0_10_14</v>
      </c>
      <c r="Z282">
        <v>0</v>
      </c>
    </row>
    <row r="283" spans="1:26" x14ac:dyDescent="0.25">
      <c r="A283" s="1" t="s">
        <v>615</v>
      </c>
      <c r="B283" t="s">
        <v>55</v>
      </c>
      <c r="C283" t="s">
        <v>30</v>
      </c>
      <c r="D283" t="s">
        <v>1301</v>
      </c>
      <c r="E283" t="s">
        <v>315</v>
      </c>
      <c r="F283" t="s">
        <v>304</v>
      </c>
      <c r="G283">
        <v>70</v>
      </c>
      <c r="H283">
        <v>0.05</v>
      </c>
      <c r="I283" s="7">
        <v>0</v>
      </c>
      <c r="J283" s="7">
        <v>10</v>
      </c>
      <c r="K283" s="7">
        <v>3</v>
      </c>
      <c r="L283" s="5" t="str">
        <f>VLOOKUP(X283,[5]Inputs!$A:$F,6,FALSE)</f>
        <v>1.0284</v>
      </c>
      <c r="M283" s="5" t="str">
        <f>VLOOKUP(X283,[5]Inputs!$A:$H,8,FALSE)</f>
        <v>1.0375</v>
      </c>
      <c r="N283" s="5" t="str">
        <f>VLOOKUP(X283,[5]Inputs!$A:$H,7,FALSE)</f>
        <v>1.0300</v>
      </c>
      <c r="O283">
        <v>0</v>
      </c>
      <c r="P283">
        <v>0</v>
      </c>
      <c r="Q283">
        <v>0</v>
      </c>
      <c r="R283">
        <v>0</v>
      </c>
      <c r="S283">
        <f>SQRT((100/(J283*[5]Inputs!$B$9))^2/(K283^2+1))*[5]Inputs!$B$8^2/100</f>
        <v>5.2980313414205611</v>
      </c>
      <c r="T283">
        <f>SQRT((100/(J283*[5]Inputs!$B$9))^2-SQRT((100/(J283*[5]Inputs!$B$9))^2/(K283^2+1))^2)*[5]Inputs!$B$8^2/100/2/PI()/50</f>
        <v>5.0592472598572046E-2</v>
      </c>
      <c r="U283">
        <v>0</v>
      </c>
      <c r="V283">
        <v>0</v>
      </c>
      <c r="W283" t="str">
        <f t="shared" si="10"/>
        <v>PSCAD_DMAT_D_V.Gstep_SCR10_XR3_P0.05_Q0_V.Gstep.156.2</v>
      </c>
      <c r="X283" t="str">
        <f t="shared" si="11"/>
        <v>0.05_0_10_3</v>
      </c>
      <c r="Z283">
        <v>0</v>
      </c>
    </row>
    <row r="284" spans="1:26" x14ac:dyDescent="0.25">
      <c r="A284" s="1" t="s">
        <v>616</v>
      </c>
      <c r="B284" t="s">
        <v>55</v>
      </c>
      <c r="C284" t="s">
        <v>30</v>
      </c>
      <c r="D284" t="s">
        <v>1301</v>
      </c>
      <c r="E284" t="s">
        <v>315</v>
      </c>
      <c r="F284" t="s">
        <v>304</v>
      </c>
      <c r="G284">
        <v>70</v>
      </c>
      <c r="H284">
        <v>1</v>
      </c>
      <c r="I284" s="7">
        <v>0</v>
      </c>
      <c r="J284" s="7">
        <v>3</v>
      </c>
      <c r="K284" s="7">
        <v>14</v>
      </c>
      <c r="L284" s="5" t="str">
        <f>VLOOKUP(X284,[5]Inputs!$A:$F,6,FALSE)</f>
        <v>1.0573</v>
      </c>
      <c r="M284" s="5" t="str">
        <f>VLOOKUP(X284,[5]Inputs!$A:$H,8,FALSE)</f>
        <v>1.0500</v>
      </c>
      <c r="N284" s="5" t="str">
        <f>VLOOKUP(X284,[5]Inputs!$A:$H,7,FALSE)</f>
        <v>1.0300</v>
      </c>
      <c r="O284">
        <v>0</v>
      </c>
      <c r="P284">
        <v>0</v>
      </c>
      <c r="Q284">
        <v>0</v>
      </c>
      <c r="R284">
        <v>0</v>
      </c>
      <c r="S284">
        <f>SQRT((100/(J284*[5]Inputs!$B$9))^2/(K284^2+1))*[5]Inputs!$B$8^2/100</f>
        <v>3.9788737147094158</v>
      </c>
      <c r="T284">
        <f>SQRT((100/(J284*[5]Inputs!$B$9))^2-SQRT((100/(J284*[5]Inputs!$B$9))^2/(K284^2+1))^2)*[5]Inputs!$B$8^2/100/2/PI()/50</f>
        <v>0.17731207749763631</v>
      </c>
      <c r="U284">
        <v>0</v>
      </c>
      <c r="V284">
        <v>0</v>
      </c>
      <c r="W284" t="str">
        <f t="shared" si="10"/>
        <v>PSCAD_DMAT_D_V.Gstep_SCR3_XR14_P1_Q0_V.Gstep.157.1</v>
      </c>
      <c r="X284" t="str">
        <f t="shared" si="11"/>
        <v>1_0_3_14</v>
      </c>
      <c r="Z284">
        <v>0</v>
      </c>
    </row>
    <row r="285" spans="1:26" x14ac:dyDescent="0.25">
      <c r="A285" s="1" t="s">
        <v>617</v>
      </c>
      <c r="B285" t="s">
        <v>55</v>
      </c>
      <c r="C285" t="s">
        <v>30</v>
      </c>
      <c r="D285" t="s">
        <v>1301</v>
      </c>
      <c r="E285" t="s">
        <v>315</v>
      </c>
      <c r="F285" t="s">
        <v>304</v>
      </c>
      <c r="G285">
        <v>70</v>
      </c>
      <c r="H285">
        <v>1</v>
      </c>
      <c r="I285" s="7">
        <v>0</v>
      </c>
      <c r="J285" s="7">
        <v>3</v>
      </c>
      <c r="K285" s="7">
        <v>3</v>
      </c>
      <c r="L285" s="5" t="str">
        <f>VLOOKUP(X285,[5]Inputs!$A:$F,6,FALSE)</f>
        <v>0.9773</v>
      </c>
      <c r="M285" s="5" t="str">
        <f>VLOOKUP(X285,[5]Inputs!$A:$H,8,FALSE)</f>
        <v>1.0375</v>
      </c>
      <c r="N285" s="5" t="str">
        <f>VLOOKUP(X285,[5]Inputs!$A:$H,7,FALSE)</f>
        <v>1.0300</v>
      </c>
      <c r="O285">
        <v>0</v>
      </c>
      <c r="P285">
        <v>0</v>
      </c>
      <c r="Q285">
        <v>0</v>
      </c>
      <c r="R285">
        <v>0</v>
      </c>
      <c r="S285">
        <f>SQRT((100/(J285*[5]Inputs!$B$9))^2/(K285^2+1))*[5]Inputs!$B$8^2/100</f>
        <v>17.660104471401873</v>
      </c>
      <c r="T285">
        <f>SQRT((100/(J285*[5]Inputs!$B$9))^2-SQRT((100/(J285*[5]Inputs!$B$9))^2/(K285^2+1))^2)*[5]Inputs!$B$8^2/100/2/PI()/50</f>
        <v>0.16864157532857349</v>
      </c>
      <c r="U285">
        <v>0</v>
      </c>
      <c r="V285">
        <v>0</v>
      </c>
      <c r="W285" t="str">
        <f t="shared" si="10"/>
        <v>PSCAD_DMAT_D_V.Gstep_SCR3_XR3_P1_Q0_V.Gstep.157.2</v>
      </c>
      <c r="X285" t="str">
        <f t="shared" si="11"/>
        <v>1_0_3_3</v>
      </c>
      <c r="Z285">
        <v>0</v>
      </c>
    </row>
    <row r="286" spans="1:26" x14ac:dyDescent="0.25">
      <c r="A286" s="1" t="s">
        <v>618</v>
      </c>
      <c r="B286" t="s">
        <v>55</v>
      </c>
      <c r="C286" t="s">
        <v>30</v>
      </c>
      <c r="D286" t="s">
        <v>1301</v>
      </c>
      <c r="E286" t="s">
        <v>315</v>
      </c>
      <c r="F286" t="s">
        <v>304</v>
      </c>
      <c r="G286">
        <v>70</v>
      </c>
      <c r="H286">
        <v>0.05</v>
      </c>
      <c r="I286" s="7">
        <v>0</v>
      </c>
      <c r="J286" s="7">
        <v>3</v>
      </c>
      <c r="K286" s="7">
        <v>14</v>
      </c>
      <c r="L286" s="5" t="str">
        <f>VLOOKUP(X286,[5]Inputs!$A:$F,6,FALSE)</f>
        <v>1.0288</v>
      </c>
      <c r="M286" s="5" t="str">
        <f>VLOOKUP(X286,[5]Inputs!$A:$H,8,FALSE)</f>
        <v>1.0250</v>
      </c>
      <c r="N286" s="5" t="str">
        <f>VLOOKUP(X286,[5]Inputs!$A:$H,7,FALSE)</f>
        <v>1.0300</v>
      </c>
      <c r="O286">
        <v>0</v>
      </c>
      <c r="P286">
        <v>0</v>
      </c>
      <c r="Q286">
        <v>0</v>
      </c>
      <c r="R286">
        <v>0</v>
      </c>
      <c r="S286">
        <f>SQRT((100/(J286*[5]Inputs!$B$9))^2/(K286^2+1))*[5]Inputs!$B$8^2/100</f>
        <v>3.9788737147094158</v>
      </c>
      <c r="T286">
        <f>SQRT((100/(J286*[5]Inputs!$B$9))^2-SQRT((100/(J286*[5]Inputs!$B$9))^2/(K286^2+1))^2)*[5]Inputs!$B$8^2/100/2/PI()/50</f>
        <v>0.17731207749763631</v>
      </c>
      <c r="U286">
        <v>0</v>
      </c>
      <c r="V286">
        <v>0</v>
      </c>
      <c r="W286" t="str">
        <f t="shared" si="10"/>
        <v>PSCAD_DMAT_D_V.Gstep_SCR3_XR14_P0.05_Q0_V.Gstep.158.1</v>
      </c>
      <c r="X286" t="str">
        <f t="shared" si="11"/>
        <v>0.05_0_3_14</v>
      </c>
      <c r="Z286">
        <v>0</v>
      </c>
    </row>
    <row r="287" spans="1:26" x14ac:dyDescent="0.25">
      <c r="A287" s="1" t="s">
        <v>619</v>
      </c>
      <c r="B287" t="s">
        <v>55</v>
      </c>
      <c r="C287" t="s">
        <v>30</v>
      </c>
      <c r="D287" t="s">
        <v>1301</v>
      </c>
      <c r="E287" t="s">
        <v>315</v>
      </c>
      <c r="F287" t="s">
        <v>304</v>
      </c>
      <c r="G287">
        <v>70</v>
      </c>
      <c r="H287">
        <v>0.05</v>
      </c>
      <c r="I287" s="7">
        <v>0</v>
      </c>
      <c r="J287" s="7">
        <v>3</v>
      </c>
      <c r="K287" s="7">
        <v>3</v>
      </c>
      <c r="L287" s="5" t="str">
        <f>VLOOKUP(X287,[5]Inputs!$A:$F,6,FALSE)</f>
        <v>1.0248</v>
      </c>
      <c r="M287" s="5" t="str">
        <f>VLOOKUP(X287,[5]Inputs!$A:$H,8,FALSE)</f>
        <v>1.0250</v>
      </c>
      <c r="N287" s="5" t="str">
        <f>VLOOKUP(X287,[5]Inputs!$A:$H,7,FALSE)</f>
        <v>1.0300</v>
      </c>
      <c r="O287">
        <v>0</v>
      </c>
      <c r="P287">
        <v>0</v>
      </c>
      <c r="Q287">
        <v>0</v>
      </c>
      <c r="R287">
        <v>0</v>
      </c>
      <c r="S287">
        <f>SQRT((100/(J287*[5]Inputs!$B$9))^2/(K287^2+1))*[5]Inputs!$B$8^2/100</f>
        <v>17.660104471401873</v>
      </c>
      <c r="T287">
        <f>SQRT((100/(J287*[5]Inputs!$B$9))^2-SQRT((100/(J287*[5]Inputs!$B$9))^2/(K287^2+1))^2)*[5]Inputs!$B$8^2/100/2/PI()/50</f>
        <v>0.16864157532857349</v>
      </c>
      <c r="U287">
        <v>0</v>
      </c>
      <c r="V287">
        <v>0</v>
      </c>
      <c r="W287" t="str">
        <f t="shared" si="10"/>
        <v>PSCAD_DMAT_D_V.Gstep_SCR3_XR3_P0.05_Q0_V.Gstep.158.2</v>
      </c>
      <c r="X287" t="str">
        <f t="shared" si="11"/>
        <v>0.05_0_3_3</v>
      </c>
      <c r="Z287">
        <v>0</v>
      </c>
    </row>
    <row r="288" spans="1:26" x14ac:dyDescent="0.25">
      <c r="A288" s="1" t="s">
        <v>620</v>
      </c>
      <c r="B288" t="s">
        <v>55</v>
      </c>
      <c r="C288" t="s">
        <v>30</v>
      </c>
      <c r="D288" t="s">
        <v>1301</v>
      </c>
      <c r="E288" t="s">
        <v>315</v>
      </c>
      <c r="F288" t="s">
        <v>304</v>
      </c>
      <c r="G288">
        <v>70</v>
      </c>
      <c r="H288">
        <v>1</v>
      </c>
      <c r="I288" s="7">
        <v>0</v>
      </c>
      <c r="J288" s="7">
        <v>7.06</v>
      </c>
      <c r="K288" s="7">
        <v>1.63</v>
      </c>
      <c r="L288" s="5" t="str">
        <f>VLOOKUP(X288,[5]Inputs!$A:$F,6,FALSE)</f>
        <v>0.9653</v>
      </c>
      <c r="M288" s="5" t="str">
        <f>VLOOKUP(X288,[5]Inputs!$A:$H,8,FALSE)</f>
        <v>1.0375</v>
      </c>
      <c r="N288" s="5" t="str">
        <f>VLOOKUP(X288,[5]Inputs!$A:$H,7,FALSE)</f>
        <v>1.0300</v>
      </c>
      <c r="O288">
        <v>0</v>
      </c>
      <c r="P288">
        <v>0</v>
      </c>
      <c r="Q288">
        <v>0</v>
      </c>
      <c r="R288">
        <v>0</v>
      </c>
      <c r="S288">
        <f>SQRT((100/(J288*[5]Inputs!$B$9))^2/(K288^2+1))*[5]Inputs!$B$8^2/100</f>
        <v>12.409471324438538</v>
      </c>
      <c r="T288">
        <f>SQRT((100/(J288*[5]Inputs!$B$9))^2-SQRT((100/(J288*[5]Inputs!$B$9))^2/(K288^2+1))^2)*[5]Inputs!$B$8^2/100/2/PI()/50</f>
        <v>6.4385935699593638E-2</v>
      </c>
      <c r="U288">
        <v>0</v>
      </c>
      <c r="V288">
        <v>0</v>
      </c>
      <c r="W288" t="str">
        <f t="shared" si="10"/>
        <v>PSCAD_DMAT_D_V.Gstep_SCR7.06_XR1.63_P1_Q0_V.Gstep.159.1</v>
      </c>
      <c r="X288" t="str">
        <f t="shared" si="11"/>
        <v>1_0_7.06_1.63</v>
      </c>
      <c r="Z288">
        <v>0</v>
      </c>
    </row>
    <row r="289" spans="1:26" x14ac:dyDescent="0.25">
      <c r="A289" s="1" t="s">
        <v>621</v>
      </c>
      <c r="B289" t="s">
        <v>55</v>
      </c>
      <c r="C289" t="s">
        <v>30</v>
      </c>
      <c r="D289" t="s">
        <v>1301</v>
      </c>
      <c r="E289" t="s">
        <v>315</v>
      </c>
      <c r="F289" t="s">
        <v>304</v>
      </c>
      <c r="G289">
        <v>70</v>
      </c>
      <c r="H289">
        <v>1</v>
      </c>
      <c r="I289" s="7">
        <v>0</v>
      </c>
      <c r="J289" s="7">
        <v>4.53</v>
      </c>
      <c r="K289" s="7">
        <v>1.21</v>
      </c>
      <c r="L289" s="5" t="str">
        <f>VLOOKUP(X289,[5]Inputs!$A:$F,6,FALSE)</f>
        <v>0.9087</v>
      </c>
      <c r="M289" s="5" t="str">
        <f>VLOOKUP(X289,[5]Inputs!$A:$H,8,FALSE)</f>
        <v>1.0375</v>
      </c>
      <c r="N289" s="5" t="str">
        <f>VLOOKUP(X289,[5]Inputs!$A:$H,7,FALSE)</f>
        <v>1.0300</v>
      </c>
      <c r="O289">
        <v>0</v>
      </c>
      <c r="P289">
        <v>0</v>
      </c>
      <c r="Q289">
        <v>0</v>
      </c>
      <c r="R289">
        <v>0</v>
      </c>
      <c r="S289">
        <f>SQRT((100/(J289*[5]Inputs!$B$9))^2/(K289^2+1))*[5]Inputs!$B$8^2/100</f>
        <v>23.560643977140487</v>
      </c>
      <c r="T289">
        <f>SQRT((100/(J289*[5]Inputs!$B$9))^2-SQRT((100/(J289*[5]Inputs!$B$9))^2/(K289^2+1))^2)*[5]Inputs!$B$8^2/100/2/PI()/50</f>
        <v>9.0744989423642869E-2</v>
      </c>
      <c r="U289">
        <v>0</v>
      </c>
      <c r="V289">
        <v>0</v>
      </c>
      <c r="W289" t="str">
        <f t="shared" si="10"/>
        <v>PSCAD_DMAT_D_V.Gstep_SCR4.53_XR1.21_P1_Q0_V.Gstep.159.2</v>
      </c>
      <c r="X289" t="str">
        <f t="shared" si="11"/>
        <v>1_0_4.53_1.21</v>
      </c>
      <c r="Z289">
        <v>0</v>
      </c>
    </row>
    <row r="290" spans="1:26" x14ac:dyDescent="0.25">
      <c r="A290" s="1" t="s">
        <v>622</v>
      </c>
      <c r="B290" t="s">
        <v>55</v>
      </c>
      <c r="C290" t="s">
        <v>30</v>
      </c>
      <c r="D290" t="s">
        <v>1301</v>
      </c>
      <c r="E290" t="s">
        <v>315</v>
      </c>
      <c r="F290" t="s">
        <v>304</v>
      </c>
      <c r="G290">
        <v>70</v>
      </c>
      <c r="H290">
        <v>0.05</v>
      </c>
      <c r="I290" s="7">
        <v>0</v>
      </c>
      <c r="J290" s="7">
        <v>7.06</v>
      </c>
      <c r="K290" s="7">
        <v>1.63</v>
      </c>
      <c r="L290" s="5" t="str">
        <f>VLOOKUP(X290,[5]Inputs!$A:$F,6,FALSE)</f>
        <v>1.0264</v>
      </c>
      <c r="M290" s="5" t="str">
        <f>VLOOKUP(X290,[5]Inputs!$A:$H,8,FALSE)</f>
        <v>1.0375</v>
      </c>
      <c r="N290" s="5" t="str">
        <f>VLOOKUP(X290,[5]Inputs!$A:$H,7,FALSE)</f>
        <v>1.0300</v>
      </c>
      <c r="O290">
        <v>0</v>
      </c>
      <c r="P290">
        <v>0</v>
      </c>
      <c r="Q290">
        <v>0</v>
      </c>
      <c r="R290">
        <v>0</v>
      </c>
      <c r="S290">
        <f>SQRT((100/(J290*[5]Inputs!$B$9))^2/(K290^2+1))*[5]Inputs!$B$8^2/100</f>
        <v>12.409471324438538</v>
      </c>
      <c r="T290">
        <f>SQRT((100/(J290*[5]Inputs!$B$9))^2-SQRT((100/(J290*[5]Inputs!$B$9))^2/(K290^2+1))^2)*[5]Inputs!$B$8^2/100/2/PI()/50</f>
        <v>6.4385935699593638E-2</v>
      </c>
      <c r="U290">
        <v>0</v>
      </c>
      <c r="V290">
        <v>0</v>
      </c>
      <c r="W290" t="str">
        <f t="shared" si="10"/>
        <v>PSCAD_DMAT_D_V.Gstep_SCR7.06_XR1.63_P0.05_Q0_V.Gstep.160.1</v>
      </c>
      <c r="X290" t="str">
        <f t="shared" si="11"/>
        <v>0.05_0_7.06_1.63</v>
      </c>
      <c r="Z290">
        <v>0</v>
      </c>
    </row>
    <row r="291" spans="1:26" x14ac:dyDescent="0.25">
      <c r="A291" s="1" t="s">
        <v>623</v>
      </c>
      <c r="B291" t="s">
        <v>55</v>
      </c>
      <c r="C291" t="s">
        <v>30</v>
      </c>
      <c r="D291" t="s">
        <v>1301</v>
      </c>
      <c r="E291" t="s">
        <v>315</v>
      </c>
      <c r="F291" t="s">
        <v>304</v>
      </c>
      <c r="G291">
        <v>70</v>
      </c>
      <c r="H291">
        <v>0.05</v>
      </c>
      <c r="I291" s="7">
        <v>0</v>
      </c>
      <c r="J291" s="7">
        <v>4.53</v>
      </c>
      <c r="K291" s="7">
        <v>1.21</v>
      </c>
      <c r="L291" s="5" t="str">
        <f>VLOOKUP(X291,[5]Inputs!$A:$F,6,FALSE)</f>
        <v>1.0233</v>
      </c>
      <c r="M291" s="5" t="str">
        <f>VLOOKUP(X291,[5]Inputs!$A:$H,8,FALSE)</f>
        <v>1.0250</v>
      </c>
      <c r="N291" s="5" t="str">
        <f>VLOOKUP(X291,[5]Inputs!$A:$H,7,FALSE)</f>
        <v>1.0300</v>
      </c>
      <c r="O291">
        <v>0</v>
      </c>
      <c r="P291">
        <v>0</v>
      </c>
      <c r="Q291">
        <v>0</v>
      </c>
      <c r="R291">
        <v>0</v>
      </c>
      <c r="S291">
        <f>SQRT((100/(J291*[5]Inputs!$B$9))^2/(K291^2+1))*[5]Inputs!$B$8^2/100</f>
        <v>23.560643977140487</v>
      </c>
      <c r="T291">
        <f>SQRT((100/(J291*[5]Inputs!$B$9))^2-SQRT((100/(J291*[5]Inputs!$B$9))^2/(K291^2+1))^2)*[5]Inputs!$B$8^2/100/2/PI()/50</f>
        <v>9.0744989423642869E-2</v>
      </c>
      <c r="U291">
        <v>0</v>
      </c>
      <c r="V291">
        <v>0</v>
      </c>
      <c r="W291" t="str">
        <f t="shared" si="10"/>
        <v>PSCAD_DMAT_D_V.Gstep_SCR4.53_XR1.21_P0.05_Q0_V.Gstep.160.2</v>
      </c>
      <c r="X291" t="str">
        <f t="shared" si="11"/>
        <v>0.05_0_4.53_1.21</v>
      </c>
      <c r="Z291">
        <v>0</v>
      </c>
    </row>
    <row r="292" spans="1:26" x14ac:dyDescent="0.25">
      <c r="A292" s="1" t="s">
        <v>624</v>
      </c>
      <c r="B292" t="s">
        <v>55</v>
      </c>
      <c r="C292" t="s">
        <v>31</v>
      </c>
      <c r="D292" t="s">
        <v>1301</v>
      </c>
      <c r="E292" t="s">
        <v>316</v>
      </c>
      <c r="F292" t="s">
        <v>304</v>
      </c>
      <c r="G292">
        <v>100</v>
      </c>
      <c r="H292">
        <v>1</v>
      </c>
      <c r="I292" s="7">
        <v>0</v>
      </c>
      <c r="J292" s="7">
        <v>10</v>
      </c>
      <c r="K292" s="7">
        <v>14</v>
      </c>
      <c r="L292" s="5" t="str">
        <f>VLOOKUP(X292,[5]Inputs!$A:$F,6,FALSE)</f>
        <v>1.0276</v>
      </c>
      <c r="M292" s="5" t="str">
        <f>VLOOKUP(X292,[5]Inputs!$A:$H,8,FALSE)</f>
        <v>1.0500</v>
      </c>
      <c r="N292" s="5" t="str">
        <f>VLOOKUP(X292,[5]Inputs!$A:$H,7,FALSE)</f>
        <v>1.0300</v>
      </c>
      <c r="O292">
        <v>0</v>
      </c>
      <c r="P292">
        <v>0</v>
      </c>
      <c r="Q292">
        <v>0</v>
      </c>
      <c r="R292">
        <v>0</v>
      </c>
      <c r="S292">
        <f>SQRT((100/(J292*[5]Inputs!$B$9))^2/(K292^2+1))*[5]Inputs!$B$8^2/100</f>
        <v>1.1936621144128245</v>
      </c>
      <c r="T292">
        <f>SQRT((100/(J292*[5]Inputs!$B$9))^2-SQRT((100/(J292*[5]Inputs!$B$9))^2/(K292^2+1))^2)*[5]Inputs!$B$8^2/100/2/PI()/50</f>
        <v>5.3193623249290889E-2</v>
      </c>
      <c r="U292">
        <v>0</v>
      </c>
      <c r="V292">
        <v>0</v>
      </c>
      <c r="W292" t="str">
        <f t="shared" si="10"/>
        <v>PSCAD_DMAT_D_Q.Spnt_SCR10_XR14_P1_Q0_Q.Spnt.161.1</v>
      </c>
      <c r="X292" t="str">
        <f t="shared" si="11"/>
        <v>1_0_10_14</v>
      </c>
      <c r="Z292">
        <v>0</v>
      </c>
    </row>
    <row r="293" spans="1:26" x14ac:dyDescent="0.25">
      <c r="A293" s="1" t="s">
        <v>625</v>
      </c>
      <c r="B293" t="s">
        <v>55</v>
      </c>
      <c r="C293" t="s">
        <v>31</v>
      </c>
      <c r="D293" t="s">
        <v>1301</v>
      </c>
      <c r="E293" t="s">
        <v>316</v>
      </c>
      <c r="F293" t="s">
        <v>304</v>
      </c>
      <c r="G293">
        <v>100</v>
      </c>
      <c r="H293">
        <v>1</v>
      </c>
      <c r="I293" s="7">
        <v>0</v>
      </c>
      <c r="J293" s="7">
        <v>10</v>
      </c>
      <c r="K293" s="7">
        <v>3</v>
      </c>
      <c r="L293" s="5" t="str">
        <f>VLOOKUP(X293,[5]Inputs!$A:$F,6,FALSE)</f>
        <v>1.0035</v>
      </c>
      <c r="M293" s="5" t="str">
        <f>VLOOKUP(X293,[5]Inputs!$A:$H,8,FALSE)</f>
        <v>1.0375</v>
      </c>
      <c r="N293" s="5" t="str">
        <f>VLOOKUP(X293,[5]Inputs!$A:$H,7,FALSE)</f>
        <v>1.0300</v>
      </c>
      <c r="O293">
        <v>0</v>
      </c>
      <c r="P293">
        <v>0</v>
      </c>
      <c r="Q293">
        <v>0</v>
      </c>
      <c r="R293">
        <v>0</v>
      </c>
      <c r="S293">
        <f>SQRT((100/(J293*[5]Inputs!$B$9))^2/(K293^2+1))*[5]Inputs!$B$8^2/100</f>
        <v>5.2980313414205611</v>
      </c>
      <c r="T293">
        <f>SQRT((100/(J293*[5]Inputs!$B$9))^2-SQRT((100/(J293*[5]Inputs!$B$9))^2/(K293^2+1))^2)*[5]Inputs!$B$8^2/100/2/PI()/50</f>
        <v>5.0592472598572046E-2</v>
      </c>
      <c r="U293">
        <v>0</v>
      </c>
      <c r="V293">
        <v>0</v>
      </c>
      <c r="W293" t="str">
        <f t="shared" si="10"/>
        <v>PSCAD_DMAT_D_Q.Spnt_SCR10_XR3_P1_Q0_Q.Spnt.161.2</v>
      </c>
      <c r="X293" t="str">
        <f t="shared" si="11"/>
        <v>1_0_10_3</v>
      </c>
      <c r="Z293">
        <v>0</v>
      </c>
    </row>
    <row r="294" spans="1:26" x14ac:dyDescent="0.25">
      <c r="A294" s="1" t="s">
        <v>626</v>
      </c>
      <c r="B294" t="s">
        <v>55</v>
      </c>
      <c r="C294" t="s">
        <v>31</v>
      </c>
      <c r="D294" t="s">
        <v>1301</v>
      </c>
      <c r="E294" t="s">
        <v>316</v>
      </c>
      <c r="F294" t="s">
        <v>304</v>
      </c>
      <c r="G294">
        <v>100</v>
      </c>
      <c r="H294">
        <v>0.05</v>
      </c>
      <c r="I294" s="7">
        <v>0</v>
      </c>
      <c r="J294" s="7">
        <v>10</v>
      </c>
      <c r="K294" s="7">
        <v>14</v>
      </c>
      <c r="L294" s="5" t="str">
        <f>VLOOKUP(X294,[5]Inputs!$A:$F,6,FALSE)</f>
        <v>1.0296</v>
      </c>
      <c r="M294" s="5" t="str">
        <f>VLOOKUP(X294,[5]Inputs!$A:$H,8,FALSE)</f>
        <v>1.0375</v>
      </c>
      <c r="N294" s="5" t="str">
        <f>VLOOKUP(X294,[5]Inputs!$A:$H,7,FALSE)</f>
        <v>1.0300</v>
      </c>
      <c r="O294">
        <v>0</v>
      </c>
      <c r="P294">
        <v>0</v>
      </c>
      <c r="Q294">
        <v>0</v>
      </c>
      <c r="R294">
        <v>0</v>
      </c>
      <c r="S294">
        <f>SQRT((100/(J294*[5]Inputs!$B$9))^2/(K294^2+1))*[5]Inputs!$B$8^2/100</f>
        <v>1.1936621144128245</v>
      </c>
      <c r="T294">
        <f>SQRT((100/(J294*[5]Inputs!$B$9))^2-SQRT((100/(J294*[5]Inputs!$B$9))^2/(K294^2+1))^2)*[5]Inputs!$B$8^2/100/2/PI()/50</f>
        <v>5.3193623249290889E-2</v>
      </c>
      <c r="U294">
        <v>0</v>
      </c>
      <c r="V294">
        <v>0</v>
      </c>
      <c r="W294" t="str">
        <f t="shared" si="10"/>
        <v>PSCAD_DMAT_D_Q.Spnt_SCR10_XR14_P0.05_Q0_Q.Spnt.162.1</v>
      </c>
      <c r="X294" t="str">
        <f t="shared" si="11"/>
        <v>0.05_0_10_14</v>
      </c>
      <c r="Z294">
        <v>0</v>
      </c>
    </row>
    <row r="295" spans="1:26" x14ac:dyDescent="0.25">
      <c r="A295" s="1" t="s">
        <v>627</v>
      </c>
      <c r="B295" t="s">
        <v>55</v>
      </c>
      <c r="C295" t="s">
        <v>31</v>
      </c>
      <c r="D295" t="s">
        <v>1301</v>
      </c>
      <c r="E295" t="s">
        <v>316</v>
      </c>
      <c r="F295" t="s">
        <v>304</v>
      </c>
      <c r="G295">
        <v>100</v>
      </c>
      <c r="H295">
        <v>0.05</v>
      </c>
      <c r="I295" s="7">
        <v>0</v>
      </c>
      <c r="J295" s="7">
        <v>10</v>
      </c>
      <c r="K295" s="7">
        <v>3</v>
      </c>
      <c r="L295" s="5" t="str">
        <f>VLOOKUP(X295,[5]Inputs!$A:$F,6,FALSE)</f>
        <v>1.0284</v>
      </c>
      <c r="M295" s="5" t="str">
        <f>VLOOKUP(X295,[5]Inputs!$A:$H,8,FALSE)</f>
        <v>1.0375</v>
      </c>
      <c r="N295" s="5" t="str">
        <f>VLOOKUP(X295,[5]Inputs!$A:$H,7,FALSE)</f>
        <v>1.0300</v>
      </c>
      <c r="O295">
        <v>0</v>
      </c>
      <c r="P295">
        <v>0</v>
      </c>
      <c r="Q295">
        <v>0</v>
      </c>
      <c r="R295">
        <v>0</v>
      </c>
      <c r="S295">
        <f>SQRT((100/(J295*[5]Inputs!$B$9))^2/(K295^2+1))*[5]Inputs!$B$8^2/100</f>
        <v>5.2980313414205611</v>
      </c>
      <c r="T295">
        <f>SQRT((100/(J295*[5]Inputs!$B$9))^2-SQRT((100/(J295*[5]Inputs!$B$9))^2/(K295^2+1))^2)*[5]Inputs!$B$8^2/100/2/PI()/50</f>
        <v>5.0592472598572046E-2</v>
      </c>
      <c r="U295">
        <v>0</v>
      </c>
      <c r="V295">
        <v>0</v>
      </c>
      <c r="W295" t="str">
        <f t="shared" si="10"/>
        <v>PSCAD_DMAT_D_Q.Spnt_SCR10_XR3_P0.05_Q0_Q.Spnt.162.2</v>
      </c>
      <c r="X295" t="str">
        <f t="shared" si="11"/>
        <v>0.05_0_10_3</v>
      </c>
      <c r="Z295">
        <v>0</v>
      </c>
    </row>
    <row r="296" spans="1:26" x14ac:dyDescent="0.25">
      <c r="A296" s="1" t="s">
        <v>628</v>
      </c>
      <c r="B296" t="s">
        <v>55</v>
      </c>
      <c r="C296" t="s">
        <v>31</v>
      </c>
      <c r="D296" t="s">
        <v>1301</v>
      </c>
      <c r="E296" t="s">
        <v>316</v>
      </c>
      <c r="F296" t="s">
        <v>304</v>
      </c>
      <c r="G296">
        <v>100</v>
      </c>
      <c r="H296">
        <v>1</v>
      </c>
      <c r="I296" s="7">
        <v>0</v>
      </c>
      <c r="J296" s="7">
        <v>3</v>
      </c>
      <c r="K296" s="7">
        <v>14</v>
      </c>
      <c r="L296" s="5" t="str">
        <f>VLOOKUP(X296,[5]Inputs!$A:$F,6,FALSE)</f>
        <v>1.0573</v>
      </c>
      <c r="M296" s="5" t="str">
        <f>VLOOKUP(X296,[5]Inputs!$A:$H,8,FALSE)</f>
        <v>1.0500</v>
      </c>
      <c r="N296" s="5" t="str">
        <f>VLOOKUP(X296,[5]Inputs!$A:$H,7,FALSE)</f>
        <v>1.0300</v>
      </c>
      <c r="O296">
        <v>0</v>
      </c>
      <c r="P296">
        <v>0</v>
      </c>
      <c r="Q296">
        <v>0</v>
      </c>
      <c r="R296">
        <v>0</v>
      </c>
      <c r="S296">
        <f>SQRT((100/(J296*[5]Inputs!$B$9))^2/(K296^2+1))*[5]Inputs!$B$8^2/100</f>
        <v>3.9788737147094158</v>
      </c>
      <c r="T296">
        <f>SQRT((100/(J296*[5]Inputs!$B$9))^2-SQRT((100/(J296*[5]Inputs!$B$9))^2/(K296^2+1))^2)*[5]Inputs!$B$8^2/100/2/PI()/50</f>
        <v>0.17731207749763631</v>
      </c>
      <c r="U296">
        <v>0</v>
      </c>
      <c r="V296">
        <v>0</v>
      </c>
      <c r="W296" t="str">
        <f t="shared" si="10"/>
        <v>PSCAD_DMAT_D_Q.Spnt_SCR3_XR14_P1_Q0_Q.Spnt.163.1</v>
      </c>
      <c r="X296" t="str">
        <f t="shared" si="11"/>
        <v>1_0_3_14</v>
      </c>
      <c r="Z296">
        <v>0</v>
      </c>
    </row>
    <row r="297" spans="1:26" x14ac:dyDescent="0.25">
      <c r="A297" s="1" t="s">
        <v>629</v>
      </c>
      <c r="B297" t="s">
        <v>55</v>
      </c>
      <c r="C297" t="s">
        <v>31</v>
      </c>
      <c r="D297" t="s">
        <v>1301</v>
      </c>
      <c r="E297" t="s">
        <v>316</v>
      </c>
      <c r="F297" t="s">
        <v>304</v>
      </c>
      <c r="G297">
        <v>100</v>
      </c>
      <c r="H297">
        <v>1</v>
      </c>
      <c r="I297" s="7">
        <v>0</v>
      </c>
      <c r="J297" s="7">
        <v>3</v>
      </c>
      <c r="K297" s="7">
        <v>3</v>
      </c>
      <c r="L297" s="5" t="str">
        <f>VLOOKUP(X297,[5]Inputs!$A:$F,6,FALSE)</f>
        <v>0.9773</v>
      </c>
      <c r="M297" s="5" t="str">
        <f>VLOOKUP(X297,[5]Inputs!$A:$H,8,FALSE)</f>
        <v>1.0375</v>
      </c>
      <c r="N297" s="5" t="str">
        <f>VLOOKUP(X297,[5]Inputs!$A:$H,7,FALSE)</f>
        <v>1.0300</v>
      </c>
      <c r="O297">
        <v>0</v>
      </c>
      <c r="P297">
        <v>0</v>
      </c>
      <c r="Q297">
        <v>0</v>
      </c>
      <c r="R297">
        <v>0</v>
      </c>
      <c r="S297">
        <f>SQRT((100/(J297*[5]Inputs!$B$9))^2/(K297^2+1))*[5]Inputs!$B$8^2/100</f>
        <v>17.660104471401873</v>
      </c>
      <c r="T297">
        <f>SQRT((100/(J297*[5]Inputs!$B$9))^2-SQRT((100/(J297*[5]Inputs!$B$9))^2/(K297^2+1))^2)*[5]Inputs!$B$8^2/100/2/PI()/50</f>
        <v>0.16864157532857349</v>
      </c>
      <c r="U297">
        <v>0</v>
      </c>
      <c r="V297">
        <v>0</v>
      </c>
      <c r="W297" t="str">
        <f t="shared" si="10"/>
        <v>PSCAD_DMAT_D_Q.Spnt_SCR3_XR3_P1_Q0_Q.Spnt.163.2</v>
      </c>
      <c r="X297" t="str">
        <f t="shared" si="11"/>
        <v>1_0_3_3</v>
      </c>
      <c r="Z297">
        <v>0</v>
      </c>
    </row>
    <row r="298" spans="1:26" x14ac:dyDescent="0.25">
      <c r="A298" s="1" t="s">
        <v>630</v>
      </c>
      <c r="B298" t="s">
        <v>55</v>
      </c>
      <c r="C298" t="s">
        <v>31</v>
      </c>
      <c r="D298" t="s">
        <v>1301</v>
      </c>
      <c r="E298" t="s">
        <v>316</v>
      </c>
      <c r="F298" t="s">
        <v>304</v>
      </c>
      <c r="G298">
        <v>100</v>
      </c>
      <c r="H298">
        <v>0.05</v>
      </c>
      <c r="I298" s="7">
        <v>0</v>
      </c>
      <c r="J298" s="7">
        <v>3</v>
      </c>
      <c r="K298" s="7">
        <v>14</v>
      </c>
      <c r="L298" s="5" t="str">
        <f>VLOOKUP(X298,[5]Inputs!$A:$F,6,FALSE)</f>
        <v>1.0288</v>
      </c>
      <c r="M298" s="5" t="str">
        <f>VLOOKUP(X298,[5]Inputs!$A:$H,8,FALSE)</f>
        <v>1.0250</v>
      </c>
      <c r="N298" s="5" t="str">
        <f>VLOOKUP(X298,[5]Inputs!$A:$H,7,FALSE)</f>
        <v>1.0300</v>
      </c>
      <c r="O298">
        <v>0</v>
      </c>
      <c r="P298">
        <v>0</v>
      </c>
      <c r="Q298">
        <v>0</v>
      </c>
      <c r="R298">
        <v>0</v>
      </c>
      <c r="S298">
        <f>SQRT((100/(J298*[5]Inputs!$B$9))^2/(K298^2+1))*[5]Inputs!$B$8^2/100</f>
        <v>3.9788737147094158</v>
      </c>
      <c r="T298">
        <f>SQRT((100/(J298*[5]Inputs!$B$9))^2-SQRT((100/(J298*[5]Inputs!$B$9))^2/(K298^2+1))^2)*[5]Inputs!$B$8^2/100/2/PI()/50</f>
        <v>0.17731207749763631</v>
      </c>
      <c r="U298">
        <v>0</v>
      </c>
      <c r="V298">
        <v>0</v>
      </c>
      <c r="W298" t="str">
        <f t="shared" si="10"/>
        <v>PSCAD_DMAT_D_Q.Spnt_SCR3_XR14_P0.05_Q0_Q.Spnt.164.1</v>
      </c>
      <c r="X298" t="str">
        <f t="shared" si="11"/>
        <v>0.05_0_3_14</v>
      </c>
      <c r="Z298">
        <v>0</v>
      </c>
    </row>
    <row r="299" spans="1:26" x14ac:dyDescent="0.25">
      <c r="A299" s="1" t="s">
        <v>631</v>
      </c>
      <c r="B299" t="s">
        <v>55</v>
      </c>
      <c r="C299" t="s">
        <v>31</v>
      </c>
      <c r="D299" t="s">
        <v>1301</v>
      </c>
      <c r="E299" t="s">
        <v>316</v>
      </c>
      <c r="F299" t="s">
        <v>304</v>
      </c>
      <c r="G299">
        <v>100</v>
      </c>
      <c r="H299">
        <v>0.05</v>
      </c>
      <c r="I299" s="7">
        <v>0</v>
      </c>
      <c r="J299" s="7">
        <v>3</v>
      </c>
      <c r="K299" s="7">
        <v>3</v>
      </c>
      <c r="L299" s="5" t="str">
        <f>VLOOKUP(X299,[5]Inputs!$A:$F,6,FALSE)</f>
        <v>1.0248</v>
      </c>
      <c r="M299" s="5" t="str">
        <f>VLOOKUP(X299,[5]Inputs!$A:$H,8,FALSE)</f>
        <v>1.0250</v>
      </c>
      <c r="N299" s="5" t="str">
        <f>VLOOKUP(X299,[5]Inputs!$A:$H,7,FALSE)</f>
        <v>1.0300</v>
      </c>
      <c r="O299">
        <v>0</v>
      </c>
      <c r="P299">
        <v>0</v>
      </c>
      <c r="Q299">
        <v>0</v>
      </c>
      <c r="R299">
        <v>0</v>
      </c>
      <c r="S299">
        <f>SQRT((100/(J299*[5]Inputs!$B$9))^2/(K299^2+1))*[5]Inputs!$B$8^2/100</f>
        <v>17.660104471401873</v>
      </c>
      <c r="T299">
        <f>SQRT((100/(J299*[5]Inputs!$B$9))^2-SQRT((100/(J299*[5]Inputs!$B$9))^2/(K299^2+1))^2)*[5]Inputs!$B$8^2/100/2/PI()/50</f>
        <v>0.16864157532857349</v>
      </c>
      <c r="U299">
        <v>0</v>
      </c>
      <c r="V299">
        <v>0</v>
      </c>
      <c r="W299" t="str">
        <f t="shared" si="10"/>
        <v>PSCAD_DMAT_D_Q.Spnt_SCR3_XR3_P0.05_Q0_Q.Spnt.164.2</v>
      </c>
      <c r="X299" t="str">
        <f t="shared" si="11"/>
        <v>0.05_0_3_3</v>
      </c>
      <c r="Z299">
        <v>0</v>
      </c>
    </row>
    <row r="300" spans="1:26" x14ac:dyDescent="0.25">
      <c r="A300" s="1" t="s">
        <v>632</v>
      </c>
      <c r="B300" t="s">
        <v>55</v>
      </c>
      <c r="C300" t="s">
        <v>31</v>
      </c>
      <c r="D300" t="s">
        <v>1301</v>
      </c>
      <c r="E300" t="s">
        <v>316</v>
      </c>
      <c r="F300" t="s">
        <v>304</v>
      </c>
      <c r="G300">
        <v>100</v>
      </c>
      <c r="H300">
        <v>1</v>
      </c>
      <c r="I300" s="7">
        <v>0</v>
      </c>
      <c r="J300" s="7">
        <v>7.06</v>
      </c>
      <c r="K300" s="7">
        <v>1.63</v>
      </c>
      <c r="L300" s="5" t="str">
        <f>VLOOKUP(X300,[5]Inputs!$A:$F,6,FALSE)</f>
        <v>0.9653</v>
      </c>
      <c r="M300" s="5" t="str">
        <f>VLOOKUP(X300,[5]Inputs!$A:$H,8,FALSE)</f>
        <v>1.0375</v>
      </c>
      <c r="N300" s="5" t="str">
        <f>VLOOKUP(X300,[5]Inputs!$A:$H,7,FALSE)</f>
        <v>1.0300</v>
      </c>
      <c r="O300">
        <v>0</v>
      </c>
      <c r="P300">
        <v>0</v>
      </c>
      <c r="Q300">
        <v>0</v>
      </c>
      <c r="R300">
        <v>0</v>
      </c>
      <c r="S300">
        <f>SQRT((100/(J300*[5]Inputs!$B$9))^2/(K300^2+1))*[5]Inputs!$B$8^2/100</f>
        <v>12.409471324438538</v>
      </c>
      <c r="T300">
        <f>SQRT((100/(J300*[5]Inputs!$B$9))^2-SQRT((100/(J300*[5]Inputs!$B$9))^2/(K300^2+1))^2)*[5]Inputs!$B$8^2/100/2/PI()/50</f>
        <v>6.4385935699593638E-2</v>
      </c>
      <c r="U300">
        <v>0</v>
      </c>
      <c r="V300">
        <v>0</v>
      </c>
      <c r="W300" t="str">
        <f t="shared" si="10"/>
        <v>PSCAD_DMAT_D_Q.Spnt_SCR7.06_XR1.63_P1_Q0_Q.Spnt.165.1</v>
      </c>
      <c r="X300" t="str">
        <f t="shared" si="11"/>
        <v>1_0_7.06_1.63</v>
      </c>
      <c r="Z300">
        <v>0</v>
      </c>
    </row>
    <row r="301" spans="1:26" x14ac:dyDescent="0.25">
      <c r="A301" s="1" t="s">
        <v>633</v>
      </c>
      <c r="B301" t="s">
        <v>55</v>
      </c>
      <c r="C301" t="s">
        <v>31</v>
      </c>
      <c r="D301" t="s">
        <v>1301</v>
      </c>
      <c r="E301" t="s">
        <v>316</v>
      </c>
      <c r="F301" t="s">
        <v>304</v>
      </c>
      <c r="G301">
        <v>100</v>
      </c>
      <c r="H301">
        <v>1</v>
      </c>
      <c r="I301" s="7">
        <v>0</v>
      </c>
      <c r="J301" s="7">
        <v>4.53</v>
      </c>
      <c r="K301" s="7">
        <v>1.21</v>
      </c>
      <c r="L301" s="5" t="str">
        <f>VLOOKUP(X301,[5]Inputs!$A:$F,6,FALSE)</f>
        <v>0.9087</v>
      </c>
      <c r="M301" s="5" t="str">
        <f>VLOOKUP(X301,[5]Inputs!$A:$H,8,FALSE)</f>
        <v>1.0375</v>
      </c>
      <c r="N301" s="5" t="str">
        <f>VLOOKUP(X301,[5]Inputs!$A:$H,7,FALSE)</f>
        <v>1.0300</v>
      </c>
      <c r="O301">
        <v>0</v>
      </c>
      <c r="P301">
        <v>0</v>
      </c>
      <c r="Q301">
        <v>0</v>
      </c>
      <c r="R301">
        <v>0</v>
      </c>
      <c r="S301">
        <f>SQRT((100/(J301*[5]Inputs!$B$9))^2/(K301^2+1))*[5]Inputs!$B$8^2/100</f>
        <v>23.560643977140487</v>
      </c>
      <c r="T301">
        <f>SQRT((100/(J301*[5]Inputs!$B$9))^2-SQRT((100/(J301*[5]Inputs!$B$9))^2/(K301^2+1))^2)*[5]Inputs!$B$8^2/100/2/PI()/50</f>
        <v>9.0744989423642869E-2</v>
      </c>
      <c r="U301">
        <v>0</v>
      </c>
      <c r="V301">
        <v>0</v>
      </c>
      <c r="W301" t="str">
        <f t="shared" si="10"/>
        <v>PSCAD_DMAT_D_Q.Spnt_SCR4.53_XR1.21_P1_Q0_Q.Spnt.165.2</v>
      </c>
      <c r="X301" t="str">
        <f t="shared" si="11"/>
        <v>1_0_4.53_1.21</v>
      </c>
      <c r="Z301">
        <v>0</v>
      </c>
    </row>
    <row r="302" spans="1:26" x14ac:dyDescent="0.25">
      <c r="A302" s="1" t="s">
        <v>634</v>
      </c>
      <c r="B302" t="s">
        <v>55</v>
      </c>
      <c r="C302" t="s">
        <v>31</v>
      </c>
      <c r="D302" t="s">
        <v>1301</v>
      </c>
      <c r="E302" t="s">
        <v>316</v>
      </c>
      <c r="F302" t="s">
        <v>304</v>
      </c>
      <c r="G302">
        <v>100</v>
      </c>
      <c r="H302">
        <v>0.05</v>
      </c>
      <c r="I302" s="7">
        <v>0</v>
      </c>
      <c r="J302" s="7">
        <v>7.06</v>
      </c>
      <c r="K302" s="7">
        <v>1.63</v>
      </c>
      <c r="L302" s="5" t="str">
        <f>VLOOKUP(X302,[5]Inputs!$A:$F,6,FALSE)</f>
        <v>1.0264</v>
      </c>
      <c r="M302" s="5" t="str">
        <f>VLOOKUP(X302,[5]Inputs!$A:$H,8,FALSE)</f>
        <v>1.0375</v>
      </c>
      <c r="N302" s="5" t="str">
        <f>VLOOKUP(X302,[5]Inputs!$A:$H,7,FALSE)</f>
        <v>1.0300</v>
      </c>
      <c r="O302">
        <v>0</v>
      </c>
      <c r="P302">
        <v>0</v>
      </c>
      <c r="Q302">
        <v>0</v>
      </c>
      <c r="R302">
        <v>0</v>
      </c>
      <c r="S302">
        <f>SQRT((100/(J302*[5]Inputs!$B$9))^2/(K302^2+1))*[5]Inputs!$B$8^2/100</f>
        <v>12.409471324438538</v>
      </c>
      <c r="T302">
        <f>SQRT((100/(J302*[5]Inputs!$B$9))^2-SQRT((100/(J302*[5]Inputs!$B$9))^2/(K302^2+1))^2)*[5]Inputs!$B$8^2/100/2/PI()/50</f>
        <v>6.4385935699593638E-2</v>
      </c>
      <c r="U302">
        <v>0</v>
      </c>
      <c r="V302">
        <v>0</v>
      </c>
      <c r="W302" t="str">
        <f t="shared" si="10"/>
        <v>PSCAD_DMAT_D_Q.Spnt_SCR7.06_XR1.63_P0.05_Q0_Q.Spnt.166.1</v>
      </c>
      <c r="X302" t="str">
        <f t="shared" si="11"/>
        <v>0.05_0_7.06_1.63</v>
      </c>
      <c r="Z302">
        <v>0</v>
      </c>
    </row>
    <row r="303" spans="1:26" x14ac:dyDescent="0.25">
      <c r="A303" s="1" t="s">
        <v>635</v>
      </c>
      <c r="B303" t="s">
        <v>55</v>
      </c>
      <c r="C303" t="s">
        <v>31</v>
      </c>
      <c r="D303" t="s">
        <v>1301</v>
      </c>
      <c r="E303" t="s">
        <v>316</v>
      </c>
      <c r="F303" t="s">
        <v>304</v>
      </c>
      <c r="G303">
        <v>100</v>
      </c>
      <c r="H303">
        <v>0.05</v>
      </c>
      <c r="I303" s="7">
        <v>0</v>
      </c>
      <c r="J303" s="7">
        <v>4.53</v>
      </c>
      <c r="K303" s="7">
        <v>1.21</v>
      </c>
      <c r="L303" s="5" t="str">
        <f>VLOOKUP(X303,[5]Inputs!$A:$F,6,FALSE)</f>
        <v>1.0233</v>
      </c>
      <c r="M303" s="5" t="str">
        <f>VLOOKUP(X303,[5]Inputs!$A:$H,8,FALSE)</f>
        <v>1.0250</v>
      </c>
      <c r="N303" s="5" t="str">
        <f>VLOOKUP(X303,[5]Inputs!$A:$H,7,FALSE)</f>
        <v>1.0300</v>
      </c>
      <c r="O303">
        <v>0</v>
      </c>
      <c r="P303">
        <v>0</v>
      </c>
      <c r="Q303">
        <v>0</v>
      </c>
      <c r="R303">
        <v>0</v>
      </c>
      <c r="S303">
        <f>SQRT((100/(J303*[5]Inputs!$B$9))^2/(K303^2+1))*[5]Inputs!$B$8^2/100</f>
        <v>23.560643977140487</v>
      </c>
      <c r="T303">
        <f>SQRT((100/(J303*[5]Inputs!$B$9))^2-SQRT((100/(J303*[5]Inputs!$B$9))^2/(K303^2+1))^2)*[5]Inputs!$B$8^2/100/2/PI()/50</f>
        <v>9.0744989423642869E-2</v>
      </c>
      <c r="U303">
        <v>0</v>
      </c>
      <c r="V303">
        <v>0</v>
      </c>
      <c r="W303" t="str">
        <f t="shared" si="10"/>
        <v>PSCAD_DMAT_D_Q.Spnt_SCR4.53_XR1.21_P0.05_Q0_Q.Spnt.166.2</v>
      </c>
      <c r="X303" t="str">
        <f t="shared" si="11"/>
        <v>0.05_0_4.53_1.21</v>
      </c>
      <c r="Z303">
        <v>0</v>
      </c>
    </row>
    <row r="304" spans="1:26" x14ac:dyDescent="0.25">
      <c r="A304" s="1" t="s">
        <v>636</v>
      </c>
      <c r="B304" t="s">
        <v>55</v>
      </c>
      <c r="C304" t="s">
        <v>52</v>
      </c>
      <c r="D304" t="s">
        <v>1301</v>
      </c>
      <c r="E304" t="s">
        <v>317</v>
      </c>
      <c r="F304" t="s">
        <v>304</v>
      </c>
      <c r="G304">
        <v>100</v>
      </c>
      <c r="H304">
        <v>1</v>
      </c>
      <c r="I304" s="7">
        <v>0</v>
      </c>
      <c r="J304" s="7">
        <v>10</v>
      </c>
      <c r="K304" s="7">
        <v>14</v>
      </c>
      <c r="L304" s="5" t="str">
        <f>VLOOKUP(X304,[5]Inputs!$A:$F,6,FALSE)</f>
        <v>1.0276</v>
      </c>
      <c r="M304" s="5" t="str">
        <f>VLOOKUP(X304,[5]Inputs!$A:$H,8,FALSE)</f>
        <v>1.0500</v>
      </c>
      <c r="N304" s="5" t="str">
        <f>VLOOKUP(X304,[5]Inputs!$A:$H,7,FALSE)</f>
        <v>1.0300</v>
      </c>
      <c r="O304">
        <v>0</v>
      </c>
      <c r="P304">
        <v>0</v>
      </c>
      <c r="Q304">
        <v>0</v>
      </c>
      <c r="R304">
        <v>0</v>
      </c>
      <c r="S304">
        <f>SQRT((100/(J304*[5]Inputs!$B$9))^2/(K304^2+1))*[5]Inputs!$B$8^2/100</f>
        <v>1.1936621144128245</v>
      </c>
      <c r="T304">
        <f>SQRT((100/(J304*[5]Inputs!$B$9))^2-SQRT((100/(J304*[5]Inputs!$B$9))^2/(K304^2+1))^2)*[5]Inputs!$B$8^2/100/2/PI()/50</f>
        <v>5.3193623249290889E-2</v>
      </c>
      <c r="U304">
        <v>0</v>
      </c>
      <c r="V304">
        <v>0</v>
      </c>
      <c r="W304" t="str">
        <f t="shared" si="10"/>
        <v>PSCAD_DMAT_D_PF.Spnt_SCR10_XR14_P1_Q0_PF.Spnt.161.3</v>
      </c>
      <c r="X304" t="str">
        <f t="shared" si="11"/>
        <v>1_0_10_14</v>
      </c>
      <c r="Z304">
        <v>0</v>
      </c>
    </row>
    <row r="305" spans="1:26" x14ac:dyDescent="0.25">
      <c r="A305" s="1" t="s">
        <v>637</v>
      </c>
      <c r="B305" t="s">
        <v>55</v>
      </c>
      <c r="C305" t="s">
        <v>52</v>
      </c>
      <c r="D305" t="s">
        <v>1301</v>
      </c>
      <c r="E305" t="s">
        <v>317</v>
      </c>
      <c r="F305" t="s">
        <v>304</v>
      </c>
      <c r="G305">
        <v>100</v>
      </c>
      <c r="H305">
        <v>1</v>
      </c>
      <c r="I305" s="7">
        <v>0</v>
      </c>
      <c r="J305" s="7">
        <v>10</v>
      </c>
      <c r="K305" s="7">
        <v>3</v>
      </c>
      <c r="L305" s="5" t="str">
        <f>VLOOKUP(X305,[5]Inputs!$A:$F,6,FALSE)</f>
        <v>1.0035</v>
      </c>
      <c r="M305" s="5" t="str">
        <f>VLOOKUP(X305,[5]Inputs!$A:$H,8,FALSE)</f>
        <v>1.0375</v>
      </c>
      <c r="N305" s="5" t="str">
        <f>VLOOKUP(X305,[5]Inputs!$A:$H,7,FALSE)</f>
        <v>1.0300</v>
      </c>
      <c r="O305">
        <v>0</v>
      </c>
      <c r="P305">
        <v>0</v>
      </c>
      <c r="Q305">
        <v>0</v>
      </c>
      <c r="R305">
        <v>0</v>
      </c>
      <c r="S305">
        <f>SQRT((100/(J305*[5]Inputs!$B$9))^2/(K305^2+1))*[5]Inputs!$B$8^2/100</f>
        <v>5.2980313414205611</v>
      </c>
      <c r="T305">
        <f>SQRT((100/(J305*[5]Inputs!$B$9))^2-SQRT((100/(J305*[5]Inputs!$B$9))^2/(K305^2+1))^2)*[5]Inputs!$B$8^2/100/2/PI()/50</f>
        <v>5.0592472598572046E-2</v>
      </c>
      <c r="U305">
        <v>0</v>
      </c>
      <c r="V305">
        <v>0</v>
      </c>
      <c r="W305" t="str">
        <f t="shared" si="10"/>
        <v>PSCAD_DMAT_D_PF.Spnt_SCR10_XR3_P1_Q0_PF.Spnt.161.4</v>
      </c>
      <c r="X305" t="str">
        <f t="shared" si="11"/>
        <v>1_0_10_3</v>
      </c>
      <c r="Z305">
        <v>0</v>
      </c>
    </row>
    <row r="306" spans="1:26" x14ac:dyDescent="0.25">
      <c r="A306" s="1" t="s">
        <v>638</v>
      </c>
      <c r="B306" t="s">
        <v>55</v>
      </c>
      <c r="C306" t="s">
        <v>52</v>
      </c>
      <c r="D306" t="s">
        <v>1301</v>
      </c>
      <c r="E306" t="s">
        <v>317</v>
      </c>
      <c r="F306" t="s">
        <v>304</v>
      </c>
      <c r="G306">
        <v>100</v>
      </c>
      <c r="H306">
        <v>0.05</v>
      </c>
      <c r="I306" s="7">
        <v>0</v>
      </c>
      <c r="J306" s="7">
        <v>10</v>
      </c>
      <c r="K306" s="7">
        <v>14</v>
      </c>
      <c r="L306" s="5" t="str">
        <f>VLOOKUP(X306,[5]Inputs!$A:$F,6,FALSE)</f>
        <v>1.0296</v>
      </c>
      <c r="M306" s="5" t="str">
        <f>VLOOKUP(X306,[5]Inputs!$A:$H,8,FALSE)</f>
        <v>1.0375</v>
      </c>
      <c r="N306" s="5" t="str">
        <f>VLOOKUP(X306,[5]Inputs!$A:$H,7,FALSE)</f>
        <v>1.0300</v>
      </c>
      <c r="O306">
        <v>0</v>
      </c>
      <c r="P306">
        <v>0</v>
      </c>
      <c r="Q306">
        <v>0</v>
      </c>
      <c r="R306">
        <v>0</v>
      </c>
      <c r="S306">
        <f>SQRT((100/(J306*[5]Inputs!$B$9))^2/(K306^2+1))*[5]Inputs!$B$8^2/100</f>
        <v>1.1936621144128245</v>
      </c>
      <c r="T306">
        <f>SQRT((100/(J306*[5]Inputs!$B$9))^2-SQRT((100/(J306*[5]Inputs!$B$9))^2/(K306^2+1))^2)*[5]Inputs!$B$8^2/100/2/PI()/50</f>
        <v>5.3193623249290889E-2</v>
      </c>
      <c r="U306">
        <v>0</v>
      </c>
      <c r="V306">
        <v>0</v>
      </c>
      <c r="W306" t="str">
        <f t="shared" si="10"/>
        <v>PSCAD_DMAT_D_PF.Spnt_SCR10_XR14_P0.05_Q0_PF.Spnt.162.3</v>
      </c>
      <c r="X306" t="str">
        <f t="shared" si="11"/>
        <v>0.05_0_10_14</v>
      </c>
      <c r="Z306">
        <v>0</v>
      </c>
    </row>
    <row r="307" spans="1:26" x14ac:dyDescent="0.25">
      <c r="A307" s="1" t="s">
        <v>639</v>
      </c>
      <c r="B307" t="s">
        <v>55</v>
      </c>
      <c r="C307" t="s">
        <v>52</v>
      </c>
      <c r="D307" t="s">
        <v>1301</v>
      </c>
      <c r="E307" t="s">
        <v>317</v>
      </c>
      <c r="F307" t="s">
        <v>304</v>
      </c>
      <c r="G307">
        <v>100</v>
      </c>
      <c r="H307">
        <v>0.05</v>
      </c>
      <c r="I307" s="7">
        <v>0</v>
      </c>
      <c r="J307" s="7">
        <v>10</v>
      </c>
      <c r="K307" s="7">
        <v>3</v>
      </c>
      <c r="L307" s="5" t="str">
        <f>VLOOKUP(X307,[5]Inputs!$A:$F,6,FALSE)</f>
        <v>1.0284</v>
      </c>
      <c r="M307" s="5" t="str">
        <f>VLOOKUP(X307,[5]Inputs!$A:$H,8,FALSE)</f>
        <v>1.0375</v>
      </c>
      <c r="N307" s="5" t="str">
        <f>VLOOKUP(X307,[5]Inputs!$A:$H,7,FALSE)</f>
        <v>1.0300</v>
      </c>
      <c r="O307">
        <v>0</v>
      </c>
      <c r="P307">
        <v>0</v>
      </c>
      <c r="Q307">
        <v>0</v>
      </c>
      <c r="R307">
        <v>0</v>
      </c>
      <c r="S307">
        <f>SQRT((100/(J307*[5]Inputs!$B$9))^2/(K307^2+1))*[5]Inputs!$B$8^2/100</f>
        <v>5.2980313414205611</v>
      </c>
      <c r="T307">
        <f>SQRT((100/(J307*[5]Inputs!$B$9))^2-SQRT((100/(J307*[5]Inputs!$B$9))^2/(K307^2+1))^2)*[5]Inputs!$B$8^2/100/2/PI()/50</f>
        <v>5.0592472598572046E-2</v>
      </c>
      <c r="U307">
        <v>0</v>
      </c>
      <c r="V307">
        <v>0</v>
      </c>
      <c r="W307" t="str">
        <f t="shared" si="10"/>
        <v>PSCAD_DMAT_D_PF.Spnt_SCR10_XR3_P0.05_Q0_PF.Spnt.162.4</v>
      </c>
      <c r="X307" t="str">
        <f t="shared" si="11"/>
        <v>0.05_0_10_3</v>
      </c>
      <c r="Z307">
        <v>0</v>
      </c>
    </row>
    <row r="308" spans="1:26" x14ac:dyDescent="0.25">
      <c r="A308" s="1" t="s">
        <v>640</v>
      </c>
      <c r="B308" t="s">
        <v>55</v>
      </c>
      <c r="C308" t="s">
        <v>52</v>
      </c>
      <c r="D308" t="s">
        <v>1301</v>
      </c>
      <c r="E308" t="s">
        <v>317</v>
      </c>
      <c r="F308" t="s">
        <v>304</v>
      </c>
      <c r="G308">
        <v>100</v>
      </c>
      <c r="H308">
        <v>1</v>
      </c>
      <c r="I308" s="7">
        <v>0</v>
      </c>
      <c r="J308" s="7">
        <v>3</v>
      </c>
      <c r="K308" s="7">
        <v>14</v>
      </c>
      <c r="L308" s="5" t="str">
        <f>VLOOKUP(X308,[5]Inputs!$A:$F,6,FALSE)</f>
        <v>1.0573</v>
      </c>
      <c r="M308" s="5" t="str">
        <f>VLOOKUP(X308,[5]Inputs!$A:$H,8,FALSE)</f>
        <v>1.0500</v>
      </c>
      <c r="N308" s="5" t="str">
        <f>VLOOKUP(X308,[5]Inputs!$A:$H,7,FALSE)</f>
        <v>1.0300</v>
      </c>
      <c r="O308">
        <v>0</v>
      </c>
      <c r="P308">
        <v>0</v>
      </c>
      <c r="Q308">
        <v>0</v>
      </c>
      <c r="R308">
        <v>0</v>
      </c>
      <c r="S308">
        <f>SQRT((100/(J308*[5]Inputs!$B$9))^2/(K308^2+1))*[5]Inputs!$B$8^2/100</f>
        <v>3.9788737147094158</v>
      </c>
      <c r="T308">
        <f>SQRT((100/(J308*[5]Inputs!$B$9))^2-SQRT((100/(J308*[5]Inputs!$B$9))^2/(K308^2+1))^2)*[5]Inputs!$B$8^2/100/2/PI()/50</f>
        <v>0.17731207749763631</v>
      </c>
      <c r="U308">
        <v>0</v>
      </c>
      <c r="V308">
        <v>0</v>
      </c>
      <c r="W308" t="str">
        <f t="shared" si="10"/>
        <v>PSCAD_DMAT_D_PF.Spnt_SCR3_XR14_P1_Q0_PF.Spnt.163.3</v>
      </c>
      <c r="X308" t="str">
        <f t="shared" si="11"/>
        <v>1_0_3_14</v>
      </c>
      <c r="Z308">
        <v>0</v>
      </c>
    </row>
    <row r="309" spans="1:26" x14ac:dyDescent="0.25">
      <c r="A309" s="1" t="s">
        <v>641</v>
      </c>
      <c r="B309" t="s">
        <v>55</v>
      </c>
      <c r="C309" t="s">
        <v>52</v>
      </c>
      <c r="D309" t="s">
        <v>1301</v>
      </c>
      <c r="E309" t="s">
        <v>317</v>
      </c>
      <c r="F309" t="s">
        <v>304</v>
      </c>
      <c r="G309">
        <v>100</v>
      </c>
      <c r="H309">
        <v>1</v>
      </c>
      <c r="I309" s="7">
        <v>0</v>
      </c>
      <c r="J309" s="7">
        <v>3</v>
      </c>
      <c r="K309" s="7">
        <v>3</v>
      </c>
      <c r="L309" s="5" t="str">
        <f>VLOOKUP(X309,[5]Inputs!$A:$F,6,FALSE)</f>
        <v>0.9773</v>
      </c>
      <c r="M309" s="5" t="str">
        <f>VLOOKUP(X309,[5]Inputs!$A:$H,8,FALSE)</f>
        <v>1.0375</v>
      </c>
      <c r="N309" s="5" t="str">
        <f>VLOOKUP(X309,[5]Inputs!$A:$H,7,FALSE)</f>
        <v>1.0300</v>
      </c>
      <c r="O309">
        <v>0</v>
      </c>
      <c r="P309">
        <v>0</v>
      </c>
      <c r="Q309">
        <v>0</v>
      </c>
      <c r="R309">
        <v>0</v>
      </c>
      <c r="S309">
        <f>SQRT((100/(J309*[5]Inputs!$B$9))^2/(K309^2+1))*[5]Inputs!$B$8^2/100</f>
        <v>17.660104471401873</v>
      </c>
      <c r="T309">
        <f>SQRT((100/(J309*[5]Inputs!$B$9))^2-SQRT((100/(J309*[5]Inputs!$B$9))^2/(K309^2+1))^2)*[5]Inputs!$B$8^2/100/2/PI()/50</f>
        <v>0.16864157532857349</v>
      </c>
      <c r="U309">
        <v>0</v>
      </c>
      <c r="V309">
        <v>0</v>
      </c>
      <c r="W309" t="str">
        <f t="shared" si="10"/>
        <v>PSCAD_DMAT_D_PF.Spnt_SCR3_XR3_P1_Q0_PF.Spnt.163.4</v>
      </c>
      <c r="X309" t="str">
        <f t="shared" si="11"/>
        <v>1_0_3_3</v>
      </c>
      <c r="Z309">
        <v>0</v>
      </c>
    </row>
    <row r="310" spans="1:26" x14ac:dyDescent="0.25">
      <c r="A310" s="1" t="s">
        <v>642</v>
      </c>
      <c r="B310" t="s">
        <v>55</v>
      </c>
      <c r="C310" t="s">
        <v>52</v>
      </c>
      <c r="D310" t="s">
        <v>1301</v>
      </c>
      <c r="E310" t="s">
        <v>317</v>
      </c>
      <c r="F310" t="s">
        <v>304</v>
      </c>
      <c r="G310">
        <v>100</v>
      </c>
      <c r="H310">
        <v>0.05</v>
      </c>
      <c r="I310" s="7">
        <v>0</v>
      </c>
      <c r="J310" s="7">
        <v>3</v>
      </c>
      <c r="K310" s="7">
        <v>14</v>
      </c>
      <c r="L310" s="5" t="str">
        <f>VLOOKUP(X310,[5]Inputs!$A:$F,6,FALSE)</f>
        <v>1.0288</v>
      </c>
      <c r="M310" s="5" t="str">
        <f>VLOOKUP(X310,[5]Inputs!$A:$H,8,FALSE)</f>
        <v>1.0250</v>
      </c>
      <c r="N310" s="5" t="str">
        <f>VLOOKUP(X310,[5]Inputs!$A:$H,7,FALSE)</f>
        <v>1.0300</v>
      </c>
      <c r="O310">
        <v>0</v>
      </c>
      <c r="P310">
        <v>0</v>
      </c>
      <c r="Q310">
        <v>0</v>
      </c>
      <c r="R310">
        <v>0</v>
      </c>
      <c r="S310">
        <f>SQRT((100/(J310*[5]Inputs!$B$9))^2/(K310^2+1))*[5]Inputs!$B$8^2/100</f>
        <v>3.9788737147094158</v>
      </c>
      <c r="T310">
        <f>SQRT((100/(J310*[5]Inputs!$B$9))^2-SQRT((100/(J310*[5]Inputs!$B$9))^2/(K310^2+1))^2)*[5]Inputs!$B$8^2/100/2/PI()/50</f>
        <v>0.17731207749763631</v>
      </c>
      <c r="U310">
        <v>0</v>
      </c>
      <c r="V310">
        <v>0</v>
      </c>
      <c r="W310" t="str">
        <f t="shared" si="10"/>
        <v>PSCAD_DMAT_D_PF.Spnt_SCR3_XR14_P0.05_Q0_PF.Spnt.164.3</v>
      </c>
      <c r="X310" t="str">
        <f t="shared" si="11"/>
        <v>0.05_0_3_14</v>
      </c>
      <c r="Z310">
        <v>0</v>
      </c>
    </row>
    <row r="311" spans="1:26" x14ac:dyDescent="0.25">
      <c r="A311" s="1" t="s">
        <v>643</v>
      </c>
      <c r="B311" t="s">
        <v>55</v>
      </c>
      <c r="C311" t="s">
        <v>52</v>
      </c>
      <c r="D311" t="s">
        <v>1301</v>
      </c>
      <c r="E311" t="s">
        <v>317</v>
      </c>
      <c r="F311" t="s">
        <v>304</v>
      </c>
      <c r="G311">
        <v>100</v>
      </c>
      <c r="H311">
        <v>0.05</v>
      </c>
      <c r="I311" s="7">
        <v>0</v>
      </c>
      <c r="J311" s="7">
        <v>3</v>
      </c>
      <c r="K311" s="7">
        <v>3</v>
      </c>
      <c r="L311" s="5" t="str">
        <f>VLOOKUP(X311,[5]Inputs!$A:$F,6,FALSE)</f>
        <v>1.0248</v>
      </c>
      <c r="M311" s="5" t="str">
        <f>VLOOKUP(X311,[5]Inputs!$A:$H,8,FALSE)</f>
        <v>1.0250</v>
      </c>
      <c r="N311" s="5" t="str">
        <f>VLOOKUP(X311,[5]Inputs!$A:$H,7,FALSE)</f>
        <v>1.0300</v>
      </c>
      <c r="O311">
        <v>0</v>
      </c>
      <c r="P311">
        <v>0</v>
      </c>
      <c r="Q311">
        <v>0</v>
      </c>
      <c r="R311">
        <v>0</v>
      </c>
      <c r="S311">
        <f>SQRT((100/(J311*[5]Inputs!$B$9))^2/(K311^2+1))*[5]Inputs!$B$8^2/100</f>
        <v>17.660104471401873</v>
      </c>
      <c r="T311">
        <f>SQRT((100/(J311*[5]Inputs!$B$9))^2-SQRT((100/(J311*[5]Inputs!$B$9))^2/(K311^2+1))^2)*[5]Inputs!$B$8^2/100/2/PI()/50</f>
        <v>0.16864157532857349</v>
      </c>
      <c r="U311">
        <v>0</v>
      </c>
      <c r="V311">
        <v>0</v>
      </c>
      <c r="W311" t="str">
        <f t="shared" si="10"/>
        <v>PSCAD_DMAT_D_PF.Spnt_SCR3_XR3_P0.05_Q0_PF.Spnt.164.4</v>
      </c>
      <c r="X311" t="str">
        <f t="shared" si="11"/>
        <v>0.05_0_3_3</v>
      </c>
      <c r="Z311">
        <v>0</v>
      </c>
    </row>
    <row r="312" spans="1:26" x14ac:dyDescent="0.25">
      <c r="A312" s="1" t="s">
        <v>644</v>
      </c>
      <c r="B312" t="s">
        <v>55</v>
      </c>
      <c r="C312" t="s">
        <v>52</v>
      </c>
      <c r="D312" t="s">
        <v>1301</v>
      </c>
      <c r="E312" t="s">
        <v>317</v>
      </c>
      <c r="F312" t="s">
        <v>304</v>
      </c>
      <c r="G312">
        <v>100</v>
      </c>
      <c r="H312">
        <v>1</v>
      </c>
      <c r="I312" s="7">
        <v>0</v>
      </c>
      <c r="J312" s="7">
        <v>7.06</v>
      </c>
      <c r="K312" s="7">
        <v>1.63</v>
      </c>
      <c r="L312" s="5" t="str">
        <f>VLOOKUP(X312,[5]Inputs!$A:$F,6,FALSE)</f>
        <v>0.9653</v>
      </c>
      <c r="M312" s="5" t="str">
        <f>VLOOKUP(X312,[5]Inputs!$A:$H,8,FALSE)</f>
        <v>1.0375</v>
      </c>
      <c r="N312" s="5" t="str">
        <f>VLOOKUP(X312,[5]Inputs!$A:$H,7,FALSE)</f>
        <v>1.0300</v>
      </c>
      <c r="O312">
        <v>0</v>
      </c>
      <c r="P312">
        <v>0</v>
      </c>
      <c r="Q312">
        <v>0</v>
      </c>
      <c r="R312">
        <v>0</v>
      </c>
      <c r="S312">
        <f>SQRT((100/(J312*[5]Inputs!$B$9))^2/(K312^2+1))*[5]Inputs!$B$8^2/100</f>
        <v>12.409471324438538</v>
      </c>
      <c r="T312">
        <f>SQRT((100/(J312*[5]Inputs!$B$9))^2-SQRT((100/(J312*[5]Inputs!$B$9))^2/(K312^2+1))^2)*[5]Inputs!$B$8^2/100/2/PI()/50</f>
        <v>6.4385935699593638E-2</v>
      </c>
      <c r="U312">
        <v>0</v>
      </c>
      <c r="V312">
        <v>0</v>
      </c>
      <c r="W312" t="str">
        <f t="shared" si="10"/>
        <v>PSCAD_DMAT_D_PF.Spnt_SCR7.06_XR1.63_P1_Q0_PF.Spnt.165.3</v>
      </c>
      <c r="X312" t="str">
        <f t="shared" si="11"/>
        <v>1_0_7.06_1.63</v>
      </c>
      <c r="Z312">
        <v>0</v>
      </c>
    </row>
    <row r="313" spans="1:26" x14ac:dyDescent="0.25">
      <c r="A313" s="1" t="s">
        <v>645</v>
      </c>
      <c r="B313" t="s">
        <v>55</v>
      </c>
      <c r="C313" t="s">
        <v>52</v>
      </c>
      <c r="D313" t="s">
        <v>1301</v>
      </c>
      <c r="E313" t="s">
        <v>317</v>
      </c>
      <c r="F313" t="s">
        <v>304</v>
      </c>
      <c r="G313">
        <v>100</v>
      </c>
      <c r="H313">
        <v>1</v>
      </c>
      <c r="I313" s="7">
        <v>0</v>
      </c>
      <c r="J313" s="7">
        <v>4.53</v>
      </c>
      <c r="K313" s="7">
        <v>1.21</v>
      </c>
      <c r="L313" s="5" t="str">
        <f>VLOOKUP(X313,[5]Inputs!$A:$F,6,FALSE)</f>
        <v>0.9087</v>
      </c>
      <c r="M313" s="5" t="str">
        <f>VLOOKUP(X313,[5]Inputs!$A:$H,8,FALSE)</f>
        <v>1.0375</v>
      </c>
      <c r="N313" s="5" t="str">
        <f>VLOOKUP(X313,[5]Inputs!$A:$H,7,FALSE)</f>
        <v>1.0300</v>
      </c>
      <c r="O313">
        <v>0</v>
      </c>
      <c r="P313">
        <v>0</v>
      </c>
      <c r="Q313">
        <v>0</v>
      </c>
      <c r="R313">
        <v>0</v>
      </c>
      <c r="S313">
        <f>SQRT((100/(J313*[5]Inputs!$B$9))^2/(K313^2+1))*[5]Inputs!$B$8^2/100</f>
        <v>23.560643977140487</v>
      </c>
      <c r="T313">
        <f>SQRT((100/(J313*[5]Inputs!$B$9))^2-SQRT((100/(J313*[5]Inputs!$B$9))^2/(K313^2+1))^2)*[5]Inputs!$B$8^2/100/2/PI()/50</f>
        <v>9.0744989423642869E-2</v>
      </c>
      <c r="U313">
        <v>0</v>
      </c>
      <c r="V313">
        <v>0</v>
      </c>
      <c r="W313" t="str">
        <f t="shared" si="10"/>
        <v>PSCAD_DMAT_D_PF.Spnt_SCR4.53_XR1.21_P1_Q0_PF.Spnt.165.4</v>
      </c>
      <c r="X313" t="str">
        <f t="shared" si="11"/>
        <v>1_0_4.53_1.21</v>
      </c>
      <c r="Z313">
        <v>0</v>
      </c>
    </row>
    <row r="314" spans="1:26" x14ac:dyDescent="0.25">
      <c r="A314" s="1" t="s">
        <v>646</v>
      </c>
      <c r="B314" t="s">
        <v>55</v>
      </c>
      <c r="C314" t="s">
        <v>52</v>
      </c>
      <c r="D314" t="s">
        <v>1301</v>
      </c>
      <c r="E314" t="s">
        <v>317</v>
      </c>
      <c r="F314" t="s">
        <v>304</v>
      </c>
      <c r="G314">
        <v>100</v>
      </c>
      <c r="H314">
        <v>0.05</v>
      </c>
      <c r="I314" s="7">
        <v>0</v>
      </c>
      <c r="J314" s="7">
        <v>7.06</v>
      </c>
      <c r="K314" s="7">
        <v>1.63</v>
      </c>
      <c r="L314" s="5" t="str">
        <f>VLOOKUP(X314,[5]Inputs!$A:$F,6,FALSE)</f>
        <v>1.0264</v>
      </c>
      <c r="M314" s="5" t="str">
        <f>VLOOKUP(X314,[5]Inputs!$A:$H,8,FALSE)</f>
        <v>1.0375</v>
      </c>
      <c r="N314" s="5" t="str">
        <f>VLOOKUP(X314,[5]Inputs!$A:$H,7,FALSE)</f>
        <v>1.0300</v>
      </c>
      <c r="O314">
        <v>0</v>
      </c>
      <c r="P314">
        <v>0</v>
      </c>
      <c r="Q314">
        <v>0</v>
      </c>
      <c r="R314">
        <v>0</v>
      </c>
      <c r="S314">
        <f>SQRT((100/(J314*[5]Inputs!$B$9))^2/(K314^2+1))*[5]Inputs!$B$8^2/100</f>
        <v>12.409471324438538</v>
      </c>
      <c r="T314">
        <f>SQRT((100/(J314*[5]Inputs!$B$9))^2-SQRT((100/(J314*[5]Inputs!$B$9))^2/(K314^2+1))^2)*[5]Inputs!$B$8^2/100/2/PI()/50</f>
        <v>6.4385935699593638E-2</v>
      </c>
      <c r="U314">
        <v>0</v>
      </c>
      <c r="V314">
        <v>0</v>
      </c>
      <c r="W314" t="str">
        <f t="shared" si="10"/>
        <v>PSCAD_DMAT_D_PF.Spnt_SCR7.06_XR1.63_P0.05_Q0_PF.Spnt.166.3</v>
      </c>
      <c r="X314" t="str">
        <f t="shared" si="11"/>
        <v>0.05_0_7.06_1.63</v>
      </c>
      <c r="Z314">
        <v>0</v>
      </c>
    </row>
    <row r="315" spans="1:26" x14ac:dyDescent="0.25">
      <c r="A315" s="1" t="s">
        <v>647</v>
      </c>
      <c r="B315" t="s">
        <v>55</v>
      </c>
      <c r="C315" t="s">
        <v>52</v>
      </c>
      <c r="D315" t="s">
        <v>1301</v>
      </c>
      <c r="E315" t="s">
        <v>317</v>
      </c>
      <c r="F315" t="s">
        <v>304</v>
      </c>
      <c r="G315">
        <v>100</v>
      </c>
      <c r="H315">
        <v>0.05</v>
      </c>
      <c r="I315" s="7">
        <v>0</v>
      </c>
      <c r="J315" s="7">
        <v>4.53</v>
      </c>
      <c r="K315" s="7">
        <v>1.21</v>
      </c>
      <c r="L315" s="5" t="str">
        <f>VLOOKUP(X315,[5]Inputs!$A:$F,6,FALSE)</f>
        <v>1.0233</v>
      </c>
      <c r="M315" s="5" t="str">
        <f>VLOOKUP(X315,[5]Inputs!$A:$H,8,FALSE)</f>
        <v>1.0250</v>
      </c>
      <c r="N315" s="5" t="str">
        <f>VLOOKUP(X315,[5]Inputs!$A:$H,7,FALSE)</f>
        <v>1.0300</v>
      </c>
      <c r="O315">
        <v>0</v>
      </c>
      <c r="P315">
        <v>0</v>
      </c>
      <c r="Q315">
        <v>0</v>
      </c>
      <c r="R315">
        <v>0</v>
      </c>
      <c r="S315">
        <f>SQRT((100/(J315*[5]Inputs!$B$9))^2/(K315^2+1))*[5]Inputs!$B$8^2/100</f>
        <v>23.560643977140487</v>
      </c>
      <c r="T315">
        <f>SQRT((100/(J315*[5]Inputs!$B$9))^2-SQRT((100/(J315*[5]Inputs!$B$9))^2/(K315^2+1))^2)*[5]Inputs!$B$8^2/100/2/PI()/50</f>
        <v>9.0744989423642869E-2</v>
      </c>
      <c r="U315">
        <v>0</v>
      </c>
      <c r="V315">
        <v>0</v>
      </c>
      <c r="W315" t="str">
        <f t="shared" si="10"/>
        <v>PSCAD_DMAT_D_PF.Spnt_SCR4.53_XR1.21_P0.05_Q0_PF.Spnt.166.4</v>
      </c>
      <c r="X315" t="str">
        <f t="shared" si="11"/>
        <v>0.05_0_4.53_1.21</v>
      </c>
      <c r="Z315">
        <v>0</v>
      </c>
    </row>
    <row r="316" spans="1:26" x14ac:dyDescent="0.25">
      <c r="A316" s="1" t="s">
        <v>648</v>
      </c>
      <c r="B316" t="s">
        <v>55</v>
      </c>
      <c r="C316" t="s">
        <v>32</v>
      </c>
      <c r="D316" t="s">
        <v>1301</v>
      </c>
      <c r="E316" t="s">
        <v>318</v>
      </c>
      <c r="F316" t="s">
        <v>304</v>
      </c>
      <c r="G316">
        <v>40</v>
      </c>
      <c r="H316">
        <v>1</v>
      </c>
      <c r="I316" s="7">
        <v>0</v>
      </c>
      <c r="J316" s="7">
        <v>10</v>
      </c>
      <c r="K316" s="7">
        <v>14</v>
      </c>
      <c r="L316" s="5" t="str">
        <f>VLOOKUP(X316,[5]Inputs!$A:$F,6,FALSE)</f>
        <v>1.0276</v>
      </c>
      <c r="M316" s="5" t="str">
        <f>VLOOKUP(X316,[5]Inputs!$A:$H,8,FALSE)</f>
        <v>1.0500</v>
      </c>
      <c r="N316" s="5" t="str">
        <f>VLOOKUP(X316,[5]Inputs!$A:$H,7,FALSE)</f>
        <v>1.0300</v>
      </c>
      <c r="O316">
        <v>0</v>
      </c>
      <c r="P316">
        <v>0</v>
      </c>
      <c r="Q316">
        <v>0</v>
      </c>
      <c r="R316">
        <v>0</v>
      </c>
      <c r="S316">
        <f>SQRT((100/(J316*[5]Inputs!$B$9))^2/(K316^2+1))*[5]Inputs!$B$8^2/100</f>
        <v>1.1936621144128245</v>
      </c>
      <c r="T316">
        <f>SQRT((100/(J316*[5]Inputs!$B$9))^2-SQRT((100/(J316*[5]Inputs!$B$9))^2/(K316^2+1))^2)*[5]Inputs!$B$8^2/100/2/PI()/50</f>
        <v>5.3193623249290889E-2</v>
      </c>
      <c r="U316">
        <v>0</v>
      </c>
      <c r="V316">
        <v>0</v>
      </c>
      <c r="W316" t="str">
        <f t="shared" si="10"/>
        <v>PSCAD_DMAT_D_P.Spnt_SCR10_XR14_P1_Q0_P.Spnt.167</v>
      </c>
      <c r="X316" t="str">
        <f t="shared" si="11"/>
        <v>1_0_10_14</v>
      </c>
      <c r="Z316">
        <v>0</v>
      </c>
    </row>
    <row r="317" spans="1:26" x14ac:dyDescent="0.25">
      <c r="A317" s="1" t="s">
        <v>649</v>
      </c>
      <c r="B317" t="s">
        <v>55</v>
      </c>
      <c r="C317" t="s">
        <v>32</v>
      </c>
      <c r="D317" t="s">
        <v>1301</v>
      </c>
      <c r="E317" t="s">
        <v>318</v>
      </c>
      <c r="F317" t="s">
        <v>304</v>
      </c>
      <c r="G317">
        <v>40</v>
      </c>
      <c r="H317">
        <v>1</v>
      </c>
      <c r="I317" s="7">
        <v>0</v>
      </c>
      <c r="J317" s="7">
        <v>3</v>
      </c>
      <c r="K317" s="7">
        <v>14</v>
      </c>
      <c r="L317" s="5" t="str">
        <f>VLOOKUP(X317,[5]Inputs!$A:$F,6,FALSE)</f>
        <v>1.0573</v>
      </c>
      <c r="M317" s="5" t="str">
        <f>VLOOKUP(X317,[5]Inputs!$A:$H,8,FALSE)</f>
        <v>1.0500</v>
      </c>
      <c r="N317" s="5" t="str">
        <f>VLOOKUP(X317,[5]Inputs!$A:$H,7,FALSE)</f>
        <v>1.0300</v>
      </c>
      <c r="O317">
        <v>0</v>
      </c>
      <c r="P317">
        <v>0</v>
      </c>
      <c r="Q317">
        <v>0</v>
      </c>
      <c r="R317">
        <v>0</v>
      </c>
      <c r="S317">
        <f>SQRT((100/(J317*[5]Inputs!$B$9))^2/(K317^2+1))*[5]Inputs!$B$8^2/100</f>
        <v>3.9788737147094158</v>
      </c>
      <c r="T317">
        <f>SQRT((100/(J317*[5]Inputs!$B$9))^2-SQRT((100/(J317*[5]Inputs!$B$9))^2/(K317^2+1))^2)*[5]Inputs!$B$8^2/100/2/PI()/50</f>
        <v>0.17731207749763631</v>
      </c>
      <c r="U317">
        <v>0</v>
      </c>
      <c r="V317">
        <v>0</v>
      </c>
      <c r="W317" t="str">
        <f t="shared" si="10"/>
        <v>PSCAD_DMAT_D_P.Spnt_SCR3_XR14_P1_Q0_P.Spnt.168</v>
      </c>
      <c r="X317" t="str">
        <f t="shared" si="11"/>
        <v>1_0_3_14</v>
      </c>
      <c r="Z317">
        <v>0</v>
      </c>
    </row>
    <row r="318" spans="1:26" x14ac:dyDescent="0.25">
      <c r="A318" s="1" t="s">
        <v>650</v>
      </c>
      <c r="B318" t="s">
        <v>55</v>
      </c>
      <c r="C318" t="s">
        <v>32</v>
      </c>
      <c r="D318" t="s">
        <v>1301</v>
      </c>
      <c r="E318" t="s">
        <v>318</v>
      </c>
      <c r="F318" t="s">
        <v>304</v>
      </c>
      <c r="G318">
        <v>40</v>
      </c>
      <c r="H318">
        <v>1</v>
      </c>
      <c r="I318" s="7">
        <v>0</v>
      </c>
      <c r="J318" s="7">
        <v>7.06</v>
      </c>
      <c r="K318" s="7">
        <v>1.63</v>
      </c>
      <c r="L318" s="5" t="str">
        <f>VLOOKUP(X318,[5]Inputs!$A:$F,6,FALSE)</f>
        <v>0.9653</v>
      </c>
      <c r="M318" s="5" t="str">
        <f>VLOOKUP(X318,[5]Inputs!$A:$H,8,FALSE)</f>
        <v>1.0375</v>
      </c>
      <c r="N318" s="5" t="str">
        <f>VLOOKUP(X318,[5]Inputs!$A:$H,7,FALSE)</f>
        <v>1.0300</v>
      </c>
      <c r="O318">
        <v>0</v>
      </c>
      <c r="P318">
        <v>0</v>
      </c>
      <c r="Q318">
        <v>0</v>
      </c>
      <c r="R318">
        <v>0</v>
      </c>
      <c r="S318">
        <f>SQRT((100/(J318*[5]Inputs!$B$9))^2/(K318^2+1))*[5]Inputs!$B$8^2/100</f>
        <v>12.409471324438538</v>
      </c>
      <c r="T318">
        <f>SQRT((100/(J318*[5]Inputs!$B$9))^2-SQRT((100/(J318*[5]Inputs!$B$9))^2/(K318^2+1))^2)*[5]Inputs!$B$8^2/100/2/PI()/50</f>
        <v>6.4385935699593638E-2</v>
      </c>
      <c r="U318">
        <v>0</v>
      </c>
      <c r="V318">
        <v>0</v>
      </c>
      <c r="W318" t="str">
        <f t="shared" si="10"/>
        <v>PSCAD_DMAT_D_P.Spnt_SCR7.06_XR1.63_P1_Q0_P.Spnt.169.1</v>
      </c>
      <c r="X318" t="str">
        <f t="shared" si="11"/>
        <v>1_0_7.06_1.63</v>
      </c>
      <c r="Z318">
        <v>0</v>
      </c>
    </row>
    <row r="319" spans="1:26" x14ac:dyDescent="0.25">
      <c r="A319" s="1" t="s">
        <v>651</v>
      </c>
      <c r="B319" t="s">
        <v>55</v>
      </c>
      <c r="C319" t="s">
        <v>32</v>
      </c>
      <c r="D319" t="s">
        <v>1301</v>
      </c>
      <c r="E319" t="s">
        <v>318</v>
      </c>
      <c r="F319" t="s">
        <v>304</v>
      </c>
      <c r="G319">
        <v>40</v>
      </c>
      <c r="H319">
        <v>1</v>
      </c>
      <c r="I319" s="7">
        <v>0</v>
      </c>
      <c r="J319" s="7">
        <v>4.53</v>
      </c>
      <c r="K319" s="7">
        <v>1.21</v>
      </c>
      <c r="L319" s="5" t="str">
        <f>VLOOKUP(X319,[5]Inputs!$A:$F,6,FALSE)</f>
        <v>0.9087</v>
      </c>
      <c r="M319" s="5" t="str">
        <f>VLOOKUP(X319,[5]Inputs!$A:$H,8,FALSE)</f>
        <v>1.0375</v>
      </c>
      <c r="N319" s="5" t="str">
        <f>VLOOKUP(X319,[5]Inputs!$A:$H,7,FALSE)</f>
        <v>1.0300</v>
      </c>
      <c r="O319">
        <v>0</v>
      </c>
      <c r="P319">
        <v>0</v>
      </c>
      <c r="Q319">
        <v>0</v>
      </c>
      <c r="R319">
        <v>0</v>
      </c>
      <c r="S319">
        <f>SQRT((100/(J319*[5]Inputs!$B$9))^2/(K319^2+1))*[5]Inputs!$B$8^2/100</f>
        <v>23.560643977140487</v>
      </c>
      <c r="T319">
        <f>SQRT((100/(J319*[5]Inputs!$B$9))^2-SQRT((100/(J319*[5]Inputs!$B$9))^2/(K319^2+1))^2)*[5]Inputs!$B$8^2/100/2/PI()/50</f>
        <v>9.0744989423642869E-2</v>
      </c>
      <c r="U319">
        <v>0</v>
      </c>
      <c r="V319">
        <v>0</v>
      </c>
      <c r="W319" t="str">
        <f t="shared" si="10"/>
        <v>PSCAD_DMAT_D_P.Spnt_SCR4.53_XR1.21_P1_Q0_P.Spnt.169.2</v>
      </c>
      <c r="X319" t="str">
        <f t="shared" si="11"/>
        <v>1_0_4.53_1.21</v>
      </c>
      <c r="Z319">
        <v>0</v>
      </c>
    </row>
    <row r="320" spans="1:26" s="22" customFormat="1" x14ac:dyDescent="0.25">
      <c r="A320" s="21" t="s">
        <v>652</v>
      </c>
      <c r="B320" t="s">
        <v>55</v>
      </c>
      <c r="C320" s="22" t="s">
        <v>33</v>
      </c>
      <c r="D320" t="s">
        <v>1301</v>
      </c>
      <c r="E320" s="22" t="s">
        <v>319</v>
      </c>
      <c r="F320" t="s">
        <v>304</v>
      </c>
      <c r="G320" s="22">
        <v>70</v>
      </c>
      <c r="H320" s="22">
        <v>1</v>
      </c>
      <c r="I320" s="24">
        <v>0</v>
      </c>
      <c r="J320" s="24">
        <v>7.06</v>
      </c>
      <c r="K320" s="24">
        <v>1.63</v>
      </c>
      <c r="L320" s="5" t="str">
        <f>VLOOKUP(X320,[5]Inputs!$A:$F,6,FALSE)</f>
        <v>0.9653</v>
      </c>
      <c r="M320" s="5" t="str">
        <f>VLOOKUP(X320,[5]Inputs!$A:$H,8,FALSE)</f>
        <v>1.0375</v>
      </c>
      <c r="N320" s="5" t="str">
        <f>VLOOKUP(X320,[5]Inputs!$A:$H,7,FALSE)</f>
        <v>1.0300</v>
      </c>
      <c r="O320" s="22">
        <v>0</v>
      </c>
      <c r="P320" s="22">
        <v>0</v>
      </c>
      <c r="Q320" s="22">
        <v>0</v>
      </c>
      <c r="R320" s="22">
        <v>0</v>
      </c>
      <c r="S320">
        <f>SQRT((100/(J320*[5]Inputs!$B$9))^2/(K320^2+1))*[5]Inputs!$B$8^2/100</f>
        <v>12.409471324438538</v>
      </c>
      <c r="T320">
        <f>SQRT((100/(J320*[5]Inputs!$B$9))^2-SQRT((100/(J320*[5]Inputs!$B$9))^2/(K320^2+1))^2)*[5]Inputs!$B$8^2/100/2/PI()/50</f>
        <v>6.4385935699593638E-2</v>
      </c>
      <c r="U320" s="22">
        <v>0</v>
      </c>
      <c r="V320" s="22">
        <v>0</v>
      </c>
      <c r="W320" t="str">
        <f t="shared" si="10"/>
        <v>PSCAD_DMAT_D_OF_SCR7.06_XR1.63_P1_Q0_OF.4Hz.170.1.A</v>
      </c>
      <c r="X320" t="str">
        <f t="shared" si="11"/>
        <v>1_0_7.06_1.63</v>
      </c>
      <c r="Z320" s="22">
        <v>0</v>
      </c>
    </row>
    <row r="321" spans="1:26" s="22" customFormat="1" x14ac:dyDescent="0.25">
      <c r="A321" s="21" t="s">
        <v>653</v>
      </c>
      <c r="B321" t="s">
        <v>55</v>
      </c>
      <c r="C321" s="22" t="s">
        <v>34</v>
      </c>
      <c r="D321" t="s">
        <v>1301</v>
      </c>
      <c r="E321" s="22" t="s">
        <v>319</v>
      </c>
      <c r="F321" t="s">
        <v>304</v>
      </c>
      <c r="G321" s="22">
        <v>30</v>
      </c>
      <c r="H321" s="22">
        <v>1</v>
      </c>
      <c r="I321" s="24">
        <v>0</v>
      </c>
      <c r="J321" s="24">
        <v>7.06</v>
      </c>
      <c r="K321" s="24">
        <v>1.63</v>
      </c>
      <c r="L321" s="5" t="str">
        <f>VLOOKUP(X321,[5]Inputs!$A:$F,6,FALSE)</f>
        <v>0.9653</v>
      </c>
      <c r="M321" s="5" t="str">
        <f>VLOOKUP(X321,[5]Inputs!$A:$H,8,FALSE)</f>
        <v>1.0375</v>
      </c>
      <c r="N321" s="5" t="str">
        <f>VLOOKUP(X321,[5]Inputs!$A:$H,7,FALSE)</f>
        <v>1.0300</v>
      </c>
      <c r="O321" s="22">
        <v>0</v>
      </c>
      <c r="P321" s="22">
        <v>0</v>
      </c>
      <c r="Q321" s="22">
        <v>0</v>
      </c>
      <c r="R321" s="22">
        <v>0</v>
      </c>
      <c r="S321">
        <f>SQRT((100/(J321*[5]Inputs!$B$9))^2/(K321^2+1))*[5]Inputs!$B$8^2/100</f>
        <v>12.409471324438538</v>
      </c>
      <c r="T321">
        <f>SQRT((100/(J321*[5]Inputs!$B$9))^2-SQRT((100/(J321*[5]Inputs!$B$9))^2/(K321^2+1))^2)*[5]Inputs!$B$8^2/100/2/PI()/50</f>
        <v>6.4385935699593638E-2</v>
      </c>
      <c r="U321" s="22">
        <v>0</v>
      </c>
      <c r="V321" s="22">
        <v>0</v>
      </c>
      <c r="W321" t="str">
        <f t="shared" si="10"/>
        <v>PSCAD_DMAT_D_OF_SCR7.06_XR1.63_P1_Q0_OF.3s.170.1.B</v>
      </c>
      <c r="X321" t="str">
        <f t="shared" si="11"/>
        <v>1_0_7.06_1.63</v>
      </c>
      <c r="Z321" s="22">
        <v>0</v>
      </c>
    </row>
    <row r="322" spans="1:26" s="22" customFormat="1" x14ac:dyDescent="0.25">
      <c r="A322" s="21" t="s">
        <v>654</v>
      </c>
      <c r="B322" t="s">
        <v>55</v>
      </c>
      <c r="C322" s="22" t="s">
        <v>33</v>
      </c>
      <c r="D322" t="s">
        <v>1301</v>
      </c>
      <c r="E322" s="22" t="s">
        <v>319</v>
      </c>
      <c r="F322" t="s">
        <v>304</v>
      </c>
      <c r="G322" s="22">
        <v>70</v>
      </c>
      <c r="H322" s="22">
        <v>1</v>
      </c>
      <c r="I322" s="24">
        <v>0</v>
      </c>
      <c r="J322" s="24">
        <v>4.53</v>
      </c>
      <c r="K322" s="24">
        <v>1.21</v>
      </c>
      <c r="L322" s="5" t="str">
        <f>VLOOKUP(X322,[5]Inputs!$A:$F,6,FALSE)</f>
        <v>0.9087</v>
      </c>
      <c r="M322" s="5" t="str">
        <f>VLOOKUP(X322,[5]Inputs!$A:$H,8,FALSE)</f>
        <v>1.0375</v>
      </c>
      <c r="N322" s="5" t="str">
        <f>VLOOKUP(X322,[5]Inputs!$A:$H,7,FALSE)</f>
        <v>1.0300</v>
      </c>
      <c r="O322" s="22">
        <v>0</v>
      </c>
      <c r="P322" s="22">
        <v>0</v>
      </c>
      <c r="Q322" s="22">
        <v>0</v>
      </c>
      <c r="R322" s="22">
        <v>0</v>
      </c>
      <c r="S322">
        <f>SQRT((100/(J322*[5]Inputs!$B$9))^2/(K322^2+1))*[5]Inputs!$B$8^2/100</f>
        <v>23.560643977140487</v>
      </c>
      <c r="T322">
        <f>SQRT((100/(J322*[5]Inputs!$B$9))^2-SQRT((100/(J322*[5]Inputs!$B$9))^2/(K322^2+1))^2)*[5]Inputs!$B$8^2/100/2/PI()/50</f>
        <v>9.0744989423642869E-2</v>
      </c>
      <c r="U322" s="22">
        <v>0</v>
      </c>
      <c r="V322" s="22">
        <v>0</v>
      </c>
      <c r="W322" t="str">
        <f t="shared" si="10"/>
        <v>PSCAD_DMAT_D_OF_SCR4.53_XR1.21_P1_Q0_OF.4Hz.170.2.A</v>
      </c>
      <c r="X322" t="str">
        <f t="shared" si="11"/>
        <v>1_0_4.53_1.21</v>
      </c>
      <c r="Z322" s="22">
        <v>0</v>
      </c>
    </row>
    <row r="323" spans="1:26" s="22" customFormat="1" x14ac:dyDescent="0.25">
      <c r="A323" s="21" t="s">
        <v>655</v>
      </c>
      <c r="B323" t="s">
        <v>55</v>
      </c>
      <c r="C323" s="22" t="s">
        <v>34</v>
      </c>
      <c r="D323" t="s">
        <v>1301</v>
      </c>
      <c r="E323" s="22" t="s">
        <v>319</v>
      </c>
      <c r="F323" t="s">
        <v>304</v>
      </c>
      <c r="G323" s="22">
        <v>30</v>
      </c>
      <c r="H323" s="22">
        <v>1</v>
      </c>
      <c r="I323" s="24">
        <v>0</v>
      </c>
      <c r="J323" s="24">
        <v>4.53</v>
      </c>
      <c r="K323" s="24">
        <v>1.21</v>
      </c>
      <c r="L323" s="5" t="str">
        <f>VLOOKUP(X323,[5]Inputs!$A:$F,6,FALSE)</f>
        <v>0.9087</v>
      </c>
      <c r="M323" s="5" t="str">
        <f>VLOOKUP(X323,[5]Inputs!$A:$H,8,FALSE)</f>
        <v>1.0375</v>
      </c>
      <c r="N323" s="5" t="str">
        <f>VLOOKUP(X323,[5]Inputs!$A:$H,7,FALSE)</f>
        <v>1.0300</v>
      </c>
      <c r="O323" s="22">
        <v>0</v>
      </c>
      <c r="P323" s="22">
        <v>0</v>
      </c>
      <c r="Q323" s="22">
        <v>0</v>
      </c>
      <c r="R323" s="22">
        <v>0</v>
      </c>
      <c r="S323">
        <f>SQRT((100/(J323*[5]Inputs!$B$9))^2/(K323^2+1))*[5]Inputs!$B$8^2/100</f>
        <v>23.560643977140487</v>
      </c>
      <c r="T323">
        <f>SQRT((100/(J323*[5]Inputs!$B$9))^2-SQRT((100/(J323*[5]Inputs!$B$9))^2/(K323^2+1))^2)*[5]Inputs!$B$8^2/100/2/PI()/50</f>
        <v>9.0744989423642869E-2</v>
      </c>
      <c r="U323" s="22">
        <v>0</v>
      </c>
      <c r="V323" s="22">
        <v>0</v>
      </c>
      <c r="W323" t="str">
        <f t="shared" ref="W323:W386" si="12">"PSCAD_"&amp;F323&amp;"_"&amp;D323&amp;"_"&amp;E323&amp;"_SCR"&amp;ROUND(J323,2)&amp;"_XR"&amp;ROUND(K323,2)&amp;"_P"&amp;H323&amp;"_Q"&amp;I323&amp;"_"&amp;A323</f>
        <v>PSCAD_DMAT_D_OF_SCR4.53_XR1.21_P1_Q0_OF.3s.170.2.B</v>
      </c>
      <c r="X323" t="str">
        <f t="shared" ref="X323:X386" si="13">H323&amp;"_"&amp;I323&amp;"_"&amp;ROUND(J323,2)&amp;"_"&amp;ROUND(K323,2)</f>
        <v>1_0_4.53_1.21</v>
      </c>
      <c r="Z323" s="22">
        <v>0</v>
      </c>
    </row>
    <row r="324" spans="1:26" s="22" customFormat="1" x14ac:dyDescent="0.25">
      <c r="A324" s="21" t="s">
        <v>656</v>
      </c>
      <c r="B324" t="s">
        <v>55</v>
      </c>
      <c r="C324" s="22" t="s">
        <v>33</v>
      </c>
      <c r="D324" t="s">
        <v>1301</v>
      </c>
      <c r="E324" s="22" t="s">
        <v>319</v>
      </c>
      <c r="F324" t="s">
        <v>304</v>
      </c>
      <c r="G324" s="22">
        <v>70</v>
      </c>
      <c r="H324" s="22">
        <v>0.5</v>
      </c>
      <c r="I324" s="24">
        <v>0</v>
      </c>
      <c r="J324" s="24">
        <v>7.06</v>
      </c>
      <c r="K324" s="24">
        <v>1.63</v>
      </c>
      <c r="L324" s="5" t="str">
        <f>VLOOKUP(X324,[5]Inputs!$A:$F,6,FALSE)</f>
        <v>0.9958</v>
      </c>
      <c r="M324" s="5" t="str">
        <f>VLOOKUP(X324,[5]Inputs!$A:$H,8,FALSE)</f>
        <v>1.0250</v>
      </c>
      <c r="N324" s="5" t="str">
        <f>VLOOKUP(X324,[5]Inputs!$A:$H,7,FALSE)</f>
        <v>1.0300</v>
      </c>
      <c r="O324" s="22">
        <v>0</v>
      </c>
      <c r="P324" s="22">
        <v>0</v>
      </c>
      <c r="Q324" s="22">
        <v>0</v>
      </c>
      <c r="R324" s="22">
        <v>0</v>
      </c>
      <c r="S324">
        <f>SQRT((100/(J324*[5]Inputs!$B$9))^2/(K324^2+1))*[5]Inputs!$B$8^2/100</f>
        <v>12.409471324438538</v>
      </c>
      <c r="T324">
        <f>SQRT((100/(J324*[5]Inputs!$B$9))^2-SQRT((100/(J324*[5]Inputs!$B$9))^2/(K324^2+1))^2)*[5]Inputs!$B$8^2/100/2/PI()/50</f>
        <v>6.4385935699593638E-2</v>
      </c>
      <c r="U324" s="22">
        <v>0</v>
      </c>
      <c r="V324" s="22">
        <v>0</v>
      </c>
      <c r="W324" t="str">
        <f t="shared" si="12"/>
        <v>PSCAD_DMAT_D_OF_SCR7.06_XR1.63_P0.5_Q0_OF.4Hz.171.1.A</v>
      </c>
      <c r="X324" t="str">
        <f t="shared" si="13"/>
        <v>0.5_0_7.06_1.63</v>
      </c>
      <c r="Z324" s="22">
        <v>0</v>
      </c>
    </row>
    <row r="325" spans="1:26" s="22" customFormat="1" x14ac:dyDescent="0.25">
      <c r="A325" s="21" t="s">
        <v>657</v>
      </c>
      <c r="B325" t="s">
        <v>55</v>
      </c>
      <c r="C325" s="22" t="s">
        <v>34</v>
      </c>
      <c r="D325" t="s">
        <v>1301</v>
      </c>
      <c r="E325" s="22" t="s">
        <v>319</v>
      </c>
      <c r="F325" t="s">
        <v>304</v>
      </c>
      <c r="G325" s="22">
        <v>30</v>
      </c>
      <c r="H325" s="22">
        <v>0.5</v>
      </c>
      <c r="I325" s="24">
        <v>0</v>
      </c>
      <c r="J325" s="24">
        <v>7.06</v>
      </c>
      <c r="K325" s="24">
        <v>1.63</v>
      </c>
      <c r="L325" s="5" t="str">
        <f>VLOOKUP(X325,[5]Inputs!$A:$F,6,FALSE)</f>
        <v>0.9958</v>
      </c>
      <c r="M325" s="5" t="str">
        <f>VLOOKUP(X325,[5]Inputs!$A:$H,8,FALSE)</f>
        <v>1.0250</v>
      </c>
      <c r="N325" s="5" t="str">
        <f>VLOOKUP(X325,[5]Inputs!$A:$H,7,FALSE)</f>
        <v>1.0300</v>
      </c>
      <c r="O325" s="22">
        <v>0</v>
      </c>
      <c r="P325" s="22">
        <v>0</v>
      </c>
      <c r="Q325" s="22">
        <v>0</v>
      </c>
      <c r="R325" s="22">
        <v>0</v>
      </c>
      <c r="S325">
        <f>SQRT((100/(J325*[5]Inputs!$B$9))^2/(K325^2+1))*[5]Inputs!$B$8^2/100</f>
        <v>12.409471324438538</v>
      </c>
      <c r="T325">
        <f>SQRT((100/(J325*[5]Inputs!$B$9))^2-SQRT((100/(J325*[5]Inputs!$B$9))^2/(K325^2+1))^2)*[5]Inputs!$B$8^2/100/2/PI()/50</f>
        <v>6.4385935699593638E-2</v>
      </c>
      <c r="U325" s="22">
        <v>0</v>
      </c>
      <c r="V325" s="22">
        <v>0</v>
      </c>
      <c r="W325" t="str">
        <f t="shared" si="12"/>
        <v>PSCAD_DMAT_D_OF_SCR7.06_XR1.63_P0.5_Q0_OF.3s.171.1.B</v>
      </c>
      <c r="X325" t="str">
        <f t="shared" si="13"/>
        <v>0.5_0_7.06_1.63</v>
      </c>
      <c r="Z325" s="22">
        <v>0</v>
      </c>
    </row>
    <row r="326" spans="1:26" s="22" customFormat="1" x14ac:dyDescent="0.25">
      <c r="A326" s="21" t="s">
        <v>658</v>
      </c>
      <c r="B326" t="s">
        <v>55</v>
      </c>
      <c r="C326" s="22" t="s">
        <v>33</v>
      </c>
      <c r="D326" t="s">
        <v>1301</v>
      </c>
      <c r="E326" s="22" t="s">
        <v>319</v>
      </c>
      <c r="F326" t="s">
        <v>304</v>
      </c>
      <c r="G326" s="22">
        <v>70</v>
      </c>
      <c r="H326" s="22">
        <v>0.5</v>
      </c>
      <c r="I326" s="24">
        <v>0</v>
      </c>
      <c r="J326" s="24">
        <v>4.53</v>
      </c>
      <c r="K326" s="24">
        <v>1.21</v>
      </c>
      <c r="L326" s="5" t="str">
        <f>VLOOKUP(X326,[5]Inputs!$A:$F,6,FALSE)</f>
        <v>0.9653</v>
      </c>
      <c r="M326" s="5" t="str">
        <f>VLOOKUP(X326,[5]Inputs!$A:$H,8,FALSE)</f>
        <v>1.0250</v>
      </c>
      <c r="N326" s="5" t="str">
        <f>VLOOKUP(X326,[5]Inputs!$A:$H,7,FALSE)</f>
        <v>1.0300</v>
      </c>
      <c r="O326" s="22">
        <v>0</v>
      </c>
      <c r="P326" s="22">
        <v>0</v>
      </c>
      <c r="Q326" s="22">
        <v>0</v>
      </c>
      <c r="R326" s="22">
        <v>0</v>
      </c>
      <c r="S326">
        <f>SQRT((100/(J326*[5]Inputs!$B$9))^2/(K326^2+1))*[5]Inputs!$B$8^2/100</f>
        <v>23.560643977140487</v>
      </c>
      <c r="T326">
        <f>SQRT((100/(J326*[5]Inputs!$B$9))^2-SQRT((100/(J326*[5]Inputs!$B$9))^2/(K326^2+1))^2)*[5]Inputs!$B$8^2/100/2/PI()/50</f>
        <v>9.0744989423642869E-2</v>
      </c>
      <c r="U326" s="22">
        <v>0</v>
      </c>
      <c r="V326" s="22">
        <v>0</v>
      </c>
      <c r="W326" t="str">
        <f t="shared" si="12"/>
        <v>PSCAD_DMAT_D_OF_SCR4.53_XR1.21_P0.5_Q0_OF.4Hz.171.2.A</v>
      </c>
      <c r="X326" t="str">
        <f t="shared" si="13"/>
        <v>0.5_0_4.53_1.21</v>
      </c>
      <c r="Z326" s="22">
        <v>0</v>
      </c>
    </row>
    <row r="327" spans="1:26" s="22" customFormat="1" x14ac:dyDescent="0.25">
      <c r="A327" s="21" t="s">
        <v>659</v>
      </c>
      <c r="B327" t="s">
        <v>55</v>
      </c>
      <c r="C327" s="22" t="s">
        <v>34</v>
      </c>
      <c r="D327" t="s">
        <v>1301</v>
      </c>
      <c r="E327" s="22" t="s">
        <v>319</v>
      </c>
      <c r="F327" t="s">
        <v>304</v>
      </c>
      <c r="G327" s="22">
        <v>30</v>
      </c>
      <c r="H327" s="22">
        <v>0.5</v>
      </c>
      <c r="I327" s="24">
        <v>0</v>
      </c>
      <c r="J327" s="24">
        <v>4.53</v>
      </c>
      <c r="K327" s="24">
        <v>1.21</v>
      </c>
      <c r="L327" s="5" t="str">
        <f>VLOOKUP(X327,[5]Inputs!$A:$F,6,FALSE)</f>
        <v>0.9653</v>
      </c>
      <c r="M327" s="5" t="str">
        <f>VLOOKUP(X327,[5]Inputs!$A:$H,8,FALSE)</f>
        <v>1.0250</v>
      </c>
      <c r="N327" s="5" t="str">
        <f>VLOOKUP(X327,[5]Inputs!$A:$H,7,FALSE)</f>
        <v>1.0300</v>
      </c>
      <c r="O327" s="22">
        <v>0</v>
      </c>
      <c r="P327" s="22">
        <v>0</v>
      </c>
      <c r="Q327" s="22">
        <v>0</v>
      </c>
      <c r="R327" s="22">
        <v>0</v>
      </c>
      <c r="S327">
        <f>SQRT((100/(J327*[5]Inputs!$B$9))^2/(K327^2+1))*[5]Inputs!$B$8^2/100</f>
        <v>23.560643977140487</v>
      </c>
      <c r="T327">
        <f>SQRT((100/(J327*[5]Inputs!$B$9))^2-SQRT((100/(J327*[5]Inputs!$B$9))^2/(K327^2+1))^2)*[5]Inputs!$B$8^2/100/2/PI()/50</f>
        <v>9.0744989423642869E-2</v>
      </c>
      <c r="U327" s="22">
        <v>0</v>
      </c>
      <c r="V327" s="22">
        <v>0</v>
      </c>
      <c r="W327" t="str">
        <f t="shared" si="12"/>
        <v>PSCAD_DMAT_D_OF_SCR4.53_XR1.21_P0.5_Q0_OF.3s.171.2.B</v>
      </c>
      <c r="X327" t="str">
        <f t="shared" si="13"/>
        <v>0.5_0_4.53_1.21</v>
      </c>
      <c r="Z327" s="22">
        <v>0</v>
      </c>
    </row>
    <row r="328" spans="1:26" s="22" customFormat="1" x14ac:dyDescent="0.25">
      <c r="A328" s="21" t="s">
        <v>660</v>
      </c>
      <c r="B328" t="s">
        <v>55</v>
      </c>
      <c r="C328" s="22" t="s">
        <v>33</v>
      </c>
      <c r="D328" t="s">
        <v>1301</v>
      </c>
      <c r="E328" s="22" t="s">
        <v>319</v>
      </c>
      <c r="F328" t="s">
        <v>304</v>
      </c>
      <c r="G328" s="22">
        <v>70</v>
      </c>
      <c r="H328" s="22">
        <v>0.5</v>
      </c>
      <c r="I328" s="24">
        <v>0</v>
      </c>
      <c r="J328" s="24">
        <v>7.06</v>
      </c>
      <c r="K328" s="24">
        <v>1.63</v>
      </c>
      <c r="L328" s="5" t="str">
        <f>VLOOKUP(X328,[5]Inputs!$A:$F,6,FALSE)</f>
        <v>0.9958</v>
      </c>
      <c r="M328" s="5" t="str">
        <f>VLOOKUP(X328,[5]Inputs!$A:$H,8,FALSE)</f>
        <v>1.0250</v>
      </c>
      <c r="N328" s="5" t="str">
        <f>VLOOKUP(X328,[5]Inputs!$A:$H,7,FALSE)</f>
        <v>1.0300</v>
      </c>
      <c r="O328" s="22">
        <v>0</v>
      </c>
      <c r="P328" s="22">
        <v>0</v>
      </c>
      <c r="Q328" s="22">
        <v>0</v>
      </c>
      <c r="R328" s="22">
        <v>0</v>
      </c>
      <c r="S328">
        <f>SQRT((100/(J328*[5]Inputs!$B$9))^2/(K328^2+1))*[5]Inputs!$B$8^2/100</f>
        <v>12.409471324438538</v>
      </c>
      <c r="T328">
        <f>SQRT((100/(J328*[5]Inputs!$B$9))^2-SQRT((100/(J328*[5]Inputs!$B$9))^2/(K328^2+1))^2)*[5]Inputs!$B$8^2/100/2/PI()/50</f>
        <v>6.4385935699593638E-2</v>
      </c>
      <c r="U328" s="22">
        <v>0</v>
      </c>
      <c r="V328" s="22">
        <v>0</v>
      </c>
      <c r="W328" t="str">
        <f t="shared" si="12"/>
        <v>PSCAD_DMAT_D_OF_SCR7.06_XR1.63_P0.5_Q0_OF.4Hz.172.1.A</v>
      </c>
      <c r="X328" t="str">
        <f t="shared" si="13"/>
        <v>0.5_0_7.06_1.63</v>
      </c>
      <c r="Z328" s="22">
        <v>0</v>
      </c>
    </row>
    <row r="329" spans="1:26" s="22" customFormat="1" x14ac:dyDescent="0.25">
      <c r="A329" s="21" t="s">
        <v>661</v>
      </c>
      <c r="B329" t="s">
        <v>55</v>
      </c>
      <c r="C329" s="22" t="s">
        <v>34</v>
      </c>
      <c r="D329" t="s">
        <v>1301</v>
      </c>
      <c r="E329" s="22" t="s">
        <v>319</v>
      </c>
      <c r="F329" t="s">
        <v>304</v>
      </c>
      <c r="G329" s="22">
        <v>30</v>
      </c>
      <c r="H329" s="22">
        <v>0.5</v>
      </c>
      <c r="I329" s="24">
        <v>0</v>
      </c>
      <c r="J329" s="24">
        <v>7.06</v>
      </c>
      <c r="K329" s="24">
        <v>1.63</v>
      </c>
      <c r="L329" s="5" t="str">
        <f>VLOOKUP(X329,[5]Inputs!$A:$F,6,FALSE)</f>
        <v>0.9958</v>
      </c>
      <c r="M329" s="5" t="str">
        <f>VLOOKUP(X329,[5]Inputs!$A:$H,8,FALSE)</f>
        <v>1.0250</v>
      </c>
      <c r="N329" s="5" t="str">
        <f>VLOOKUP(X329,[5]Inputs!$A:$H,7,FALSE)</f>
        <v>1.0300</v>
      </c>
      <c r="O329" s="22">
        <v>0</v>
      </c>
      <c r="P329" s="22">
        <v>0</v>
      </c>
      <c r="Q329" s="22">
        <v>0</v>
      </c>
      <c r="R329" s="22">
        <v>0</v>
      </c>
      <c r="S329">
        <f>SQRT((100/(J329*[5]Inputs!$B$9))^2/(K329^2+1))*[5]Inputs!$B$8^2/100</f>
        <v>12.409471324438538</v>
      </c>
      <c r="T329">
        <f>SQRT((100/(J329*[5]Inputs!$B$9))^2-SQRT((100/(J329*[5]Inputs!$B$9))^2/(K329^2+1))^2)*[5]Inputs!$B$8^2/100/2/PI()/50</f>
        <v>6.4385935699593638E-2</v>
      </c>
      <c r="U329" s="22">
        <v>0</v>
      </c>
      <c r="V329" s="22">
        <v>0</v>
      </c>
      <c r="W329" t="str">
        <f t="shared" si="12"/>
        <v>PSCAD_DMAT_D_OF_SCR7.06_XR1.63_P0.5_Q0_OF.3s.172.1.B</v>
      </c>
      <c r="X329" t="str">
        <f t="shared" si="13"/>
        <v>0.5_0_7.06_1.63</v>
      </c>
      <c r="Z329" s="22">
        <v>0</v>
      </c>
    </row>
    <row r="330" spans="1:26" s="22" customFormat="1" x14ac:dyDescent="0.25">
      <c r="A330" s="21" t="s">
        <v>662</v>
      </c>
      <c r="B330" t="s">
        <v>55</v>
      </c>
      <c r="C330" s="22" t="s">
        <v>33</v>
      </c>
      <c r="D330" t="s">
        <v>1301</v>
      </c>
      <c r="E330" s="22" t="s">
        <v>319</v>
      </c>
      <c r="F330" t="s">
        <v>304</v>
      </c>
      <c r="G330" s="22">
        <v>70</v>
      </c>
      <c r="H330" s="22">
        <v>0.5</v>
      </c>
      <c r="I330" s="24">
        <v>0</v>
      </c>
      <c r="J330" s="24">
        <v>4.53</v>
      </c>
      <c r="K330" s="24">
        <v>1.21</v>
      </c>
      <c r="L330" s="5" t="str">
        <f>VLOOKUP(X330,[5]Inputs!$A:$F,6,FALSE)</f>
        <v>0.9653</v>
      </c>
      <c r="M330" s="5" t="str">
        <f>VLOOKUP(X330,[5]Inputs!$A:$H,8,FALSE)</f>
        <v>1.0250</v>
      </c>
      <c r="N330" s="5" t="str">
        <f>VLOOKUP(X330,[5]Inputs!$A:$H,7,FALSE)</f>
        <v>1.0300</v>
      </c>
      <c r="O330" s="22">
        <v>0</v>
      </c>
      <c r="P330" s="22">
        <v>0</v>
      </c>
      <c r="Q330" s="22">
        <v>0</v>
      </c>
      <c r="R330" s="22">
        <v>0</v>
      </c>
      <c r="S330">
        <f>SQRT((100/(J330*[5]Inputs!$B$9))^2/(K330^2+1))*[5]Inputs!$B$8^2/100</f>
        <v>23.560643977140487</v>
      </c>
      <c r="T330">
        <f>SQRT((100/(J330*[5]Inputs!$B$9))^2-SQRT((100/(J330*[5]Inputs!$B$9))^2/(K330^2+1))^2)*[5]Inputs!$B$8^2/100/2/PI()/50</f>
        <v>9.0744989423642869E-2</v>
      </c>
      <c r="U330" s="22">
        <v>0</v>
      </c>
      <c r="V330" s="22">
        <v>0</v>
      </c>
      <c r="W330" t="str">
        <f t="shared" si="12"/>
        <v>PSCAD_DMAT_D_OF_SCR4.53_XR1.21_P0.5_Q0_OF.4Hz.172.2.A</v>
      </c>
      <c r="X330" t="str">
        <f t="shared" si="13"/>
        <v>0.5_0_4.53_1.21</v>
      </c>
      <c r="Z330" s="22">
        <v>0</v>
      </c>
    </row>
    <row r="331" spans="1:26" s="22" customFormat="1" x14ac:dyDescent="0.25">
      <c r="A331" s="21" t="s">
        <v>663</v>
      </c>
      <c r="B331" t="s">
        <v>55</v>
      </c>
      <c r="C331" s="22" t="s">
        <v>34</v>
      </c>
      <c r="D331" t="s">
        <v>1301</v>
      </c>
      <c r="E331" s="22" t="s">
        <v>319</v>
      </c>
      <c r="F331" t="s">
        <v>304</v>
      </c>
      <c r="G331" s="22">
        <v>30</v>
      </c>
      <c r="H331" s="22">
        <v>0.5</v>
      </c>
      <c r="I331" s="24">
        <v>0</v>
      </c>
      <c r="J331" s="24">
        <v>4.53</v>
      </c>
      <c r="K331" s="24">
        <v>1.21</v>
      </c>
      <c r="L331" s="5" t="str">
        <f>VLOOKUP(X331,[5]Inputs!$A:$F,6,FALSE)</f>
        <v>0.9653</v>
      </c>
      <c r="M331" s="5" t="str">
        <f>VLOOKUP(X331,[5]Inputs!$A:$H,8,FALSE)</f>
        <v>1.0250</v>
      </c>
      <c r="N331" s="5" t="str">
        <f>VLOOKUP(X331,[5]Inputs!$A:$H,7,FALSE)</f>
        <v>1.0300</v>
      </c>
      <c r="O331" s="22">
        <v>0</v>
      </c>
      <c r="P331" s="22">
        <v>0</v>
      </c>
      <c r="Q331" s="22">
        <v>0</v>
      </c>
      <c r="R331" s="22">
        <v>0</v>
      </c>
      <c r="S331">
        <f>SQRT((100/(J331*[5]Inputs!$B$9))^2/(K331^2+1))*[5]Inputs!$B$8^2/100</f>
        <v>23.560643977140487</v>
      </c>
      <c r="T331">
        <f>SQRT((100/(J331*[5]Inputs!$B$9))^2-SQRT((100/(J331*[5]Inputs!$B$9))^2/(K331^2+1))^2)*[5]Inputs!$B$8^2/100/2/PI()/50</f>
        <v>9.0744989423642869E-2</v>
      </c>
      <c r="U331" s="22">
        <v>0</v>
      </c>
      <c r="V331" s="22">
        <v>0</v>
      </c>
      <c r="W331" t="str">
        <f t="shared" si="12"/>
        <v>PSCAD_DMAT_D_OF_SCR4.53_XR1.21_P0.5_Q0_OF.3s.172.2.B</v>
      </c>
      <c r="X331" t="str">
        <f t="shared" si="13"/>
        <v>0.5_0_4.53_1.21</v>
      </c>
      <c r="Z331" s="22">
        <v>0</v>
      </c>
    </row>
    <row r="332" spans="1:26" s="22" customFormat="1" x14ac:dyDescent="0.25">
      <c r="A332" s="21" t="s">
        <v>664</v>
      </c>
      <c r="B332" t="s">
        <v>55</v>
      </c>
      <c r="C332" s="22" t="s">
        <v>33</v>
      </c>
      <c r="D332" t="s">
        <v>1301</v>
      </c>
      <c r="E332" s="22" t="s">
        <v>319</v>
      </c>
      <c r="F332" t="s">
        <v>304</v>
      </c>
      <c r="G332" s="22">
        <v>70</v>
      </c>
      <c r="H332" s="22">
        <v>0.05</v>
      </c>
      <c r="I332" s="24">
        <v>0</v>
      </c>
      <c r="J332" s="24">
        <v>7.06</v>
      </c>
      <c r="K332" s="24">
        <v>1.63</v>
      </c>
      <c r="L332" s="5" t="str">
        <f>VLOOKUP(X332,[5]Inputs!$A:$F,6,FALSE)</f>
        <v>1.0264</v>
      </c>
      <c r="M332" s="5" t="str">
        <f>VLOOKUP(X332,[5]Inputs!$A:$H,8,FALSE)</f>
        <v>1.0375</v>
      </c>
      <c r="N332" s="5" t="str">
        <f>VLOOKUP(X332,[5]Inputs!$A:$H,7,FALSE)</f>
        <v>1.0300</v>
      </c>
      <c r="O332" s="22">
        <v>0</v>
      </c>
      <c r="P332" s="22">
        <v>0</v>
      </c>
      <c r="Q332" s="22">
        <v>0</v>
      </c>
      <c r="R332" s="22">
        <v>0</v>
      </c>
      <c r="S332">
        <f>SQRT((100/(J332*[5]Inputs!$B$9))^2/(K332^2+1))*[5]Inputs!$B$8^2/100</f>
        <v>12.409471324438538</v>
      </c>
      <c r="T332">
        <f>SQRT((100/(J332*[5]Inputs!$B$9))^2-SQRT((100/(J332*[5]Inputs!$B$9))^2/(K332^2+1))^2)*[5]Inputs!$B$8^2/100/2/PI()/50</f>
        <v>6.4385935699593638E-2</v>
      </c>
      <c r="U332" s="22">
        <v>0</v>
      </c>
      <c r="V332" s="22">
        <v>0</v>
      </c>
      <c r="W332" t="str">
        <f t="shared" si="12"/>
        <v>PSCAD_DMAT_D_OF_SCR7.06_XR1.63_P0.05_Q0_OF.4Hz.173.1.A</v>
      </c>
      <c r="X332" t="str">
        <f t="shared" si="13"/>
        <v>0.05_0_7.06_1.63</v>
      </c>
      <c r="Z332" s="22">
        <v>0</v>
      </c>
    </row>
    <row r="333" spans="1:26" s="22" customFormat="1" x14ac:dyDescent="0.25">
      <c r="A333" s="21" t="s">
        <v>665</v>
      </c>
      <c r="B333" t="s">
        <v>55</v>
      </c>
      <c r="C333" s="22" t="s">
        <v>34</v>
      </c>
      <c r="D333" t="s">
        <v>1301</v>
      </c>
      <c r="E333" s="22" t="s">
        <v>319</v>
      </c>
      <c r="F333" t="s">
        <v>304</v>
      </c>
      <c r="G333" s="22">
        <v>30</v>
      </c>
      <c r="H333" s="22">
        <v>0.05</v>
      </c>
      <c r="I333" s="24">
        <v>0</v>
      </c>
      <c r="J333" s="24">
        <v>7.06</v>
      </c>
      <c r="K333" s="24">
        <v>1.63</v>
      </c>
      <c r="L333" s="5" t="str">
        <f>VLOOKUP(X333,[5]Inputs!$A:$F,6,FALSE)</f>
        <v>1.0264</v>
      </c>
      <c r="M333" s="5" t="str">
        <f>VLOOKUP(X333,[5]Inputs!$A:$H,8,FALSE)</f>
        <v>1.0375</v>
      </c>
      <c r="N333" s="5" t="str">
        <f>VLOOKUP(X333,[5]Inputs!$A:$H,7,FALSE)</f>
        <v>1.0300</v>
      </c>
      <c r="O333" s="22">
        <v>0</v>
      </c>
      <c r="P333" s="22">
        <v>0</v>
      </c>
      <c r="Q333" s="22">
        <v>0</v>
      </c>
      <c r="R333" s="22">
        <v>0</v>
      </c>
      <c r="S333">
        <f>SQRT((100/(J333*[5]Inputs!$B$9))^2/(K333^2+1))*[5]Inputs!$B$8^2/100</f>
        <v>12.409471324438538</v>
      </c>
      <c r="T333">
        <f>SQRT((100/(J333*[5]Inputs!$B$9))^2-SQRT((100/(J333*[5]Inputs!$B$9))^2/(K333^2+1))^2)*[5]Inputs!$B$8^2/100/2/PI()/50</f>
        <v>6.4385935699593638E-2</v>
      </c>
      <c r="U333" s="22">
        <v>0</v>
      </c>
      <c r="V333" s="22">
        <v>0</v>
      </c>
      <c r="W333" t="str">
        <f t="shared" si="12"/>
        <v>PSCAD_DMAT_D_OF_SCR7.06_XR1.63_P0.05_Q0_OF.3s.173.1.B</v>
      </c>
      <c r="X333" t="str">
        <f t="shared" si="13"/>
        <v>0.05_0_7.06_1.63</v>
      </c>
      <c r="Z333" s="22">
        <v>0</v>
      </c>
    </row>
    <row r="334" spans="1:26" s="22" customFormat="1" x14ac:dyDescent="0.25">
      <c r="A334" s="21" t="s">
        <v>666</v>
      </c>
      <c r="B334" t="s">
        <v>55</v>
      </c>
      <c r="C334" s="22" t="s">
        <v>33</v>
      </c>
      <c r="D334" t="s">
        <v>1301</v>
      </c>
      <c r="E334" s="22" t="s">
        <v>319</v>
      </c>
      <c r="F334" t="s">
        <v>304</v>
      </c>
      <c r="G334" s="22">
        <v>70</v>
      </c>
      <c r="H334" s="22">
        <v>0.05</v>
      </c>
      <c r="I334" s="24">
        <v>0</v>
      </c>
      <c r="J334" s="24">
        <v>4.53</v>
      </c>
      <c r="K334" s="24">
        <v>1.21</v>
      </c>
      <c r="L334" s="5" t="str">
        <f>VLOOKUP(X334,[5]Inputs!$A:$F,6,FALSE)</f>
        <v>1.0233</v>
      </c>
      <c r="M334" s="5" t="str">
        <f>VLOOKUP(X334,[5]Inputs!$A:$H,8,FALSE)</f>
        <v>1.0250</v>
      </c>
      <c r="N334" s="5" t="str">
        <f>VLOOKUP(X334,[5]Inputs!$A:$H,7,FALSE)</f>
        <v>1.0300</v>
      </c>
      <c r="O334" s="22">
        <v>0</v>
      </c>
      <c r="P334" s="22">
        <v>0</v>
      </c>
      <c r="Q334" s="22">
        <v>0</v>
      </c>
      <c r="R334" s="22">
        <v>0</v>
      </c>
      <c r="S334">
        <f>SQRT((100/(J334*[5]Inputs!$B$9))^2/(K334^2+1))*[5]Inputs!$B$8^2/100</f>
        <v>23.560643977140487</v>
      </c>
      <c r="T334">
        <f>SQRT((100/(J334*[5]Inputs!$B$9))^2-SQRT((100/(J334*[5]Inputs!$B$9))^2/(K334^2+1))^2)*[5]Inputs!$B$8^2/100/2/PI()/50</f>
        <v>9.0744989423642869E-2</v>
      </c>
      <c r="U334" s="22">
        <v>0</v>
      </c>
      <c r="V334" s="22">
        <v>0</v>
      </c>
      <c r="W334" t="str">
        <f t="shared" si="12"/>
        <v>PSCAD_DMAT_D_OF_SCR4.53_XR1.21_P0.05_Q0_OF.4Hz.173.2.A</v>
      </c>
      <c r="X334" t="str">
        <f t="shared" si="13"/>
        <v>0.05_0_4.53_1.21</v>
      </c>
      <c r="Z334" s="22">
        <v>0</v>
      </c>
    </row>
    <row r="335" spans="1:26" s="22" customFormat="1" x14ac:dyDescent="0.25">
      <c r="A335" s="21" t="s">
        <v>667</v>
      </c>
      <c r="B335" t="s">
        <v>55</v>
      </c>
      <c r="C335" s="22" t="s">
        <v>34</v>
      </c>
      <c r="D335" t="s">
        <v>1301</v>
      </c>
      <c r="E335" s="22" t="s">
        <v>319</v>
      </c>
      <c r="F335" t="s">
        <v>304</v>
      </c>
      <c r="G335" s="22">
        <v>30</v>
      </c>
      <c r="H335" s="22">
        <v>0.05</v>
      </c>
      <c r="I335" s="24">
        <v>0</v>
      </c>
      <c r="J335" s="24">
        <v>4.53</v>
      </c>
      <c r="K335" s="24">
        <v>1.21</v>
      </c>
      <c r="L335" s="5" t="str">
        <f>VLOOKUP(X335,[5]Inputs!$A:$F,6,FALSE)</f>
        <v>1.0233</v>
      </c>
      <c r="M335" s="5" t="str">
        <f>VLOOKUP(X335,[5]Inputs!$A:$H,8,FALSE)</f>
        <v>1.0250</v>
      </c>
      <c r="N335" s="5" t="str">
        <f>VLOOKUP(X335,[5]Inputs!$A:$H,7,FALSE)</f>
        <v>1.0300</v>
      </c>
      <c r="O335" s="22">
        <v>0</v>
      </c>
      <c r="P335" s="22">
        <v>0</v>
      </c>
      <c r="Q335" s="22">
        <v>0</v>
      </c>
      <c r="R335" s="22">
        <v>0</v>
      </c>
      <c r="S335">
        <f>SQRT((100/(J335*[5]Inputs!$B$9))^2/(K335^2+1))*[5]Inputs!$B$8^2/100</f>
        <v>23.560643977140487</v>
      </c>
      <c r="T335">
        <f>SQRT((100/(J335*[5]Inputs!$B$9))^2-SQRT((100/(J335*[5]Inputs!$B$9))^2/(K335^2+1))^2)*[5]Inputs!$B$8^2/100/2/PI()/50</f>
        <v>9.0744989423642869E-2</v>
      </c>
      <c r="U335" s="22">
        <v>0</v>
      </c>
      <c r="V335" s="22">
        <v>0</v>
      </c>
      <c r="W335" t="str">
        <f t="shared" si="12"/>
        <v>PSCAD_DMAT_D_OF_SCR4.53_XR1.21_P0.05_Q0_OF.3s.173.2.B</v>
      </c>
      <c r="X335" t="str">
        <f t="shared" si="13"/>
        <v>0.05_0_4.53_1.21</v>
      </c>
      <c r="Z335" s="22">
        <v>0</v>
      </c>
    </row>
    <row r="336" spans="1:26" x14ac:dyDescent="0.25">
      <c r="A336" s="1" t="s">
        <v>668</v>
      </c>
      <c r="B336" t="s">
        <v>55</v>
      </c>
      <c r="C336" t="s">
        <v>35</v>
      </c>
      <c r="D336" t="s">
        <v>1301</v>
      </c>
      <c r="E336" t="s">
        <v>320</v>
      </c>
      <c r="F336" t="s">
        <v>304</v>
      </c>
      <c r="G336">
        <v>30</v>
      </c>
      <c r="H336">
        <v>1</v>
      </c>
      <c r="I336" s="7">
        <v>0</v>
      </c>
      <c r="J336" s="7">
        <v>7.06</v>
      </c>
      <c r="K336" s="7">
        <v>1.63</v>
      </c>
      <c r="L336" s="5" t="str">
        <f>VLOOKUP(X336,[5]Inputs!$A:$F,6,FALSE)</f>
        <v>0.9653</v>
      </c>
      <c r="M336" s="5" t="str">
        <f>VLOOKUP(X336,[5]Inputs!$A:$H,8,FALSE)</f>
        <v>1.0375</v>
      </c>
      <c r="N336" s="5" t="str">
        <f>VLOOKUP(X336,[5]Inputs!$A:$H,7,FALSE)</f>
        <v>1.0300</v>
      </c>
      <c r="O336">
        <v>0</v>
      </c>
      <c r="P336">
        <v>0</v>
      </c>
      <c r="Q336">
        <v>0</v>
      </c>
      <c r="R336">
        <v>0</v>
      </c>
      <c r="S336">
        <f>SQRT((100/(J336*[5]Inputs!$B$9))^2/(K336^2+1))*[5]Inputs!$B$8^2/100</f>
        <v>12.409471324438538</v>
      </c>
      <c r="T336">
        <f>SQRT((100/(J336*[5]Inputs!$B$9))^2-SQRT((100/(J336*[5]Inputs!$B$9))^2/(K336^2+1))^2)*[5]Inputs!$B$8^2/100/2/PI()/50</f>
        <v>6.4385935699593638E-2</v>
      </c>
      <c r="U336">
        <v>0</v>
      </c>
      <c r="V336">
        <v>0</v>
      </c>
      <c r="W336" t="str">
        <f t="shared" si="12"/>
        <v>PSCAD_DMAT_D_UF_SCR7.06_XR1.63_P1_Q0_UF.4Hz.174.1.A</v>
      </c>
      <c r="X336" t="str">
        <f t="shared" si="13"/>
        <v>1_0_7.06_1.63</v>
      </c>
      <c r="Z336">
        <v>0</v>
      </c>
    </row>
    <row r="337" spans="1:26" x14ac:dyDescent="0.25">
      <c r="A337" s="1" t="s">
        <v>669</v>
      </c>
      <c r="B337" t="s">
        <v>55</v>
      </c>
      <c r="C337" t="s">
        <v>36</v>
      </c>
      <c r="D337" t="s">
        <v>1301</v>
      </c>
      <c r="E337" t="s">
        <v>320</v>
      </c>
      <c r="F337" t="s">
        <v>304</v>
      </c>
      <c r="G337">
        <v>30</v>
      </c>
      <c r="H337">
        <v>1</v>
      </c>
      <c r="I337" s="7">
        <v>0</v>
      </c>
      <c r="J337" s="7">
        <v>7.06</v>
      </c>
      <c r="K337" s="7">
        <v>1.63</v>
      </c>
      <c r="L337" s="5" t="str">
        <f>VLOOKUP(X337,[5]Inputs!$A:$F,6,FALSE)</f>
        <v>0.9653</v>
      </c>
      <c r="M337" s="5" t="str">
        <f>VLOOKUP(X337,[5]Inputs!$A:$H,8,FALSE)</f>
        <v>1.0375</v>
      </c>
      <c r="N337" s="5" t="str">
        <f>VLOOKUP(X337,[5]Inputs!$A:$H,7,FALSE)</f>
        <v>1.0300</v>
      </c>
      <c r="O337">
        <v>0</v>
      </c>
      <c r="P337">
        <v>0</v>
      </c>
      <c r="Q337">
        <v>0</v>
      </c>
      <c r="R337">
        <v>0</v>
      </c>
      <c r="S337">
        <f>SQRT((100/(J337*[5]Inputs!$B$9))^2/(K337^2+1))*[5]Inputs!$B$8^2/100</f>
        <v>12.409471324438538</v>
      </c>
      <c r="T337">
        <f>SQRT((100/(J337*[5]Inputs!$B$9))^2-SQRT((100/(J337*[5]Inputs!$B$9))^2/(K337^2+1))^2)*[5]Inputs!$B$8^2/100/2/PI()/50</f>
        <v>6.4385935699593638E-2</v>
      </c>
      <c r="U337">
        <v>0</v>
      </c>
      <c r="V337">
        <v>0</v>
      </c>
      <c r="W337" t="str">
        <f t="shared" si="12"/>
        <v>PSCAD_DMAT_D_UF_SCR7.06_XR1.63_P1_Q0_UF.3s.174.1.B</v>
      </c>
      <c r="X337" t="str">
        <f t="shared" si="13"/>
        <v>1_0_7.06_1.63</v>
      </c>
      <c r="Z337">
        <v>0</v>
      </c>
    </row>
    <row r="338" spans="1:26" x14ac:dyDescent="0.25">
      <c r="A338" s="1" t="s">
        <v>670</v>
      </c>
      <c r="B338" t="s">
        <v>55</v>
      </c>
      <c r="C338" t="s">
        <v>35</v>
      </c>
      <c r="D338" t="s">
        <v>1301</v>
      </c>
      <c r="E338" t="s">
        <v>320</v>
      </c>
      <c r="F338" t="s">
        <v>304</v>
      </c>
      <c r="G338">
        <v>30</v>
      </c>
      <c r="H338">
        <v>1</v>
      </c>
      <c r="I338" s="7">
        <v>0</v>
      </c>
      <c r="J338" s="7">
        <v>4.53</v>
      </c>
      <c r="K338" s="7">
        <v>1.21</v>
      </c>
      <c r="L338" s="5" t="str">
        <f>VLOOKUP(X338,[5]Inputs!$A:$F,6,FALSE)</f>
        <v>0.9087</v>
      </c>
      <c r="M338" s="5" t="str">
        <f>VLOOKUP(X338,[5]Inputs!$A:$H,8,FALSE)</f>
        <v>1.0375</v>
      </c>
      <c r="N338" s="5" t="str">
        <f>VLOOKUP(X338,[5]Inputs!$A:$H,7,FALSE)</f>
        <v>1.0300</v>
      </c>
      <c r="O338">
        <v>0</v>
      </c>
      <c r="P338">
        <v>0</v>
      </c>
      <c r="Q338">
        <v>0</v>
      </c>
      <c r="R338">
        <v>0</v>
      </c>
      <c r="S338">
        <f>SQRT((100/(J338*[5]Inputs!$B$9))^2/(K338^2+1))*[5]Inputs!$B$8^2/100</f>
        <v>23.560643977140487</v>
      </c>
      <c r="T338">
        <f>SQRT((100/(J338*[5]Inputs!$B$9))^2-SQRT((100/(J338*[5]Inputs!$B$9))^2/(K338^2+1))^2)*[5]Inputs!$B$8^2/100/2/PI()/50</f>
        <v>9.0744989423642869E-2</v>
      </c>
      <c r="U338">
        <v>0</v>
      </c>
      <c r="V338">
        <v>0</v>
      </c>
      <c r="W338" t="str">
        <f t="shared" si="12"/>
        <v>PSCAD_DMAT_D_UF_SCR4.53_XR1.21_P1_Q0_UF.4Hz.174.2.A</v>
      </c>
      <c r="X338" t="str">
        <f t="shared" si="13"/>
        <v>1_0_4.53_1.21</v>
      </c>
      <c r="Z338">
        <v>0</v>
      </c>
    </row>
    <row r="339" spans="1:26" x14ac:dyDescent="0.25">
      <c r="A339" s="1" t="s">
        <v>671</v>
      </c>
      <c r="B339" t="s">
        <v>55</v>
      </c>
      <c r="C339" t="s">
        <v>36</v>
      </c>
      <c r="D339" t="s">
        <v>1301</v>
      </c>
      <c r="E339" t="s">
        <v>320</v>
      </c>
      <c r="F339" t="s">
        <v>304</v>
      </c>
      <c r="G339">
        <v>30</v>
      </c>
      <c r="H339">
        <v>1</v>
      </c>
      <c r="I339" s="7">
        <v>0</v>
      </c>
      <c r="J339" s="7">
        <v>4.53</v>
      </c>
      <c r="K339" s="7">
        <v>1.21</v>
      </c>
      <c r="L339" s="5" t="str">
        <f>VLOOKUP(X339,[5]Inputs!$A:$F,6,FALSE)</f>
        <v>0.9087</v>
      </c>
      <c r="M339" s="5" t="str">
        <f>VLOOKUP(X339,[5]Inputs!$A:$H,8,FALSE)</f>
        <v>1.0375</v>
      </c>
      <c r="N339" s="5" t="str">
        <f>VLOOKUP(X339,[5]Inputs!$A:$H,7,FALSE)</f>
        <v>1.0300</v>
      </c>
      <c r="O339">
        <v>0</v>
      </c>
      <c r="P339">
        <v>0</v>
      </c>
      <c r="Q339">
        <v>0</v>
      </c>
      <c r="R339">
        <v>0</v>
      </c>
      <c r="S339">
        <f>SQRT((100/(J339*[5]Inputs!$B$9))^2/(K339^2+1))*[5]Inputs!$B$8^2/100</f>
        <v>23.560643977140487</v>
      </c>
      <c r="T339">
        <f>SQRT((100/(J339*[5]Inputs!$B$9))^2-SQRT((100/(J339*[5]Inputs!$B$9))^2/(K339^2+1))^2)*[5]Inputs!$B$8^2/100/2/PI()/50</f>
        <v>9.0744989423642869E-2</v>
      </c>
      <c r="U339">
        <v>0</v>
      </c>
      <c r="V339">
        <v>0</v>
      </c>
      <c r="W339" t="str">
        <f t="shared" si="12"/>
        <v>PSCAD_DMAT_D_UF_SCR4.53_XR1.21_P1_Q0_UF.3s.174.2.B</v>
      </c>
      <c r="X339" t="str">
        <f t="shared" si="13"/>
        <v>1_0_4.53_1.21</v>
      </c>
      <c r="Z339">
        <v>0</v>
      </c>
    </row>
    <row r="340" spans="1:26" x14ac:dyDescent="0.25">
      <c r="A340" s="1" t="s">
        <v>672</v>
      </c>
      <c r="B340" t="s">
        <v>55</v>
      </c>
      <c r="C340" t="s">
        <v>35</v>
      </c>
      <c r="D340" t="s">
        <v>1301</v>
      </c>
      <c r="E340" t="s">
        <v>320</v>
      </c>
      <c r="F340" t="s">
        <v>304</v>
      </c>
      <c r="G340">
        <v>30</v>
      </c>
      <c r="H340">
        <v>0.5</v>
      </c>
      <c r="I340" s="7">
        <v>0</v>
      </c>
      <c r="J340" s="7">
        <v>7.06</v>
      </c>
      <c r="K340" s="7">
        <v>1.63</v>
      </c>
      <c r="L340" s="5" t="str">
        <f>VLOOKUP(X340,[5]Inputs!$A:$F,6,FALSE)</f>
        <v>0.9958</v>
      </c>
      <c r="M340" s="5" t="str">
        <f>VLOOKUP(X340,[5]Inputs!$A:$H,8,FALSE)</f>
        <v>1.0250</v>
      </c>
      <c r="N340" s="5" t="str">
        <f>VLOOKUP(X340,[5]Inputs!$A:$H,7,FALSE)</f>
        <v>1.0300</v>
      </c>
      <c r="O340">
        <v>0</v>
      </c>
      <c r="P340">
        <v>0</v>
      </c>
      <c r="Q340">
        <v>0</v>
      </c>
      <c r="R340">
        <v>0</v>
      </c>
      <c r="S340">
        <f>SQRT((100/(J340*[5]Inputs!$B$9))^2/(K340^2+1))*[5]Inputs!$B$8^2/100</f>
        <v>12.409471324438538</v>
      </c>
      <c r="T340">
        <f>SQRT((100/(J340*[5]Inputs!$B$9))^2-SQRT((100/(J340*[5]Inputs!$B$9))^2/(K340^2+1))^2)*[5]Inputs!$B$8^2/100/2/PI()/50</f>
        <v>6.4385935699593638E-2</v>
      </c>
      <c r="U340">
        <v>0</v>
      </c>
      <c r="V340">
        <v>0</v>
      </c>
      <c r="W340" t="str">
        <f t="shared" si="12"/>
        <v>PSCAD_DMAT_D_UF_SCR7.06_XR1.63_P0.5_Q0_UF.4Hz.175.1.A</v>
      </c>
      <c r="X340" t="str">
        <f t="shared" si="13"/>
        <v>0.5_0_7.06_1.63</v>
      </c>
      <c r="Z340">
        <v>0</v>
      </c>
    </row>
    <row r="341" spans="1:26" x14ac:dyDescent="0.25">
      <c r="A341" s="1" t="s">
        <v>673</v>
      </c>
      <c r="B341" t="s">
        <v>55</v>
      </c>
      <c r="C341" t="s">
        <v>36</v>
      </c>
      <c r="D341" t="s">
        <v>1301</v>
      </c>
      <c r="E341" t="s">
        <v>320</v>
      </c>
      <c r="F341" t="s">
        <v>304</v>
      </c>
      <c r="G341">
        <v>30</v>
      </c>
      <c r="H341">
        <v>0.5</v>
      </c>
      <c r="I341" s="7">
        <v>0</v>
      </c>
      <c r="J341" s="7">
        <v>7.06</v>
      </c>
      <c r="K341" s="7">
        <v>1.63</v>
      </c>
      <c r="L341" s="5" t="str">
        <f>VLOOKUP(X341,[5]Inputs!$A:$F,6,FALSE)</f>
        <v>0.9958</v>
      </c>
      <c r="M341" s="5" t="str">
        <f>VLOOKUP(X341,[5]Inputs!$A:$H,8,FALSE)</f>
        <v>1.0250</v>
      </c>
      <c r="N341" s="5" t="str">
        <f>VLOOKUP(X341,[5]Inputs!$A:$H,7,FALSE)</f>
        <v>1.0300</v>
      </c>
      <c r="O341">
        <v>0</v>
      </c>
      <c r="P341">
        <v>0</v>
      </c>
      <c r="Q341">
        <v>0</v>
      </c>
      <c r="R341">
        <v>0</v>
      </c>
      <c r="S341">
        <f>SQRT((100/(J341*[5]Inputs!$B$9))^2/(K341^2+1))*[5]Inputs!$B$8^2/100</f>
        <v>12.409471324438538</v>
      </c>
      <c r="T341">
        <f>SQRT((100/(J341*[5]Inputs!$B$9))^2-SQRT((100/(J341*[5]Inputs!$B$9))^2/(K341^2+1))^2)*[5]Inputs!$B$8^2/100/2/PI()/50</f>
        <v>6.4385935699593638E-2</v>
      </c>
      <c r="U341">
        <v>0</v>
      </c>
      <c r="V341">
        <v>0</v>
      </c>
      <c r="W341" t="str">
        <f t="shared" si="12"/>
        <v>PSCAD_DMAT_D_UF_SCR7.06_XR1.63_P0.5_Q0_UF.3s.175.1.B</v>
      </c>
      <c r="X341" t="str">
        <f t="shared" si="13"/>
        <v>0.5_0_7.06_1.63</v>
      </c>
      <c r="Z341">
        <v>0</v>
      </c>
    </row>
    <row r="342" spans="1:26" x14ac:dyDescent="0.25">
      <c r="A342" s="1" t="s">
        <v>674</v>
      </c>
      <c r="B342" t="s">
        <v>55</v>
      </c>
      <c r="C342" t="s">
        <v>35</v>
      </c>
      <c r="D342" t="s">
        <v>1301</v>
      </c>
      <c r="E342" t="s">
        <v>320</v>
      </c>
      <c r="F342" t="s">
        <v>304</v>
      </c>
      <c r="G342">
        <v>30</v>
      </c>
      <c r="H342">
        <v>0.5</v>
      </c>
      <c r="I342" s="7">
        <v>0</v>
      </c>
      <c r="J342" s="7">
        <v>4.53</v>
      </c>
      <c r="K342" s="7">
        <v>1.21</v>
      </c>
      <c r="L342" s="5" t="str">
        <f>VLOOKUP(X342,[5]Inputs!$A:$F,6,FALSE)</f>
        <v>0.9653</v>
      </c>
      <c r="M342" s="5" t="str">
        <f>VLOOKUP(X342,[5]Inputs!$A:$H,8,FALSE)</f>
        <v>1.0250</v>
      </c>
      <c r="N342" s="5" t="str">
        <f>VLOOKUP(X342,[5]Inputs!$A:$H,7,FALSE)</f>
        <v>1.0300</v>
      </c>
      <c r="O342">
        <v>0</v>
      </c>
      <c r="P342">
        <v>0</v>
      </c>
      <c r="Q342">
        <v>0</v>
      </c>
      <c r="R342">
        <v>0</v>
      </c>
      <c r="S342">
        <f>SQRT((100/(J342*[5]Inputs!$B$9))^2/(K342^2+1))*[5]Inputs!$B$8^2/100</f>
        <v>23.560643977140487</v>
      </c>
      <c r="T342">
        <f>SQRT((100/(J342*[5]Inputs!$B$9))^2-SQRT((100/(J342*[5]Inputs!$B$9))^2/(K342^2+1))^2)*[5]Inputs!$B$8^2/100/2/PI()/50</f>
        <v>9.0744989423642869E-2</v>
      </c>
      <c r="U342">
        <v>0</v>
      </c>
      <c r="V342">
        <v>0</v>
      </c>
      <c r="W342" t="str">
        <f t="shared" si="12"/>
        <v>PSCAD_DMAT_D_UF_SCR4.53_XR1.21_P0.5_Q0_UF.4Hz.175.2.A</v>
      </c>
      <c r="X342" t="str">
        <f t="shared" si="13"/>
        <v>0.5_0_4.53_1.21</v>
      </c>
      <c r="Z342">
        <v>0</v>
      </c>
    </row>
    <row r="343" spans="1:26" x14ac:dyDescent="0.25">
      <c r="A343" s="1" t="s">
        <v>675</v>
      </c>
      <c r="B343" t="s">
        <v>55</v>
      </c>
      <c r="C343" t="s">
        <v>36</v>
      </c>
      <c r="D343" t="s">
        <v>1301</v>
      </c>
      <c r="E343" t="s">
        <v>320</v>
      </c>
      <c r="F343" t="s">
        <v>304</v>
      </c>
      <c r="G343">
        <v>30</v>
      </c>
      <c r="H343">
        <v>0.5</v>
      </c>
      <c r="I343" s="7">
        <v>0</v>
      </c>
      <c r="J343" s="7">
        <v>4.53</v>
      </c>
      <c r="K343" s="7">
        <v>1.21</v>
      </c>
      <c r="L343" s="5" t="str">
        <f>VLOOKUP(X343,[5]Inputs!$A:$F,6,FALSE)</f>
        <v>0.9653</v>
      </c>
      <c r="M343" s="5" t="str">
        <f>VLOOKUP(X343,[5]Inputs!$A:$H,8,FALSE)</f>
        <v>1.0250</v>
      </c>
      <c r="N343" s="5" t="str">
        <f>VLOOKUP(X343,[5]Inputs!$A:$H,7,FALSE)</f>
        <v>1.0300</v>
      </c>
      <c r="O343">
        <v>0</v>
      </c>
      <c r="P343">
        <v>0</v>
      </c>
      <c r="Q343">
        <v>0</v>
      </c>
      <c r="R343">
        <v>0</v>
      </c>
      <c r="S343">
        <f>SQRT((100/(J343*[5]Inputs!$B$9))^2/(K343^2+1))*[5]Inputs!$B$8^2/100</f>
        <v>23.560643977140487</v>
      </c>
      <c r="T343">
        <f>SQRT((100/(J343*[5]Inputs!$B$9))^2-SQRT((100/(J343*[5]Inputs!$B$9))^2/(K343^2+1))^2)*[5]Inputs!$B$8^2/100/2/PI()/50</f>
        <v>9.0744989423642869E-2</v>
      </c>
      <c r="U343">
        <v>0</v>
      </c>
      <c r="V343">
        <v>0</v>
      </c>
      <c r="W343" t="str">
        <f t="shared" si="12"/>
        <v>PSCAD_DMAT_D_UF_SCR4.53_XR1.21_P0.5_Q0_UF.3s.175.2.B</v>
      </c>
      <c r="X343" t="str">
        <f t="shared" si="13"/>
        <v>0.5_0_4.53_1.21</v>
      </c>
      <c r="Z343">
        <v>0</v>
      </c>
    </row>
    <row r="344" spans="1:26" x14ac:dyDescent="0.25">
      <c r="A344" s="1" t="s">
        <v>676</v>
      </c>
      <c r="B344" t="s">
        <v>55</v>
      </c>
      <c r="C344" t="s">
        <v>37</v>
      </c>
      <c r="D344" t="s">
        <v>1301</v>
      </c>
      <c r="E344" t="s">
        <v>320</v>
      </c>
      <c r="F344" t="s">
        <v>304</v>
      </c>
      <c r="G344">
        <v>30</v>
      </c>
      <c r="H344">
        <v>0.5</v>
      </c>
      <c r="I344" s="7">
        <v>0</v>
      </c>
      <c r="J344" s="7">
        <v>7.06</v>
      </c>
      <c r="K344" s="7">
        <v>1.63</v>
      </c>
      <c r="L344" s="5" t="str">
        <f>VLOOKUP(X344,[5]Inputs!$A:$F,6,FALSE)</f>
        <v>0.9958</v>
      </c>
      <c r="M344" s="5" t="str">
        <f>VLOOKUP(X344,[5]Inputs!$A:$H,8,FALSE)</f>
        <v>1.0250</v>
      </c>
      <c r="N344" s="5" t="str">
        <f>VLOOKUP(X344,[5]Inputs!$A:$H,7,FALSE)</f>
        <v>1.0300</v>
      </c>
      <c r="O344">
        <v>0</v>
      </c>
      <c r="P344">
        <v>0</v>
      </c>
      <c r="Q344">
        <v>0</v>
      </c>
      <c r="R344">
        <v>0</v>
      </c>
      <c r="S344">
        <f>SQRT((100/(J344*[5]Inputs!$B$9))^2/(K344^2+1))*[5]Inputs!$B$8^2/100</f>
        <v>12.409471324438538</v>
      </c>
      <c r="T344">
        <f>SQRT((100/(J344*[5]Inputs!$B$9))^2-SQRT((100/(J344*[5]Inputs!$B$9))^2/(K344^2+1))^2)*[5]Inputs!$B$8^2/100/2/PI()/50</f>
        <v>6.4385935699593638E-2</v>
      </c>
      <c r="U344">
        <v>0</v>
      </c>
      <c r="V344">
        <v>0</v>
      </c>
      <c r="W344" t="str">
        <f t="shared" si="12"/>
        <v>PSCAD_DMAT_D_UF_SCR7.06_XR1.63_P0.5_Q0_UF.4Hz.176.1.A</v>
      </c>
      <c r="X344" t="str">
        <f t="shared" si="13"/>
        <v>0.5_0_7.06_1.63</v>
      </c>
      <c r="Z344">
        <v>0</v>
      </c>
    </row>
    <row r="345" spans="1:26" x14ac:dyDescent="0.25">
      <c r="A345" s="1" t="s">
        <v>677</v>
      </c>
      <c r="B345" t="s">
        <v>55</v>
      </c>
      <c r="C345" t="s">
        <v>38</v>
      </c>
      <c r="D345" t="s">
        <v>1301</v>
      </c>
      <c r="E345" t="s">
        <v>320</v>
      </c>
      <c r="F345" t="s">
        <v>304</v>
      </c>
      <c r="G345">
        <v>30</v>
      </c>
      <c r="H345">
        <v>0.5</v>
      </c>
      <c r="I345" s="7">
        <v>0</v>
      </c>
      <c r="J345" s="7">
        <v>7.06</v>
      </c>
      <c r="K345" s="7">
        <v>1.63</v>
      </c>
      <c r="L345" s="5" t="str">
        <f>VLOOKUP(X345,[5]Inputs!$A:$F,6,FALSE)</f>
        <v>0.9958</v>
      </c>
      <c r="M345" s="5" t="str">
        <f>VLOOKUP(X345,[5]Inputs!$A:$H,8,FALSE)</f>
        <v>1.0250</v>
      </c>
      <c r="N345" s="5" t="str">
        <f>VLOOKUP(X345,[5]Inputs!$A:$H,7,FALSE)</f>
        <v>1.0300</v>
      </c>
      <c r="O345">
        <v>0</v>
      </c>
      <c r="P345">
        <v>0</v>
      </c>
      <c r="Q345">
        <v>0</v>
      </c>
      <c r="R345">
        <v>0</v>
      </c>
      <c r="S345">
        <f>SQRT((100/(J345*[5]Inputs!$B$9))^2/(K345^2+1))*[5]Inputs!$B$8^2/100</f>
        <v>12.409471324438538</v>
      </c>
      <c r="T345">
        <f>SQRT((100/(J345*[5]Inputs!$B$9))^2-SQRT((100/(J345*[5]Inputs!$B$9))^2/(K345^2+1))^2)*[5]Inputs!$B$8^2/100/2/PI()/50</f>
        <v>6.4385935699593638E-2</v>
      </c>
      <c r="U345">
        <v>0</v>
      </c>
      <c r="V345">
        <v>0</v>
      </c>
      <c r="W345" t="str">
        <f t="shared" si="12"/>
        <v>PSCAD_DMAT_D_UF_SCR7.06_XR1.63_P0.5_Q0_UF.3s.176.1.B</v>
      </c>
      <c r="X345" t="str">
        <f t="shared" si="13"/>
        <v>0.5_0_7.06_1.63</v>
      </c>
      <c r="Z345">
        <v>0</v>
      </c>
    </row>
    <row r="346" spans="1:26" x14ac:dyDescent="0.25">
      <c r="A346" s="1" t="s">
        <v>678</v>
      </c>
      <c r="B346" t="s">
        <v>55</v>
      </c>
      <c r="C346" t="s">
        <v>37</v>
      </c>
      <c r="D346" t="s">
        <v>1301</v>
      </c>
      <c r="E346" t="s">
        <v>320</v>
      </c>
      <c r="F346" t="s">
        <v>304</v>
      </c>
      <c r="G346">
        <v>30</v>
      </c>
      <c r="H346">
        <v>0.5</v>
      </c>
      <c r="I346" s="7">
        <v>0</v>
      </c>
      <c r="J346" s="7">
        <v>4.53</v>
      </c>
      <c r="K346" s="7">
        <v>1.21</v>
      </c>
      <c r="L346" s="5" t="str">
        <f>VLOOKUP(X346,[5]Inputs!$A:$F,6,FALSE)</f>
        <v>0.9653</v>
      </c>
      <c r="M346" s="5" t="str">
        <f>VLOOKUP(X346,[5]Inputs!$A:$H,8,FALSE)</f>
        <v>1.0250</v>
      </c>
      <c r="N346" s="5" t="str">
        <f>VLOOKUP(X346,[5]Inputs!$A:$H,7,FALSE)</f>
        <v>1.0300</v>
      </c>
      <c r="O346">
        <v>0</v>
      </c>
      <c r="P346">
        <v>0</v>
      </c>
      <c r="Q346">
        <v>0</v>
      </c>
      <c r="R346">
        <v>0</v>
      </c>
      <c r="S346">
        <f>SQRT((100/(J346*[5]Inputs!$B$9))^2/(K346^2+1))*[5]Inputs!$B$8^2/100</f>
        <v>23.560643977140487</v>
      </c>
      <c r="T346">
        <f>SQRT((100/(J346*[5]Inputs!$B$9))^2-SQRT((100/(J346*[5]Inputs!$B$9))^2/(K346^2+1))^2)*[5]Inputs!$B$8^2/100/2/PI()/50</f>
        <v>9.0744989423642869E-2</v>
      </c>
      <c r="U346">
        <v>0</v>
      </c>
      <c r="V346">
        <v>0</v>
      </c>
      <c r="W346" t="str">
        <f t="shared" si="12"/>
        <v>PSCAD_DMAT_D_UF_SCR4.53_XR1.21_P0.5_Q0_UF.4Hz.176.2.A</v>
      </c>
      <c r="X346" t="str">
        <f t="shared" si="13"/>
        <v>0.5_0_4.53_1.21</v>
      </c>
      <c r="Z346">
        <v>0</v>
      </c>
    </row>
    <row r="347" spans="1:26" x14ac:dyDescent="0.25">
      <c r="A347" s="1" t="s">
        <v>679</v>
      </c>
      <c r="B347" t="s">
        <v>55</v>
      </c>
      <c r="C347" t="s">
        <v>38</v>
      </c>
      <c r="D347" t="s">
        <v>1301</v>
      </c>
      <c r="E347" t="s">
        <v>320</v>
      </c>
      <c r="F347" t="s">
        <v>304</v>
      </c>
      <c r="G347">
        <v>30</v>
      </c>
      <c r="H347">
        <v>0.5</v>
      </c>
      <c r="I347" s="7">
        <v>0</v>
      </c>
      <c r="J347" s="7">
        <v>4.53</v>
      </c>
      <c r="K347" s="7">
        <v>1.21</v>
      </c>
      <c r="L347" s="5" t="str">
        <f>VLOOKUP(X347,[5]Inputs!$A:$F,6,FALSE)</f>
        <v>0.9653</v>
      </c>
      <c r="M347" s="5" t="str">
        <f>VLOOKUP(X347,[5]Inputs!$A:$H,8,FALSE)</f>
        <v>1.0250</v>
      </c>
      <c r="N347" s="5" t="str">
        <f>VLOOKUP(X347,[5]Inputs!$A:$H,7,FALSE)</f>
        <v>1.0300</v>
      </c>
      <c r="O347">
        <v>0</v>
      </c>
      <c r="P347">
        <v>0</v>
      </c>
      <c r="Q347">
        <v>0</v>
      </c>
      <c r="R347">
        <v>0</v>
      </c>
      <c r="S347">
        <f>SQRT((100/(J347*[5]Inputs!$B$9))^2/(K347^2+1))*[5]Inputs!$B$8^2/100</f>
        <v>23.560643977140487</v>
      </c>
      <c r="T347">
        <f>SQRT((100/(J347*[5]Inputs!$B$9))^2-SQRT((100/(J347*[5]Inputs!$B$9))^2/(K347^2+1))^2)*[5]Inputs!$B$8^2/100/2/PI()/50</f>
        <v>9.0744989423642869E-2</v>
      </c>
      <c r="U347">
        <v>0</v>
      </c>
      <c r="V347">
        <v>0</v>
      </c>
      <c r="W347" t="str">
        <f t="shared" si="12"/>
        <v>PSCAD_DMAT_D_UF_SCR4.53_XR1.21_P0.5_Q0_UF.3s.176.2.B</v>
      </c>
      <c r="X347" t="str">
        <f t="shared" si="13"/>
        <v>0.5_0_4.53_1.21</v>
      </c>
      <c r="Z347">
        <v>0</v>
      </c>
    </row>
    <row r="348" spans="1:26" x14ac:dyDescent="0.25">
      <c r="A348" s="1" t="s">
        <v>680</v>
      </c>
      <c r="B348" t="s">
        <v>55</v>
      </c>
      <c r="C348" t="s">
        <v>39</v>
      </c>
      <c r="D348" t="s">
        <v>1301</v>
      </c>
      <c r="E348" t="s">
        <v>320</v>
      </c>
      <c r="F348" t="s">
        <v>304</v>
      </c>
      <c r="G348">
        <v>30</v>
      </c>
      <c r="H348">
        <v>0.05</v>
      </c>
      <c r="I348" s="7">
        <v>0</v>
      </c>
      <c r="J348" s="7">
        <v>7.06</v>
      </c>
      <c r="K348" s="7">
        <v>1.63</v>
      </c>
      <c r="L348" s="5" t="str">
        <f>VLOOKUP(X348,[5]Inputs!$A:$F,6,FALSE)</f>
        <v>1.0264</v>
      </c>
      <c r="M348" s="5" t="str">
        <f>VLOOKUP(X348,[5]Inputs!$A:$H,8,FALSE)</f>
        <v>1.0375</v>
      </c>
      <c r="N348" s="5" t="str">
        <f>VLOOKUP(X348,[5]Inputs!$A:$H,7,FALSE)</f>
        <v>1.0300</v>
      </c>
      <c r="O348">
        <v>0</v>
      </c>
      <c r="P348">
        <v>0</v>
      </c>
      <c r="Q348">
        <v>0</v>
      </c>
      <c r="R348">
        <v>0</v>
      </c>
      <c r="S348">
        <f>SQRT((100/(J348*[5]Inputs!$B$9))^2/(K348^2+1))*[5]Inputs!$B$8^2/100</f>
        <v>12.409471324438538</v>
      </c>
      <c r="T348">
        <f>SQRT((100/(J348*[5]Inputs!$B$9))^2-SQRT((100/(J348*[5]Inputs!$B$9))^2/(K348^2+1))^2)*[5]Inputs!$B$8^2/100/2/PI()/50</f>
        <v>6.4385935699593638E-2</v>
      </c>
      <c r="U348">
        <v>0</v>
      </c>
      <c r="V348">
        <v>0</v>
      </c>
      <c r="W348" t="str">
        <f t="shared" si="12"/>
        <v>PSCAD_DMAT_D_UF_SCR7.06_XR1.63_P0.05_Q0_UF.4Hz.177.1.A</v>
      </c>
      <c r="X348" t="str">
        <f t="shared" si="13"/>
        <v>0.05_0_7.06_1.63</v>
      </c>
      <c r="Z348">
        <v>0</v>
      </c>
    </row>
    <row r="349" spans="1:26" x14ac:dyDescent="0.25">
      <c r="A349" s="1" t="s">
        <v>681</v>
      </c>
      <c r="B349" t="s">
        <v>55</v>
      </c>
      <c r="C349" t="s">
        <v>40</v>
      </c>
      <c r="D349" t="s">
        <v>1301</v>
      </c>
      <c r="E349" t="s">
        <v>320</v>
      </c>
      <c r="F349" t="s">
        <v>304</v>
      </c>
      <c r="G349">
        <v>30</v>
      </c>
      <c r="H349">
        <v>0.05</v>
      </c>
      <c r="I349" s="7">
        <v>0</v>
      </c>
      <c r="J349" s="7">
        <v>7.06</v>
      </c>
      <c r="K349" s="7">
        <v>1.63</v>
      </c>
      <c r="L349" s="5" t="str">
        <f>VLOOKUP(X349,[5]Inputs!$A:$F,6,FALSE)</f>
        <v>1.0264</v>
      </c>
      <c r="M349" s="5" t="str">
        <f>VLOOKUP(X349,[5]Inputs!$A:$H,8,FALSE)</f>
        <v>1.0375</v>
      </c>
      <c r="N349" s="5" t="str">
        <f>VLOOKUP(X349,[5]Inputs!$A:$H,7,FALSE)</f>
        <v>1.0300</v>
      </c>
      <c r="O349">
        <v>0</v>
      </c>
      <c r="P349">
        <v>0</v>
      </c>
      <c r="Q349">
        <v>0</v>
      </c>
      <c r="R349">
        <v>0</v>
      </c>
      <c r="S349">
        <f>SQRT((100/(J349*[5]Inputs!$B$9))^2/(K349^2+1))*[5]Inputs!$B$8^2/100</f>
        <v>12.409471324438538</v>
      </c>
      <c r="T349">
        <f>SQRT((100/(J349*[5]Inputs!$B$9))^2-SQRT((100/(J349*[5]Inputs!$B$9))^2/(K349^2+1))^2)*[5]Inputs!$B$8^2/100/2/PI()/50</f>
        <v>6.4385935699593638E-2</v>
      </c>
      <c r="U349">
        <v>0</v>
      </c>
      <c r="V349">
        <v>0</v>
      </c>
      <c r="W349" t="str">
        <f t="shared" si="12"/>
        <v>PSCAD_DMAT_D_UF_SCR7.06_XR1.63_P0.05_Q0_UF.3s.177.1.B</v>
      </c>
      <c r="X349" t="str">
        <f t="shared" si="13"/>
        <v>0.05_0_7.06_1.63</v>
      </c>
      <c r="Z349">
        <v>0</v>
      </c>
    </row>
    <row r="350" spans="1:26" x14ac:dyDescent="0.25">
      <c r="A350" s="1" t="s">
        <v>682</v>
      </c>
      <c r="B350" t="s">
        <v>55</v>
      </c>
      <c r="C350" t="s">
        <v>39</v>
      </c>
      <c r="D350" t="s">
        <v>1301</v>
      </c>
      <c r="E350" t="s">
        <v>320</v>
      </c>
      <c r="F350" t="s">
        <v>304</v>
      </c>
      <c r="G350">
        <v>30</v>
      </c>
      <c r="H350">
        <v>0.05</v>
      </c>
      <c r="I350" s="7">
        <v>0</v>
      </c>
      <c r="J350" s="7">
        <v>4.53</v>
      </c>
      <c r="K350" s="7">
        <v>1.21</v>
      </c>
      <c r="L350" s="5" t="str">
        <f>VLOOKUP(X350,[5]Inputs!$A:$F,6,FALSE)</f>
        <v>1.0233</v>
      </c>
      <c r="M350" s="5" t="str">
        <f>VLOOKUP(X350,[5]Inputs!$A:$H,8,FALSE)</f>
        <v>1.0250</v>
      </c>
      <c r="N350" s="5" t="str">
        <f>VLOOKUP(X350,[5]Inputs!$A:$H,7,FALSE)</f>
        <v>1.0300</v>
      </c>
      <c r="O350">
        <v>0</v>
      </c>
      <c r="P350">
        <v>0</v>
      </c>
      <c r="Q350">
        <v>0</v>
      </c>
      <c r="R350">
        <v>0</v>
      </c>
      <c r="S350">
        <f>SQRT((100/(J350*[5]Inputs!$B$9))^2/(K350^2+1))*[5]Inputs!$B$8^2/100</f>
        <v>23.560643977140487</v>
      </c>
      <c r="T350">
        <f>SQRT((100/(J350*[5]Inputs!$B$9))^2-SQRT((100/(J350*[5]Inputs!$B$9))^2/(K350^2+1))^2)*[5]Inputs!$B$8^2/100/2/PI()/50</f>
        <v>9.0744989423642869E-2</v>
      </c>
      <c r="U350">
        <v>0</v>
      </c>
      <c r="V350">
        <v>0</v>
      </c>
      <c r="W350" t="str">
        <f t="shared" si="12"/>
        <v>PSCAD_DMAT_D_UF_SCR4.53_XR1.21_P0.05_Q0_UF.4Hz.177.2.A</v>
      </c>
      <c r="X350" t="str">
        <f t="shared" si="13"/>
        <v>0.05_0_4.53_1.21</v>
      </c>
      <c r="Z350">
        <v>0</v>
      </c>
    </row>
    <row r="351" spans="1:26" x14ac:dyDescent="0.25">
      <c r="A351" s="1" t="s">
        <v>683</v>
      </c>
      <c r="B351" t="s">
        <v>55</v>
      </c>
      <c r="C351" t="s">
        <v>40</v>
      </c>
      <c r="D351" t="s">
        <v>1301</v>
      </c>
      <c r="E351" t="s">
        <v>320</v>
      </c>
      <c r="F351" t="s">
        <v>304</v>
      </c>
      <c r="G351">
        <v>30</v>
      </c>
      <c r="H351">
        <v>0.05</v>
      </c>
      <c r="I351" s="7">
        <v>0</v>
      </c>
      <c r="J351" s="7">
        <v>4.53</v>
      </c>
      <c r="K351" s="7">
        <v>1.21</v>
      </c>
      <c r="L351" s="5" t="str">
        <f>VLOOKUP(X351,[5]Inputs!$A:$F,6,FALSE)</f>
        <v>1.0233</v>
      </c>
      <c r="M351" s="5" t="str">
        <f>VLOOKUP(X351,[5]Inputs!$A:$H,8,FALSE)</f>
        <v>1.0250</v>
      </c>
      <c r="N351" s="5" t="str">
        <f>VLOOKUP(X351,[5]Inputs!$A:$H,7,FALSE)</f>
        <v>1.0300</v>
      </c>
      <c r="O351">
        <v>0</v>
      </c>
      <c r="P351">
        <v>0</v>
      </c>
      <c r="Q351">
        <v>0</v>
      </c>
      <c r="R351">
        <v>0</v>
      </c>
      <c r="S351">
        <f>SQRT((100/(J351*[5]Inputs!$B$9))^2/(K351^2+1))*[5]Inputs!$B$8^2/100</f>
        <v>23.560643977140487</v>
      </c>
      <c r="T351">
        <f>SQRT((100/(J351*[5]Inputs!$B$9))^2-SQRT((100/(J351*[5]Inputs!$B$9))^2/(K351^2+1))^2)*[5]Inputs!$B$8^2/100/2/PI()/50</f>
        <v>9.0744989423642869E-2</v>
      </c>
      <c r="U351">
        <v>0</v>
      </c>
      <c r="V351">
        <v>0</v>
      </c>
      <c r="W351" t="str">
        <f t="shared" si="12"/>
        <v>PSCAD_DMAT_D_UF_SCR4.53_XR1.21_P0.05_Q0_UF.3s.177.2.B</v>
      </c>
      <c r="X351" t="str">
        <f t="shared" si="13"/>
        <v>0.05_0_4.53_1.21</v>
      </c>
      <c r="Z351">
        <v>0</v>
      </c>
    </row>
    <row r="352" spans="1:26" x14ac:dyDescent="0.25">
      <c r="A352" s="1" t="s">
        <v>684</v>
      </c>
      <c r="B352" t="s">
        <v>55</v>
      </c>
      <c r="C352" t="s">
        <v>41</v>
      </c>
      <c r="D352" t="s">
        <v>1301</v>
      </c>
      <c r="E352" t="s">
        <v>321</v>
      </c>
      <c r="F352" t="s">
        <v>304</v>
      </c>
      <c r="G352">
        <v>70</v>
      </c>
      <c r="H352">
        <v>1</v>
      </c>
      <c r="I352" s="7">
        <v>0</v>
      </c>
      <c r="J352" s="7">
        <v>10</v>
      </c>
      <c r="K352" s="7">
        <v>14</v>
      </c>
      <c r="L352" s="5" t="str">
        <f>VLOOKUP(X352,[5]Inputs!$A:$F,6,FALSE)</f>
        <v>1.0276</v>
      </c>
      <c r="M352" s="5" t="str">
        <f>VLOOKUP(X352,[5]Inputs!$A:$H,8,FALSE)</f>
        <v>1.0500</v>
      </c>
      <c r="N352" s="5" t="str">
        <f>VLOOKUP(X352,[5]Inputs!$A:$H,7,FALSE)</f>
        <v>1.0300</v>
      </c>
      <c r="O352">
        <v>0</v>
      </c>
      <c r="P352">
        <v>0</v>
      </c>
      <c r="Q352">
        <v>0</v>
      </c>
      <c r="R352">
        <v>0</v>
      </c>
      <c r="S352">
        <f>SQRT((100/(J352*[5]Inputs!$B$9))^2/(K352^2+1))*[5]Inputs!$B$8^2/100</f>
        <v>1.1936621144128245</v>
      </c>
      <c r="T352">
        <f>SQRT((100/(J352*[5]Inputs!$B$9))^2-SQRT((100/(J352*[5]Inputs!$B$9))^2/(K352^2+1))^2)*[5]Inputs!$B$8^2/100/2/PI()/50</f>
        <v>5.3193623249290889E-2</v>
      </c>
      <c r="U352">
        <v>0</v>
      </c>
      <c r="V352">
        <v>0</v>
      </c>
      <c r="W352" t="str">
        <f t="shared" si="12"/>
        <v>PSCAD_DMAT_D_Grid.Vramp_SCR10_XR14_P1_Q0_Grid.Vramp.178.1</v>
      </c>
      <c r="X352" t="str">
        <f t="shared" si="13"/>
        <v>1_0_10_14</v>
      </c>
      <c r="Z352">
        <v>0</v>
      </c>
    </row>
    <row r="353" spans="1:26" x14ac:dyDescent="0.25">
      <c r="A353" s="1" t="s">
        <v>685</v>
      </c>
      <c r="B353" t="s">
        <v>55</v>
      </c>
      <c r="C353" t="s">
        <v>41</v>
      </c>
      <c r="D353" t="s">
        <v>1301</v>
      </c>
      <c r="E353" t="s">
        <v>321</v>
      </c>
      <c r="F353" t="s">
        <v>304</v>
      </c>
      <c r="G353">
        <v>70</v>
      </c>
      <c r="H353">
        <v>1</v>
      </c>
      <c r="I353" s="7">
        <v>0</v>
      </c>
      <c r="J353" s="7">
        <v>10</v>
      </c>
      <c r="K353" s="7">
        <v>3</v>
      </c>
      <c r="L353" s="5" t="str">
        <f>VLOOKUP(X353,[5]Inputs!$A:$F,6,FALSE)</f>
        <v>1.0035</v>
      </c>
      <c r="M353" s="5" t="str">
        <f>VLOOKUP(X353,[5]Inputs!$A:$H,8,FALSE)</f>
        <v>1.0375</v>
      </c>
      <c r="N353" s="5" t="str">
        <f>VLOOKUP(X353,[5]Inputs!$A:$H,7,FALSE)</f>
        <v>1.0300</v>
      </c>
      <c r="O353">
        <v>0</v>
      </c>
      <c r="P353">
        <v>0</v>
      </c>
      <c r="Q353">
        <v>0</v>
      </c>
      <c r="R353">
        <v>0</v>
      </c>
      <c r="S353">
        <f>SQRT((100/(J353*[5]Inputs!$B$9))^2/(K353^2+1))*[5]Inputs!$B$8^2/100</f>
        <v>5.2980313414205611</v>
      </c>
      <c r="T353">
        <f>SQRT((100/(J353*[5]Inputs!$B$9))^2-SQRT((100/(J353*[5]Inputs!$B$9))^2/(K353^2+1))^2)*[5]Inputs!$B$8^2/100/2/PI()/50</f>
        <v>5.0592472598572046E-2</v>
      </c>
      <c r="U353">
        <v>0</v>
      </c>
      <c r="V353">
        <v>0</v>
      </c>
      <c r="W353" t="str">
        <f t="shared" si="12"/>
        <v>PSCAD_DMAT_D_Grid.Vramp_SCR10_XR3_P1_Q0_Grid.Vramp.178.2</v>
      </c>
      <c r="X353" t="str">
        <f t="shared" si="13"/>
        <v>1_0_10_3</v>
      </c>
      <c r="Z353">
        <v>0</v>
      </c>
    </row>
    <row r="354" spans="1:26" x14ac:dyDescent="0.25">
      <c r="A354" s="1" t="s">
        <v>686</v>
      </c>
      <c r="B354" t="s">
        <v>55</v>
      </c>
      <c r="C354" t="s">
        <v>41</v>
      </c>
      <c r="D354" t="s">
        <v>1301</v>
      </c>
      <c r="E354" t="s">
        <v>321</v>
      </c>
      <c r="F354" t="s">
        <v>304</v>
      </c>
      <c r="G354">
        <v>70</v>
      </c>
      <c r="H354">
        <v>1</v>
      </c>
      <c r="I354" s="7">
        <v>0</v>
      </c>
      <c r="J354" s="7">
        <v>3</v>
      </c>
      <c r="K354" s="7">
        <v>14</v>
      </c>
      <c r="L354" s="5" t="str">
        <f>VLOOKUP(X354,[5]Inputs!$A:$F,6,FALSE)</f>
        <v>1.0573</v>
      </c>
      <c r="M354" s="5" t="str">
        <f>VLOOKUP(X354,[5]Inputs!$A:$H,8,FALSE)</f>
        <v>1.0500</v>
      </c>
      <c r="N354" s="5" t="str">
        <f>VLOOKUP(X354,[5]Inputs!$A:$H,7,FALSE)</f>
        <v>1.0300</v>
      </c>
      <c r="O354">
        <v>0</v>
      </c>
      <c r="P354">
        <v>0</v>
      </c>
      <c r="Q354">
        <v>0</v>
      </c>
      <c r="R354">
        <v>0</v>
      </c>
      <c r="S354">
        <f>SQRT((100/(J354*[5]Inputs!$B$9))^2/(K354^2+1))*[5]Inputs!$B$8^2/100</f>
        <v>3.9788737147094158</v>
      </c>
      <c r="T354">
        <f>SQRT((100/(J354*[5]Inputs!$B$9))^2-SQRT((100/(J354*[5]Inputs!$B$9))^2/(K354^2+1))^2)*[5]Inputs!$B$8^2/100/2/PI()/50</f>
        <v>0.17731207749763631</v>
      </c>
      <c r="U354">
        <v>0</v>
      </c>
      <c r="V354">
        <v>0</v>
      </c>
      <c r="W354" t="str">
        <f t="shared" si="12"/>
        <v>PSCAD_DMAT_D_Grid.Vramp_SCR3_XR14_P1_Q0_Grid.Vramp.179.1</v>
      </c>
      <c r="X354" t="str">
        <f t="shared" si="13"/>
        <v>1_0_3_14</v>
      </c>
      <c r="Z354">
        <v>0</v>
      </c>
    </row>
    <row r="355" spans="1:26" x14ac:dyDescent="0.25">
      <c r="A355" s="1" t="s">
        <v>687</v>
      </c>
      <c r="B355" t="s">
        <v>55</v>
      </c>
      <c r="C355" t="s">
        <v>41</v>
      </c>
      <c r="D355" t="s">
        <v>1301</v>
      </c>
      <c r="E355" t="s">
        <v>321</v>
      </c>
      <c r="F355" t="s">
        <v>304</v>
      </c>
      <c r="G355">
        <v>70</v>
      </c>
      <c r="H355">
        <v>1</v>
      </c>
      <c r="I355" s="7">
        <v>0</v>
      </c>
      <c r="J355" s="7">
        <v>3</v>
      </c>
      <c r="K355" s="7">
        <v>3</v>
      </c>
      <c r="L355" s="5" t="str">
        <f>VLOOKUP(X355,[5]Inputs!$A:$F,6,FALSE)</f>
        <v>0.9773</v>
      </c>
      <c r="M355" s="5" t="str">
        <f>VLOOKUP(X355,[5]Inputs!$A:$H,8,FALSE)</f>
        <v>1.0375</v>
      </c>
      <c r="N355" s="5" t="str">
        <f>VLOOKUP(X355,[5]Inputs!$A:$H,7,FALSE)</f>
        <v>1.0300</v>
      </c>
      <c r="O355">
        <v>0</v>
      </c>
      <c r="P355">
        <v>0</v>
      </c>
      <c r="Q355">
        <v>0</v>
      </c>
      <c r="R355">
        <v>0</v>
      </c>
      <c r="S355">
        <f>SQRT((100/(J355*[5]Inputs!$B$9))^2/(K355^2+1))*[5]Inputs!$B$8^2/100</f>
        <v>17.660104471401873</v>
      </c>
      <c r="T355">
        <f>SQRT((100/(J355*[5]Inputs!$B$9))^2-SQRT((100/(J355*[5]Inputs!$B$9))^2/(K355^2+1))^2)*[5]Inputs!$B$8^2/100/2/PI()/50</f>
        <v>0.16864157532857349</v>
      </c>
      <c r="U355">
        <v>0</v>
      </c>
      <c r="V355">
        <v>0</v>
      </c>
      <c r="W355" t="str">
        <f t="shared" si="12"/>
        <v>PSCAD_DMAT_D_Grid.Vramp_SCR3_XR3_P1_Q0_Grid.Vramp.179.2</v>
      </c>
      <c r="X355" t="str">
        <f t="shared" si="13"/>
        <v>1_0_3_3</v>
      </c>
      <c r="Z355">
        <v>0</v>
      </c>
    </row>
    <row r="356" spans="1:26" x14ac:dyDescent="0.25">
      <c r="A356" s="1" t="s">
        <v>688</v>
      </c>
      <c r="B356" t="s">
        <v>55</v>
      </c>
      <c r="C356" t="s">
        <v>41</v>
      </c>
      <c r="D356" t="s">
        <v>1301</v>
      </c>
      <c r="E356" t="s">
        <v>321</v>
      </c>
      <c r="F356" t="s">
        <v>304</v>
      </c>
      <c r="G356">
        <v>70</v>
      </c>
      <c r="H356">
        <v>1</v>
      </c>
      <c r="I356" s="7">
        <v>0</v>
      </c>
      <c r="J356" s="7">
        <v>7.06</v>
      </c>
      <c r="K356" s="7">
        <v>1.63</v>
      </c>
      <c r="L356" s="5" t="str">
        <f>VLOOKUP(X356,[5]Inputs!$A:$F,6,FALSE)</f>
        <v>0.9653</v>
      </c>
      <c r="M356" s="5" t="str">
        <f>VLOOKUP(X356,[5]Inputs!$A:$H,8,FALSE)</f>
        <v>1.0375</v>
      </c>
      <c r="N356" s="5" t="str">
        <f>VLOOKUP(X356,[5]Inputs!$A:$H,7,FALSE)</f>
        <v>1.0300</v>
      </c>
      <c r="O356">
        <v>0</v>
      </c>
      <c r="P356">
        <v>0</v>
      </c>
      <c r="Q356">
        <v>0</v>
      </c>
      <c r="R356">
        <v>0</v>
      </c>
      <c r="S356">
        <f>SQRT((100/(J356*[5]Inputs!$B$9))^2/(K356^2+1))*[5]Inputs!$B$8^2/100</f>
        <v>12.409471324438538</v>
      </c>
      <c r="T356">
        <f>SQRT((100/(J356*[5]Inputs!$B$9))^2-SQRT((100/(J356*[5]Inputs!$B$9))^2/(K356^2+1))^2)*[5]Inputs!$B$8^2/100/2/PI()/50</f>
        <v>6.4385935699593638E-2</v>
      </c>
      <c r="U356">
        <v>0</v>
      </c>
      <c r="V356">
        <v>0</v>
      </c>
      <c r="W356" t="str">
        <f t="shared" si="12"/>
        <v>PSCAD_DMAT_D_Grid.Vramp_SCR7.06_XR1.63_P1_Q0_Grid.Vramp.180.1</v>
      </c>
      <c r="X356" t="str">
        <f t="shared" si="13"/>
        <v>1_0_7.06_1.63</v>
      </c>
      <c r="Z356">
        <v>0</v>
      </c>
    </row>
    <row r="357" spans="1:26" x14ac:dyDescent="0.25">
      <c r="A357" s="1" t="s">
        <v>689</v>
      </c>
      <c r="B357" t="s">
        <v>55</v>
      </c>
      <c r="C357" t="s">
        <v>41</v>
      </c>
      <c r="D357" t="s">
        <v>1301</v>
      </c>
      <c r="E357" t="s">
        <v>321</v>
      </c>
      <c r="F357" t="s">
        <v>304</v>
      </c>
      <c r="G357">
        <v>70</v>
      </c>
      <c r="H357">
        <v>1</v>
      </c>
      <c r="I357" s="7">
        <v>0</v>
      </c>
      <c r="J357" s="7">
        <v>4.53</v>
      </c>
      <c r="K357" s="7">
        <v>1.21</v>
      </c>
      <c r="L357" s="5" t="str">
        <f>VLOOKUP(X357,[5]Inputs!$A:$F,6,FALSE)</f>
        <v>0.9087</v>
      </c>
      <c r="M357" s="5" t="str">
        <f>VLOOKUP(X357,[5]Inputs!$A:$H,8,FALSE)</f>
        <v>1.0375</v>
      </c>
      <c r="N357" s="5" t="str">
        <f>VLOOKUP(X357,[5]Inputs!$A:$H,7,FALSE)</f>
        <v>1.0300</v>
      </c>
      <c r="O357">
        <v>0</v>
      </c>
      <c r="P357">
        <v>0</v>
      </c>
      <c r="Q357">
        <v>0</v>
      </c>
      <c r="R357">
        <v>0</v>
      </c>
      <c r="S357">
        <f>SQRT((100/(J357*[5]Inputs!$B$9))^2/(K357^2+1))*[5]Inputs!$B$8^2/100</f>
        <v>23.560643977140487</v>
      </c>
      <c r="T357">
        <f>SQRT((100/(J357*[5]Inputs!$B$9))^2-SQRT((100/(J357*[5]Inputs!$B$9))^2/(K357^2+1))^2)*[5]Inputs!$B$8^2/100/2/PI()/50</f>
        <v>9.0744989423642869E-2</v>
      </c>
      <c r="U357">
        <v>0</v>
      </c>
      <c r="V357">
        <v>0</v>
      </c>
      <c r="W357" t="str">
        <f t="shared" si="12"/>
        <v>PSCAD_DMAT_D_Grid.Vramp_SCR4.53_XR1.21_P1_Q0_Grid.Vramp.180.2</v>
      </c>
      <c r="X357" t="str">
        <f t="shared" si="13"/>
        <v>1_0_4.53_1.21</v>
      </c>
      <c r="Z357">
        <v>0</v>
      </c>
    </row>
    <row r="358" spans="1:26" x14ac:dyDescent="0.25">
      <c r="A358" s="1" t="s">
        <v>690</v>
      </c>
      <c r="B358" t="s">
        <v>55</v>
      </c>
      <c r="C358" t="s">
        <v>41</v>
      </c>
      <c r="D358" t="s">
        <v>1301</v>
      </c>
      <c r="E358" t="s">
        <v>321</v>
      </c>
      <c r="F358" t="s">
        <v>304</v>
      </c>
      <c r="G358">
        <v>70</v>
      </c>
      <c r="H358">
        <v>0.5</v>
      </c>
      <c r="I358" s="7">
        <v>0</v>
      </c>
      <c r="J358" s="7">
        <v>7.06</v>
      </c>
      <c r="K358" s="7">
        <v>1.63</v>
      </c>
      <c r="L358" s="5" t="str">
        <f>VLOOKUP(X358,[5]Inputs!$A:$F,6,FALSE)</f>
        <v>0.9958</v>
      </c>
      <c r="M358" s="5" t="str">
        <f>VLOOKUP(X358,[5]Inputs!$A:$H,8,FALSE)</f>
        <v>1.0250</v>
      </c>
      <c r="N358" s="5" t="str">
        <f>VLOOKUP(X358,[5]Inputs!$A:$H,7,FALSE)</f>
        <v>1.0300</v>
      </c>
      <c r="O358">
        <v>0</v>
      </c>
      <c r="P358">
        <v>0</v>
      </c>
      <c r="Q358">
        <v>0</v>
      </c>
      <c r="R358">
        <v>0</v>
      </c>
      <c r="S358">
        <f>SQRT((100/(J358*[5]Inputs!$B$9))^2/(K358^2+1))*[5]Inputs!$B$8^2/100</f>
        <v>12.409471324438538</v>
      </c>
      <c r="T358">
        <f>SQRT((100/(J358*[5]Inputs!$B$9))^2-SQRT((100/(J358*[5]Inputs!$B$9))^2/(K358^2+1))^2)*[5]Inputs!$B$8^2/100/2/PI()/50</f>
        <v>6.4385935699593638E-2</v>
      </c>
      <c r="U358">
        <v>0</v>
      </c>
      <c r="V358">
        <v>0</v>
      </c>
      <c r="W358" t="str">
        <f t="shared" si="12"/>
        <v>PSCAD_DMAT_D_Grid.Vramp_SCR7.06_XR1.63_P0.5_Q0_Grid.Vramp.181.1</v>
      </c>
      <c r="X358" t="str">
        <f t="shared" si="13"/>
        <v>0.5_0_7.06_1.63</v>
      </c>
      <c r="Z358">
        <v>0</v>
      </c>
    </row>
    <row r="359" spans="1:26" x14ac:dyDescent="0.25">
      <c r="A359" s="1" t="s">
        <v>691</v>
      </c>
      <c r="B359" t="s">
        <v>55</v>
      </c>
      <c r="C359" t="s">
        <v>41</v>
      </c>
      <c r="D359" t="s">
        <v>1301</v>
      </c>
      <c r="E359" t="s">
        <v>321</v>
      </c>
      <c r="F359" t="s">
        <v>304</v>
      </c>
      <c r="G359">
        <v>70</v>
      </c>
      <c r="H359">
        <v>0.5</v>
      </c>
      <c r="I359" s="7">
        <v>0</v>
      </c>
      <c r="J359" s="7">
        <v>4.53</v>
      </c>
      <c r="K359" s="7">
        <v>1.21</v>
      </c>
      <c r="L359" s="5" t="str">
        <f>VLOOKUP(X359,[5]Inputs!$A:$F,6,FALSE)</f>
        <v>0.9653</v>
      </c>
      <c r="M359" s="5" t="str">
        <f>VLOOKUP(X359,[5]Inputs!$A:$H,8,FALSE)</f>
        <v>1.0250</v>
      </c>
      <c r="N359" s="5" t="str">
        <f>VLOOKUP(X359,[5]Inputs!$A:$H,7,FALSE)</f>
        <v>1.0300</v>
      </c>
      <c r="O359">
        <v>0</v>
      </c>
      <c r="P359">
        <v>0</v>
      </c>
      <c r="Q359">
        <v>0</v>
      </c>
      <c r="R359">
        <v>0</v>
      </c>
      <c r="S359">
        <f>SQRT((100/(J359*[5]Inputs!$B$9))^2/(K359^2+1))*[5]Inputs!$B$8^2/100</f>
        <v>23.560643977140487</v>
      </c>
      <c r="T359">
        <f>SQRT((100/(J359*[5]Inputs!$B$9))^2-SQRT((100/(J359*[5]Inputs!$B$9))^2/(K359^2+1))^2)*[5]Inputs!$B$8^2/100/2/PI()/50</f>
        <v>9.0744989423642869E-2</v>
      </c>
      <c r="U359">
        <v>0</v>
      </c>
      <c r="V359">
        <v>0</v>
      </c>
      <c r="W359" t="str">
        <f t="shared" si="12"/>
        <v>PSCAD_DMAT_D_Grid.Vramp_SCR4.53_XR1.21_P0.5_Q0_Grid.Vramp.181.2</v>
      </c>
      <c r="X359" t="str">
        <f t="shared" si="13"/>
        <v>0.5_0_4.53_1.21</v>
      </c>
      <c r="Z359">
        <v>0</v>
      </c>
    </row>
    <row r="360" spans="1:26" x14ac:dyDescent="0.25">
      <c r="A360" s="1" t="s">
        <v>692</v>
      </c>
      <c r="B360" t="s">
        <v>55</v>
      </c>
      <c r="C360" t="s">
        <v>42</v>
      </c>
      <c r="D360" t="s">
        <v>1301</v>
      </c>
      <c r="E360" t="s">
        <v>322</v>
      </c>
      <c r="F360" t="s">
        <v>304</v>
      </c>
      <c r="G360">
        <v>50</v>
      </c>
      <c r="H360">
        <v>1</v>
      </c>
      <c r="I360" s="7">
        <v>0</v>
      </c>
      <c r="J360" s="7">
        <v>10</v>
      </c>
      <c r="K360" s="7">
        <v>14</v>
      </c>
      <c r="L360" s="5" t="str">
        <f>VLOOKUP(X360,[5]Inputs!$A:$F,6,FALSE)</f>
        <v>1.0276</v>
      </c>
      <c r="M360" s="5" t="str">
        <f>VLOOKUP(X360,[5]Inputs!$A:$H,8,FALSE)</f>
        <v>1.0500</v>
      </c>
      <c r="N360" s="5" t="str">
        <f>VLOOKUP(X360,[5]Inputs!$A:$H,7,FALSE)</f>
        <v>1.0300</v>
      </c>
      <c r="O360">
        <v>0</v>
      </c>
      <c r="P360">
        <v>0</v>
      </c>
      <c r="Q360">
        <v>0</v>
      </c>
      <c r="R360">
        <v>0</v>
      </c>
      <c r="S360">
        <f>SQRT((100/(J360*[5]Inputs!$B$9))^2/(K360^2+1))*[5]Inputs!$B$8^2/100</f>
        <v>1.1936621144128245</v>
      </c>
      <c r="T360">
        <f>SQRT((100/(J360*[5]Inputs!$B$9))^2-SQRT((100/(J360*[5]Inputs!$B$9))^2/(K360^2+1))^2)*[5]Inputs!$B$8^2/100/2/PI()/50</f>
        <v>5.3193623249290889E-2</v>
      </c>
      <c r="U360">
        <v>0</v>
      </c>
      <c r="V360">
        <v>0</v>
      </c>
      <c r="W360" t="str">
        <f t="shared" si="12"/>
        <v>PSCAD_DMAT_D_Grid.Vstep_SCR10_XR14_P1_Q0_Grid.Vstep.182.1</v>
      </c>
      <c r="X360" t="str">
        <f t="shared" si="13"/>
        <v>1_0_10_14</v>
      </c>
      <c r="Z360">
        <v>0</v>
      </c>
    </row>
    <row r="361" spans="1:26" x14ac:dyDescent="0.25">
      <c r="A361" s="1" t="s">
        <v>693</v>
      </c>
      <c r="B361" t="s">
        <v>55</v>
      </c>
      <c r="C361" t="s">
        <v>42</v>
      </c>
      <c r="D361" t="s">
        <v>1301</v>
      </c>
      <c r="E361" t="s">
        <v>322</v>
      </c>
      <c r="F361" t="s">
        <v>304</v>
      </c>
      <c r="G361">
        <v>50</v>
      </c>
      <c r="H361">
        <v>1</v>
      </c>
      <c r="I361" s="7">
        <v>0</v>
      </c>
      <c r="J361" s="7">
        <v>10</v>
      </c>
      <c r="K361" s="7">
        <v>3</v>
      </c>
      <c r="L361" s="5" t="str">
        <f>VLOOKUP(X361,[5]Inputs!$A:$F,6,FALSE)</f>
        <v>1.0035</v>
      </c>
      <c r="M361" s="5" t="str">
        <f>VLOOKUP(X361,[5]Inputs!$A:$H,8,FALSE)</f>
        <v>1.0375</v>
      </c>
      <c r="N361" s="5" t="str">
        <f>VLOOKUP(X361,[5]Inputs!$A:$H,7,FALSE)</f>
        <v>1.0300</v>
      </c>
      <c r="O361">
        <v>0</v>
      </c>
      <c r="P361">
        <v>0</v>
      </c>
      <c r="Q361">
        <v>0</v>
      </c>
      <c r="R361">
        <v>0</v>
      </c>
      <c r="S361">
        <f>SQRT((100/(J361*[5]Inputs!$B$9))^2/(K361^2+1))*[5]Inputs!$B$8^2/100</f>
        <v>5.2980313414205611</v>
      </c>
      <c r="T361">
        <f>SQRT((100/(J361*[5]Inputs!$B$9))^2-SQRT((100/(J361*[5]Inputs!$B$9))^2/(K361^2+1))^2)*[5]Inputs!$B$8^2/100/2/PI()/50</f>
        <v>5.0592472598572046E-2</v>
      </c>
      <c r="U361">
        <v>0</v>
      </c>
      <c r="V361">
        <v>0</v>
      </c>
      <c r="W361" t="str">
        <f t="shared" si="12"/>
        <v>PSCAD_DMAT_D_Grid.Vstep_SCR10_XR3_P1_Q0_Grid.Vstep.182.2</v>
      </c>
      <c r="X361" t="str">
        <f t="shared" si="13"/>
        <v>1_0_10_3</v>
      </c>
      <c r="Z361">
        <v>0</v>
      </c>
    </row>
    <row r="362" spans="1:26" x14ac:dyDescent="0.25">
      <c r="A362" s="1" t="s">
        <v>694</v>
      </c>
      <c r="B362" t="s">
        <v>55</v>
      </c>
      <c r="C362" t="s">
        <v>42</v>
      </c>
      <c r="D362" t="s">
        <v>1301</v>
      </c>
      <c r="E362" t="s">
        <v>322</v>
      </c>
      <c r="F362" t="s">
        <v>304</v>
      </c>
      <c r="G362">
        <v>50</v>
      </c>
      <c r="H362">
        <v>1</v>
      </c>
      <c r="I362" s="7">
        <v>0</v>
      </c>
      <c r="J362" s="7">
        <v>3</v>
      </c>
      <c r="K362" s="7">
        <v>14</v>
      </c>
      <c r="L362" s="5" t="str">
        <f>VLOOKUP(X362,[5]Inputs!$A:$F,6,FALSE)</f>
        <v>1.0573</v>
      </c>
      <c r="M362" s="5" t="str">
        <f>VLOOKUP(X362,[5]Inputs!$A:$H,8,FALSE)</f>
        <v>1.0500</v>
      </c>
      <c r="N362" s="5" t="str">
        <f>VLOOKUP(X362,[5]Inputs!$A:$H,7,FALSE)</f>
        <v>1.0300</v>
      </c>
      <c r="O362">
        <v>0</v>
      </c>
      <c r="P362">
        <v>0</v>
      </c>
      <c r="Q362">
        <v>0</v>
      </c>
      <c r="R362">
        <v>0</v>
      </c>
      <c r="S362">
        <f>SQRT((100/(J362*[5]Inputs!$B$9))^2/(K362^2+1))*[5]Inputs!$B$8^2/100</f>
        <v>3.9788737147094158</v>
      </c>
      <c r="T362">
        <f>SQRT((100/(J362*[5]Inputs!$B$9))^2-SQRT((100/(J362*[5]Inputs!$B$9))^2/(K362^2+1))^2)*[5]Inputs!$B$8^2/100/2/PI()/50</f>
        <v>0.17731207749763631</v>
      </c>
      <c r="U362">
        <v>0</v>
      </c>
      <c r="V362">
        <v>0</v>
      </c>
      <c r="W362" t="str">
        <f t="shared" si="12"/>
        <v>PSCAD_DMAT_D_Grid.Vstep_SCR3_XR14_P1_Q0_Grid.Vstep.183.1</v>
      </c>
      <c r="X362" t="str">
        <f t="shared" si="13"/>
        <v>1_0_3_14</v>
      </c>
      <c r="Z362">
        <v>0</v>
      </c>
    </row>
    <row r="363" spans="1:26" x14ac:dyDescent="0.25">
      <c r="A363" s="1" t="s">
        <v>695</v>
      </c>
      <c r="B363" t="s">
        <v>55</v>
      </c>
      <c r="C363" t="s">
        <v>42</v>
      </c>
      <c r="D363" t="s">
        <v>1301</v>
      </c>
      <c r="E363" t="s">
        <v>322</v>
      </c>
      <c r="F363" t="s">
        <v>304</v>
      </c>
      <c r="G363">
        <v>50</v>
      </c>
      <c r="H363">
        <v>1</v>
      </c>
      <c r="I363" s="7">
        <v>0</v>
      </c>
      <c r="J363" s="7">
        <v>3</v>
      </c>
      <c r="K363" s="7">
        <v>3</v>
      </c>
      <c r="L363" s="5" t="str">
        <f>VLOOKUP(X363,[5]Inputs!$A:$F,6,FALSE)</f>
        <v>0.9773</v>
      </c>
      <c r="M363" s="5" t="str">
        <f>VLOOKUP(X363,[5]Inputs!$A:$H,8,FALSE)</f>
        <v>1.0375</v>
      </c>
      <c r="N363" s="5" t="str">
        <f>VLOOKUP(X363,[5]Inputs!$A:$H,7,FALSE)</f>
        <v>1.0300</v>
      </c>
      <c r="O363">
        <v>0</v>
      </c>
      <c r="P363">
        <v>0</v>
      </c>
      <c r="Q363">
        <v>0</v>
      </c>
      <c r="R363">
        <v>0</v>
      </c>
      <c r="S363">
        <f>SQRT((100/(J363*[5]Inputs!$B$9))^2/(K363^2+1))*[5]Inputs!$B$8^2/100</f>
        <v>17.660104471401873</v>
      </c>
      <c r="T363">
        <f>SQRT((100/(J363*[5]Inputs!$B$9))^2-SQRT((100/(J363*[5]Inputs!$B$9))^2/(K363^2+1))^2)*[5]Inputs!$B$8^2/100/2/PI()/50</f>
        <v>0.16864157532857349</v>
      </c>
      <c r="U363">
        <v>0</v>
      </c>
      <c r="V363">
        <v>0</v>
      </c>
      <c r="W363" t="str">
        <f t="shared" si="12"/>
        <v>PSCAD_DMAT_D_Grid.Vstep_SCR3_XR3_P1_Q0_Grid.Vstep.183.2</v>
      </c>
      <c r="X363" t="str">
        <f t="shared" si="13"/>
        <v>1_0_3_3</v>
      </c>
      <c r="Z363">
        <v>0</v>
      </c>
    </row>
    <row r="364" spans="1:26" x14ac:dyDescent="0.25">
      <c r="A364" s="1" t="s">
        <v>696</v>
      </c>
      <c r="B364" t="s">
        <v>55</v>
      </c>
      <c r="C364" t="s">
        <v>42</v>
      </c>
      <c r="D364" t="s">
        <v>1301</v>
      </c>
      <c r="E364" t="s">
        <v>322</v>
      </c>
      <c r="F364" t="s">
        <v>304</v>
      </c>
      <c r="G364">
        <v>50</v>
      </c>
      <c r="H364">
        <v>1</v>
      </c>
      <c r="I364" s="7">
        <v>0</v>
      </c>
      <c r="J364" s="7">
        <v>7.06</v>
      </c>
      <c r="K364" s="7">
        <v>1.63</v>
      </c>
      <c r="L364" s="5" t="str">
        <f>VLOOKUP(X364,[5]Inputs!$A:$F,6,FALSE)</f>
        <v>0.9653</v>
      </c>
      <c r="M364" s="5" t="str">
        <f>VLOOKUP(X364,[5]Inputs!$A:$H,8,FALSE)</f>
        <v>1.0375</v>
      </c>
      <c r="N364" s="5" t="str">
        <f>VLOOKUP(X364,[5]Inputs!$A:$H,7,FALSE)</f>
        <v>1.0300</v>
      </c>
      <c r="O364">
        <v>0</v>
      </c>
      <c r="P364">
        <v>0</v>
      </c>
      <c r="Q364">
        <v>0</v>
      </c>
      <c r="R364">
        <v>0</v>
      </c>
      <c r="S364">
        <f>SQRT((100/(J364*[5]Inputs!$B$9))^2/(K364^2+1))*[5]Inputs!$B$8^2/100</f>
        <v>12.409471324438538</v>
      </c>
      <c r="T364">
        <f>SQRT((100/(J364*[5]Inputs!$B$9))^2-SQRT((100/(J364*[5]Inputs!$B$9))^2/(K364^2+1))^2)*[5]Inputs!$B$8^2/100/2/PI()/50</f>
        <v>6.4385935699593638E-2</v>
      </c>
      <c r="U364">
        <v>0</v>
      </c>
      <c r="V364">
        <v>0</v>
      </c>
      <c r="W364" t="str">
        <f t="shared" si="12"/>
        <v>PSCAD_DMAT_D_Grid.Vstep_SCR7.06_XR1.63_P1_Q0_Grid.Vstep.184.1</v>
      </c>
      <c r="X364" t="str">
        <f t="shared" si="13"/>
        <v>1_0_7.06_1.63</v>
      </c>
      <c r="Z364">
        <v>0</v>
      </c>
    </row>
    <row r="365" spans="1:26" x14ac:dyDescent="0.25">
      <c r="A365" s="1" t="s">
        <v>697</v>
      </c>
      <c r="B365" t="s">
        <v>55</v>
      </c>
      <c r="C365" t="s">
        <v>42</v>
      </c>
      <c r="D365" t="s">
        <v>1301</v>
      </c>
      <c r="E365" t="s">
        <v>322</v>
      </c>
      <c r="F365" t="s">
        <v>304</v>
      </c>
      <c r="G365">
        <v>50</v>
      </c>
      <c r="H365">
        <v>1</v>
      </c>
      <c r="I365" s="7">
        <v>0</v>
      </c>
      <c r="J365" s="7">
        <v>4.53</v>
      </c>
      <c r="K365" s="7">
        <v>1.21</v>
      </c>
      <c r="L365" s="5" t="str">
        <f>VLOOKUP(X365,[5]Inputs!$A:$F,6,FALSE)</f>
        <v>0.9087</v>
      </c>
      <c r="M365" s="5" t="str">
        <f>VLOOKUP(X365,[5]Inputs!$A:$H,8,FALSE)</f>
        <v>1.0375</v>
      </c>
      <c r="N365" s="5" t="str">
        <f>VLOOKUP(X365,[5]Inputs!$A:$H,7,FALSE)</f>
        <v>1.0300</v>
      </c>
      <c r="O365">
        <v>0</v>
      </c>
      <c r="P365">
        <v>0</v>
      </c>
      <c r="Q365">
        <v>0</v>
      </c>
      <c r="R365">
        <v>0</v>
      </c>
      <c r="S365">
        <f>SQRT((100/(J365*[5]Inputs!$B$9))^2/(K365^2+1))*[5]Inputs!$B$8^2/100</f>
        <v>23.560643977140487</v>
      </c>
      <c r="T365">
        <f>SQRT((100/(J365*[5]Inputs!$B$9))^2-SQRT((100/(J365*[5]Inputs!$B$9))^2/(K365^2+1))^2)*[5]Inputs!$B$8^2/100/2/PI()/50</f>
        <v>9.0744989423642869E-2</v>
      </c>
      <c r="U365">
        <v>0</v>
      </c>
      <c r="V365">
        <v>0</v>
      </c>
      <c r="W365" t="str">
        <f t="shared" si="12"/>
        <v>PSCAD_DMAT_D_Grid.Vstep_SCR4.53_XR1.21_P1_Q0_Grid.Vstep.184.2</v>
      </c>
      <c r="X365" t="str">
        <f t="shared" si="13"/>
        <v>1_0_4.53_1.21</v>
      </c>
      <c r="Z365">
        <v>0</v>
      </c>
    </row>
    <row r="366" spans="1:26" x14ac:dyDescent="0.25">
      <c r="A366" s="1" t="s">
        <v>698</v>
      </c>
      <c r="B366" t="s">
        <v>55</v>
      </c>
      <c r="C366" t="s">
        <v>42</v>
      </c>
      <c r="D366" t="s">
        <v>1301</v>
      </c>
      <c r="E366" t="s">
        <v>322</v>
      </c>
      <c r="F366" t="s">
        <v>304</v>
      </c>
      <c r="G366">
        <v>50</v>
      </c>
      <c r="H366">
        <v>0.5</v>
      </c>
      <c r="I366" s="7">
        <v>0</v>
      </c>
      <c r="J366" s="7">
        <v>7.06</v>
      </c>
      <c r="K366" s="7">
        <v>1.63</v>
      </c>
      <c r="L366" s="5" t="str">
        <f>VLOOKUP(X366,[5]Inputs!$A:$F,6,FALSE)</f>
        <v>0.9958</v>
      </c>
      <c r="M366" s="5" t="str">
        <f>VLOOKUP(X366,[5]Inputs!$A:$H,8,FALSE)</f>
        <v>1.0250</v>
      </c>
      <c r="N366" s="5" t="str">
        <f>VLOOKUP(X366,[5]Inputs!$A:$H,7,FALSE)</f>
        <v>1.0300</v>
      </c>
      <c r="O366">
        <v>0</v>
      </c>
      <c r="P366">
        <v>0</v>
      </c>
      <c r="Q366">
        <v>0</v>
      </c>
      <c r="R366">
        <v>0</v>
      </c>
      <c r="S366">
        <f>SQRT((100/(J366*[5]Inputs!$B$9))^2/(K366^2+1))*[5]Inputs!$B$8^2/100</f>
        <v>12.409471324438538</v>
      </c>
      <c r="T366">
        <f>SQRT((100/(J366*[5]Inputs!$B$9))^2-SQRT((100/(J366*[5]Inputs!$B$9))^2/(K366^2+1))^2)*[5]Inputs!$B$8^2/100/2/PI()/50</f>
        <v>6.4385935699593638E-2</v>
      </c>
      <c r="U366">
        <v>0</v>
      </c>
      <c r="V366">
        <v>0</v>
      </c>
      <c r="W366" t="str">
        <f t="shared" si="12"/>
        <v>PSCAD_DMAT_D_Grid.Vstep_SCR7.06_XR1.63_P0.5_Q0_Grid.Vstep.185.1</v>
      </c>
      <c r="X366" t="str">
        <f t="shared" si="13"/>
        <v>0.5_0_7.06_1.63</v>
      </c>
      <c r="Z366">
        <v>0</v>
      </c>
    </row>
    <row r="367" spans="1:26" x14ac:dyDescent="0.25">
      <c r="A367" s="1" t="s">
        <v>699</v>
      </c>
      <c r="B367" t="s">
        <v>55</v>
      </c>
      <c r="C367" t="s">
        <v>42</v>
      </c>
      <c r="D367" t="s">
        <v>1301</v>
      </c>
      <c r="E367" t="s">
        <v>322</v>
      </c>
      <c r="F367" t="s">
        <v>304</v>
      </c>
      <c r="G367">
        <v>50</v>
      </c>
      <c r="H367">
        <v>0.5</v>
      </c>
      <c r="I367" s="7">
        <v>0</v>
      </c>
      <c r="J367" s="7">
        <v>4.53</v>
      </c>
      <c r="K367" s="7">
        <v>1.21</v>
      </c>
      <c r="L367" s="5" t="str">
        <f>VLOOKUP(X367,[5]Inputs!$A:$F,6,FALSE)</f>
        <v>0.9653</v>
      </c>
      <c r="M367" s="5" t="str">
        <f>VLOOKUP(X367,[5]Inputs!$A:$H,8,FALSE)</f>
        <v>1.0250</v>
      </c>
      <c r="N367" s="5" t="str">
        <f>VLOOKUP(X367,[5]Inputs!$A:$H,7,FALSE)</f>
        <v>1.0300</v>
      </c>
      <c r="O367">
        <v>0</v>
      </c>
      <c r="P367">
        <v>0</v>
      </c>
      <c r="Q367">
        <v>0</v>
      </c>
      <c r="R367">
        <v>0</v>
      </c>
      <c r="S367">
        <f>SQRT((100/(J367*[5]Inputs!$B$9))^2/(K367^2+1))*[5]Inputs!$B$8^2/100</f>
        <v>23.560643977140487</v>
      </c>
      <c r="T367">
        <f>SQRT((100/(J367*[5]Inputs!$B$9))^2-SQRT((100/(J367*[5]Inputs!$B$9))^2/(K367^2+1))^2)*[5]Inputs!$B$8^2/100/2/PI()/50</f>
        <v>9.0744989423642869E-2</v>
      </c>
      <c r="U367">
        <v>0</v>
      </c>
      <c r="V367">
        <v>0</v>
      </c>
      <c r="W367" t="str">
        <f t="shared" si="12"/>
        <v>PSCAD_DMAT_D_Grid.Vstep_SCR4.53_XR1.21_P0.5_Q0_Grid.Vstep.185.2</v>
      </c>
      <c r="X367" t="str">
        <f t="shared" si="13"/>
        <v>0.5_0_4.53_1.21</v>
      </c>
      <c r="Z367">
        <v>0</v>
      </c>
    </row>
    <row r="368" spans="1:26" x14ac:dyDescent="0.25">
      <c r="A368" s="1" t="s">
        <v>700</v>
      </c>
      <c r="B368" t="s">
        <v>55</v>
      </c>
      <c r="C368" t="s">
        <v>59</v>
      </c>
      <c r="D368" t="s">
        <v>1301</v>
      </c>
      <c r="E368" t="s">
        <v>323</v>
      </c>
      <c r="F368" t="s">
        <v>304</v>
      </c>
      <c r="G368">
        <v>20</v>
      </c>
      <c r="H368">
        <v>1</v>
      </c>
      <c r="I368" s="7">
        <v>0</v>
      </c>
      <c r="J368" s="7">
        <v>10</v>
      </c>
      <c r="K368" s="7">
        <v>14</v>
      </c>
      <c r="L368" s="5" t="str">
        <f>VLOOKUP(X368,[5]Inputs!$A:$F,6,FALSE)</f>
        <v>1.0276</v>
      </c>
      <c r="M368" s="5" t="str">
        <f>VLOOKUP(X368,[5]Inputs!$A:$H,8,FALSE)</f>
        <v>1.0500</v>
      </c>
      <c r="N368" s="5" t="str">
        <f>VLOOKUP(X368,[5]Inputs!$A:$H,7,FALSE)</f>
        <v>1.0300</v>
      </c>
      <c r="O368">
        <v>0</v>
      </c>
      <c r="P368">
        <v>0</v>
      </c>
      <c r="Q368">
        <v>0</v>
      </c>
      <c r="R368">
        <v>0</v>
      </c>
      <c r="S368">
        <f>SQRT((100/(J368*[5]Inputs!$B$9))^2/(K368^2+1))*[5]Inputs!$B$8^2/100</f>
        <v>1.1936621144128245</v>
      </c>
      <c r="T368">
        <f>SQRT((100/(J368*[5]Inputs!$B$9))^2-SQRT((100/(J368*[5]Inputs!$B$9))^2/(K368^2+1))^2)*[5]Inputs!$B$8^2/100/2/PI()/50</f>
        <v>5.3193623249290889E-2</v>
      </c>
      <c r="U368">
        <v>0</v>
      </c>
      <c r="V368">
        <v>0</v>
      </c>
      <c r="W368" t="str">
        <f t="shared" si="12"/>
        <v>PSCAD_DMAT_D_Vdip_SCR10_XR14_P1_Q0_Vdip.08.186.1.A</v>
      </c>
      <c r="X368" t="str">
        <f t="shared" si="13"/>
        <v>1_0_10_14</v>
      </c>
      <c r="Z368">
        <v>0</v>
      </c>
    </row>
    <row r="369" spans="1:26" x14ac:dyDescent="0.25">
      <c r="A369" s="1" t="s">
        <v>701</v>
      </c>
      <c r="B369" t="s">
        <v>55</v>
      </c>
      <c r="C369" t="s">
        <v>60</v>
      </c>
      <c r="D369" t="s">
        <v>1301</v>
      </c>
      <c r="E369" t="s">
        <v>323</v>
      </c>
      <c r="F369" t="s">
        <v>304</v>
      </c>
      <c r="G369">
        <v>20</v>
      </c>
      <c r="H369">
        <v>1</v>
      </c>
      <c r="I369" s="7">
        <v>0</v>
      </c>
      <c r="J369" s="7">
        <v>10</v>
      </c>
      <c r="K369" s="7">
        <v>14</v>
      </c>
      <c r="L369" s="5" t="str">
        <f>VLOOKUP(X369,[5]Inputs!$A:$F,6,FALSE)</f>
        <v>1.0276</v>
      </c>
      <c r="M369" s="5" t="str">
        <f>VLOOKUP(X369,[5]Inputs!$A:$H,8,FALSE)</f>
        <v>1.0500</v>
      </c>
      <c r="N369" s="5" t="str">
        <f>VLOOKUP(X369,[5]Inputs!$A:$H,7,FALSE)</f>
        <v>1.0300</v>
      </c>
      <c r="O369">
        <v>0</v>
      </c>
      <c r="P369">
        <v>0</v>
      </c>
      <c r="Q369">
        <v>0</v>
      </c>
      <c r="R369">
        <v>0</v>
      </c>
      <c r="S369">
        <f>SQRT((100/(J369*[5]Inputs!$B$9))^2/(K369^2+1))*[5]Inputs!$B$8^2/100</f>
        <v>1.1936621144128245</v>
      </c>
      <c r="T369">
        <f>SQRT((100/(J369*[5]Inputs!$B$9))^2-SQRT((100/(J369*[5]Inputs!$B$9))^2/(K369^2+1))^2)*[5]Inputs!$B$8^2/100/2/PI()/50</f>
        <v>5.3193623249290889E-2</v>
      </c>
      <c r="U369">
        <v>0</v>
      </c>
      <c r="V369">
        <v>0</v>
      </c>
      <c r="W369" t="str">
        <f t="shared" si="12"/>
        <v>PSCAD_DMAT_D_Vdip_SCR10_XR14_P1_Q0_Vdip.05.186.1.B</v>
      </c>
      <c r="X369" t="str">
        <f t="shared" si="13"/>
        <v>1_0_10_14</v>
      </c>
      <c r="Z369">
        <v>0</v>
      </c>
    </row>
    <row r="370" spans="1:26" x14ac:dyDescent="0.25">
      <c r="A370" s="1" t="s">
        <v>702</v>
      </c>
      <c r="B370" t="s">
        <v>55</v>
      </c>
      <c r="C370" t="s">
        <v>61</v>
      </c>
      <c r="D370" t="s">
        <v>1301</v>
      </c>
      <c r="E370" t="s">
        <v>323</v>
      </c>
      <c r="F370" t="s">
        <v>304</v>
      </c>
      <c r="G370">
        <v>20</v>
      </c>
      <c r="H370">
        <v>1</v>
      </c>
      <c r="I370" s="7">
        <v>0</v>
      </c>
      <c r="J370" s="7">
        <v>10</v>
      </c>
      <c r="K370" s="7">
        <v>14</v>
      </c>
      <c r="L370" s="5" t="str">
        <f>VLOOKUP(X370,[5]Inputs!$A:$F,6,FALSE)</f>
        <v>1.0276</v>
      </c>
      <c r="M370" s="5" t="str">
        <f>VLOOKUP(X370,[5]Inputs!$A:$H,8,FALSE)</f>
        <v>1.0500</v>
      </c>
      <c r="N370" s="5" t="str">
        <f>VLOOKUP(X370,[5]Inputs!$A:$H,7,FALSE)</f>
        <v>1.0300</v>
      </c>
      <c r="O370">
        <v>0</v>
      </c>
      <c r="P370">
        <v>0</v>
      </c>
      <c r="Q370">
        <v>0</v>
      </c>
      <c r="R370">
        <v>0</v>
      </c>
      <c r="S370">
        <f>SQRT((100/(J370*[5]Inputs!$B$9))^2/(K370^2+1))*[5]Inputs!$B$8^2/100</f>
        <v>1.1936621144128245</v>
      </c>
      <c r="T370">
        <f>SQRT((100/(J370*[5]Inputs!$B$9))^2-SQRT((100/(J370*[5]Inputs!$B$9))^2/(K370^2+1))^2)*[5]Inputs!$B$8^2/100/2/PI()/50</f>
        <v>5.3193623249290889E-2</v>
      </c>
      <c r="U370">
        <v>0</v>
      </c>
      <c r="V370">
        <v>0</v>
      </c>
      <c r="W370" t="str">
        <f t="shared" si="12"/>
        <v>PSCAD_DMAT_D_Vdip_SCR10_XR14_P1_Q0_Vdip.01.186.1.C</v>
      </c>
      <c r="X370" t="str">
        <f t="shared" si="13"/>
        <v>1_0_10_14</v>
      </c>
      <c r="Z370">
        <v>0</v>
      </c>
    </row>
    <row r="371" spans="1:26" x14ac:dyDescent="0.25">
      <c r="A371" s="1" t="s">
        <v>703</v>
      </c>
      <c r="B371" t="s">
        <v>55</v>
      </c>
      <c r="C371" t="s">
        <v>59</v>
      </c>
      <c r="D371" t="s">
        <v>1301</v>
      </c>
      <c r="E371" t="s">
        <v>323</v>
      </c>
      <c r="F371" t="s">
        <v>304</v>
      </c>
      <c r="G371">
        <v>20</v>
      </c>
      <c r="H371">
        <v>1</v>
      </c>
      <c r="I371" s="7">
        <v>0</v>
      </c>
      <c r="J371" s="7">
        <v>10</v>
      </c>
      <c r="K371" s="7">
        <v>3</v>
      </c>
      <c r="L371" s="5" t="str">
        <f>VLOOKUP(X371,[5]Inputs!$A:$F,6,FALSE)</f>
        <v>1.0035</v>
      </c>
      <c r="M371" s="5" t="str">
        <f>VLOOKUP(X371,[5]Inputs!$A:$H,8,FALSE)</f>
        <v>1.0375</v>
      </c>
      <c r="N371" s="5" t="str">
        <f>VLOOKUP(X371,[5]Inputs!$A:$H,7,FALSE)</f>
        <v>1.0300</v>
      </c>
      <c r="O371">
        <v>0</v>
      </c>
      <c r="P371">
        <v>0</v>
      </c>
      <c r="Q371">
        <v>0</v>
      </c>
      <c r="R371">
        <v>0</v>
      </c>
      <c r="S371">
        <f>SQRT((100/(J371*[5]Inputs!$B$9))^2/(K371^2+1))*[5]Inputs!$B$8^2/100</f>
        <v>5.2980313414205611</v>
      </c>
      <c r="T371">
        <f>SQRT((100/(J371*[5]Inputs!$B$9))^2-SQRT((100/(J371*[5]Inputs!$B$9))^2/(K371^2+1))^2)*[5]Inputs!$B$8^2/100/2/PI()/50</f>
        <v>5.0592472598572046E-2</v>
      </c>
      <c r="U371">
        <v>0</v>
      </c>
      <c r="V371">
        <v>0</v>
      </c>
      <c r="W371" t="str">
        <f t="shared" si="12"/>
        <v>PSCAD_DMAT_D_Vdip_SCR10_XR3_P1_Q0_Vdip.08.186.2.A</v>
      </c>
      <c r="X371" t="str">
        <f t="shared" si="13"/>
        <v>1_0_10_3</v>
      </c>
      <c r="Z371">
        <v>0</v>
      </c>
    </row>
    <row r="372" spans="1:26" x14ac:dyDescent="0.25">
      <c r="A372" s="1" t="s">
        <v>704</v>
      </c>
      <c r="B372" t="s">
        <v>55</v>
      </c>
      <c r="C372" t="s">
        <v>60</v>
      </c>
      <c r="D372" t="s">
        <v>1301</v>
      </c>
      <c r="E372" t="s">
        <v>323</v>
      </c>
      <c r="F372" t="s">
        <v>304</v>
      </c>
      <c r="G372">
        <v>20</v>
      </c>
      <c r="H372">
        <v>1</v>
      </c>
      <c r="I372" s="7">
        <v>0</v>
      </c>
      <c r="J372" s="7">
        <v>10</v>
      </c>
      <c r="K372" s="7">
        <v>3</v>
      </c>
      <c r="L372" s="5" t="str">
        <f>VLOOKUP(X372,[5]Inputs!$A:$F,6,FALSE)</f>
        <v>1.0035</v>
      </c>
      <c r="M372" s="5" t="str">
        <f>VLOOKUP(X372,[5]Inputs!$A:$H,8,FALSE)</f>
        <v>1.0375</v>
      </c>
      <c r="N372" s="5" t="str">
        <f>VLOOKUP(X372,[5]Inputs!$A:$H,7,FALSE)</f>
        <v>1.0300</v>
      </c>
      <c r="O372">
        <v>0</v>
      </c>
      <c r="P372">
        <v>0</v>
      </c>
      <c r="Q372">
        <v>0</v>
      </c>
      <c r="R372">
        <v>0</v>
      </c>
      <c r="S372">
        <f>SQRT((100/(J372*[5]Inputs!$B$9))^2/(K372^2+1))*[5]Inputs!$B$8^2/100</f>
        <v>5.2980313414205611</v>
      </c>
      <c r="T372">
        <f>SQRT((100/(J372*[5]Inputs!$B$9))^2-SQRT((100/(J372*[5]Inputs!$B$9))^2/(K372^2+1))^2)*[5]Inputs!$B$8^2/100/2/PI()/50</f>
        <v>5.0592472598572046E-2</v>
      </c>
      <c r="U372">
        <v>0</v>
      </c>
      <c r="V372">
        <v>0</v>
      </c>
      <c r="W372" t="str">
        <f t="shared" si="12"/>
        <v>PSCAD_DMAT_D_Vdip_SCR10_XR3_P1_Q0_Vdip.05.186.2.B</v>
      </c>
      <c r="X372" t="str">
        <f t="shared" si="13"/>
        <v>1_0_10_3</v>
      </c>
      <c r="Z372">
        <v>0</v>
      </c>
    </row>
    <row r="373" spans="1:26" x14ac:dyDescent="0.25">
      <c r="A373" s="1" t="s">
        <v>705</v>
      </c>
      <c r="B373" t="s">
        <v>55</v>
      </c>
      <c r="C373" t="s">
        <v>61</v>
      </c>
      <c r="D373" t="s">
        <v>1301</v>
      </c>
      <c r="E373" t="s">
        <v>323</v>
      </c>
      <c r="F373" t="s">
        <v>304</v>
      </c>
      <c r="G373">
        <v>20</v>
      </c>
      <c r="H373">
        <v>1</v>
      </c>
      <c r="I373" s="7">
        <v>0</v>
      </c>
      <c r="J373" s="7">
        <v>10</v>
      </c>
      <c r="K373" s="7">
        <v>3</v>
      </c>
      <c r="L373" s="5" t="str">
        <f>VLOOKUP(X373,[5]Inputs!$A:$F,6,FALSE)</f>
        <v>1.0035</v>
      </c>
      <c r="M373" s="5" t="str">
        <f>VLOOKUP(X373,[5]Inputs!$A:$H,8,FALSE)</f>
        <v>1.0375</v>
      </c>
      <c r="N373" s="5" t="str">
        <f>VLOOKUP(X373,[5]Inputs!$A:$H,7,FALSE)</f>
        <v>1.0300</v>
      </c>
      <c r="O373">
        <v>0</v>
      </c>
      <c r="P373">
        <v>0</v>
      </c>
      <c r="Q373">
        <v>0</v>
      </c>
      <c r="R373">
        <v>0</v>
      </c>
      <c r="S373">
        <f>SQRT((100/(J373*[5]Inputs!$B$9))^2/(K373^2+1))*[5]Inputs!$B$8^2/100</f>
        <v>5.2980313414205611</v>
      </c>
      <c r="T373">
        <f>SQRT((100/(J373*[5]Inputs!$B$9))^2-SQRT((100/(J373*[5]Inputs!$B$9))^2/(K373^2+1))^2)*[5]Inputs!$B$8^2/100/2/PI()/50</f>
        <v>5.0592472598572046E-2</v>
      </c>
      <c r="U373">
        <v>0</v>
      </c>
      <c r="V373">
        <v>0</v>
      </c>
      <c r="W373" t="str">
        <f t="shared" si="12"/>
        <v>PSCAD_DMAT_D_Vdip_SCR10_XR3_P1_Q0_Vdip.01.186.2.C</v>
      </c>
      <c r="X373" t="str">
        <f t="shared" si="13"/>
        <v>1_0_10_3</v>
      </c>
      <c r="Z373">
        <v>0</v>
      </c>
    </row>
    <row r="374" spans="1:26" x14ac:dyDescent="0.25">
      <c r="A374" s="1" t="s">
        <v>706</v>
      </c>
      <c r="B374" t="s">
        <v>55</v>
      </c>
      <c r="C374" t="s">
        <v>59</v>
      </c>
      <c r="D374" t="s">
        <v>1301</v>
      </c>
      <c r="E374" t="s">
        <v>323</v>
      </c>
      <c r="F374" t="s">
        <v>304</v>
      </c>
      <c r="G374">
        <v>20</v>
      </c>
      <c r="H374">
        <v>1</v>
      </c>
      <c r="I374" s="7">
        <v>0</v>
      </c>
      <c r="J374" s="7">
        <v>3</v>
      </c>
      <c r="K374" s="7">
        <v>14</v>
      </c>
      <c r="L374" s="5" t="str">
        <f>VLOOKUP(X374,[5]Inputs!$A:$F,6,FALSE)</f>
        <v>1.0573</v>
      </c>
      <c r="M374" s="5" t="str">
        <f>VLOOKUP(X374,[5]Inputs!$A:$H,8,FALSE)</f>
        <v>1.0500</v>
      </c>
      <c r="N374" s="5" t="str">
        <f>VLOOKUP(X374,[5]Inputs!$A:$H,7,FALSE)</f>
        <v>1.0300</v>
      </c>
      <c r="O374">
        <v>0</v>
      </c>
      <c r="P374">
        <v>0</v>
      </c>
      <c r="Q374">
        <v>0</v>
      </c>
      <c r="R374">
        <v>0</v>
      </c>
      <c r="S374">
        <f>SQRT((100/(J374*[5]Inputs!$B$9))^2/(K374^2+1))*[5]Inputs!$B$8^2/100</f>
        <v>3.9788737147094158</v>
      </c>
      <c r="T374">
        <f>SQRT((100/(J374*[5]Inputs!$B$9))^2-SQRT((100/(J374*[5]Inputs!$B$9))^2/(K374^2+1))^2)*[5]Inputs!$B$8^2/100/2/PI()/50</f>
        <v>0.17731207749763631</v>
      </c>
      <c r="U374">
        <v>0</v>
      </c>
      <c r="V374">
        <v>0</v>
      </c>
      <c r="W374" t="str">
        <f t="shared" si="12"/>
        <v>PSCAD_DMAT_D_Vdip_SCR3_XR14_P1_Q0_Vdip.08.187.1.A</v>
      </c>
      <c r="X374" t="str">
        <f t="shared" si="13"/>
        <v>1_0_3_14</v>
      </c>
      <c r="Z374">
        <v>0</v>
      </c>
    </row>
    <row r="375" spans="1:26" x14ac:dyDescent="0.25">
      <c r="A375" s="1" t="s">
        <v>707</v>
      </c>
      <c r="B375" t="s">
        <v>55</v>
      </c>
      <c r="C375" t="s">
        <v>60</v>
      </c>
      <c r="D375" t="s">
        <v>1301</v>
      </c>
      <c r="E375" t="s">
        <v>323</v>
      </c>
      <c r="F375" t="s">
        <v>304</v>
      </c>
      <c r="G375">
        <v>20</v>
      </c>
      <c r="H375">
        <v>1</v>
      </c>
      <c r="I375" s="7">
        <v>0</v>
      </c>
      <c r="J375" s="7">
        <v>3</v>
      </c>
      <c r="K375" s="7">
        <v>14</v>
      </c>
      <c r="L375" s="5" t="str">
        <f>VLOOKUP(X375,[5]Inputs!$A:$F,6,FALSE)</f>
        <v>1.0573</v>
      </c>
      <c r="M375" s="5" t="str">
        <f>VLOOKUP(X375,[5]Inputs!$A:$H,8,FALSE)</f>
        <v>1.0500</v>
      </c>
      <c r="N375" s="5" t="str">
        <f>VLOOKUP(X375,[5]Inputs!$A:$H,7,FALSE)</f>
        <v>1.0300</v>
      </c>
      <c r="O375">
        <v>0</v>
      </c>
      <c r="P375">
        <v>0</v>
      </c>
      <c r="Q375">
        <v>0</v>
      </c>
      <c r="R375">
        <v>0</v>
      </c>
      <c r="S375">
        <f>SQRT((100/(J375*[5]Inputs!$B$9))^2/(K375^2+1))*[5]Inputs!$B$8^2/100</f>
        <v>3.9788737147094158</v>
      </c>
      <c r="T375">
        <f>SQRT((100/(J375*[5]Inputs!$B$9))^2-SQRT((100/(J375*[5]Inputs!$B$9))^2/(K375^2+1))^2)*[5]Inputs!$B$8^2/100/2/PI()/50</f>
        <v>0.17731207749763631</v>
      </c>
      <c r="U375">
        <v>0</v>
      </c>
      <c r="V375">
        <v>0</v>
      </c>
      <c r="W375" t="str">
        <f t="shared" si="12"/>
        <v>PSCAD_DMAT_D_Vdip_SCR3_XR14_P1_Q0_Vdip.05.187.1.B</v>
      </c>
      <c r="X375" t="str">
        <f t="shared" si="13"/>
        <v>1_0_3_14</v>
      </c>
      <c r="Z375">
        <v>0</v>
      </c>
    </row>
    <row r="376" spans="1:26" x14ac:dyDescent="0.25">
      <c r="A376" s="1" t="s">
        <v>708</v>
      </c>
      <c r="B376" t="s">
        <v>55</v>
      </c>
      <c r="C376" t="s">
        <v>61</v>
      </c>
      <c r="D376" t="s">
        <v>1301</v>
      </c>
      <c r="E376" t="s">
        <v>323</v>
      </c>
      <c r="F376" t="s">
        <v>304</v>
      </c>
      <c r="G376">
        <v>20</v>
      </c>
      <c r="H376">
        <v>1</v>
      </c>
      <c r="I376" s="7">
        <v>0</v>
      </c>
      <c r="J376" s="7">
        <v>3</v>
      </c>
      <c r="K376" s="7">
        <v>14</v>
      </c>
      <c r="L376" s="5" t="str">
        <f>VLOOKUP(X376,[5]Inputs!$A:$F,6,FALSE)</f>
        <v>1.0573</v>
      </c>
      <c r="M376" s="5" t="str">
        <f>VLOOKUP(X376,[5]Inputs!$A:$H,8,FALSE)</f>
        <v>1.0500</v>
      </c>
      <c r="N376" s="5" t="str">
        <f>VLOOKUP(X376,[5]Inputs!$A:$H,7,FALSE)</f>
        <v>1.0300</v>
      </c>
      <c r="O376">
        <v>0</v>
      </c>
      <c r="P376">
        <v>0</v>
      </c>
      <c r="Q376">
        <v>0</v>
      </c>
      <c r="R376">
        <v>0</v>
      </c>
      <c r="S376">
        <f>SQRT((100/(J376*[5]Inputs!$B$9))^2/(K376^2+1))*[5]Inputs!$B$8^2/100</f>
        <v>3.9788737147094158</v>
      </c>
      <c r="T376">
        <f>SQRT((100/(J376*[5]Inputs!$B$9))^2-SQRT((100/(J376*[5]Inputs!$B$9))^2/(K376^2+1))^2)*[5]Inputs!$B$8^2/100/2/PI()/50</f>
        <v>0.17731207749763631</v>
      </c>
      <c r="U376">
        <v>0</v>
      </c>
      <c r="V376">
        <v>0</v>
      </c>
      <c r="W376" t="str">
        <f t="shared" si="12"/>
        <v>PSCAD_DMAT_D_Vdip_SCR3_XR14_P1_Q0_Vdip.01.187.1.C</v>
      </c>
      <c r="X376" t="str">
        <f t="shared" si="13"/>
        <v>1_0_3_14</v>
      </c>
      <c r="Z376">
        <v>0</v>
      </c>
    </row>
    <row r="377" spans="1:26" x14ac:dyDescent="0.25">
      <c r="A377" s="1" t="s">
        <v>709</v>
      </c>
      <c r="B377" t="s">
        <v>55</v>
      </c>
      <c r="C377" t="s">
        <v>59</v>
      </c>
      <c r="D377" t="s">
        <v>1301</v>
      </c>
      <c r="E377" t="s">
        <v>323</v>
      </c>
      <c r="F377" t="s">
        <v>304</v>
      </c>
      <c r="G377">
        <v>20</v>
      </c>
      <c r="H377">
        <v>1</v>
      </c>
      <c r="I377" s="7">
        <v>0</v>
      </c>
      <c r="J377" s="7">
        <v>3</v>
      </c>
      <c r="K377" s="7">
        <v>3</v>
      </c>
      <c r="L377" s="5" t="str">
        <f>VLOOKUP(X377,[5]Inputs!$A:$F,6,FALSE)</f>
        <v>0.9773</v>
      </c>
      <c r="M377" s="5" t="str">
        <f>VLOOKUP(X377,[5]Inputs!$A:$H,8,FALSE)</f>
        <v>1.0375</v>
      </c>
      <c r="N377" s="5" t="str">
        <f>VLOOKUP(X377,[5]Inputs!$A:$H,7,FALSE)</f>
        <v>1.0300</v>
      </c>
      <c r="O377">
        <v>0</v>
      </c>
      <c r="P377">
        <v>0</v>
      </c>
      <c r="Q377">
        <v>0</v>
      </c>
      <c r="R377">
        <v>0</v>
      </c>
      <c r="S377">
        <f>SQRT((100/(J377*[5]Inputs!$B$9))^2/(K377^2+1))*[5]Inputs!$B$8^2/100</f>
        <v>17.660104471401873</v>
      </c>
      <c r="T377">
        <f>SQRT((100/(J377*[5]Inputs!$B$9))^2-SQRT((100/(J377*[5]Inputs!$B$9))^2/(K377^2+1))^2)*[5]Inputs!$B$8^2/100/2/PI()/50</f>
        <v>0.16864157532857349</v>
      </c>
      <c r="U377">
        <v>0</v>
      </c>
      <c r="V377">
        <v>0</v>
      </c>
      <c r="W377" t="str">
        <f t="shared" si="12"/>
        <v>PSCAD_DMAT_D_Vdip_SCR3_XR3_P1_Q0_Vdip.08.187.2.A</v>
      </c>
      <c r="X377" t="str">
        <f t="shared" si="13"/>
        <v>1_0_3_3</v>
      </c>
      <c r="Z377">
        <v>0</v>
      </c>
    </row>
    <row r="378" spans="1:26" x14ac:dyDescent="0.25">
      <c r="A378" s="1" t="s">
        <v>710</v>
      </c>
      <c r="B378" t="s">
        <v>55</v>
      </c>
      <c r="C378" t="s">
        <v>60</v>
      </c>
      <c r="D378" t="s">
        <v>1301</v>
      </c>
      <c r="E378" t="s">
        <v>323</v>
      </c>
      <c r="F378" t="s">
        <v>304</v>
      </c>
      <c r="G378">
        <v>20</v>
      </c>
      <c r="H378">
        <v>1</v>
      </c>
      <c r="I378" s="7">
        <v>0</v>
      </c>
      <c r="J378" s="7">
        <v>3</v>
      </c>
      <c r="K378" s="7">
        <v>3</v>
      </c>
      <c r="L378" s="5" t="str">
        <f>VLOOKUP(X378,[5]Inputs!$A:$F,6,FALSE)</f>
        <v>0.9773</v>
      </c>
      <c r="M378" s="5" t="str">
        <f>VLOOKUP(X378,[5]Inputs!$A:$H,8,FALSE)</f>
        <v>1.0375</v>
      </c>
      <c r="N378" s="5" t="str">
        <f>VLOOKUP(X378,[5]Inputs!$A:$H,7,FALSE)</f>
        <v>1.0300</v>
      </c>
      <c r="O378">
        <v>0</v>
      </c>
      <c r="P378">
        <v>0</v>
      </c>
      <c r="Q378">
        <v>0</v>
      </c>
      <c r="R378">
        <v>0</v>
      </c>
      <c r="S378">
        <f>SQRT((100/(J378*[5]Inputs!$B$9))^2/(K378^2+1))*[5]Inputs!$B$8^2/100</f>
        <v>17.660104471401873</v>
      </c>
      <c r="T378">
        <f>SQRT((100/(J378*[5]Inputs!$B$9))^2-SQRT((100/(J378*[5]Inputs!$B$9))^2/(K378^2+1))^2)*[5]Inputs!$B$8^2/100/2/PI()/50</f>
        <v>0.16864157532857349</v>
      </c>
      <c r="U378">
        <v>0</v>
      </c>
      <c r="V378">
        <v>0</v>
      </c>
      <c r="W378" t="str">
        <f t="shared" si="12"/>
        <v>PSCAD_DMAT_D_Vdip_SCR3_XR3_P1_Q0_Vdip.05.187.2.B</v>
      </c>
      <c r="X378" t="str">
        <f t="shared" si="13"/>
        <v>1_0_3_3</v>
      </c>
      <c r="Z378">
        <v>0</v>
      </c>
    </row>
    <row r="379" spans="1:26" x14ac:dyDescent="0.25">
      <c r="A379" s="1" t="s">
        <v>711</v>
      </c>
      <c r="B379" t="s">
        <v>55</v>
      </c>
      <c r="C379" t="s">
        <v>61</v>
      </c>
      <c r="D379" t="s">
        <v>1301</v>
      </c>
      <c r="E379" t="s">
        <v>323</v>
      </c>
      <c r="F379" t="s">
        <v>304</v>
      </c>
      <c r="G379">
        <v>20</v>
      </c>
      <c r="H379">
        <v>1</v>
      </c>
      <c r="I379" s="7">
        <v>0</v>
      </c>
      <c r="J379" s="7">
        <v>3</v>
      </c>
      <c r="K379" s="7">
        <v>3</v>
      </c>
      <c r="L379" s="5" t="str">
        <f>VLOOKUP(X379,[5]Inputs!$A:$F,6,FALSE)</f>
        <v>0.9773</v>
      </c>
      <c r="M379" s="5" t="str">
        <f>VLOOKUP(X379,[5]Inputs!$A:$H,8,FALSE)</f>
        <v>1.0375</v>
      </c>
      <c r="N379" s="5" t="str">
        <f>VLOOKUP(X379,[5]Inputs!$A:$H,7,FALSE)</f>
        <v>1.0300</v>
      </c>
      <c r="O379">
        <v>0</v>
      </c>
      <c r="P379">
        <v>0</v>
      </c>
      <c r="Q379">
        <v>0</v>
      </c>
      <c r="R379">
        <v>0</v>
      </c>
      <c r="S379">
        <f>SQRT((100/(J379*[5]Inputs!$B$9))^2/(K379^2+1))*[5]Inputs!$B$8^2/100</f>
        <v>17.660104471401873</v>
      </c>
      <c r="T379">
        <f>SQRT((100/(J379*[5]Inputs!$B$9))^2-SQRT((100/(J379*[5]Inputs!$B$9))^2/(K379^2+1))^2)*[5]Inputs!$B$8^2/100/2/PI()/50</f>
        <v>0.16864157532857349</v>
      </c>
      <c r="U379">
        <v>0</v>
      </c>
      <c r="V379">
        <v>0</v>
      </c>
      <c r="W379" t="str">
        <f t="shared" si="12"/>
        <v>PSCAD_DMAT_D_Vdip_SCR3_XR3_P1_Q0_Vdip.01.187.2.C</v>
      </c>
      <c r="X379" t="str">
        <f t="shared" si="13"/>
        <v>1_0_3_3</v>
      </c>
      <c r="Z379">
        <v>0</v>
      </c>
    </row>
    <row r="380" spans="1:26" x14ac:dyDescent="0.25">
      <c r="A380" s="1" t="s">
        <v>712</v>
      </c>
      <c r="B380" t="s">
        <v>55</v>
      </c>
      <c r="C380" t="s">
        <v>59</v>
      </c>
      <c r="D380" t="s">
        <v>1301</v>
      </c>
      <c r="E380" t="s">
        <v>323</v>
      </c>
      <c r="F380" t="s">
        <v>304</v>
      </c>
      <c r="G380">
        <v>20</v>
      </c>
      <c r="H380">
        <v>1</v>
      </c>
      <c r="I380" s="7">
        <v>0</v>
      </c>
      <c r="J380" s="7">
        <v>7.06</v>
      </c>
      <c r="K380" s="7">
        <v>1.63</v>
      </c>
      <c r="L380" s="5" t="str">
        <f>VLOOKUP(X380,[5]Inputs!$A:$F,6,FALSE)</f>
        <v>0.9653</v>
      </c>
      <c r="M380" s="5" t="str">
        <f>VLOOKUP(X380,[5]Inputs!$A:$H,8,FALSE)</f>
        <v>1.0375</v>
      </c>
      <c r="N380" s="5" t="str">
        <f>VLOOKUP(X380,[5]Inputs!$A:$H,7,FALSE)</f>
        <v>1.0300</v>
      </c>
      <c r="O380">
        <v>0</v>
      </c>
      <c r="P380">
        <v>0</v>
      </c>
      <c r="Q380">
        <v>0</v>
      </c>
      <c r="R380">
        <v>0</v>
      </c>
      <c r="S380">
        <f>SQRT((100/(J380*[5]Inputs!$B$9))^2/(K380^2+1))*[5]Inputs!$B$8^2/100</f>
        <v>12.409471324438538</v>
      </c>
      <c r="T380">
        <f>SQRT((100/(J380*[5]Inputs!$B$9))^2-SQRT((100/(J380*[5]Inputs!$B$9))^2/(K380^2+1))^2)*[5]Inputs!$B$8^2/100/2/PI()/50</f>
        <v>6.4385935699593638E-2</v>
      </c>
      <c r="U380">
        <v>0</v>
      </c>
      <c r="V380">
        <v>0</v>
      </c>
      <c r="W380" t="str">
        <f t="shared" si="12"/>
        <v>PSCAD_DMAT_D_Vdip_SCR7.06_XR1.63_P1_Q0_Vdip.08.188.1.A</v>
      </c>
      <c r="X380" t="str">
        <f t="shared" si="13"/>
        <v>1_0_7.06_1.63</v>
      </c>
      <c r="Z380">
        <v>0</v>
      </c>
    </row>
    <row r="381" spans="1:26" x14ac:dyDescent="0.25">
      <c r="A381" s="1" t="s">
        <v>713</v>
      </c>
      <c r="B381" t="s">
        <v>55</v>
      </c>
      <c r="C381" t="s">
        <v>60</v>
      </c>
      <c r="D381" t="s">
        <v>1301</v>
      </c>
      <c r="E381" t="s">
        <v>323</v>
      </c>
      <c r="F381" t="s">
        <v>304</v>
      </c>
      <c r="G381">
        <v>20</v>
      </c>
      <c r="H381">
        <v>1</v>
      </c>
      <c r="I381" s="7">
        <v>0</v>
      </c>
      <c r="J381" s="7">
        <v>7.06</v>
      </c>
      <c r="K381" s="7">
        <v>1.63</v>
      </c>
      <c r="L381" s="5" t="str">
        <f>VLOOKUP(X381,[5]Inputs!$A:$F,6,FALSE)</f>
        <v>0.9653</v>
      </c>
      <c r="M381" s="5" t="str">
        <f>VLOOKUP(X381,[5]Inputs!$A:$H,8,FALSE)</f>
        <v>1.0375</v>
      </c>
      <c r="N381" s="5" t="str">
        <f>VLOOKUP(X381,[5]Inputs!$A:$H,7,FALSE)</f>
        <v>1.0300</v>
      </c>
      <c r="O381">
        <v>0</v>
      </c>
      <c r="P381">
        <v>0</v>
      </c>
      <c r="Q381">
        <v>0</v>
      </c>
      <c r="R381">
        <v>0</v>
      </c>
      <c r="S381">
        <f>SQRT((100/(J381*[5]Inputs!$B$9))^2/(K381^2+1))*[5]Inputs!$B$8^2/100</f>
        <v>12.409471324438538</v>
      </c>
      <c r="T381">
        <f>SQRT((100/(J381*[5]Inputs!$B$9))^2-SQRT((100/(J381*[5]Inputs!$B$9))^2/(K381^2+1))^2)*[5]Inputs!$B$8^2/100/2/PI()/50</f>
        <v>6.4385935699593638E-2</v>
      </c>
      <c r="U381">
        <v>0</v>
      </c>
      <c r="V381">
        <v>0</v>
      </c>
      <c r="W381" t="str">
        <f t="shared" si="12"/>
        <v>PSCAD_DMAT_D_Vdip_SCR7.06_XR1.63_P1_Q0_Vdip.05.188.1.B</v>
      </c>
      <c r="X381" t="str">
        <f t="shared" si="13"/>
        <v>1_0_7.06_1.63</v>
      </c>
      <c r="Z381">
        <v>0</v>
      </c>
    </row>
    <row r="382" spans="1:26" x14ac:dyDescent="0.25">
      <c r="A382" s="1" t="s">
        <v>714</v>
      </c>
      <c r="B382" t="s">
        <v>55</v>
      </c>
      <c r="C382" t="s">
        <v>61</v>
      </c>
      <c r="D382" t="s">
        <v>1301</v>
      </c>
      <c r="E382" t="s">
        <v>323</v>
      </c>
      <c r="F382" t="s">
        <v>304</v>
      </c>
      <c r="G382">
        <v>20</v>
      </c>
      <c r="H382">
        <v>1</v>
      </c>
      <c r="I382" s="7">
        <v>0</v>
      </c>
      <c r="J382" s="7">
        <v>7.06</v>
      </c>
      <c r="K382" s="7">
        <v>1.63</v>
      </c>
      <c r="L382" s="5" t="str">
        <f>VLOOKUP(X382,[5]Inputs!$A:$F,6,FALSE)</f>
        <v>0.9653</v>
      </c>
      <c r="M382" s="5" t="str">
        <f>VLOOKUP(X382,[5]Inputs!$A:$H,8,FALSE)</f>
        <v>1.0375</v>
      </c>
      <c r="N382" s="5" t="str">
        <f>VLOOKUP(X382,[5]Inputs!$A:$H,7,FALSE)</f>
        <v>1.0300</v>
      </c>
      <c r="O382">
        <v>0</v>
      </c>
      <c r="P382">
        <v>0</v>
      </c>
      <c r="Q382">
        <v>0</v>
      </c>
      <c r="R382">
        <v>0</v>
      </c>
      <c r="S382">
        <f>SQRT((100/(J382*[5]Inputs!$B$9))^2/(K382^2+1))*[5]Inputs!$B$8^2/100</f>
        <v>12.409471324438538</v>
      </c>
      <c r="T382">
        <f>SQRT((100/(J382*[5]Inputs!$B$9))^2-SQRT((100/(J382*[5]Inputs!$B$9))^2/(K382^2+1))^2)*[5]Inputs!$B$8^2/100/2/PI()/50</f>
        <v>6.4385935699593638E-2</v>
      </c>
      <c r="U382">
        <v>0</v>
      </c>
      <c r="V382">
        <v>0</v>
      </c>
      <c r="W382" t="str">
        <f t="shared" si="12"/>
        <v>PSCAD_DMAT_D_Vdip_SCR7.06_XR1.63_P1_Q0_Vdip.01.188.1.C</v>
      </c>
      <c r="X382" t="str">
        <f t="shared" si="13"/>
        <v>1_0_7.06_1.63</v>
      </c>
      <c r="Z382">
        <v>0</v>
      </c>
    </row>
    <row r="383" spans="1:26" x14ac:dyDescent="0.25">
      <c r="A383" s="1" t="s">
        <v>715</v>
      </c>
      <c r="B383" t="s">
        <v>55</v>
      </c>
      <c r="C383" t="s">
        <v>59</v>
      </c>
      <c r="D383" t="s">
        <v>1301</v>
      </c>
      <c r="E383" t="s">
        <v>323</v>
      </c>
      <c r="F383" t="s">
        <v>304</v>
      </c>
      <c r="G383">
        <v>20</v>
      </c>
      <c r="H383">
        <v>1</v>
      </c>
      <c r="I383" s="7">
        <v>0</v>
      </c>
      <c r="J383" s="7">
        <v>4.53</v>
      </c>
      <c r="K383" s="7">
        <v>1.21</v>
      </c>
      <c r="L383" s="5" t="str">
        <f>VLOOKUP(X383,[5]Inputs!$A:$F,6,FALSE)</f>
        <v>0.9087</v>
      </c>
      <c r="M383" s="5" t="str">
        <f>VLOOKUP(X383,[5]Inputs!$A:$H,8,FALSE)</f>
        <v>1.0375</v>
      </c>
      <c r="N383" s="5" t="str">
        <f>VLOOKUP(X383,[5]Inputs!$A:$H,7,FALSE)</f>
        <v>1.0300</v>
      </c>
      <c r="O383">
        <v>0</v>
      </c>
      <c r="P383">
        <v>0</v>
      </c>
      <c r="Q383">
        <v>0</v>
      </c>
      <c r="R383">
        <v>0</v>
      </c>
      <c r="S383">
        <f>SQRT((100/(J383*[5]Inputs!$B$9))^2/(K383^2+1))*[5]Inputs!$B$8^2/100</f>
        <v>23.560643977140487</v>
      </c>
      <c r="T383">
        <f>SQRT((100/(J383*[5]Inputs!$B$9))^2-SQRT((100/(J383*[5]Inputs!$B$9))^2/(K383^2+1))^2)*[5]Inputs!$B$8^2/100/2/PI()/50</f>
        <v>9.0744989423642869E-2</v>
      </c>
      <c r="U383">
        <v>0</v>
      </c>
      <c r="V383">
        <v>0</v>
      </c>
      <c r="W383" t="str">
        <f t="shared" si="12"/>
        <v>PSCAD_DMAT_D_Vdip_SCR4.53_XR1.21_P1_Q0_Vdip.08.188.2.A</v>
      </c>
      <c r="X383" t="str">
        <f t="shared" si="13"/>
        <v>1_0_4.53_1.21</v>
      </c>
      <c r="Z383">
        <v>0</v>
      </c>
    </row>
    <row r="384" spans="1:26" x14ac:dyDescent="0.25">
      <c r="A384" s="1" t="s">
        <v>716</v>
      </c>
      <c r="B384" t="s">
        <v>55</v>
      </c>
      <c r="C384" t="s">
        <v>60</v>
      </c>
      <c r="D384" t="s">
        <v>1301</v>
      </c>
      <c r="E384" t="s">
        <v>323</v>
      </c>
      <c r="F384" t="s">
        <v>304</v>
      </c>
      <c r="G384">
        <v>20</v>
      </c>
      <c r="H384">
        <v>1</v>
      </c>
      <c r="I384" s="7">
        <v>0</v>
      </c>
      <c r="J384" s="7">
        <v>4.53</v>
      </c>
      <c r="K384" s="7">
        <v>1.21</v>
      </c>
      <c r="L384" s="5" t="str">
        <f>VLOOKUP(X384,[5]Inputs!$A:$F,6,FALSE)</f>
        <v>0.9087</v>
      </c>
      <c r="M384" s="5" t="str">
        <f>VLOOKUP(X384,[5]Inputs!$A:$H,8,FALSE)</f>
        <v>1.0375</v>
      </c>
      <c r="N384" s="5" t="str">
        <f>VLOOKUP(X384,[5]Inputs!$A:$H,7,FALSE)</f>
        <v>1.0300</v>
      </c>
      <c r="O384">
        <v>0</v>
      </c>
      <c r="P384">
        <v>0</v>
      </c>
      <c r="Q384">
        <v>0</v>
      </c>
      <c r="R384">
        <v>0</v>
      </c>
      <c r="S384">
        <f>SQRT((100/(J384*[5]Inputs!$B$9))^2/(K384^2+1))*[5]Inputs!$B$8^2/100</f>
        <v>23.560643977140487</v>
      </c>
      <c r="T384">
        <f>SQRT((100/(J384*[5]Inputs!$B$9))^2-SQRT((100/(J384*[5]Inputs!$B$9))^2/(K384^2+1))^2)*[5]Inputs!$B$8^2/100/2/PI()/50</f>
        <v>9.0744989423642869E-2</v>
      </c>
      <c r="U384">
        <v>0</v>
      </c>
      <c r="V384">
        <v>0</v>
      </c>
      <c r="W384" t="str">
        <f t="shared" si="12"/>
        <v>PSCAD_DMAT_D_Vdip_SCR4.53_XR1.21_P1_Q0_Vdip.05.188.2.B</v>
      </c>
      <c r="X384" t="str">
        <f t="shared" si="13"/>
        <v>1_0_4.53_1.21</v>
      </c>
      <c r="Z384">
        <v>0</v>
      </c>
    </row>
    <row r="385" spans="1:26" x14ac:dyDescent="0.25">
      <c r="A385" s="1" t="s">
        <v>717</v>
      </c>
      <c r="B385" t="s">
        <v>55</v>
      </c>
      <c r="C385" t="s">
        <v>61</v>
      </c>
      <c r="D385" t="s">
        <v>1301</v>
      </c>
      <c r="E385" t="s">
        <v>323</v>
      </c>
      <c r="F385" t="s">
        <v>304</v>
      </c>
      <c r="G385">
        <v>20</v>
      </c>
      <c r="H385">
        <v>1</v>
      </c>
      <c r="I385" s="7">
        <v>0</v>
      </c>
      <c r="J385" s="7">
        <v>4.53</v>
      </c>
      <c r="K385" s="7">
        <v>1.21</v>
      </c>
      <c r="L385" s="5" t="str">
        <f>VLOOKUP(X385,[5]Inputs!$A:$F,6,FALSE)</f>
        <v>0.9087</v>
      </c>
      <c r="M385" s="5" t="str">
        <f>VLOOKUP(X385,[5]Inputs!$A:$H,8,FALSE)</f>
        <v>1.0375</v>
      </c>
      <c r="N385" s="5" t="str">
        <f>VLOOKUP(X385,[5]Inputs!$A:$H,7,FALSE)</f>
        <v>1.0300</v>
      </c>
      <c r="O385">
        <v>0</v>
      </c>
      <c r="P385">
        <v>0</v>
      </c>
      <c r="Q385">
        <v>0</v>
      </c>
      <c r="R385">
        <v>0</v>
      </c>
      <c r="S385">
        <f>SQRT((100/(J385*[5]Inputs!$B$9))^2/(K385^2+1))*[5]Inputs!$B$8^2/100</f>
        <v>23.560643977140487</v>
      </c>
      <c r="T385">
        <f>SQRT((100/(J385*[5]Inputs!$B$9))^2-SQRT((100/(J385*[5]Inputs!$B$9))^2/(K385^2+1))^2)*[5]Inputs!$B$8^2/100/2/PI()/50</f>
        <v>9.0744989423642869E-2</v>
      </c>
      <c r="U385">
        <v>0</v>
      </c>
      <c r="V385">
        <v>0</v>
      </c>
      <c r="W385" t="str">
        <f t="shared" si="12"/>
        <v>PSCAD_DMAT_D_Vdip_SCR4.53_XR1.21_P1_Q0_Vdip.01.188.2.C</v>
      </c>
      <c r="X385" t="str">
        <f t="shared" si="13"/>
        <v>1_0_4.53_1.21</v>
      </c>
      <c r="Z385">
        <v>0</v>
      </c>
    </row>
    <row r="386" spans="1:26" x14ac:dyDescent="0.25">
      <c r="A386" s="1" t="s">
        <v>718</v>
      </c>
      <c r="B386" t="s">
        <v>55</v>
      </c>
      <c r="C386" t="s">
        <v>59</v>
      </c>
      <c r="D386" t="s">
        <v>1301</v>
      </c>
      <c r="E386" t="s">
        <v>323</v>
      </c>
      <c r="F386" t="s">
        <v>304</v>
      </c>
      <c r="G386">
        <v>20</v>
      </c>
      <c r="H386">
        <v>0.5</v>
      </c>
      <c r="I386" s="7">
        <v>0</v>
      </c>
      <c r="J386" s="7">
        <v>7.06</v>
      </c>
      <c r="K386" s="7">
        <v>1.63</v>
      </c>
      <c r="L386" s="5" t="str">
        <f>VLOOKUP(X386,[5]Inputs!$A:$F,6,FALSE)</f>
        <v>0.9958</v>
      </c>
      <c r="M386" s="5" t="str">
        <f>VLOOKUP(X386,[5]Inputs!$A:$H,8,FALSE)</f>
        <v>1.0250</v>
      </c>
      <c r="N386" s="5" t="str">
        <f>VLOOKUP(X386,[5]Inputs!$A:$H,7,FALSE)</f>
        <v>1.0300</v>
      </c>
      <c r="O386">
        <v>0</v>
      </c>
      <c r="P386">
        <v>0</v>
      </c>
      <c r="Q386">
        <v>0</v>
      </c>
      <c r="R386">
        <v>0</v>
      </c>
      <c r="S386">
        <f>SQRT((100/(J386*[5]Inputs!$B$9))^2/(K386^2+1))*[5]Inputs!$B$8^2/100</f>
        <v>12.409471324438538</v>
      </c>
      <c r="T386">
        <f>SQRT((100/(J386*[5]Inputs!$B$9))^2-SQRT((100/(J386*[5]Inputs!$B$9))^2/(K386^2+1))^2)*[5]Inputs!$B$8^2/100/2/PI()/50</f>
        <v>6.4385935699593638E-2</v>
      </c>
      <c r="U386">
        <v>0</v>
      </c>
      <c r="V386">
        <v>0</v>
      </c>
      <c r="W386" t="str">
        <f t="shared" si="12"/>
        <v>PSCAD_DMAT_D_Vdip_SCR7.06_XR1.63_P0.5_Q0_Vdip.08.189.1.A</v>
      </c>
      <c r="X386" t="str">
        <f t="shared" si="13"/>
        <v>0.5_0_7.06_1.63</v>
      </c>
      <c r="Z386">
        <v>0</v>
      </c>
    </row>
    <row r="387" spans="1:26" x14ac:dyDescent="0.25">
      <c r="A387" s="1" t="s">
        <v>719</v>
      </c>
      <c r="B387" t="s">
        <v>55</v>
      </c>
      <c r="C387" t="s">
        <v>60</v>
      </c>
      <c r="D387" t="s">
        <v>1301</v>
      </c>
      <c r="E387" t="s">
        <v>323</v>
      </c>
      <c r="F387" t="s">
        <v>304</v>
      </c>
      <c r="G387">
        <v>20</v>
      </c>
      <c r="H387">
        <v>0.5</v>
      </c>
      <c r="I387" s="7">
        <v>0</v>
      </c>
      <c r="J387" s="7">
        <v>7.06</v>
      </c>
      <c r="K387" s="7">
        <v>1.63</v>
      </c>
      <c r="L387" s="5" t="str">
        <f>VLOOKUP(X387,[5]Inputs!$A:$F,6,FALSE)</f>
        <v>0.9958</v>
      </c>
      <c r="M387" s="5" t="str">
        <f>VLOOKUP(X387,[5]Inputs!$A:$H,8,FALSE)</f>
        <v>1.0250</v>
      </c>
      <c r="N387" s="5" t="str">
        <f>VLOOKUP(X387,[5]Inputs!$A:$H,7,FALSE)</f>
        <v>1.0300</v>
      </c>
      <c r="O387">
        <v>0</v>
      </c>
      <c r="P387">
        <v>0</v>
      </c>
      <c r="Q387">
        <v>0</v>
      </c>
      <c r="R387">
        <v>0</v>
      </c>
      <c r="S387">
        <f>SQRT((100/(J387*[5]Inputs!$B$9))^2/(K387^2+1))*[5]Inputs!$B$8^2/100</f>
        <v>12.409471324438538</v>
      </c>
      <c r="T387">
        <f>SQRT((100/(J387*[5]Inputs!$B$9))^2-SQRT((100/(J387*[5]Inputs!$B$9))^2/(K387^2+1))^2)*[5]Inputs!$B$8^2/100/2/PI()/50</f>
        <v>6.4385935699593638E-2</v>
      </c>
      <c r="U387">
        <v>0</v>
      </c>
      <c r="V387">
        <v>0</v>
      </c>
      <c r="W387" t="str">
        <f t="shared" ref="W387:W450" si="14">"PSCAD_"&amp;F387&amp;"_"&amp;D387&amp;"_"&amp;E387&amp;"_SCR"&amp;ROUND(J387,2)&amp;"_XR"&amp;ROUND(K387,2)&amp;"_P"&amp;H387&amp;"_Q"&amp;I387&amp;"_"&amp;A387</f>
        <v>PSCAD_DMAT_D_Vdip_SCR7.06_XR1.63_P0.5_Q0_Vdip.05.189.1.B</v>
      </c>
      <c r="X387" t="str">
        <f t="shared" ref="X387:X450" si="15">H387&amp;"_"&amp;I387&amp;"_"&amp;ROUND(J387,2)&amp;"_"&amp;ROUND(K387,2)</f>
        <v>0.5_0_7.06_1.63</v>
      </c>
      <c r="Z387">
        <v>0</v>
      </c>
    </row>
    <row r="388" spans="1:26" x14ac:dyDescent="0.25">
      <c r="A388" s="1" t="s">
        <v>720</v>
      </c>
      <c r="B388" t="s">
        <v>55</v>
      </c>
      <c r="C388" t="s">
        <v>61</v>
      </c>
      <c r="D388" t="s">
        <v>1301</v>
      </c>
      <c r="E388" t="s">
        <v>323</v>
      </c>
      <c r="F388" t="s">
        <v>304</v>
      </c>
      <c r="G388">
        <v>20</v>
      </c>
      <c r="H388">
        <v>0.5</v>
      </c>
      <c r="I388" s="7">
        <v>0</v>
      </c>
      <c r="J388" s="7">
        <v>7.06</v>
      </c>
      <c r="K388" s="7">
        <v>1.63</v>
      </c>
      <c r="L388" s="5" t="str">
        <f>VLOOKUP(X388,[5]Inputs!$A:$F,6,FALSE)</f>
        <v>0.9958</v>
      </c>
      <c r="M388" s="5" t="str">
        <f>VLOOKUP(X388,[5]Inputs!$A:$H,8,FALSE)</f>
        <v>1.0250</v>
      </c>
      <c r="N388" s="5" t="str">
        <f>VLOOKUP(X388,[5]Inputs!$A:$H,7,FALSE)</f>
        <v>1.0300</v>
      </c>
      <c r="O388">
        <v>0</v>
      </c>
      <c r="P388">
        <v>0</v>
      </c>
      <c r="Q388">
        <v>0</v>
      </c>
      <c r="R388">
        <v>0</v>
      </c>
      <c r="S388">
        <f>SQRT((100/(J388*[5]Inputs!$B$9))^2/(K388^2+1))*[5]Inputs!$B$8^2/100</f>
        <v>12.409471324438538</v>
      </c>
      <c r="T388">
        <f>SQRT((100/(J388*[5]Inputs!$B$9))^2-SQRT((100/(J388*[5]Inputs!$B$9))^2/(K388^2+1))^2)*[5]Inputs!$B$8^2/100/2/PI()/50</f>
        <v>6.4385935699593638E-2</v>
      </c>
      <c r="U388">
        <v>0</v>
      </c>
      <c r="V388">
        <v>0</v>
      </c>
      <c r="W388" t="str">
        <f t="shared" si="14"/>
        <v>PSCAD_DMAT_D_Vdip_SCR7.06_XR1.63_P0.5_Q0_Vdip.01.189.1.C</v>
      </c>
      <c r="X388" t="str">
        <f t="shared" si="15"/>
        <v>0.5_0_7.06_1.63</v>
      </c>
      <c r="Z388">
        <v>0</v>
      </c>
    </row>
    <row r="389" spans="1:26" x14ac:dyDescent="0.25">
      <c r="A389" s="1" t="s">
        <v>721</v>
      </c>
      <c r="B389" t="s">
        <v>55</v>
      </c>
      <c r="C389" t="s">
        <v>59</v>
      </c>
      <c r="D389" t="s">
        <v>1301</v>
      </c>
      <c r="E389" t="s">
        <v>323</v>
      </c>
      <c r="F389" t="s">
        <v>304</v>
      </c>
      <c r="G389">
        <v>20</v>
      </c>
      <c r="H389">
        <v>0.5</v>
      </c>
      <c r="I389" s="7">
        <v>0</v>
      </c>
      <c r="J389" s="7">
        <v>4.53</v>
      </c>
      <c r="K389" s="7">
        <v>1.21</v>
      </c>
      <c r="L389" s="5" t="str">
        <f>VLOOKUP(X389,[5]Inputs!$A:$F,6,FALSE)</f>
        <v>0.9653</v>
      </c>
      <c r="M389" s="5" t="str">
        <f>VLOOKUP(X389,[5]Inputs!$A:$H,8,FALSE)</f>
        <v>1.0250</v>
      </c>
      <c r="N389" s="5" t="str">
        <f>VLOOKUP(X389,[5]Inputs!$A:$H,7,FALSE)</f>
        <v>1.0300</v>
      </c>
      <c r="O389">
        <v>0</v>
      </c>
      <c r="P389">
        <v>0</v>
      </c>
      <c r="Q389">
        <v>0</v>
      </c>
      <c r="R389">
        <v>0</v>
      </c>
      <c r="S389">
        <f>SQRT((100/(J389*[5]Inputs!$B$9))^2/(K389^2+1))*[5]Inputs!$B$8^2/100</f>
        <v>23.560643977140487</v>
      </c>
      <c r="T389">
        <f>SQRT((100/(J389*[5]Inputs!$B$9))^2-SQRT((100/(J389*[5]Inputs!$B$9))^2/(K389^2+1))^2)*[5]Inputs!$B$8^2/100/2/PI()/50</f>
        <v>9.0744989423642869E-2</v>
      </c>
      <c r="U389">
        <v>0</v>
      </c>
      <c r="V389">
        <v>0</v>
      </c>
      <c r="W389" t="str">
        <f t="shared" si="14"/>
        <v>PSCAD_DMAT_D_Vdip_SCR4.53_XR1.21_P0.5_Q0_Vdip.08.189.2.A</v>
      </c>
      <c r="X389" t="str">
        <f t="shared" si="15"/>
        <v>0.5_0_4.53_1.21</v>
      </c>
      <c r="Z389">
        <v>0</v>
      </c>
    </row>
    <row r="390" spans="1:26" x14ac:dyDescent="0.25">
      <c r="A390" s="1" t="s">
        <v>722</v>
      </c>
      <c r="B390" t="s">
        <v>55</v>
      </c>
      <c r="C390" t="s">
        <v>60</v>
      </c>
      <c r="D390" t="s">
        <v>1301</v>
      </c>
      <c r="E390" t="s">
        <v>323</v>
      </c>
      <c r="F390" t="s">
        <v>304</v>
      </c>
      <c r="G390">
        <v>20</v>
      </c>
      <c r="H390">
        <v>0.5</v>
      </c>
      <c r="I390" s="7">
        <v>0</v>
      </c>
      <c r="J390" s="7">
        <v>4.53</v>
      </c>
      <c r="K390" s="7">
        <v>1.21</v>
      </c>
      <c r="L390" s="5" t="str">
        <f>VLOOKUP(X390,[5]Inputs!$A:$F,6,FALSE)</f>
        <v>0.9653</v>
      </c>
      <c r="M390" s="5" t="str">
        <f>VLOOKUP(X390,[5]Inputs!$A:$H,8,FALSE)</f>
        <v>1.0250</v>
      </c>
      <c r="N390" s="5" t="str">
        <f>VLOOKUP(X390,[5]Inputs!$A:$H,7,FALSE)</f>
        <v>1.0300</v>
      </c>
      <c r="O390">
        <v>0</v>
      </c>
      <c r="P390">
        <v>0</v>
      </c>
      <c r="Q390">
        <v>0</v>
      </c>
      <c r="R390">
        <v>0</v>
      </c>
      <c r="S390">
        <f>SQRT((100/(J390*[5]Inputs!$B$9))^2/(K390^2+1))*[5]Inputs!$B$8^2/100</f>
        <v>23.560643977140487</v>
      </c>
      <c r="T390">
        <f>SQRT((100/(J390*[5]Inputs!$B$9))^2-SQRT((100/(J390*[5]Inputs!$B$9))^2/(K390^2+1))^2)*[5]Inputs!$B$8^2/100/2/PI()/50</f>
        <v>9.0744989423642869E-2</v>
      </c>
      <c r="U390">
        <v>0</v>
      </c>
      <c r="V390">
        <v>0</v>
      </c>
      <c r="W390" t="str">
        <f t="shared" si="14"/>
        <v>PSCAD_DMAT_D_Vdip_SCR4.53_XR1.21_P0.5_Q0_Vdip.05.189.2.B</v>
      </c>
      <c r="X390" t="str">
        <f t="shared" si="15"/>
        <v>0.5_0_4.53_1.21</v>
      </c>
      <c r="Z390">
        <v>0</v>
      </c>
    </row>
    <row r="391" spans="1:26" x14ac:dyDescent="0.25">
      <c r="A391" s="1" t="s">
        <v>723</v>
      </c>
      <c r="B391" t="s">
        <v>55</v>
      </c>
      <c r="C391" t="s">
        <v>61</v>
      </c>
      <c r="D391" t="s">
        <v>1301</v>
      </c>
      <c r="E391" t="s">
        <v>323</v>
      </c>
      <c r="F391" t="s">
        <v>304</v>
      </c>
      <c r="G391">
        <v>20</v>
      </c>
      <c r="H391">
        <v>0.5</v>
      </c>
      <c r="I391" s="7">
        <v>0</v>
      </c>
      <c r="J391" s="7">
        <v>4.53</v>
      </c>
      <c r="K391" s="7">
        <v>1.21</v>
      </c>
      <c r="L391" s="5" t="str">
        <f>VLOOKUP(X391,[5]Inputs!$A:$F,6,FALSE)</f>
        <v>0.9653</v>
      </c>
      <c r="M391" s="5" t="str">
        <f>VLOOKUP(X391,[5]Inputs!$A:$H,8,FALSE)</f>
        <v>1.0250</v>
      </c>
      <c r="N391" s="5" t="str">
        <f>VLOOKUP(X391,[5]Inputs!$A:$H,7,FALSE)</f>
        <v>1.0300</v>
      </c>
      <c r="O391">
        <v>0</v>
      </c>
      <c r="P391">
        <v>0</v>
      </c>
      <c r="Q391">
        <v>0</v>
      </c>
      <c r="R391">
        <v>0</v>
      </c>
      <c r="S391">
        <f>SQRT((100/(J391*[5]Inputs!$B$9))^2/(K391^2+1))*[5]Inputs!$B$8^2/100</f>
        <v>23.560643977140487</v>
      </c>
      <c r="T391">
        <f>SQRT((100/(J391*[5]Inputs!$B$9))^2-SQRT((100/(J391*[5]Inputs!$B$9))^2/(K391^2+1))^2)*[5]Inputs!$B$8^2/100/2/PI()/50</f>
        <v>9.0744989423642869E-2</v>
      </c>
      <c r="U391">
        <v>0</v>
      </c>
      <c r="V391">
        <v>0</v>
      </c>
      <c r="W391" t="str">
        <f t="shared" si="14"/>
        <v>PSCAD_DMAT_D_Vdip_SCR4.53_XR1.21_P0.5_Q0_Vdip.01.189.2.C</v>
      </c>
      <c r="X391" t="str">
        <f t="shared" si="15"/>
        <v>0.5_0_4.53_1.21</v>
      </c>
      <c r="Z391">
        <v>0</v>
      </c>
    </row>
    <row r="392" spans="1:26" x14ac:dyDescent="0.25">
      <c r="A392" s="1" t="s">
        <v>724</v>
      </c>
      <c r="B392" t="s">
        <v>55</v>
      </c>
      <c r="C392" t="s">
        <v>43</v>
      </c>
      <c r="D392" t="s">
        <v>1301</v>
      </c>
      <c r="E392" t="s">
        <v>324</v>
      </c>
      <c r="F392" t="s">
        <v>304</v>
      </c>
      <c r="G392">
        <v>55</v>
      </c>
      <c r="H392">
        <v>1</v>
      </c>
      <c r="I392" s="7">
        <v>0</v>
      </c>
      <c r="J392" s="7">
        <v>10</v>
      </c>
      <c r="K392" s="7">
        <v>14</v>
      </c>
      <c r="L392" s="5" t="str">
        <f>VLOOKUP(X392,[5]Inputs!$A:$F,6,FALSE)</f>
        <v>1.0276</v>
      </c>
      <c r="M392" s="5" t="str">
        <f>VLOOKUP(X392,[5]Inputs!$A:$H,8,FALSE)</f>
        <v>1.0500</v>
      </c>
      <c r="N392" s="5" t="str">
        <f>VLOOKUP(X392,[5]Inputs!$A:$H,7,FALSE)</f>
        <v>1.0300</v>
      </c>
      <c r="O392">
        <v>0</v>
      </c>
      <c r="P392">
        <v>0</v>
      </c>
      <c r="Q392">
        <v>0</v>
      </c>
      <c r="R392">
        <v>0</v>
      </c>
      <c r="S392">
        <f>SQRT((100/(J392*[5]Inputs!$B$9))^2/(K392^2+1))*[5]Inputs!$B$8^2/100</f>
        <v>1.1936621144128245</v>
      </c>
      <c r="T392">
        <f>SQRT((100/(J392*[5]Inputs!$B$9))^2-SQRT((100/(J392*[5]Inputs!$B$9))^2/(K392^2+1))^2)*[5]Inputs!$B$8^2/100/2/PI()/50</f>
        <v>5.3193623249290889E-2</v>
      </c>
      <c r="U392">
        <v>0</v>
      </c>
      <c r="V392">
        <v>0</v>
      </c>
      <c r="W392" t="str">
        <f t="shared" si="14"/>
        <v>PSCAD_DMAT_D_Grid.PhA_SCR10_XR14_P1_Q0_Grid.PhA.193.1</v>
      </c>
      <c r="X392" t="str">
        <f t="shared" si="15"/>
        <v>1_0_10_14</v>
      </c>
      <c r="Z392">
        <v>0</v>
      </c>
    </row>
    <row r="393" spans="1:26" x14ac:dyDescent="0.25">
      <c r="A393" s="1" t="s">
        <v>725</v>
      </c>
      <c r="B393" t="s">
        <v>55</v>
      </c>
      <c r="C393" t="s">
        <v>43</v>
      </c>
      <c r="D393" t="s">
        <v>1301</v>
      </c>
      <c r="E393" t="s">
        <v>324</v>
      </c>
      <c r="F393" t="s">
        <v>304</v>
      </c>
      <c r="G393">
        <v>55</v>
      </c>
      <c r="H393">
        <v>1</v>
      </c>
      <c r="I393" s="7">
        <v>0</v>
      </c>
      <c r="J393" s="7">
        <v>10</v>
      </c>
      <c r="K393" s="7">
        <v>3</v>
      </c>
      <c r="L393" s="5" t="str">
        <f>VLOOKUP(X393,[5]Inputs!$A:$F,6,FALSE)</f>
        <v>1.0035</v>
      </c>
      <c r="M393" s="5" t="str">
        <f>VLOOKUP(X393,[5]Inputs!$A:$H,8,FALSE)</f>
        <v>1.0375</v>
      </c>
      <c r="N393" s="5" t="str">
        <f>VLOOKUP(X393,[5]Inputs!$A:$H,7,FALSE)</f>
        <v>1.0300</v>
      </c>
      <c r="O393">
        <v>0</v>
      </c>
      <c r="P393">
        <v>0</v>
      </c>
      <c r="Q393">
        <v>0</v>
      </c>
      <c r="R393">
        <v>0</v>
      </c>
      <c r="S393">
        <f>SQRT((100/(J393*[5]Inputs!$B$9))^2/(K393^2+1))*[5]Inputs!$B$8^2/100</f>
        <v>5.2980313414205611</v>
      </c>
      <c r="T393">
        <f>SQRT((100/(J393*[5]Inputs!$B$9))^2-SQRT((100/(J393*[5]Inputs!$B$9))^2/(K393^2+1))^2)*[5]Inputs!$B$8^2/100/2/PI()/50</f>
        <v>5.0592472598572046E-2</v>
      </c>
      <c r="U393">
        <v>0</v>
      </c>
      <c r="V393">
        <v>0</v>
      </c>
      <c r="W393" t="str">
        <f t="shared" si="14"/>
        <v>PSCAD_DMAT_D_Grid.PhA_SCR10_XR3_P1_Q0_Grid.PhA.193.2</v>
      </c>
      <c r="X393" t="str">
        <f t="shared" si="15"/>
        <v>1_0_10_3</v>
      </c>
      <c r="Z393">
        <v>0</v>
      </c>
    </row>
    <row r="394" spans="1:26" x14ac:dyDescent="0.25">
      <c r="A394" s="1" t="s">
        <v>726</v>
      </c>
      <c r="B394" t="s">
        <v>55</v>
      </c>
      <c r="C394" t="s">
        <v>43</v>
      </c>
      <c r="D394" t="s">
        <v>1301</v>
      </c>
      <c r="E394" t="s">
        <v>324</v>
      </c>
      <c r="F394" t="s">
        <v>304</v>
      </c>
      <c r="G394">
        <v>55</v>
      </c>
      <c r="H394">
        <v>0.05</v>
      </c>
      <c r="I394" s="7">
        <v>0</v>
      </c>
      <c r="J394" s="7">
        <v>10</v>
      </c>
      <c r="K394" s="7">
        <v>14</v>
      </c>
      <c r="L394" s="5" t="str">
        <f>VLOOKUP(X394,[5]Inputs!$A:$F,6,FALSE)</f>
        <v>1.0296</v>
      </c>
      <c r="M394" s="5" t="str">
        <f>VLOOKUP(X394,[5]Inputs!$A:$H,8,FALSE)</f>
        <v>1.0375</v>
      </c>
      <c r="N394" s="5" t="str">
        <f>VLOOKUP(X394,[5]Inputs!$A:$H,7,FALSE)</f>
        <v>1.0300</v>
      </c>
      <c r="O394">
        <v>0</v>
      </c>
      <c r="P394">
        <v>0</v>
      </c>
      <c r="Q394">
        <v>0</v>
      </c>
      <c r="R394">
        <v>0</v>
      </c>
      <c r="S394">
        <f>SQRT((100/(J394*[5]Inputs!$B$9))^2/(K394^2+1))*[5]Inputs!$B$8^2/100</f>
        <v>1.1936621144128245</v>
      </c>
      <c r="T394">
        <f>SQRT((100/(J394*[5]Inputs!$B$9))^2-SQRT((100/(J394*[5]Inputs!$B$9))^2/(K394^2+1))^2)*[5]Inputs!$B$8^2/100/2/PI()/50</f>
        <v>5.3193623249290889E-2</v>
      </c>
      <c r="U394">
        <v>0</v>
      </c>
      <c r="V394">
        <v>0</v>
      </c>
      <c r="W394" t="str">
        <f t="shared" si="14"/>
        <v>PSCAD_DMAT_D_Grid.PhA_SCR10_XR14_P0.05_Q0_Grid.PhA.194.1</v>
      </c>
      <c r="X394" t="str">
        <f t="shared" si="15"/>
        <v>0.05_0_10_14</v>
      </c>
      <c r="Z394">
        <v>0</v>
      </c>
    </row>
    <row r="395" spans="1:26" x14ac:dyDescent="0.25">
      <c r="A395" s="1" t="s">
        <v>727</v>
      </c>
      <c r="B395" t="s">
        <v>55</v>
      </c>
      <c r="C395" t="s">
        <v>43</v>
      </c>
      <c r="D395" t="s">
        <v>1301</v>
      </c>
      <c r="E395" t="s">
        <v>324</v>
      </c>
      <c r="F395" t="s">
        <v>304</v>
      </c>
      <c r="G395">
        <v>55</v>
      </c>
      <c r="H395">
        <v>0.05</v>
      </c>
      <c r="I395" s="7">
        <v>0</v>
      </c>
      <c r="J395" s="7">
        <v>10</v>
      </c>
      <c r="K395" s="7">
        <v>3</v>
      </c>
      <c r="L395" s="5" t="str">
        <f>VLOOKUP(X395,[5]Inputs!$A:$F,6,FALSE)</f>
        <v>1.0284</v>
      </c>
      <c r="M395" s="5" t="str">
        <f>VLOOKUP(X395,[5]Inputs!$A:$H,8,FALSE)</f>
        <v>1.0375</v>
      </c>
      <c r="N395" s="5" t="str">
        <f>VLOOKUP(X395,[5]Inputs!$A:$H,7,FALSE)</f>
        <v>1.0300</v>
      </c>
      <c r="O395">
        <v>0</v>
      </c>
      <c r="P395">
        <v>0</v>
      </c>
      <c r="Q395">
        <v>0</v>
      </c>
      <c r="R395">
        <v>0</v>
      </c>
      <c r="S395">
        <f>SQRT((100/(J395*[5]Inputs!$B$9))^2/(K395^2+1))*[5]Inputs!$B$8^2/100</f>
        <v>5.2980313414205611</v>
      </c>
      <c r="T395">
        <f>SQRT((100/(J395*[5]Inputs!$B$9))^2-SQRT((100/(J395*[5]Inputs!$B$9))^2/(K395^2+1))^2)*[5]Inputs!$B$8^2/100/2/PI()/50</f>
        <v>5.0592472598572046E-2</v>
      </c>
      <c r="U395">
        <v>0</v>
      </c>
      <c r="V395">
        <v>0</v>
      </c>
      <c r="W395" t="str">
        <f t="shared" si="14"/>
        <v>PSCAD_DMAT_D_Grid.PhA_SCR10_XR3_P0.05_Q0_Grid.PhA.194.2</v>
      </c>
      <c r="X395" t="str">
        <f t="shared" si="15"/>
        <v>0.05_0_10_3</v>
      </c>
      <c r="Z395">
        <v>0</v>
      </c>
    </row>
    <row r="396" spans="1:26" x14ac:dyDescent="0.25">
      <c r="A396" s="1" t="s">
        <v>728</v>
      </c>
      <c r="B396" t="s">
        <v>55</v>
      </c>
      <c r="C396" t="s">
        <v>43</v>
      </c>
      <c r="D396" t="s">
        <v>1301</v>
      </c>
      <c r="E396" t="s">
        <v>324</v>
      </c>
      <c r="F396" t="s">
        <v>304</v>
      </c>
      <c r="G396">
        <v>55</v>
      </c>
      <c r="H396">
        <v>1</v>
      </c>
      <c r="I396" s="7">
        <v>0</v>
      </c>
      <c r="J396" s="7">
        <v>3</v>
      </c>
      <c r="K396" s="7">
        <v>14</v>
      </c>
      <c r="L396" s="5" t="str">
        <f>VLOOKUP(X396,[5]Inputs!$A:$F,6,FALSE)</f>
        <v>1.0573</v>
      </c>
      <c r="M396" s="5" t="str">
        <f>VLOOKUP(X396,[5]Inputs!$A:$H,8,FALSE)</f>
        <v>1.0500</v>
      </c>
      <c r="N396" s="5" t="str">
        <f>VLOOKUP(X396,[5]Inputs!$A:$H,7,FALSE)</f>
        <v>1.0300</v>
      </c>
      <c r="O396">
        <v>0</v>
      </c>
      <c r="P396">
        <v>0</v>
      </c>
      <c r="Q396">
        <v>0</v>
      </c>
      <c r="R396">
        <v>0</v>
      </c>
      <c r="S396">
        <f>SQRT((100/(J396*[5]Inputs!$B$9))^2/(K396^2+1))*[5]Inputs!$B$8^2/100</f>
        <v>3.9788737147094158</v>
      </c>
      <c r="T396">
        <f>SQRT((100/(J396*[5]Inputs!$B$9))^2-SQRT((100/(J396*[5]Inputs!$B$9))^2/(K396^2+1))^2)*[5]Inputs!$B$8^2/100/2/PI()/50</f>
        <v>0.17731207749763631</v>
      </c>
      <c r="U396">
        <v>0</v>
      </c>
      <c r="V396">
        <v>0</v>
      </c>
      <c r="W396" t="str">
        <f t="shared" si="14"/>
        <v>PSCAD_DMAT_D_Grid.PhA_SCR3_XR14_P1_Q0_Grid.PhA.195.1</v>
      </c>
      <c r="X396" t="str">
        <f t="shared" si="15"/>
        <v>1_0_3_14</v>
      </c>
      <c r="Z396">
        <v>0</v>
      </c>
    </row>
    <row r="397" spans="1:26" x14ac:dyDescent="0.25">
      <c r="A397" s="1" t="s">
        <v>729</v>
      </c>
      <c r="B397" t="s">
        <v>55</v>
      </c>
      <c r="C397" t="s">
        <v>43</v>
      </c>
      <c r="D397" t="s">
        <v>1301</v>
      </c>
      <c r="E397" t="s">
        <v>324</v>
      </c>
      <c r="F397" t="s">
        <v>304</v>
      </c>
      <c r="G397">
        <v>55</v>
      </c>
      <c r="H397">
        <v>1</v>
      </c>
      <c r="I397" s="7">
        <v>0</v>
      </c>
      <c r="J397" s="7">
        <v>3</v>
      </c>
      <c r="K397" s="7">
        <v>3</v>
      </c>
      <c r="L397" s="5" t="str">
        <f>VLOOKUP(X397,[5]Inputs!$A:$F,6,FALSE)</f>
        <v>0.9773</v>
      </c>
      <c r="M397" s="5" t="str">
        <f>VLOOKUP(X397,[5]Inputs!$A:$H,8,FALSE)</f>
        <v>1.0375</v>
      </c>
      <c r="N397" s="5" t="str">
        <f>VLOOKUP(X397,[5]Inputs!$A:$H,7,FALSE)</f>
        <v>1.0300</v>
      </c>
      <c r="O397">
        <v>0</v>
      </c>
      <c r="P397">
        <v>0</v>
      </c>
      <c r="Q397">
        <v>0</v>
      </c>
      <c r="R397">
        <v>0</v>
      </c>
      <c r="S397">
        <f>SQRT((100/(J397*[5]Inputs!$B$9))^2/(K397^2+1))*[5]Inputs!$B$8^2/100</f>
        <v>17.660104471401873</v>
      </c>
      <c r="T397">
        <f>SQRT((100/(J397*[5]Inputs!$B$9))^2-SQRT((100/(J397*[5]Inputs!$B$9))^2/(K397^2+1))^2)*[5]Inputs!$B$8^2/100/2/PI()/50</f>
        <v>0.16864157532857349</v>
      </c>
      <c r="U397">
        <v>0</v>
      </c>
      <c r="V397">
        <v>0</v>
      </c>
      <c r="W397" t="str">
        <f t="shared" si="14"/>
        <v>PSCAD_DMAT_D_Grid.PhA_SCR3_XR3_P1_Q0_Grid.PhA.195.2</v>
      </c>
      <c r="X397" t="str">
        <f t="shared" si="15"/>
        <v>1_0_3_3</v>
      </c>
      <c r="Z397">
        <v>0</v>
      </c>
    </row>
    <row r="398" spans="1:26" x14ac:dyDescent="0.25">
      <c r="A398" s="1" t="s">
        <v>730</v>
      </c>
      <c r="B398" t="s">
        <v>55</v>
      </c>
      <c r="C398" t="s">
        <v>43</v>
      </c>
      <c r="D398" t="s">
        <v>1301</v>
      </c>
      <c r="E398" t="s">
        <v>324</v>
      </c>
      <c r="F398" t="s">
        <v>304</v>
      </c>
      <c r="G398">
        <v>55</v>
      </c>
      <c r="H398">
        <v>0.05</v>
      </c>
      <c r="I398" s="7">
        <v>0</v>
      </c>
      <c r="J398" s="7">
        <v>3</v>
      </c>
      <c r="K398" s="7">
        <v>14</v>
      </c>
      <c r="L398" s="5" t="str">
        <f>VLOOKUP(X398,[5]Inputs!$A:$F,6,FALSE)</f>
        <v>1.0288</v>
      </c>
      <c r="M398" s="5" t="str">
        <f>VLOOKUP(X398,[5]Inputs!$A:$H,8,FALSE)</f>
        <v>1.0250</v>
      </c>
      <c r="N398" s="5" t="str">
        <f>VLOOKUP(X398,[5]Inputs!$A:$H,7,FALSE)</f>
        <v>1.0300</v>
      </c>
      <c r="O398">
        <v>0</v>
      </c>
      <c r="P398">
        <v>0</v>
      </c>
      <c r="Q398">
        <v>0</v>
      </c>
      <c r="R398">
        <v>0</v>
      </c>
      <c r="S398">
        <f>SQRT((100/(J398*[5]Inputs!$B$9))^2/(K398^2+1))*[5]Inputs!$B$8^2/100</f>
        <v>3.9788737147094158</v>
      </c>
      <c r="T398">
        <f>SQRT((100/(J398*[5]Inputs!$B$9))^2-SQRT((100/(J398*[5]Inputs!$B$9))^2/(K398^2+1))^2)*[5]Inputs!$B$8^2/100/2/PI()/50</f>
        <v>0.17731207749763631</v>
      </c>
      <c r="U398">
        <v>0</v>
      </c>
      <c r="V398">
        <v>0</v>
      </c>
      <c r="W398" t="str">
        <f t="shared" si="14"/>
        <v>PSCAD_DMAT_D_Grid.PhA_SCR3_XR14_P0.05_Q0_Grid.PhA.196.1</v>
      </c>
      <c r="X398" t="str">
        <f t="shared" si="15"/>
        <v>0.05_0_3_14</v>
      </c>
      <c r="Z398">
        <v>0</v>
      </c>
    </row>
    <row r="399" spans="1:26" x14ac:dyDescent="0.25">
      <c r="A399" s="1" t="s">
        <v>731</v>
      </c>
      <c r="B399" t="s">
        <v>55</v>
      </c>
      <c r="C399" t="s">
        <v>43</v>
      </c>
      <c r="D399" t="s">
        <v>1301</v>
      </c>
      <c r="E399" t="s">
        <v>324</v>
      </c>
      <c r="F399" t="s">
        <v>304</v>
      </c>
      <c r="G399">
        <v>55</v>
      </c>
      <c r="H399">
        <v>0.05</v>
      </c>
      <c r="I399" s="7">
        <v>0</v>
      </c>
      <c r="J399" s="7">
        <v>3</v>
      </c>
      <c r="K399" s="7">
        <v>3</v>
      </c>
      <c r="L399" s="5" t="str">
        <f>VLOOKUP(X399,[5]Inputs!$A:$F,6,FALSE)</f>
        <v>1.0248</v>
      </c>
      <c r="M399" s="5" t="str">
        <f>VLOOKUP(X399,[5]Inputs!$A:$H,8,FALSE)</f>
        <v>1.0250</v>
      </c>
      <c r="N399" s="5" t="str">
        <f>VLOOKUP(X399,[5]Inputs!$A:$H,7,FALSE)</f>
        <v>1.0300</v>
      </c>
      <c r="O399">
        <v>0</v>
      </c>
      <c r="P399">
        <v>0</v>
      </c>
      <c r="Q399">
        <v>0</v>
      </c>
      <c r="R399">
        <v>0</v>
      </c>
      <c r="S399">
        <f>SQRT((100/(J399*[5]Inputs!$B$9))^2/(K399^2+1))*[5]Inputs!$B$8^2/100</f>
        <v>17.660104471401873</v>
      </c>
      <c r="T399">
        <f>SQRT((100/(J399*[5]Inputs!$B$9))^2-SQRT((100/(J399*[5]Inputs!$B$9))^2/(K399^2+1))^2)*[5]Inputs!$B$8^2/100/2/PI()/50</f>
        <v>0.16864157532857349</v>
      </c>
      <c r="U399">
        <v>0</v>
      </c>
      <c r="V399">
        <v>0</v>
      </c>
      <c r="W399" t="str">
        <f t="shared" si="14"/>
        <v>PSCAD_DMAT_D_Grid.PhA_SCR3_XR3_P0.05_Q0_Grid.PhA.196.2</v>
      </c>
      <c r="X399" t="str">
        <f t="shared" si="15"/>
        <v>0.05_0_3_3</v>
      </c>
      <c r="Z399">
        <v>0</v>
      </c>
    </row>
    <row r="400" spans="1:26" x14ac:dyDescent="0.25">
      <c r="A400" s="1" t="s">
        <v>732</v>
      </c>
      <c r="B400" t="s">
        <v>55</v>
      </c>
      <c r="C400" t="s">
        <v>43</v>
      </c>
      <c r="D400" t="s">
        <v>1301</v>
      </c>
      <c r="E400" t="s">
        <v>324</v>
      </c>
      <c r="F400" t="s">
        <v>304</v>
      </c>
      <c r="G400">
        <v>55</v>
      </c>
      <c r="H400">
        <v>1</v>
      </c>
      <c r="I400" s="7">
        <v>0</v>
      </c>
      <c r="J400" s="7">
        <v>7.06</v>
      </c>
      <c r="K400" s="7">
        <v>1.63</v>
      </c>
      <c r="L400" s="5" t="str">
        <f>VLOOKUP(X400,[5]Inputs!$A:$F,6,FALSE)</f>
        <v>0.9653</v>
      </c>
      <c r="M400" s="5" t="str">
        <f>VLOOKUP(X400,[5]Inputs!$A:$H,8,FALSE)</f>
        <v>1.0375</v>
      </c>
      <c r="N400" s="5" t="str">
        <f>VLOOKUP(X400,[5]Inputs!$A:$H,7,FALSE)</f>
        <v>1.0300</v>
      </c>
      <c r="O400">
        <v>0</v>
      </c>
      <c r="P400">
        <v>0</v>
      </c>
      <c r="Q400">
        <v>0</v>
      </c>
      <c r="R400">
        <v>0</v>
      </c>
      <c r="S400">
        <f>SQRT((100/(J400*[5]Inputs!$B$9))^2/(K400^2+1))*[5]Inputs!$B$8^2/100</f>
        <v>12.409471324438538</v>
      </c>
      <c r="T400">
        <f>SQRT((100/(J400*[5]Inputs!$B$9))^2-SQRT((100/(J400*[5]Inputs!$B$9))^2/(K400^2+1))^2)*[5]Inputs!$B$8^2/100/2/PI()/50</f>
        <v>6.4385935699593638E-2</v>
      </c>
      <c r="U400">
        <v>0</v>
      </c>
      <c r="V400">
        <v>0</v>
      </c>
      <c r="W400" t="str">
        <f t="shared" si="14"/>
        <v>PSCAD_DMAT_D_Grid.PhA_SCR7.06_XR1.63_P1_Q0_Grid.PhA.197.1</v>
      </c>
      <c r="X400" t="str">
        <f t="shared" si="15"/>
        <v>1_0_7.06_1.63</v>
      </c>
      <c r="Z400">
        <v>0</v>
      </c>
    </row>
    <row r="401" spans="1:26" x14ac:dyDescent="0.25">
      <c r="A401" s="1" t="s">
        <v>733</v>
      </c>
      <c r="B401" t="s">
        <v>55</v>
      </c>
      <c r="C401" t="s">
        <v>43</v>
      </c>
      <c r="D401" t="s">
        <v>1301</v>
      </c>
      <c r="E401" t="s">
        <v>324</v>
      </c>
      <c r="F401" t="s">
        <v>304</v>
      </c>
      <c r="G401">
        <v>55</v>
      </c>
      <c r="H401">
        <v>1</v>
      </c>
      <c r="I401" s="7">
        <v>0</v>
      </c>
      <c r="J401" s="7">
        <v>4.53</v>
      </c>
      <c r="K401" s="7">
        <v>1.21</v>
      </c>
      <c r="L401" s="5" t="str">
        <f>VLOOKUP(X401,[5]Inputs!$A:$F,6,FALSE)</f>
        <v>0.9087</v>
      </c>
      <c r="M401" s="5" t="str">
        <f>VLOOKUP(X401,[5]Inputs!$A:$H,8,FALSE)</f>
        <v>1.0375</v>
      </c>
      <c r="N401" s="5" t="str">
        <f>VLOOKUP(X401,[5]Inputs!$A:$H,7,FALSE)</f>
        <v>1.0300</v>
      </c>
      <c r="O401">
        <v>0</v>
      </c>
      <c r="P401">
        <v>0</v>
      </c>
      <c r="Q401">
        <v>0</v>
      </c>
      <c r="R401">
        <v>0</v>
      </c>
      <c r="S401">
        <f>SQRT((100/(J401*[5]Inputs!$B$9))^2/(K401^2+1))*[5]Inputs!$B$8^2/100</f>
        <v>23.560643977140487</v>
      </c>
      <c r="T401">
        <f>SQRT((100/(J401*[5]Inputs!$B$9))^2-SQRT((100/(J401*[5]Inputs!$B$9))^2/(K401^2+1))^2)*[5]Inputs!$B$8^2/100/2/PI()/50</f>
        <v>9.0744989423642869E-2</v>
      </c>
      <c r="U401">
        <v>0</v>
      </c>
      <c r="V401">
        <v>0</v>
      </c>
      <c r="W401" t="str">
        <f t="shared" si="14"/>
        <v>PSCAD_DMAT_D_Grid.PhA_SCR4.53_XR1.21_P1_Q0_Grid.PhA.197.2</v>
      </c>
      <c r="X401" t="str">
        <f t="shared" si="15"/>
        <v>1_0_4.53_1.21</v>
      </c>
      <c r="Z401">
        <v>0</v>
      </c>
    </row>
    <row r="402" spans="1:26" x14ac:dyDescent="0.25">
      <c r="A402" s="1" t="s">
        <v>734</v>
      </c>
      <c r="B402" t="s">
        <v>55</v>
      </c>
      <c r="C402" t="s">
        <v>43</v>
      </c>
      <c r="D402" t="s">
        <v>1301</v>
      </c>
      <c r="E402" t="s">
        <v>324</v>
      </c>
      <c r="F402" t="s">
        <v>304</v>
      </c>
      <c r="G402">
        <v>55</v>
      </c>
      <c r="H402">
        <v>0.05</v>
      </c>
      <c r="I402" s="7">
        <v>0</v>
      </c>
      <c r="J402" s="7">
        <v>7.06</v>
      </c>
      <c r="K402" s="7">
        <v>1.63</v>
      </c>
      <c r="L402" s="5" t="str">
        <f>VLOOKUP(X402,[5]Inputs!$A:$F,6,FALSE)</f>
        <v>1.0264</v>
      </c>
      <c r="M402" s="5" t="str">
        <f>VLOOKUP(X402,[5]Inputs!$A:$H,8,FALSE)</f>
        <v>1.0375</v>
      </c>
      <c r="N402" s="5" t="str">
        <f>VLOOKUP(X402,[5]Inputs!$A:$H,7,FALSE)</f>
        <v>1.0300</v>
      </c>
      <c r="O402">
        <v>0</v>
      </c>
      <c r="P402">
        <v>0</v>
      </c>
      <c r="Q402">
        <v>0</v>
      </c>
      <c r="R402">
        <v>0</v>
      </c>
      <c r="S402">
        <f>SQRT((100/(J402*[5]Inputs!$B$9))^2/(K402^2+1))*[5]Inputs!$B$8^2/100</f>
        <v>12.409471324438538</v>
      </c>
      <c r="T402">
        <f>SQRT((100/(J402*[5]Inputs!$B$9))^2-SQRT((100/(J402*[5]Inputs!$B$9))^2/(K402^2+1))^2)*[5]Inputs!$B$8^2/100/2/PI()/50</f>
        <v>6.4385935699593638E-2</v>
      </c>
      <c r="U402">
        <v>0</v>
      </c>
      <c r="V402">
        <v>0</v>
      </c>
      <c r="W402" t="str">
        <f t="shared" si="14"/>
        <v>PSCAD_DMAT_D_Grid.PhA_SCR7.06_XR1.63_P0.05_Q0_Grid.PhA.198.1</v>
      </c>
      <c r="X402" t="str">
        <f t="shared" si="15"/>
        <v>0.05_0_7.06_1.63</v>
      </c>
      <c r="Z402">
        <v>0</v>
      </c>
    </row>
    <row r="403" spans="1:26" x14ac:dyDescent="0.25">
      <c r="A403" s="1" t="s">
        <v>735</v>
      </c>
      <c r="B403" t="s">
        <v>55</v>
      </c>
      <c r="C403" t="s">
        <v>43</v>
      </c>
      <c r="D403" t="s">
        <v>1301</v>
      </c>
      <c r="E403" t="s">
        <v>324</v>
      </c>
      <c r="F403" t="s">
        <v>304</v>
      </c>
      <c r="G403">
        <v>55</v>
      </c>
      <c r="H403">
        <v>0.05</v>
      </c>
      <c r="I403" s="7">
        <v>0</v>
      </c>
      <c r="J403" s="7">
        <v>4.53</v>
      </c>
      <c r="K403" s="7">
        <v>1.21</v>
      </c>
      <c r="L403" s="5" t="str">
        <f>VLOOKUP(X403,[5]Inputs!$A:$F,6,FALSE)</f>
        <v>1.0233</v>
      </c>
      <c r="M403" s="5" t="str">
        <f>VLOOKUP(X403,[5]Inputs!$A:$H,8,FALSE)</f>
        <v>1.0250</v>
      </c>
      <c r="N403" s="5" t="str">
        <f>VLOOKUP(X403,[5]Inputs!$A:$H,7,FALSE)</f>
        <v>1.0300</v>
      </c>
      <c r="O403">
        <v>0</v>
      </c>
      <c r="P403">
        <v>0</v>
      </c>
      <c r="Q403">
        <v>0</v>
      </c>
      <c r="R403">
        <v>0</v>
      </c>
      <c r="S403">
        <f>SQRT((100/(J403*[5]Inputs!$B$9))^2/(K403^2+1))*[5]Inputs!$B$8^2/100</f>
        <v>23.560643977140487</v>
      </c>
      <c r="T403">
        <f>SQRT((100/(J403*[5]Inputs!$B$9))^2-SQRT((100/(J403*[5]Inputs!$B$9))^2/(K403^2+1))^2)*[5]Inputs!$B$8^2/100/2/PI()/50</f>
        <v>9.0744989423642869E-2</v>
      </c>
      <c r="U403">
        <v>0</v>
      </c>
      <c r="V403">
        <v>0</v>
      </c>
      <c r="W403" t="str">
        <f t="shared" si="14"/>
        <v>PSCAD_DMAT_D_Grid.PhA_SCR4.53_XR1.21_P0.05_Q0_Grid.PhA.198.2</v>
      </c>
      <c r="X403" t="str">
        <f t="shared" si="15"/>
        <v>0.05_0_4.53_1.21</v>
      </c>
      <c r="Z403">
        <v>0</v>
      </c>
    </row>
    <row r="404" spans="1:26" x14ac:dyDescent="0.25">
      <c r="A404" s="1" t="s">
        <v>736</v>
      </c>
      <c r="B404" t="s">
        <v>55</v>
      </c>
      <c r="C404" t="s">
        <v>44</v>
      </c>
      <c r="D404" t="s">
        <v>1301</v>
      </c>
      <c r="E404" t="s">
        <v>325</v>
      </c>
      <c r="F404" t="s">
        <v>304</v>
      </c>
      <c r="G404">
        <v>60</v>
      </c>
      <c r="H404">
        <v>0.05</v>
      </c>
      <c r="I404" s="7">
        <v>0</v>
      </c>
      <c r="J404" s="7">
        <v>1</v>
      </c>
      <c r="K404" s="7">
        <v>14</v>
      </c>
      <c r="L404" s="5" t="str">
        <f>VLOOKUP(X404,[5]Inputs!$A:$F,6,FALSE)</f>
        <v>1.0273</v>
      </c>
      <c r="M404" s="5" t="str">
        <f>VLOOKUP(X404,[5]Inputs!$A:$H,8,FALSE)</f>
        <v>1.0250</v>
      </c>
      <c r="N404" s="5" t="str">
        <f>VLOOKUP(X404,[5]Inputs!$A:$H,7,FALSE)</f>
        <v>1.0300</v>
      </c>
      <c r="O404">
        <v>0</v>
      </c>
      <c r="P404">
        <v>0</v>
      </c>
      <c r="Q404">
        <v>0</v>
      </c>
      <c r="R404">
        <v>0</v>
      </c>
      <c r="S404">
        <f>SQRT((100/(J404*[5]Inputs!$B$9))^2/(K404^2+1))*[5]Inputs!$B$8^2/100</f>
        <v>11.936621144128246</v>
      </c>
      <c r="T404">
        <f>SQRT((100/(J404*[5]Inputs!$B$9))^2-SQRT((100/(J404*[5]Inputs!$B$9))^2/(K404^2+1))^2)*[5]Inputs!$B$8^2/100/2/PI()/50</f>
        <v>0.53193623249290878</v>
      </c>
      <c r="U404">
        <v>0</v>
      </c>
      <c r="V404">
        <v>0</v>
      </c>
      <c r="W404" t="str">
        <f t="shared" si="14"/>
        <v>PSCAD_DMAT_D_P.SpntSCR1_SCR1_XR14_P0.05_Q0_P.SpntSCR1.199.1</v>
      </c>
      <c r="X404" t="str">
        <f t="shared" si="15"/>
        <v>0.05_0_1_14</v>
      </c>
      <c r="Z404">
        <v>0</v>
      </c>
    </row>
    <row r="405" spans="1:26" x14ac:dyDescent="0.25">
      <c r="A405" s="1" t="s">
        <v>737</v>
      </c>
      <c r="B405" t="s">
        <v>55</v>
      </c>
      <c r="C405" t="s">
        <v>44</v>
      </c>
      <c r="D405" t="s">
        <v>1301</v>
      </c>
      <c r="E405" t="s">
        <v>325</v>
      </c>
      <c r="F405" t="s">
        <v>304</v>
      </c>
      <c r="G405">
        <v>60</v>
      </c>
      <c r="H405">
        <v>0.05</v>
      </c>
      <c r="I405" s="7">
        <v>0</v>
      </c>
      <c r="J405" s="7">
        <v>1</v>
      </c>
      <c r="K405" s="7">
        <v>3</v>
      </c>
      <c r="L405" s="5" t="str">
        <f>VLOOKUP(X405,[5]Inputs!$A:$F,6,FALSE)</f>
        <v>1.0153</v>
      </c>
      <c r="M405" s="5" t="str">
        <f>VLOOKUP(X405,[5]Inputs!$A:$H,8,FALSE)</f>
        <v>1.0250</v>
      </c>
      <c r="N405" s="5" t="str">
        <f>VLOOKUP(X405,[5]Inputs!$A:$H,7,FALSE)</f>
        <v>1.0300</v>
      </c>
      <c r="O405">
        <v>0</v>
      </c>
      <c r="P405">
        <v>0</v>
      </c>
      <c r="Q405">
        <v>0</v>
      </c>
      <c r="R405">
        <v>0</v>
      </c>
      <c r="S405">
        <f>SQRT((100/(J405*[5]Inputs!$B$9))^2/(K405^2+1))*[5]Inputs!$B$8^2/100</f>
        <v>52.980313414205618</v>
      </c>
      <c r="T405">
        <f>SQRT((100/(J405*[5]Inputs!$B$9))^2-SQRT((100/(J405*[5]Inputs!$B$9))^2/(K405^2+1))^2)*[5]Inputs!$B$8^2/100/2/PI()/50</f>
        <v>0.50592472598572047</v>
      </c>
      <c r="U405">
        <v>0</v>
      </c>
      <c r="V405">
        <v>0</v>
      </c>
      <c r="W405" t="str">
        <f t="shared" si="14"/>
        <v>PSCAD_DMAT_D_P.SpntSCR1_SCR1_XR3_P0.05_Q0_P.SpntSCR1.199.2</v>
      </c>
      <c r="X405" t="str">
        <f t="shared" si="15"/>
        <v>0.05_0_1_3</v>
      </c>
      <c r="Z405">
        <v>0</v>
      </c>
    </row>
    <row r="406" spans="1:26" x14ac:dyDescent="0.25">
      <c r="A406" s="1" t="s">
        <v>738</v>
      </c>
      <c r="B406" t="s">
        <v>55</v>
      </c>
      <c r="C406" t="s">
        <v>45</v>
      </c>
      <c r="D406" t="s">
        <v>1301</v>
      </c>
      <c r="E406" t="s">
        <v>326</v>
      </c>
      <c r="F406" t="s">
        <v>304</v>
      </c>
      <c r="G406">
        <v>20</v>
      </c>
      <c r="H406">
        <v>1</v>
      </c>
      <c r="I406" s="7">
        <v>0</v>
      </c>
      <c r="J406" s="7">
        <v>3</v>
      </c>
      <c r="K406" s="7">
        <v>14</v>
      </c>
      <c r="L406" s="5" t="str">
        <f>VLOOKUP(X406,[5]Inputs!$A:$F,6,FALSE)</f>
        <v>1.0573</v>
      </c>
      <c r="M406" s="5" t="str">
        <f>VLOOKUP(X406,[5]Inputs!$A:$H,8,FALSE)</f>
        <v>1.0500</v>
      </c>
      <c r="N406" s="5" t="str">
        <f>VLOOKUP(X406,[5]Inputs!$A:$H,7,FALSE)</f>
        <v>1.0300</v>
      </c>
      <c r="O406">
        <v>0</v>
      </c>
      <c r="P406">
        <v>0.43</v>
      </c>
      <c r="Q406" s="17">
        <f>S406*V406</f>
        <v>15.915494858837663</v>
      </c>
      <c r="R406" s="17">
        <f>T406*V406</f>
        <v>0.70924830999054522</v>
      </c>
      <c r="S406">
        <f>SQRT((100/(J406*[5]Inputs!$B$9))^2/(K406^2+1))*[5]Inputs!$B$8^2/100</f>
        <v>3.9788737147094158</v>
      </c>
      <c r="T406">
        <f>SQRT((100/(J406*[5]Inputs!$B$9))^2-SQRT((100/(J406*[5]Inputs!$B$9))^2/(K406^2+1))^2)*[5]Inputs!$B$8^2/100/2/PI()/50</f>
        <v>0.17731207749763631</v>
      </c>
      <c r="U406">
        <v>0</v>
      </c>
      <c r="V406">
        <v>4</v>
      </c>
      <c r="W406" t="str">
        <f t="shared" si="14"/>
        <v>PSCAD_DMAT_D_POC.FRT_SCR3_XR14_P1_Q0_POC.FRT.200.1</v>
      </c>
      <c r="X406" t="str">
        <f t="shared" si="15"/>
        <v>1_0_3_14</v>
      </c>
      <c r="Z406">
        <v>0</v>
      </c>
    </row>
    <row r="407" spans="1:26" x14ac:dyDescent="0.25">
      <c r="A407" s="1" t="s">
        <v>739</v>
      </c>
      <c r="B407" t="s">
        <v>55</v>
      </c>
      <c r="C407" t="s">
        <v>45</v>
      </c>
      <c r="D407" t="s">
        <v>1301</v>
      </c>
      <c r="E407" t="s">
        <v>326</v>
      </c>
      <c r="F407" t="s">
        <v>304</v>
      </c>
      <c r="G407">
        <v>20</v>
      </c>
      <c r="H407">
        <v>1</v>
      </c>
      <c r="I407" s="7">
        <v>0</v>
      </c>
      <c r="J407" s="7">
        <v>3</v>
      </c>
      <c r="K407" s="7">
        <v>3</v>
      </c>
      <c r="L407" s="5" t="str">
        <f>VLOOKUP(X407,[5]Inputs!$A:$F,6,FALSE)</f>
        <v>0.9773</v>
      </c>
      <c r="M407" s="5" t="str">
        <f>VLOOKUP(X407,[5]Inputs!$A:$H,8,FALSE)</f>
        <v>1.0375</v>
      </c>
      <c r="N407" s="5" t="str">
        <f>VLOOKUP(X407,[5]Inputs!$A:$H,7,FALSE)</f>
        <v>1.0300</v>
      </c>
      <c r="O407">
        <v>0</v>
      </c>
      <c r="P407">
        <v>0.43</v>
      </c>
      <c r="Q407" s="17">
        <f t="shared" ref="Q407:Q411" si="16">S407*V407</f>
        <v>70.640417885607491</v>
      </c>
      <c r="R407" s="17">
        <f t="shared" ref="R407:R411" si="17">T407*V407</f>
        <v>0.67456630131429396</v>
      </c>
      <c r="S407">
        <f>SQRT((100/(J407*[5]Inputs!$B$9))^2/(K407^2+1))*[5]Inputs!$B$8^2/100</f>
        <v>17.660104471401873</v>
      </c>
      <c r="T407">
        <f>SQRT((100/(J407*[5]Inputs!$B$9))^2-SQRT((100/(J407*[5]Inputs!$B$9))^2/(K407^2+1))^2)*[5]Inputs!$B$8^2/100/2/PI()/50</f>
        <v>0.16864157532857349</v>
      </c>
      <c r="U407">
        <v>0</v>
      </c>
      <c r="V407">
        <v>4</v>
      </c>
      <c r="W407" t="str">
        <f t="shared" si="14"/>
        <v>PSCAD_DMAT_D_POC.FRT_SCR3_XR3_P1_Q0_POC.FRT.200.2</v>
      </c>
      <c r="X407" t="str">
        <f t="shared" si="15"/>
        <v>1_0_3_3</v>
      </c>
      <c r="Z407">
        <v>0</v>
      </c>
    </row>
    <row r="408" spans="1:26" x14ac:dyDescent="0.25">
      <c r="A408" s="1" t="s">
        <v>740</v>
      </c>
      <c r="B408" t="s">
        <v>55</v>
      </c>
      <c r="C408" t="s">
        <v>45</v>
      </c>
      <c r="D408" t="s">
        <v>1301</v>
      </c>
      <c r="E408" t="s">
        <v>326</v>
      </c>
      <c r="F408" t="s">
        <v>304</v>
      </c>
      <c r="G408">
        <v>20</v>
      </c>
      <c r="H408">
        <v>0.5</v>
      </c>
      <c r="I408" s="7">
        <v>0</v>
      </c>
      <c r="J408" s="7">
        <v>3</v>
      </c>
      <c r="K408" s="7">
        <v>14</v>
      </c>
      <c r="L408" s="5" t="str">
        <f>VLOOKUP(X408,[5]Inputs!$A:$F,6,FALSE)</f>
        <v>1.0310</v>
      </c>
      <c r="M408" s="5" t="str">
        <f>VLOOKUP(X408,[5]Inputs!$A:$H,8,FALSE)</f>
        <v>1.0375</v>
      </c>
      <c r="N408" s="5" t="str">
        <f>VLOOKUP(X408,[5]Inputs!$A:$H,7,FALSE)</f>
        <v>1.0300</v>
      </c>
      <c r="O408">
        <v>0</v>
      </c>
      <c r="P408">
        <v>0.43</v>
      </c>
      <c r="Q408" s="17">
        <f t="shared" si="16"/>
        <v>15.915494858837663</v>
      </c>
      <c r="R408" s="17">
        <f t="shared" si="17"/>
        <v>0.70924830999054522</v>
      </c>
      <c r="S408">
        <f>SQRT((100/(J408*[5]Inputs!$B$9))^2/(K408^2+1))*[5]Inputs!$B$8^2/100</f>
        <v>3.9788737147094158</v>
      </c>
      <c r="T408">
        <f>SQRT((100/(J408*[5]Inputs!$B$9))^2-SQRT((100/(J408*[5]Inputs!$B$9))^2/(K408^2+1))^2)*[5]Inputs!$B$8^2/100/2/PI()/50</f>
        <v>0.17731207749763631</v>
      </c>
      <c r="U408">
        <v>0</v>
      </c>
      <c r="V408">
        <v>4</v>
      </c>
      <c r="W408" t="str">
        <f t="shared" si="14"/>
        <v>PSCAD_DMAT_D_POC.FRT_SCR3_XR14_P0.5_Q0_POC.FRT.201.1</v>
      </c>
      <c r="X408" t="str">
        <f t="shared" si="15"/>
        <v>0.5_0_3_14</v>
      </c>
      <c r="Z408">
        <v>0</v>
      </c>
    </row>
    <row r="409" spans="1:26" x14ac:dyDescent="0.25">
      <c r="A409" s="1" t="s">
        <v>741</v>
      </c>
      <c r="B409" t="s">
        <v>55</v>
      </c>
      <c r="C409" t="s">
        <v>45</v>
      </c>
      <c r="D409" t="s">
        <v>1301</v>
      </c>
      <c r="E409" t="s">
        <v>326</v>
      </c>
      <c r="F409" t="s">
        <v>304</v>
      </c>
      <c r="G409">
        <v>20</v>
      </c>
      <c r="H409">
        <v>0.5</v>
      </c>
      <c r="I409" s="7">
        <v>0</v>
      </c>
      <c r="J409" s="7">
        <v>3</v>
      </c>
      <c r="K409" s="7">
        <v>3</v>
      </c>
      <c r="L409" s="5" t="str">
        <f>VLOOKUP(X409,[5]Inputs!$A:$F,6,FALSE)</f>
        <v>0.9909</v>
      </c>
      <c r="M409" s="5" t="str">
        <f>VLOOKUP(X409,[5]Inputs!$A:$H,8,FALSE)</f>
        <v>1.0250</v>
      </c>
      <c r="N409" s="5" t="str">
        <f>VLOOKUP(X409,[5]Inputs!$A:$H,7,FALSE)</f>
        <v>1.0300</v>
      </c>
      <c r="O409">
        <v>0</v>
      </c>
      <c r="P409">
        <v>0.43</v>
      </c>
      <c r="Q409" s="17">
        <f t="shared" si="16"/>
        <v>70.640417885607491</v>
      </c>
      <c r="R409" s="17">
        <f t="shared" si="17"/>
        <v>0.67456630131429396</v>
      </c>
      <c r="S409">
        <f>SQRT((100/(J409*[5]Inputs!$B$9))^2/(K409^2+1))*[5]Inputs!$B$8^2/100</f>
        <v>17.660104471401873</v>
      </c>
      <c r="T409">
        <f>SQRT((100/(J409*[5]Inputs!$B$9))^2-SQRT((100/(J409*[5]Inputs!$B$9))^2/(K409^2+1))^2)*[5]Inputs!$B$8^2/100/2/PI()/50</f>
        <v>0.16864157532857349</v>
      </c>
      <c r="U409">
        <v>0</v>
      </c>
      <c r="V409">
        <v>4</v>
      </c>
      <c r="W409" t="str">
        <f t="shared" si="14"/>
        <v>PSCAD_DMAT_D_POC.FRT_SCR3_XR3_P0.5_Q0_POC.FRT.201.2</v>
      </c>
      <c r="X409" t="str">
        <f t="shared" si="15"/>
        <v>0.5_0_3_3</v>
      </c>
      <c r="Z409">
        <v>0</v>
      </c>
    </row>
    <row r="410" spans="1:26" x14ac:dyDescent="0.25">
      <c r="A410" s="1" t="s">
        <v>742</v>
      </c>
      <c r="B410" t="s">
        <v>55</v>
      </c>
      <c r="C410" t="s">
        <v>45</v>
      </c>
      <c r="D410" t="s">
        <v>1301</v>
      </c>
      <c r="E410" t="s">
        <v>326</v>
      </c>
      <c r="F410" t="s">
        <v>304</v>
      </c>
      <c r="G410">
        <v>20</v>
      </c>
      <c r="H410">
        <v>0.05</v>
      </c>
      <c r="I410" s="7">
        <v>0</v>
      </c>
      <c r="J410" s="7">
        <v>3</v>
      </c>
      <c r="K410" s="7">
        <v>14</v>
      </c>
      <c r="L410" s="5" t="str">
        <f>VLOOKUP(X410,[5]Inputs!$A:$F,6,FALSE)</f>
        <v>1.0288</v>
      </c>
      <c r="M410" s="5" t="str">
        <f>VLOOKUP(X410,[5]Inputs!$A:$H,8,FALSE)</f>
        <v>1.0250</v>
      </c>
      <c r="N410" s="5" t="str">
        <f>VLOOKUP(X410,[5]Inputs!$A:$H,7,FALSE)</f>
        <v>1.0300</v>
      </c>
      <c r="O410">
        <v>0</v>
      </c>
      <c r="P410">
        <v>0.43</v>
      </c>
      <c r="Q410" s="17">
        <f t="shared" si="16"/>
        <v>15.915494858837663</v>
      </c>
      <c r="R410" s="17">
        <f t="shared" si="17"/>
        <v>0.70924830999054522</v>
      </c>
      <c r="S410">
        <f>SQRT((100/(J410*[5]Inputs!$B$9))^2/(K410^2+1))*[5]Inputs!$B$8^2/100</f>
        <v>3.9788737147094158</v>
      </c>
      <c r="T410">
        <f>SQRT((100/(J410*[5]Inputs!$B$9))^2-SQRT((100/(J410*[5]Inputs!$B$9))^2/(K410^2+1))^2)*[5]Inputs!$B$8^2/100/2/PI()/50</f>
        <v>0.17731207749763631</v>
      </c>
      <c r="U410">
        <v>0</v>
      </c>
      <c r="V410">
        <v>4</v>
      </c>
      <c r="W410" t="str">
        <f t="shared" si="14"/>
        <v>PSCAD_DMAT_D_POC.FRT_SCR3_XR14_P0.05_Q0_POC.FRT.202.1</v>
      </c>
      <c r="X410" t="str">
        <f t="shared" si="15"/>
        <v>0.05_0_3_14</v>
      </c>
      <c r="Z410">
        <v>0</v>
      </c>
    </row>
    <row r="411" spans="1:26" x14ac:dyDescent="0.25">
      <c r="A411" s="1" t="s">
        <v>743</v>
      </c>
      <c r="B411" t="s">
        <v>55</v>
      </c>
      <c r="C411" t="s">
        <v>45</v>
      </c>
      <c r="D411" t="s">
        <v>1301</v>
      </c>
      <c r="E411" t="s">
        <v>326</v>
      </c>
      <c r="F411" t="s">
        <v>304</v>
      </c>
      <c r="G411">
        <v>20</v>
      </c>
      <c r="H411">
        <v>0.05</v>
      </c>
      <c r="I411" s="7">
        <v>0</v>
      </c>
      <c r="J411" s="7">
        <v>3</v>
      </c>
      <c r="K411" s="7">
        <v>3</v>
      </c>
      <c r="L411" s="5" t="str">
        <f>VLOOKUP(X411,[5]Inputs!$A:$F,6,FALSE)</f>
        <v>1.0248</v>
      </c>
      <c r="M411" s="5" t="str">
        <f>VLOOKUP(X411,[5]Inputs!$A:$H,8,FALSE)</f>
        <v>1.0250</v>
      </c>
      <c r="N411" s="5" t="str">
        <f>VLOOKUP(X411,[5]Inputs!$A:$H,7,FALSE)</f>
        <v>1.0300</v>
      </c>
      <c r="O411">
        <v>0</v>
      </c>
      <c r="P411">
        <v>0.43</v>
      </c>
      <c r="Q411" s="17">
        <f t="shared" si="16"/>
        <v>70.640417885607491</v>
      </c>
      <c r="R411" s="17">
        <f t="shared" si="17"/>
        <v>0.67456630131429396</v>
      </c>
      <c r="S411">
        <f>SQRT((100/(J411*[5]Inputs!$B$9))^2/(K411^2+1))*[5]Inputs!$B$8^2/100</f>
        <v>17.660104471401873</v>
      </c>
      <c r="T411">
        <f>SQRT((100/(J411*[5]Inputs!$B$9))^2-SQRT((100/(J411*[5]Inputs!$B$9))^2/(K411^2+1))^2)*[5]Inputs!$B$8^2/100/2/PI()/50</f>
        <v>0.16864157532857349</v>
      </c>
      <c r="U411">
        <v>0</v>
      </c>
      <c r="V411">
        <v>4</v>
      </c>
      <c r="W411" t="str">
        <f t="shared" si="14"/>
        <v>PSCAD_DMAT_D_POC.FRT_SCR3_XR3_P0.05_Q0_POC.FRT.202.2</v>
      </c>
      <c r="X411" t="str">
        <f t="shared" si="15"/>
        <v>0.05_0_3_3</v>
      </c>
      <c r="Z411">
        <v>0</v>
      </c>
    </row>
    <row r="412" spans="1:26" x14ac:dyDescent="0.25">
      <c r="A412" s="1" t="s">
        <v>744</v>
      </c>
      <c r="B412" t="s">
        <v>55</v>
      </c>
      <c r="C412" t="s">
        <v>45</v>
      </c>
      <c r="D412" t="s">
        <v>1301</v>
      </c>
      <c r="E412" t="s">
        <v>326</v>
      </c>
      <c r="F412" t="s">
        <v>304</v>
      </c>
      <c r="G412">
        <v>20</v>
      </c>
      <c r="H412">
        <v>1</v>
      </c>
      <c r="I412" s="7">
        <v>0</v>
      </c>
      <c r="J412" s="7">
        <v>3</v>
      </c>
      <c r="K412" s="7">
        <v>14</v>
      </c>
      <c r="L412" s="5" t="str">
        <f>VLOOKUP(X412,[5]Inputs!$A:$F,6,FALSE)</f>
        <v>1.0573</v>
      </c>
      <c r="M412" s="5" t="str">
        <f>VLOOKUP(X412,[5]Inputs!$A:$H,8,FALSE)</f>
        <v>1.0500</v>
      </c>
      <c r="N412" s="5" t="str">
        <f>VLOOKUP(X412,[5]Inputs!$A:$H,7,FALSE)</f>
        <v>1.0300</v>
      </c>
      <c r="O412">
        <v>0</v>
      </c>
      <c r="P412">
        <v>0.43</v>
      </c>
      <c r="Q412">
        <v>1E-3</v>
      </c>
      <c r="R412">
        <v>0</v>
      </c>
      <c r="S412">
        <f>SQRT((100/(J412*[5]Inputs!$B$9))^2/(K412^2+1))*[5]Inputs!$B$8^2/100</f>
        <v>3.9788737147094158</v>
      </c>
      <c r="T412">
        <f>SQRT((100/(J412*[5]Inputs!$B$9))^2-SQRT((100/(J412*[5]Inputs!$B$9))^2/(K412^2+1))^2)*[5]Inputs!$B$8^2/100/2/PI()/50</f>
        <v>0.17731207749763631</v>
      </c>
      <c r="U412">
        <v>0</v>
      </c>
      <c r="V412">
        <v>0</v>
      </c>
      <c r="W412" t="str">
        <f t="shared" si="14"/>
        <v>PSCAD_DMAT_D_POC.FRT_SCR3_XR14_P1_Q0_POC.FRT.203.1</v>
      </c>
      <c r="X412" t="str">
        <f t="shared" si="15"/>
        <v>1_0_3_14</v>
      </c>
      <c r="Z412">
        <v>0</v>
      </c>
    </row>
    <row r="413" spans="1:26" x14ac:dyDescent="0.25">
      <c r="A413" s="1" t="s">
        <v>745</v>
      </c>
      <c r="B413" t="s">
        <v>55</v>
      </c>
      <c r="C413" t="s">
        <v>45</v>
      </c>
      <c r="D413" t="s">
        <v>1301</v>
      </c>
      <c r="E413" t="s">
        <v>326</v>
      </c>
      <c r="F413" t="s">
        <v>304</v>
      </c>
      <c r="G413">
        <v>20</v>
      </c>
      <c r="H413">
        <v>1</v>
      </c>
      <c r="I413" s="7">
        <v>0</v>
      </c>
      <c r="J413" s="7">
        <v>3</v>
      </c>
      <c r="K413" s="7">
        <v>3</v>
      </c>
      <c r="L413" s="5" t="str">
        <f>VLOOKUP(X413,[5]Inputs!$A:$F,6,FALSE)</f>
        <v>0.9773</v>
      </c>
      <c r="M413" s="5" t="str">
        <f>VLOOKUP(X413,[5]Inputs!$A:$H,8,FALSE)</f>
        <v>1.0375</v>
      </c>
      <c r="N413" s="5" t="str">
        <f>VLOOKUP(X413,[5]Inputs!$A:$H,7,FALSE)</f>
        <v>1.0300</v>
      </c>
      <c r="O413">
        <v>0</v>
      </c>
      <c r="P413">
        <v>0.43</v>
      </c>
      <c r="Q413">
        <v>1E-3</v>
      </c>
      <c r="R413">
        <v>0</v>
      </c>
      <c r="S413">
        <f>SQRT((100/(J413*[5]Inputs!$B$9))^2/(K413^2+1))*[5]Inputs!$B$8^2/100</f>
        <v>17.660104471401873</v>
      </c>
      <c r="T413">
        <f>SQRT((100/(J413*[5]Inputs!$B$9))^2-SQRT((100/(J413*[5]Inputs!$B$9))^2/(K413^2+1))^2)*[5]Inputs!$B$8^2/100/2/PI()/50</f>
        <v>0.16864157532857349</v>
      </c>
      <c r="U413">
        <v>0</v>
      </c>
      <c r="V413">
        <v>0</v>
      </c>
      <c r="W413" t="str">
        <f t="shared" si="14"/>
        <v>PSCAD_DMAT_D_POC.FRT_SCR3_XR3_P1_Q0_POC.FRT.203.2</v>
      </c>
      <c r="X413" t="str">
        <f t="shared" si="15"/>
        <v>1_0_3_3</v>
      </c>
      <c r="Z413">
        <v>0</v>
      </c>
    </row>
    <row r="414" spans="1:26" x14ac:dyDescent="0.25">
      <c r="A414" s="1" t="s">
        <v>746</v>
      </c>
      <c r="B414" t="s">
        <v>55</v>
      </c>
      <c r="C414" t="s">
        <v>45</v>
      </c>
      <c r="D414" t="s">
        <v>1301</v>
      </c>
      <c r="E414" t="s">
        <v>326</v>
      </c>
      <c r="F414" t="s">
        <v>304</v>
      </c>
      <c r="G414">
        <v>20</v>
      </c>
      <c r="H414">
        <v>0.5</v>
      </c>
      <c r="I414" s="7">
        <v>0</v>
      </c>
      <c r="J414" s="7">
        <v>3</v>
      </c>
      <c r="K414" s="7">
        <v>14</v>
      </c>
      <c r="L414" s="5" t="str">
        <f>VLOOKUP(X414,[5]Inputs!$A:$F,6,FALSE)</f>
        <v>1.0310</v>
      </c>
      <c r="M414" s="5" t="str">
        <f>VLOOKUP(X414,[5]Inputs!$A:$H,8,FALSE)</f>
        <v>1.0375</v>
      </c>
      <c r="N414" s="5" t="str">
        <f>VLOOKUP(X414,[5]Inputs!$A:$H,7,FALSE)</f>
        <v>1.0300</v>
      </c>
      <c r="O414">
        <v>0</v>
      </c>
      <c r="P414">
        <v>0.43</v>
      </c>
      <c r="Q414">
        <v>1E-3</v>
      </c>
      <c r="R414">
        <v>0</v>
      </c>
      <c r="S414">
        <f>SQRT((100/(J414*[5]Inputs!$B$9))^2/(K414^2+1))*[5]Inputs!$B$8^2/100</f>
        <v>3.9788737147094158</v>
      </c>
      <c r="T414">
        <f>SQRT((100/(J414*[5]Inputs!$B$9))^2-SQRT((100/(J414*[5]Inputs!$B$9))^2/(K414^2+1))^2)*[5]Inputs!$B$8^2/100/2/PI()/50</f>
        <v>0.17731207749763631</v>
      </c>
      <c r="U414">
        <v>0</v>
      </c>
      <c r="V414">
        <v>0</v>
      </c>
      <c r="W414" t="str">
        <f t="shared" si="14"/>
        <v>PSCAD_DMAT_D_POC.FRT_SCR3_XR14_P0.5_Q0_POC.FRT.204.1</v>
      </c>
      <c r="X414" t="str">
        <f t="shared" si="15"/>
        <v>0.5_0_3_14</v>
      </c>
      <c r="Z414">
        <v>0</v>
      </c>
    </row>
    <row r="415" spans="1:26" x14ac:dyDescent="0.25">
      <c r="A415" s="1" t="s">
        <v>747</v>
      </c>
      <c r="B415" t="s">
        <v>55</v>
      </c>
      <c r="C415" t="s">
        <v>45</v>
      </c>
      <c r="D415" t="s">
        <v>1301</v>
      </c>
      <c r="E415" t="s">
        <v>326</v>
      </c>
      <c r="F415" t="s">
        <v>304</v>
      </c>
      <c r="G415">
        <v>20</v>
      </c>
      <c r="H415">
        <v>0.5</v>
      </c>
      <c r="I415" s="7">
        <v>0</v>
      </c>
      <c r="J415" s="7">
        <v>3</v>
      </c>
      <c r="K415" s="7">
        <v>3</v>
      </c>
      <c r="L415" s="5" t="str">
        <f>VLOOKUP(X415,[5]Inputs!$A:$F,6,FALSE)</f>
        <v>0.9909</v>
      </c>
      <c r="M415" s="5" t="str">
        <f>VLOOKUP(X415,[5]Inputs!$A:$H,8,FALSE)</f>
        <v>1.0250</v>
      </c>
      <c r="N415" s="5" t="str">
        <f>VLOOKUP(X415,[5]Inputs!$A:$H,7,FALSE)</f>
        <v>1.0300</v>
      </c>
      <c r="O415">
        <v>0</v>
      </c>
      <c r="P415">
        <v>0.43</v>
      </c>
      <c r="Q415">
        <v>1E-3</v>
      </c>
      <c r="R415">
        <v>0</v>
      </c>
      <c r="S415">
        <f>SQRT((100/(J415*[5]Inputs!$B$9))^2/(K415^2+1))*[5]Inputs!$B$8^2/100</f>
        <v>17.660104471401873</v>
      </c>
      <c r="T415">
        <f>SQRT((100/(J415*[5]Inputs!$B$9))^2-SQRT((100/(J415*[5]Inputs!$B$9))^2/(K415^2+1))^2)*[5]Inputs!$B$8^2/100/2/PI()/50</f>
        <v>0.16864157532857349</v>
      </c>
      <c r="U415">
        <v>0</v>
      </c>
      <c r="V415">
        <v>0</v>
      </c>
      <c r="W415" t="str">
        <f t="shared" si="14"/>
        <v>PSCAD_DMAT_D_POC.FRT_SCR3_XR3_P0.5_Q0_POC.FRT.204.2</v>
      </c>
      <c r="X415" t="str">
        <f t="shared" si="15"/>
        <v>0.5_0_3_3</v>
      </c>
      <c r="Z415">
        <v>0</v>
      </c>
    </row>
    <row r="416" spans="1:26" x14ac:dyDescent="0.25">
      <c r="A416" s="1" t="s">
        <v>748</v>
      </c>
      <c r="B416" t="s">
        <v>55</v>
      </c>
      <c r="C416" t="s">
        <v>45</v>
      </c>
      <c r="D416" t="s">
        <v>1301</v>
      </c>
      <c r="E416" t="s">
        <v>326</v>
      </c>
      <c r="F416" t="s">
        <v>304</v>
      </c>
      <c r="G416">
        <v>20</v>
      </c>
      <c r="H416">
        <v>0.05</v>
      </c>
      <c r="I416" s="7">
        <v>0</v>
      </c>
      <c r="J416" s="7">
        <v>3</v>
      </c>
      <c r="K416" s="7">
        <v>14</v>
      </c>
      <c r="L416" s="5" t="str">
        <f>VLOOKUP(X416,[5]Inputs!$A:$F,6,FALSE)</f>
        <v>1.0288</v>
      </c>
      <c r="M416" s="5" t="str">
        <f>VLOOKUP(X416,[5]Inputs!$A:$H,8,FALSE)</f>
        <v>1.0250</v>
      </c>
      <c r="N416" s="5" t="str">
        <f>VLOOKUP(X416,[5]Inputs!$A:$H,7,FALSE)</f>
        <v>1.0300</v>
      </c>
      <c r="O416">
        <v>0</v>
      </c>
      <c r="P416">
        <v>0.43</v>
      </c>
      <c r="Q416">
        <v>1E-3</v>
      </c>
      <c r="R416">
        <v>0</v>
      </c>
      <c r="S416">
        <f>SQRT((100/(J416*[5]Inputs!$B$9))^2/(K416^2+1))*[5]Inputs!$B$8^2/100</f>
        <v>3.9788737147094158</v>
      </c>
      <c r="T416">
        <f>SQRT((100/(J416*[5]Inputs!$B$9))^2-SQRT((100/(J416*[5]Inputs!$B$9))^2/(K416^2+1))^2)*[5]Inputs!$B$8^2/100/2/PI()/50</f>
        <v>0.17731207749763631</v>
      </c>
      <c r="U416">
        <v>0</v>
      </c>
      <c r="V416">
        <v>0</v>
      </c>
      <c r="W416" t="str">
        <f t="shared" si="14"/>
        <v>PSCAD_DMAT_D_POC.FRT_SCR3_XR14_P0.05_Q0_POC.FRT.205.1</v>
      </c>
      <c r="X416" t="str">
        <f t="shared" si="15"/>
        <v>0.05_0_3_14</v>
      </c>
      <c r="Z416">
        <v>0</v>
      </c>
    </row>
    <row r="417" spans="1:26" x14ac:dyDescent="0.25">
      <c r="A417" s="1" t="s">
        <v>749</v>
      </c>
      <c r="B417" t="s">
        <v>55</v>
      </c>
      <c r="C417" t="s">
        <v>45</v>
      </c>
      <c r="D417" t="s">
        <v>1301</v>
      </c>
      <c r="E417" t="s">
        <v>326</v>
      </c>
      <c r="F417" t="s">
        <v>304</v>
      </c>
      <c r="G417">
        <v>20</v>
      </c>
      <c r="H417">
        <v>0.05</v>
      </c>
      <c r="I417" s="7">
        <v>0</v>
      </c>
      <c r="J417" s="7">
        <v>3</v>
      </c>
      <c r="K417" s="7">
        <v>3</v>
      </c>
      <c r="L417" s="5" t="str">
        <f>VLOOKUP(X417,[5]Inputs!$A:$F,6,FALSE)</f>
        <v>1.0248</v>
      </c>
      <c r="M417" s="5" t="str">
        <f>VLOOKUP(X417,[5]Inputs!$A:$H,8,FALSE)</f>
        <v>1.0250</v>
      </c>
      <c r="N417" s="5" t="str">
        <f>VLOOKUP(X417,[5]Inputs!$A:$H,7,FALSE)</f>
        <v>1.0300</v>
      </c>
      <c r="O417">
        <v>0</v>
      </c>
      <c r="P417">
        <v>0.43</v>
      </c>
      <c r="Q417">
        <v>1E-3</v>
      </c>
      <c r="R417">
        <v>0</v>
      </c>
      <c r="S417">
        <f>SQRT((100/(J417*[5]Inputs!$B$9))^2/(K417^2+1))*[5]Inputs!$B$8^2/100</f>
        <v>17.660104471401873</v>
      </c>
      <c r="T417">
        <f>SQRT((100/(J417*[5]Inputs!$B$9))^2-SQRT((100/(J417*[5]Inputs!$B$9))^2/(K417^2+1))^2)*[5]Inputs!$B$8^2/100/2/PI()/50</f>
        <v>0.16864157532857349</v>
      </c>
      <c r="U417">
        <v>0</v>
      </c>
      <c r="V417">
        <v>0</v>
      </c>
      <c r="W417" t="str">
        <f t="shared" si="14"/>
        <v>PSCAD_DMAT_D_POC.FRT_SCR3_XR3_P0.05_Q0_POC.FRT.205.2</v>
      </c>
      <c r="X417" t="str">
        <f t="shared" si="15"/>
        <v>0.05_0_3_3</v>
      </c>
      <c r="Z417">
        <v>0</v>
      </c>
    </row>
    <row r="418" spans="1:26" x14ac:dyDescent="0.25">
      <c r="A418" s="1" t="s">
        <v>750</v>
      </c>
      <c r="B418" t="s">
        <v>55</v>
      </c>
      <c r="C418" t="s">
        <v>46</v>
      </c>
      <c r="D418" t="s">
        <v>1301</v>
      </c>
      <c r="E418" t="s">
        <v>327</v>
      </c>
      <c r="F418" t="s">
        <v>304</v>
      </c>
      <c r="G418">
        <v>20</v>
      </c>
      <c r="H418">
        <v>1</v>
      </c>
      <c r="I418" s="7">
        <v>0</v>
      </c>
      <c r="J418" s="7">
        <v>7.06</v>
      </c>
      <c r="K418" s="7">
        <v>1.63</v>
      </c>
      <c r="L418" s="5" t="str">
        <f>VLOOKUP(X418,[5]Inputs!$A:$F,6,FALSE)</f>
        <v>0.9653</v>
      </c>
      <c r="M418" s="5" t="str">
        <f>VLOOKUP(X418,[5]Inputs!$A:$H,8,FALSE)</f>
        <v>1.0375</v>
      </c>
      <c r="N418" s="5" t="str">
        <f>VLOOKUP(X418,[5]Inputs!$A:$H,7,FALSE)</f>
        <v>1.0300</v>
      </c>
      <c r="O418">
        <v>0</v>
      </c>
      <c r="P418">
        <v>0.43</v>
      </c>
      <c r="Q418">
        <v>1E-3</v>
      </c>
      <c r="R418">
        <v>0</v>
      </c>
      <c r="S418">
        <f>SQRT((100/(J418*[5]Inputs!$B$9))^2/(K418^2+1))*[5]Inputs!$B$8^2/100</f>
        <v>12.409471324438538</v>
      </c>
      <c r="T418">
        <f>SQRT((100/(J418*[5]Inputs!$B$9))^2-SQRT((100/(J418*[5]Inputs!$B$9))^2/(K418^2+1))^2)*[5]Inputs!$B$8^2/100/2/PI()/50</f>
        <v>6.4385935699593638E-2</v>
      </c>
      <c r="U418">
        <v>0</v>
      </c>
      <c r="V418">
        <v>0</v>
      </c>
      <c r="W418" t="str">
        <f t="shared" si="14"/>
        <v>PSCAD_DMAT_D_Site.FRT_SCR7.06_XR1.63_P1_Q0_Site.FRT.206.1</v>
      </c>
      <c r="X418" t="str">
        <f t="shared" si="15"/>
        <v>1_0_7.06_1.63</v>
      </c>
      <c r="Z418">
        <v>0</v>
      </c>
    </row>
    <row r="419" spans="1:26" x14ac:dyDescent="0.25">
      <c r="A419" s="1" t="s">
        <v>751</v>
      </c>
      <c r="B419" t="s">
        <v>55</v>
      </c>
      <c r="C419" t="s">
        <v>46</v>
      </c>
      <c r="D419" t="s">
        <v>1301</v>
      </c>
      <c r="E419" t="s">
        <v>327</v>
      </c>
      <c r="F419" t="s">
        <v>304</v>
      </c>
      <c r="G419">
        <v>20</v>
      </c>
      <c r="H419">
        <v>1</v>
      </c>
      <c r="I419" s="7">
        <v>0</v>
      </c>
      <c r="J419" s="7">
        <v>4.53</v>
      </c>
      <c r="K419" s="7">
        <v>1.21</v>
      </c>
      <c r="L419" s="5" t="str">
        <f>VLOOKUP(X419,[5]Inputs!$A:$F,6,FALSE)</f>
        <v>0.9087</v>
      </c>
      <c r="M419" s="5" t="str">
        <f>VLOOKUP(X419,[5]Inputs!$A:$H,8,FALSE)</f>
        <v>1.0375</v>
      </c>
      <c r="N419" s="5" t="str">
        <f>VLOOKUP(X419,[5]Inputs!$A:$H,7,FALSE)</f>
        <v>1.0300</v>
      </c>
      <c r="O419">
        <v>0</v>
      </c>
      <c r="P419">
        <v>0.43</v>
      </c>
      <c r="Q419">
        <v>1E-3</v>
      </c>
      <c r="R419">
        <v>0</v>
      </c>
      <c r="S419">
        <f>SQRT((100/(J419*[5]Inputs!$B$9))^2/(K419^2+1))*[5]Inputs!$B$8^2/100</f>
        <v>23.560643977140487</v>
      </c>
      <c r="T419">
        <f>SQRT((100/(J419*[5]Inputs!$B$9))^2-SQRT((100/(J419*[5]Inputs!$B$9))^2/(K419^2+1))^2)*[5]Inputs!$B$8^2/100/2/PI()/50</f>
        <v>9.0744989423642869E-2</v>
      </c>
      <c r="U419">
        <v>0</v>
      </c>
      <c r="V419">
        <v>0</v>
      </c>
      <c r="W419" t="str">
        <f t="shared" si="14"/>
        <v>PSCAD_DMAT_D_Site.FRT_SCR4.53_XR1.21_P1_Q0_Site.FRT.206.2</v>
      </c>
      <c r="X419" t="str">
        <f t="shared" si="15"/>
        <v>1_0_4.53_1.21</v>
      </c>
      <c r="Z419">
        <v>0</v>
      </c>
    </row>
    <row r="420" spans="1:26" x14ac:dyDescent="0.25">
      <c r="A420" s="1" t="s">
        <v>752</v>
      </c>
      <c r="B420" t="s">
        <v>55</v>
      </c>
      <c r="C420" t="s">
        <v>46</v>
      </c>
      <c r="D420" t="s">
        <v>1301</v>
      </c>
      <c r="E420" t="s">
        <v>327</v>
      </c>
      <c r="F420" t="s">
        <v>304</v>
      </c>
      <c r="G420">
        <v>20</v>
      </c>
      <c r="H420">
        <v>1</v>
      </c>
      <c r="I420" s="7">
        <v>0</v>
      </c>
      <c r="J420" s="7">
        <v>7.06</v>
      </c>
      <c r="K420" s="7">
        <v>1.63</v>
      </c>
      <c r="L420" s="5" t="str">
        <f>VLOOKUP(X420,[5]Inputs!$A:$F,6,FALSE)</f>
        <v>0.9653</v>
      </c>
      <c r="M420" s="5" t="str">
        <f>VLOOKUP(X420,[5]Inputs!$A:$H,8,FALSE)</f>
        <v>1.0375</v>
      </c>
      <c r="N420" s="5" t="str">
        <f>VLOOKUP(X420,[5]Inputs!$A:$H,7,FALSE)</f>
        <v>1.0300</v>
      </c>
      <c r="O420">
        <v>0</v>
      </c>
      <c r="P420">
        <v>0.43</v>
      </c>
      <c r="Q420" s="17">
        <f>(SQRT((100/(J420*[5]Inputs!$B$9)*V420)^2/(K420^2+1)))*([5]Inputs!$B$8^2/100)</f>
        <v>1.3650418456882394</v>
      </c>
      <c r="R420" s="17">
        <f>SQRT((([5]Inputs!$B$8^2/100)*100/(J420*[5]Inputs!$B$9)*V420)^2-(Q420)^2)/(2*PI()*50)</f>
        <v>7.0824529269552985E-3</v>
      </c>
      <c r="S420">
        <f>SQRT((100/(J420*[5]Inputs!$B$9))^2/(K420^2+1))*[5]Inputs!$B$8^2/100</f>
        <v>12.409471324438538</v>
      </c>
      <c r="T420">
        <f>SQRT((100/(J420*[5]Inputs!$B$9))^2-SQRT((100/(J420*[5]Inputs!$B$9))^2/(K420^2+1))^2)*[5]Inputs!$B$8^2/100/2/PI()/50</f>
        <v>6.4385935699593638E-2</v>
      </c>
      <c r="U420">
        <v>0</v>
      </c>
      <c r="V420">
        <v>0.11</v>
      </c>
      <c r="W420" t="str">
        <f t="shared" si="14"/>
        <v>PSCAD_DMAT_D_Site.FRT_SCR7.06_XR1.63_P1_Q0_Site.FRT.207.1</v>
      </c>
      <c r="X420" t="str">
        <f t="shared" si="15"/>
        <v>1_0_7.06_1.63</v>
      </c>
      <c r="Z420">
        <v>0</v>
      </c>
    </row>
    <row r="421" spans="1:26" x14ac:dyDescent="0.25">
      <c r="A421" s="1" t="s">
        <v>753</v>
      </c>
      <c r="B421" t="s">
        <v>55</v>
      </c>
      <c r="C421" t="s">
        <v>46</v>
      </c>
      <c r="D421" t="s">
        <v>1301</v>
      </c>
      <c r="E421" t="s">
        <v>327</v>
      </c>
      <c r="F421" t="s">
        <v>304</v>
      </c>
      <c r="G421">
        <v>20</v>
      </c>
      <c r="H421">
        <v>1</v>
      </c>
      <c r="I421" s="7">
        <v>0</v>
      </c>
      <c r="J421" s="7">
        <v>4.53</v>
      </c>
      <c r="K421" s="7">
        <v>1.21</v>
      </c>
      <c r="L421" s="5" t="str">
        <f>VLOOKUP(X421,[5]Inputs!$A:$F,6,FALSE)</f>
        <v>0.9087</v>
      </c>
      <c r="M421" s="5" t="str">
        <f>VLOOKUP(X421,[5]Inputs!$A:$H,8,FALSE)</f>
        <v>1.0375</v>
      </c>
      <c r="N421" s="5" t="str">
        <f>VLOOKUP(X421,[5]Inputs!$A:$H,7,FALSE)</f>
        <v>1.0300</v>
      </c>
      <c r="O421">
        <v>0</v>
      </c>
      <c r="P421">
        <v>0.43</v>
      </c>
      <c r="Q421" s="17">
        <f>(SQRT((100/(J421*[5]Inputs!$B$9)*V421)^2/(K421^2+1)))*([5]Inputs!$B$8^2/100)</f>
        <v>2.5916708374854536</v>
      </c>
      <c r="R421" s="17">
        <f>SQRT((([5]Inputs!$B$8^2/100)*100/(J421*[5]Inputs!$B$9)*V421)^2-(Q421)^2)/(2*PI()*50)</f>
        <v>9.981948836600715E-3</v>
      </c>
      <c r="S421">
        <f>SQRT((100/(J421*[5]Inputs!$B$9))^2/(K421^2+1))*[5]Inputs!$B$8^2/100</f>
        <v>23.560643977140487</v>
      </c>
      <c r="T421">
        <f>SQRT((100/(J421*[5]Inputs!$B$9))^2-SQRT((100/(J421*[5]Inputs!$B$9))^2/(K421^2+1))^2)*[5]Inputs!$B$8^2/100/2/PI()/50</f>
        <v>9.0744989423642869E-2</v>
      </c>
      <c r="U421">
        <v>0</v>
      </c>
      <c r="V421">
        <v>0.11</v>
      </c>
      <c r="W421" t="str">
        <f t="shared" si="14"/>
        <v>PSCAD_DMAT_D_Site.FRT_SCR4.53_XR1.21_P1_Q0_Site.FRT.207.2</v>
      </c>
      <c r="X421" t="str">
        <f t="shared" si="15"/>
        <v>1_0_4.53_1.21</v>
      </c>
      <c r="Z421">
        <v>0</v>
      </c>
    </row>
    <row r="422" spans="1:26" x14ac:dyDescent="0.25">
      <c r="A422" s="1" t="s">
        <v>754</v>
      </c>
      <c r="B422" t="s">
        <v>55</v>
      </c>
      <c r="C422" t="s">
        <v>46</v>
      </c>
      <c r="D422" t="s">
        <v>1301</v>
      </c>
      <c r="E422" t="s">
        <v>327</v>
      </c>
      <c r="F422" t="s">
        <v>304</v>
      </c>
      <c r="G422">
        <v>20</v>
      </c>
      <c r="H422">
        <v>1</v>
      </c>
      <c r="I422" s="7">
        <v>0</v>
      </c>
      <c r="J422" s="7">
        <v>7.06</v>
      </c>
      <c r="K422" s="7">
        <v>1.63</v>
      </c>
      <c r="L422" s="5" t="str">
        <f>VLOOKUP(X422,[5]Inputs!$A:$F,6,FALSE)</f>
        <v>0.9653</v>
      </c>
      <c r="M422" s="5" t="str">
        <f>VLOOKUP(X422,[5]Inputs!$A:$H,8,FALSE)</f>
        <v>1.0375</v>
      </c>
      <c r="N422" s="5" t="str">
        <f>VLOOKUP(X422,[5]Inputs!$A:$H,7,FALSE)</f>
        <v>1.0300</v>
      </c>
      <c r="O422">
        <v>0</v>
      </c>
      <c r="P422">
        <v>0.43</v>
      </c>
      <c r="Q422" s="17">
        <f>(SQRT((100/(J422*[5]Inputs!$B$9)*V422)^2/(K422^2+1)))*([5]Inputs!$B$8^2/100)</f>
        <v>3.1023678311096345</v>
      </c>
      <c r="R422" s="17">
        <f>SQRT((([5]Inputs!$B$8^2/100)*100/(J422*[5]Inputs!$B$9)*V422)^2-(Q422)^2)/(2*PI()*50)</f>
        <v>1.609648392489841E-2</v>
      </c>
      <c r="S422">
        <f>SQRT((100/(J422*[5]Inputs!$B$9))^2/(K422^2+1))*[5]Inputs!$B$8^2/100</f>
        <v>12.409471324438538</v>
      </c>
      <c r="T422">
        <f>SQRT((100/(J422*[5]Inputs!$B$9))^2-SQRT((100/(J422*[5]Inputs!$B$9))^2/(K422^2+1))^2)*[5]Inputs!$B$8^2/100/2/PI()/50</f>
        <v>6.4385935699593638E-2</v>
      </c>
      <c r="U422">
        <v>0</v>
      </c>
      <c r="V422">
        <v>0.25</v>
      </c>
      <c r="W422" t="str">
        <f t="shared" si="14"/>
        <v>PSCAD_DMAT_D_Site.FRT_SCR7.06_XR1.63_P1_Q0_Site.FRT.208.1</v>
      </c>
      <c r="X422" t="str">
        <f t="shared" si="15"/>
        <v>1_0_7.06_1.63</v>
      </c>
      <c r="Z422">
        <v>0</v>
      </c>
    </row>
    <row r="423" spans="1:26" x14ac:dyDescent="0.25">
      <c r="A423" s="1" t="s">
        <v>755</v>
      </c>
      <c r="B423" t="s">
        <v>55</v>
      </c>
      <c r="C423" t="s">
        <v>46</v>
      </c>
      <c r="D423" t="s">
        <v>1301</v>
      </c>
      <c r="E423" t="s">
        <v>327</v>
      </c>
      <c r="F423" t="s">
        <v>304</v>
      </c>
      <c r="G423">
        <v>20</v>
      </c>
      <c r="H423">
        <v>1</v>
      </c>
      <c r="I423" s="7">
        <v>0</v>
      </c>
      <c r="J423" s="7">
        <v>4.53</v>
      </c>
      <c r="K423" s="7">
        <v>1.21</v>
      </c>
      <c r="L423" s="5" t="str">
        <f>VLOOKUP(X423,[5]Inputs!$A:$F,6,FALSE)</f>
        <v>0.9087</v>
      </c>
      <c r="M423" s="5" t="str">
        <f>VLOOKUP(X423,[5]Inputs!$A:$H,8,FALSE)</f>
        <v>1.0375</v>
      </c>
      <c r="N423" s="5" t="str">
        <f>VLOOKUP(X423,[5]Inputs!$A:$H,7,FALSE)</f>
        <v>1.0300</v>
      </c>
      <c r="O423">
        <v>0</v>
      </c>
      <c r="P423">
        <v>0.43</v>
      </c>
      <c r="Q423" s="17">
        <f>(SQRT((100/(J423*[5]Inputs!$B$9)*V423)^2/(K423^2+1)))*([5]Inputs!$B$8^2/100)</f>
        <v>5.8901609942851216</v>
      </c>
      <c r="R423" s="17">
        <f>SQRT((([5]Inputs!$B$8^2/100)*100/(J423*[5]Inputs!$B$9)*V423)^2-(Q423)^2)/(2*PI()*50)</f>
        <v>2.2686247355910714E-2</v>
      </c>
      <c r="S423">
        <f>SQRT((100/(J423*[5]Inputs!$B$9))^2/(K423^2+1))*[5]Inputs!$B$8^2/100</f>
        <v>23.560643977140487</v>
      </c>
      <c r="T423">
        <f>SQRT((100/(J423*[5]Inputs!$B$9))^2-SQRT((100/(J423*[5]Inputs!$B$9))^2/(K423^2+1))^2)*[5]Inputs!$B$8^2/100/2/PI()/50</f>
        <v>9.0744989423642869E-2</v>
      </c>
      <c r="U423">
        <v>0</v>
      </c>
      <c r="V423">
        <v>0.25</v>
      </c>
      <c r="W423" t="str">
        <f t="shared" si="14"/>
        <v>PSCAD_DMAT_D_Site.FRT_SCR4.53_XR1.21_P1_Q0_Site.FRT.208.2</v>
      </c>
      <c r="X423" t="str">
        <f t="shared" si="15"/>
        <v>1_0_4.53_1.21</v>
      </c>
      <c r="Z423">
        <v>0</v>
      </c>
    </row>
    <row r="424" spans="1:26" x14ac:dyDescent="0.25">
      <c r="A424" s="1" t="s">
        <v>756</v>
      </c>
      <c r="B424" t="s">
        <v>55</v>
      </c>
      <c r="C424" t="s">
        <v>46</v>
      </c>
      <c r="D424" t="s">
        <v>1301</v>
      </c>
      <c r="E424" t="s">
        <v>327</v>
      </c>
      <c r="F424" t="s">
        <v>304</v>
      </c>
      <c r="G424">
        <v>20</v>
      </c>
      <c r="H424">
        <v>1</v>
      </c>
      <c r="I424" s="7">
        <v>0</v>
      </c>
      <c r="J424" s="7">
        <v>7.06</v>
      </c>
      <c r="K424" s="7">
        <v>1.63</v>
      </c>
      <c r="L424" s="5" t="str">
        <f>VLOOKUP(X424,[5]Inputs!$A:$F,6,FALSE)</f>
        <v>0.9653</v>
      </c>
      <c r="M424" s="5" t="str">
        <f>VLOOKUP(X424,[5]Inputs!$A:$H,8,FALSE)</f>
        <v>1.0375</v>
      </c>
      <c r="N424" s="5" t="str">
        <f>VLOOKUP(X424,[5]Inputs!$A:$H,7,FALSE)</f>
        <v>1.0300</v>
      </c>
      <c r="O424">
        <v>0</v>
      </c>
      <c r="P424">
        <v>0.43</v>
      </c>
      <c r="Q424" s="17">
        <f>(SQRT((100/(J424*[5]Inputs!$B$9)*V424)^2/(K424^2+1)))*([5]Inputs!$B$8^2/100)</f>
        <v>5.2119779562641861</v>
      </c>
      <c r="R424" s="17">
        <f>SQRT((([5]Inputs!$B$8^2/100)*100/(J424*[5]Inputs!$B$9)*V424)^2-(Q424)^2)/(2*PI()*50)</f>
        <v>2.7042092993829325E-2</v>
      </c>
      <c r="S424">
        <f>SQRT((100/(J424*[5]Inputs!$B$9))^2/(K424^2+1))*[5]Inputs!$B$8^2/100</f>
        <v>12.409471324438538</v>
      </c>
      <c r="T424">
        <f>SQRT((100/(J424*[5]Inputs!$B$9))^2-SQRT((100/(J424*[5]Inputs!$B$9))^2/(K424^2+1))^2)*[5]Inputs!$B$8^2/100/2/PI()/50</f>
        <v>6.4385935699593638E-2</v>
      </c>
      <c r="U424">
        <v>0</v>
      </c>
      <c r="V424">
        <v>0.42</v>
      </c>
      <c r="W424" t="str">
        <f t="shared" si="14"/>
        <v>PSCAD_DMAT_D_Site.FRT_SCR7.06_XR1.63_P1_Q0_Site.FRT.209.1</v>
      </c>
      <c r="X424" t="str">
        <f t="shared" si="15"/>
        <v>1_0_7.06_1.63</v>
      </c>
      <c r="Z424">
        <v>0</v>
      </c>
    </row>
    <row r="425" spans="1:26" x14ac:dyDescent="0.25">
      <c r="A425" s="1" t="s">
        <v>757</v>
      </c>
      <c r="B425" t="s">
        <v>55</v>
      </c>
      <c r="C425" t="s">
        <v>46</v>
      </c>
      <c r="D425" t="s">
        <v>1301</v>
      </c>
      <c r="E425" t="s">
        <v>327</v>
      </c>
      <c r="F425" t="s">
        <v>304</v>
      </c>
      <c r="G425">
        <v>20</v>
      </c>
      <c r="H425">
        <v>1</v>
      </c>
      <c r="I425" s="7">
        <v>0</v>
      </c>
      <c r="J425" s="7">
        <v>4.53</v>
      </c>
      <c r="K425" s="7">
        <v>1.21</v>
      </c>
      <c r="L425" s="5" t="str">
        <f>VLOOKUP(X425,[5]Inputs!$A:$F,6,FALSE)</f>
        <v>0.9087</v>
      </c>
      <c r="M425" s="5" t="str">
        <f>VLOOKUP(X425,[5]Inputs!$A:$H,8,FALSE)</f>
        <v>1.0375</v>
      </c>
      <c r="N425" s="5" t="str">
        <f>VLOOKUP(X425,[5]Inputs!$A:$H,7,FALSE)</f>
        <v>1.0300</v>
      </c>
      <c r="O425">
        <v>0</v>
      </c>
      <c r="P425">
        <v>0.43</v>
      </c>
      <c r="Q425" s="17">
        <f>(SQRT((100/(J425*[5]Inputs!$B$9)*V425)^2/(K425^2+1)))*([5]Inputs!$B$8^2/100)</f>
        <v>9.8954704703990046</v>
      </c>
      <c r="R425" s="17">
        <f>SQRT((([5]Inputs!$B$8^2/100)*100/(J425*[5]Inputs!$B$9)*V425)^2-(Q425)^2)/(2*PI()*50)</f>
        <v>3.8112895557929995E-2</v>
      </c>
      <c r="S425">
        <f>SQRT((100/(J425*[5]Inputs!$B$9))^2/(K425^2+1))*[5]Inputs!$B$8^2/100</f>
        <v>23.560643977140487</v>
      </c>
      <c r="T425">
        <f>SQRT((100/(J425*[5]Inputs!$B$9))^2-SQRT((100/(J425*[5]Inputs!$B$9))^2/(K425^2+1))^2)*[5]Inputs!$B$8^2/100/2/PI()/50</f>
        <v>9.0744989423642869E-2</v>
      </c>
      <c r="U425">
        <v>0</v>
      </c>
      <c r="V425">
        <v>0.42</v>
      </c>
      <c r="W425" t="str">
        <f t="shared" si="14"/>
        <v>PSCAD_DMAT_D_Site.FRT_SCR4.53_XR1.21_P1_Q0_Site.FRT.209.2</v>
      </c>
      <c r="X425" t="str">
        <f t="shared" si="15"/>
        <v>1_0_4.53_1.21</v>
      </c>
      <c r="Z425">
        <v>0</v>
      </c>
    </row>
    <row r="426" spans="1:26" x14ac:dyDescent="0.25">
      <c r="A426" s="1" t="s">
        <v>758</v>
      </c>
      <c r="B426" t="s">
        <v>55</v>
      </c>
      <c r="C426" t="s">
        <v>46</v>
      </c>
      <c r="D426" t="s">
        <v>1301</v>
      </c>
      <c r="E426" t="s">
        <v>327</v>
      </c>
      <c r="F426" t="s">
        <v>304</v>
      </c>
      <c r="G426">
        <v>20</v>
      </c>
      <c r="H426">
        <v>1</v>
      </c>
      <c r="I426" s="7">
        <v>0</v>
      </c>
      <c r="J426" s="7">
        <v>7.06</v>
      </c>
      <c r="K426" s="7">
        <v>1.63</v>
      </c>
      <c r="L426" s="5" t="str">
        <f>VLOOKUP(X426,[5]Inputs!$A:$F,6,FALSE)</f>
        <v>0.9653</v>
      </c>
      <c r="M426" s="5" t="str">
        <f>VLOOKUP(X426,[5]Inputs!$A:$H,8,FALSE)</f>
        <v>1.0375</v>
      </c>
      <c r="N426" s="5" t="str">
        <f>VLOOKUP(X426,[5]Inputs!$A:$H,7,FALSE)</f>
        <v>1.0300</v>
      </c>
      <c r="O426">
        <v>0</v>
      </c>
      <c r="P426">
        <v>0.43</v>
      </c>
      <c r="Q426" s="17">
        <f>(SQRT((100/(J426*[5]Inputs!$B$9)*V426)^2/(K426^2+1)))*([5]Inputs!$B$8^2/100)</f>
        <v>8.1902510741294368</v>
      </c>
      <c r="R426" s="17">
        <f>SQRT((([5]Inputs!$B$8^2/100)*100/(J426*[5]Inputs!$B$9)*V426)^2-(Q426)^2)/(2*PI()*50)</f>
        <v>4.2494717561731794E-2</v>
      </c>
      <c r="S426">
        <f>SQRT((100/(J426*[5]Inputs!$B$9))^2/(K426^2+1))*[5]Inputs!$B$8^2/100</f>
        <v>12.409471324438538</v>
      </c>
      <c r="T426">
        <f>SQRT((100/(J426*[5]Inputs!$B$9))^2-SQRT((100/(J426*[5]Inputs!$B$9))^2/(K426^2+1))^2)*[5]Inputs!$B$8^2/100/2/PI()/50</f>
        <v>6.4385935699593638E-2</v>
      </c>
      <c r="U426">
        <v>0</v>
      </c>
      <c r="V426">
        <v>0.66</v>
      </c>
      <c r="W426" t="str">
        <f t="shared" si="14"/>
        <v>PSCAD_DMAT_D_Site.FRT_SCR7.06_XR1.63_P1_Q0_Site.FRT.210.1</v>
      </c>
      <c r="X426" t="str">
        <f t="shared" si="15"/>
        <v>1_0_7.06_1.63</v>
      </c>
      <c r="Z426">
        <v>0</v>
      </c>
    </row>
    <row r="427" spans="1:26" x14ac:dyDescent="0.25">
      <c r="A427" s="1" t="s">
        <v>759</v>
      </c>
      <c r="B427" t="s">
        <v>55</v>
      </c>
      <c r="C427" t="s">
        <v>46</v>
      </c>
      <c r="D427" t="s">
        <v>1301</v>
      </c>
      <c r="E427" t="s">
        <v>327</v>
      </c>
      <c r="F427" t="s">
        <v>304</v>
      </c>
      <c r="G427">
        <v>20</v>
      </c>
      <c r="H427">
        <v>1</v>
      </c>
      <c r="I427" s="7">
        <v>0</v>
      </c>
      <c r="J427" s="7">
        <v>4.53</v>
      </c>
      <c r="K427" s="7">
        <v>1.21</v>
      </c>
      <c r="L427" s="5" t="str">
        <f>VLOOKUP(X427,[5]Inputs!$A:$F,6,FALSE)</f>
        <v>0.9087</v>
      </c>
      <c r="M427" s="5" t="str">
        <f>VLOOKUP(X427,[5]Inputs!$A:$H,8,FALSE)</f>
        <v>1.0375</v>
      </c>
      <c r="N427" s="5" t="str">
        <f>VLOOKUP(X427,[5]Inputs!$A:$H,7,FALSE)</f>
        <v>1.0300</v>
      </c>
      <c r="O427">
        <v>0</v>
      </c>
      <c r="P427">
        <v>0.43</v>
      </c>
      <c r="Q427" s="17">
        <f>(SQRT((100/(J427*[5]Inputs!$B$9)*V427)^2/(K427^2+1)))*([5]Inputs!$B$8^2/100)</f>
        <v>15.550025024912721</v>
      </c>
      <c r="R427" s="17">
        <f>SQRT((([5]Inputs!$B$8^2/100)*100/(J427*[5]Inputs!$B$9)*V427)^2-(Q427)^2)/(2*PI()*50)</f>
        <v>5.9891693019604286E-2</v>
      </c>
      <c r="S427">
        <f>SQRT((100/(J427*[5]Inputs!$B$9))^2/(K427^2+1))*[5]Inputs!$B$8^2/100</f>
        <v>23.560643977140487</v>
      </c>
      <c r="T427">
        <f>SQRT((100/(J427*[5]Inputs!$B$9))^2-SQRT((100/(J427*[5]Inputs!$B$9))^2/(K427^2+1))^2)*[5]Inputs!$B$8^2/100/2/PI()/50</f>
        <v>9.0744989423642869E-2</v>
      </c>
      <c r="U427">
        <v>0</v>
      </c>
      <c r="V427">
        <v>0.66</v>
      </c>
      <c r="W427" t="str">
        <f t="shared" si="14"/>
        <v>PSCAD_DMAT_D_Site.FRT_SCR4.53_XR1.21_P1_Q0_Site.FRT.210.2</v>
      </c>
      <c r="X427" t="str">
        <f t="shared" si="15"/>
        <v>1_0_4.53_1.21</v>
      </c>
      <c r="Z427">
        <v>0</v>
      </c>
    </row>
    <row r="428" spans="1:26" x14ac:dyDescent="0.25">
      <c r="A428" s="1" t="s">
        <v>760</v>
      </c>
      <c r="B428" t="s">
        <v>55</v>
      </c>
      <c r="C428" t="s">
        <v>46</v>
      </c>
      <c r="D428" t="s">
        <v>1301</v>
      </c>
      <c r="E428" t="s">
        <v>327</v>
      </c>
      <c r="F428" t="s">
        <v>304</v>
      </c>
      <c r="G428">
        <v>20</v>
      </c>
      <c r="H428">
        <v>1</v>
      </c>
      <c r="I428" s="7">
        <v>0</v>
      </c>
      <c r="J428" s="7">
        <v>7.06</v>
      </c>
      <c r="K428" s="7">
        <v>1.63</v>
      </c>
      <c r="L428" s="5" t="str">
        <f>VLOOKUP(X428,[5]Inputs!$A:$F,6,FALSE)</f>
        <v>0.9653</v>
      </c>
      <c r="M428" s="5" t="str">
        <f>VLOOKUP(X428,[5]Inputs!$A:$H,8,FALSE)</f>
        <v>1.0375</v>
      </c>
      <c r="N428" s="5" t="str">
        <f>VLOOKUP(X428,[5]Inputs!$A:$H,7,FALSE)</f>
        <v>1.0300</v>
      </c>
      <c r="O428">
        <v>0</v>
      </c>
      <c r="P428">
        <v>0.43</v>
      </c>
      <c r="Q428" s="17">
        <f>(SQRT((100/(J428*[5]Inputs!$B$9)*V428)^2/(K428^2+1)))*([5]Inputs!$B$8^2/100)</f>
        <v>12.409471324438538</v>
      </c>
      <c r="R428" s="17">
        <f>SQRT((([5]Inputs!$B$8^2/100)*100/(J428*[5]Inputs!$B$9)*V428)^2-(Q428)^2)/(2*PI()*50)</f>
        <v>6.4385935699593638E-2</v>
      </c>
      <c r="S428">
        <f>SQRT((100/(J428*[5]Inputs!$B$9))^2/(K428^2+1))*[5]Inputs!$B$8^2/100</f>
        <v>12.409471324438538</v>
      </c>
      <c r="T428">
        <f>SQRT((100/(J428*[5]Inputs!$B$9))^2-SQRT((100/(J428*[5]Inputs!$B$9))^2/(K428^2+1))^2)*[5]Inputs!$B$8^2/100/2/PI()/50</f>
        <v>6.4385935699593638E-2</v>
      </c>
      <c r="U428">
        <v>0</v>
      </c>
      <c r="V428">
        <v>1</v>
      </c>
      <c r="W428" t="str">
        <f t="shared" si="14"/>
        <v>PSCAD_DMAT_D_Site.FRT_SCR7.06_XR1.63_P1_Q0_Site.FRT.211.1</v>
      </c>
      <c r="X428" t="str">
        <f t="shared" si="15"/>
        <v>1_0_7.06_1.63</v>
      </c>
      <c r="Z428">
        <v>0</v>
      </c>
    </row>
    <row r="429" spans="1:26" x14ac:dyDescent="0.25">
      <c r="A429" s="1" t="s">
        <v>761</v>
      </c>
      <c r="B429" t="s">
        <v>55</v>
      </c>
      <c r="C429" t="s">
        <v>46</v>
      </c>
      <c r="D429" t="s">
        <v>1301</v>
      </c>
      <c r="E429" t="s">
        <v>327</v>
      </c>
      <c r="F429" t="s">
        <v>304</v>
      </c>
      <c r="G429">
        <v>20</v>
      </c>
      <c r="H429">
        <v>1</v>
      </c>
      <c r="I429" s="7">
        <v>0</v>
      </c>
      <c r="J429" s="7">
        <v>4.53</v>
      </c>
      <c r="K429" s="7">
        <v>1.21</v>
      </c>
      <c r="L429" s="5" t="str">
        <f>VLOOKUP(X429,[5]Inputs!$A:$F,6,FALSE)</f>
        <v>0.9087</v>
      </c>
      <c r="M429" s="5" t="str">
        <f>VLOOKUP(X429,[5]Inputs!$A:$H,8,FALSE)</f>
        <v>1.0375</v>
      </c>
      <c r="N429" s="5" t="str">
        <f>VLOOKUP(X429,[5]Inputs!$A:$H,7,FALSE)</f>
        <v>1.0300</v>
      </c>
      <c r="O429">
        <v>0</v>
      </c>
      <c r="P429">
        <v>0.43</v>
      </c>
      <c r="Q429" s="17">
        <f>(SQRT((100/(J429*[5]Inputs!$B$9)*V429)^2/(K429^2+1)))*([5]Inputs!$B$8^2/100)</f>
        <v>23.560643977140487</v>
      </c>
      <c r="R429" s="17">
        <f>SQRT((([5]Inputs!$B$8^2/100)*100/(J429*[5]Inputs!$B$9)*V429)^2-(Q429)^2)/(2*PI()*50)</f>
        <v>9.0744989423642855E-2</v>
      </c>
      <c r="S429">
        <f>SQRT((100/(J429*[5]Inputs!$B$9))^2/(K429^2+1))*[5]Inputs!$B$8^2/100</f>
        <v>23.560643977140487</v>
      </c>
      <c r="T429">
        <f>SQRT((100/(J429*[5]Inputs!$B$9))^2-SQRT((100/(J429*[5]Inputs!$B$9))^2/(K429^2+1))^2)*[5]Inputs!$B$8^2/100/2/PI()/50</f>
        <v>9.0744989423642869E-2</v>
      </c>
      <c r="U429">
        <v>0</v>
      </c>
      <c r="V429">
        <v>1</v>
      </c>
      <c r="W429" t="str">
        <f t="shared" si="14"/>
        <v>PSCAD_DMAT_D_Site.FRT_SCR4.53_XR1.21_P1_Q0_Site.FRT.211.2</v>
      </c>
      <c r="X429" t="str">
        <f t="shared" si="15"/>
        <v>1_0_4.53_1.21</v>
      </c>
      <c r="Z429">
        <v>0</v>
      </c>
    </row>
    <row r="430" spans="1:26" x14ac:dyDescent="0.25">
      <c r="A430" s="1" t="s">
        <v>762</v>
      </c>
      <c r="B430" t="s">
        <v>55</v>
      </c>
      <c r="C430" t="s">
        <v>46</v>
      </c>
      <c r="D430" t="s">
        <v>1301</v>
      </c>
      <c r="E430" t="s">
        <v>327</v>
      </c>
      <c r="F430" t="s">
        <v>304</v>
      </c>
      <c r="G430">
        <v>20</v>
      </c>
      <c r="H430">
        <v>1</v>
      </c>
      <c r="I430" s="7">
        <v>0</v>
      </c>
      <c r="J430" s="7">
        <v>7.06</v>
      </c>
      <c r="K430" s="7">
        <v>1.63</v>
      </c>
      <c r="L430" s="5" t="str">
        <f>VLOOKUP(X430,[5]Inputs!$A:$F,6,FALSE)</f>
        <v>0.9653</v>
      </c>
      <c r="M430" s="5" t="str">
        <f>VLOOKUP(X430,[5]Inputs!$A:$H,8,FALSE)</f>
        <v>1.0375</v>
      </c>
      <c r="N430" s="5" t="str">
        <f>VLOOKUP(X430,[5]Inputs!$A:$H,7,FALSE)</f>
        <v>1.0300</v>
      </c>
      <c r="O430">
        <v>0</v>
      </c>
      <c r="P430">
        <v>0.43</v>
      </c>
      <c r="Q430" s="17">
        <f>(SQRT((100/(J430*[5]Inputs!$B$9)*V430)^2/(K430^2+1)))*([5]Inputs!$B$8^2/100)</f>
        <v>18.614206986657809</v>
      </c>
      <c r="R430" s="17">
        <f>SQRT((([5]Inputs!$B$8^2/100)*100/(J430*[5]Inputs!$B$9)*V430)^2-(Q430)^2)/(2*PI()*50)</f>
        <v>9.657890354939043E-2</v>
      </c>
      <c r="S430">
        <f>SQRT((100/(J430*[5]Inputs!$B$9))^2/(K430^2+1))*[5]Inputs!$B$8^2/100</f>
        <v>12.409471324438538</v>
      </c>
      <c r="T430">
        <f>SQRT((100/(J430*[5]Inputs!$B$9))^2-SQRT((100/(J430*[5]Inputs!$B$9))^2/(K430^2+1))^2)*[5]Inputs!$B$8^2/100/2/PI()/50</f>
        <v>6.4385935699593638E-2</v>
      </c>
      <c r="U430">
        <v>0</v>
      </c>
      <c r="V430">
        <v>1.5</v>
      </c>
      <c r="W430" t="str">
        <f t="shared" si="14"/>
        <v>PSCAD_DMAT_D_Site.FRT_SCR7.06_XR1.63_P1_Q0_Site.FRT.212.1</v>
      </c>
      <c r="X430" t="str">
        <f t="shared" si="15"/>
        <v>1_0_7.06_1.63</v>
      </c>
      <c r="Z430">
        <v>0</v>
      </c>
    </row>
    <row r="431" spans="1:26" x14ac:dyDescent="0.25">
      <c r="A431" s="1" t="s">
        <v>763</v>
      </c>
      <c r="B431" t="s">
        <v>55</v>
      </c>
      <c r="C431" t="s">
        <v>46</v>
      </c>
      <c r="D431" t="s">
        <v>1301</v>
      </c>
      <c r="E431" t="s">
        <v>327</v>
      </c>
      <c r="F431" t="s">
        <v>304</v>
      </c>
      <c r="G431">
        <v>20</v>
      </c>
      <c r="H431">
        <v>1</v>
      </c>
      <c r="I431" s="7">
        <v>0</v>
      </c>
      <c r="J431" s="7">
        <v>4.53</v>
      </c>
      <c r="K431" s="7">
        <v>1.21</v>
      </c>
      <c r="L431" s="5" t="str">
        <f>VLOOKUP(X431,[5]Inputs!$A:$F,6,FALSE)</f>
        <v>0.9087</v>
      </c>
      <c r="M431" s="5" t="str">
        <f>VLOOKUP(X431,[5]Inputs!$A:$H,8,FALSE)</f>
        <v>1.0375</v>
      </c>
      <c r="N431" s="5" t="str">
        <f>VLOOKUP(X431,[5]Inputs!$A:$H,7,FALSE)</f>
        <v>1.0300</v>
      </c>
      <c r="O431">
        <v>0</v>
      </c>
      <c r="P431">
        <v>0.43</v>
      </c>
      <c r="Q431" s="17">
        <f>(SQRT((100/(J431*[5]Inputs!$B$9)*V431)^2/(K431^2+1)))*([5]Inputs!$B$8^2/100)</f>
        <v>35.340965965710737</v>
      </c>
      <c r="R431" s="17">
        <f>SQRT((([5]Inputs!$B$8^2/100)*100/(J431*[5]Inputs!$B$9)*V431)^2-(Q431)^2)/(2*PI()*50)</f>
        <v>0.13611748413546429</v>
      </c>
      <c r="S431">
        <f>SQRT((100/(J431*[5]Inputs!$B$9))^2/(K431^2+1))*[5]Inputs!$B$8^2/100</f>
        <v>23.560643977140487</v>
      </c>
      <c r="T431">
        <f>SQRT((100/(J431*[5]Inputs!$B$9))^2-SQRT((100/(J431*[5]Inputs!$B$9))^2/(K431^2+1))^2)*[5]Inputs!$B$8^2/100/2/PI()/50</f>
        <v>9.0744989423642869E-2</v>
      </c>
      <c r="U431">
        <v>0</v>
      </c>
      <c r="V431">
        <v>1.5</v>
      </c>
      <c r="W431" t="str">
        <f t="shared" si="14"/>
        <v>PSCAD_DMAT_D_Site.FRT_SCR4.53_XR1.21_P1_Q0_Site.FRT.212.2</v>
      </c>
      <c r="X431" t="str">
        <f t="shared" si="15"/>
        <v>1_0_4.53_1.21</v>
      </c>
      <c r="Z431">
        <v>0</v>
      </c>
    </row>
    <row r="432" spans="1:26" x14ac:dyDescent="0.25">
      <c r="A432" s="1" t="s">
        <v>764</v>
      </c>
      <c r="B432" t="s">
        <v>55</v>
      </c>
      <c r="C432" t="s">
        <v>46</v>
      </c>
      <c r="D432" t="s">
        <v>1301</v>
      </c>
      <c r="E432" t="s">
        <v>327</v>
      </c>
      <c r="F432" t="s">
        <v>304</v>
      </c>
      <c r="G432">
        <v>20</v>
      </c>
      <c r="H432">
        <v>1</v>
      </c>
      <c r="I432" s="7">
        <v>0</v>
      </c>
      <c r="J432" s="7">
        <v>7.06</v>
      </c>
      <c r="K432" s="7">
        <v>1.63</v>
      </c>
      <c r="L432" s="5" t="str">
        <f>VLOOKUP(X432,[5]Inputs!$A:$F,6,FALSE)</f>
        <v>0.9653</v>
      </c>
      <c r="M432" s="5" t="str">
        <f>VLOOKUP(X432,[5]Inputs!$A:$H,8,FALSE)</f>
        <v>1.0375</v>
      </c>
      <c r="N432" s="5" t="str">
        <f>VLOOKUP(X432,[5]Inputs!$A:$H,7,FALSE)</f>
        <v>1.0300</v>
      </c>
      <c r="O432">
        <v>0</v>
      </c>
      <c r="P432">
        <v>0.43</v>
      </c>
      <c r="Q432" s="17">
        <f>(SQRT((100/(J432*[5]Inputs!$B$9)*V432)^2/(K432^2+1)))*([5]Inputs!$B$8^2/100)</f>
        <v>28.54178404620864</v>
      </c>
      <c r="R432" s="17">
        <f>SQRT((([5]Inputs!$B$8^2/100)*100/(J432*[5]Inputs!$B$9)*V432)^2-(Q432)^2)/(2*PI()*50)</f>
        <v>0.14808765210906535</v>
      </c>
      <c r="S432">
        <f>SQRT((100/(J432*[5]Inputs!$B$9))^2/(K432^2+1))*[5]Inputs!$B$8^2/100</f>
        <v>12.409471324438538</v>
      </c>
      <c r="T432">
        <f>SQRT((100/(J432*[5]Inputs!$B$9))^2-SQRT((100/(J432*[5]Inputs!$B$9))^2/(K432^2+1))^2)*[5]Inputs!$B$8^2/100/2/PI()/50</f>
        <v>6.4385935699593638E-2</v>
      </c>
      <c r="U432">
        <v>0</v>
      </c>
      <c r="V432">
        <v>2.2999999999999998</v>
      </c>
      <c r="W432" t="str">
        <f t="shared" si="14"/>
        <v>PSCAD_DMAT_D_Site.FRT_SCR7.06_XR1.63_P1_Q0_Site.FRT.213.1</v>
      </c>
      <c r="X432" t="str">
        <f t="shared" si="15"/>
        <v>1_0_7.06_1.63</v>
      </c>
      <c r="Z432">
        <v>0</v>
      </c>
    </row>
    <row r="433" spans="1:26" x14ac:dyDescent="0.25">
      <c r="A433" s="1" t="s">
        <v>765</v>
      </c>
      <c r="B433" t="s">
        <v>55</v>
      </c>
      <c r="C433" t="s">
        <v>46</v>
      </c>
      <c r="D433" t="s">
        <v>1301</v>
      </c>
      <c r="E433" t="s">
        <v>327</v>
      </c>
      <c r="F433" t="s">
        <v>304</v>
      </c>
      <c r="G433">
        <v>20</v>
      </c>
      <c r="H433">
        <v>1</v>
      </c>
      <c r="I433" s="7">
        <v>0</v>
      </c>
      <c r="J433" s="7">
        <v>4.53</v>
      </c>
      <c r="K433" s="7">
        <v>1.21</v>
      </c>
      <c r="L433" s="5" t="str">
        <f>VLOOKUP(X433,[5]Inputs!$A:$F,6,FALSE)</f>
        <v>0.9087</v>
      </c>
      <c r="M433" s="5" t="str">
        <f>VLOOKUP(X433,[5]Inputs!$A:$H,8,FALSE)</f>
        <v>1.0375</v>
      </c>
      <c r="N433" s="5" t="str">
        <f>VLOOKUP(X433,[5]Inputs!$A:$H,7,FALSE)</f>
        <v>1.0300</v>
      </c>
      <c r="O433">
        <v>0</v>
      </c>
      <c r="P433">
        <v>0.43</v>
      </c>
      <c r="Q433" s="17">
        <f>(SQRT((100/(J433*[5]Inputs!$B$9)*V433)^2/(K433^2+1)))*([5]Inputs!$B$8^2/100)</f>
        <v>54.189481147423116</v>
      </c>
      <c r="R433" s="17">
        <f>SQRT((([5]Inputs!$B$8^2/100)*100/(J433*[5]Inputs!$B$9)*V433)^2-(Q433)^2)/(2*PI()*50)</f>
        <v>0.20871347567437853</v>
      </c>
      <c r="S433">
        <f>SQRT((100/(J433*[5]Inputs!$B$9))^2/(K433^2+1))*[5]Inputs!$B$8^2/100</f>
        <v>23.560643977140487</v>
      </c>
      <c r="T433">
        <f>SQRT((100/(J433*[5]Inputs!$B$9))^2-SQRT((100/(J433*[5]Inputs!$B$9))^2/(K433^2+1))^2)*[5]Inputs!$B$8^2/100/2/PI()/50</f>
        <v>9.0744989423642869E-2</v>
      </c>
      <c r="U433">
        <v>0</v>
      </c>
      <c r="V433">
        <v>2.2999999999999998</v>
      </c>
      <c r="W433" t="str">
        <f t="shared" si="14"/>
        <v>PSCAD_DMAT_D_Site.FRT_SCR4.53_XR1.21_P1_Q0_Site.FRT.213.2</v>
      </c>
      <c r="X433" t="str">
        <f t="shared" si="15"/>
        <v>1_0_4.53_1.21</v>
      </c>
      <c r="Z433">
        <v>0</v>
      </c>
    </row>
    <row r="434" spans="1:26" x14ac:dyDescent="0.25">
      <c r="A434" s="1" t="s">
        <v>766</v>
      </c>
      <c r="B434" t="s">
        <v>55</v>
      </c>
      <c r="C434" t="s">
        <v>46</v>
      </c>
      <c r="D434" t="s">
        <v>1301</v>
      </c>
      <c r="E434" t="s">
        <v>327</v>
      </c>
      <c r="F434" t="s">
        <v>304</v>
      </c>
      <c r="G434">
        <v>20</v>
      </c>
      <c r="H434">
        <v>1</v>
      </c>
      <c r="I434" s="7">
        <v>0</v>
      </c>
      <c r="J434" s="7">
        <v>7.06</v>
      </c>
      <c r="K434" s="7">
        <v>1.63</v>
      </c>
      <c r="L434" s="5" t="str">
        <f>VLOOKUP(X434,[5]Inputs!$A:$F,6,FALSE)</f>
        <v>0.9653</v>
      </c>
      <c r="M434" s="5" t="str">
        <f>VLOOKUP(X434,[5]Inputs!$A:$H,8,FALSE)</f>
        <v>1.0375</v>
      </c>
      <c r="N434" s="5" t="str">
        <f>VLOOKUP(X434,[5]Inputs!$A:$H,7,FALSE)</f>
        <v>1.0300</v>
      </c>
      <c r="O434">
        <v>0</v>
      </c>
      <c r="P434">
        <v>0.43</v>
      </c>
      <c r="Q434" s="17">
        <f>(SQRT((100/(J434*[5]Inputs!$B$9)*V434)^2/(K434^2+1)))*([5]Inputs!$B$8^2/100)</f>
        <v>49.637885297754153</v>
      </c>
      <c r="R434" s="17">
        <f>SQRT((([5]Inputs!$B$8^2/100)*100/(J434*[5]Inputs!$B$9)*V434)^2-(Q434)^2)/(2*PI()*50)</f>
        <v>0.25754374279837455</v>
      </c>
      <c r="S434">
        <f>SQRT((100/(J434*[5]Inputs!$B$9))^2/(K434^2+1))*[5]Inputs!$B$8^2/100</f>
        <v>12.409471324438538</v>
      </c>
      <c r="T434">
        <f>SQRT((100/(J434*[5]Inputs!$B$9))^2-SQRT((100/(J434*[5]Inputs!$B$9))^2/(K434^2+1))^2)*[5]Inputs!$B$8^2/100/2/PI()/50</f>
        <v>6.4385935699593638E-2</v>
      </c>
      <c r="U434">
        <v>0</v>
      </c>
      <c r="V434">
        <v>4</v>
      </c>
      <c r="W434" t="str">
        <f t="shared" si="14"/>
        <v>PSCAD_DMAT_D_Site.FRT_SCR7.06_XR1.63_P1_Q0_Site.FRT.214.1</v>
      </c>
      <c r="X434" t="str">
        <f t="shared" si="15"/>
        <v>1_0_7.06_1.63</v>
      </c>
      <c r="Z434">
        <v>0</v>
      </c>
    </row>
    <row r="435" spans="1:26" x14ac:dyDescent="0.25">
      <c r="A435" s="1" t="s">
        <v>767</v>
      </c>
      <c r="B435" t="s">
        <v>55</v>
      </c>
      <c r="C435" t="s">
        <v>46</v>
      </c>
      <c r="D435" t="s">
        <v>1301</v>
      </c>
      <c r="E435" t="s">
        <v>327</v>
      </c>
      <c r="F435" t="s">
        <v>304</v>
      </c>
      <c r="G435">
        <v>20</v>
      </c>
      <c r="H435">
        <v>1</v>
      </c>
      <c r="I435" s="7">
        <v>0</v>
      </c>
      <c r="J435" s="7">
        <v>4.53</v>
      </c>
      <c r="K435" s="7">
        <v>1.21</v>
      </c>
      <c r="L435" s="5" t="str">
        <f>VLOOKUP(X435,[5]Inputs!$A:$F,6,FALSE)</f>
        <v>0.9087</v>
      </c>
      <c r="M435" s="5" t="str">
        <f>VLOOKUP(X435,[5]Inputs!$A:$H,8,FALSE)</f>
        <v>1.0375</v>
      </c>
      <c r="N435" s="5" t="str">
        <f>VLOOKUP(X435,[5]Inputs!$A:$H,7,FALSE)</f>
        <v>1.0300</v>
      </c>
      <c r="O435">
        <v>0</v>
      </c>
      <c r="P435">
        <v>0.43</v>
      </c>
      <c r="Q435" s="17">
        <f>(SQRT((100/(J435*[5]Inputs!$B$9)*V435)^2/(K435^2+1)))*([5]Inputs!$B$8^2/100)</f>
        <v>94.242575908561946</v>
      </c>
      <c r="R435" s="17">
        <f>SQRT((([5]Inputs!$B$8^2/100)*100/(J435*[5]Inputs!$B$9)*V435)^2-(Q435)^2)/(2*PI()*50)</f>
        <v>0.36297995769457142</v>
      </c>
      <c r="S435">
        <f>SQRT((100/(J435*[5]Inputs!$B$9))^2/(K435^2+1))*[5]Inputs!$B$8^2/100</f>
        <v>23.560643977140487</v>
      </c>
      <c r="T435">
        <f>SQRT((100/(J435*[5]Inputs!$B$9))^2-SQRT((100/(J435*[5]Inputs!$B$9))^2/(K435^2+1))^2)*[5]Inputs!$B$8^2/100/2/PI()/50</f>
        <v>9.0744989423642869E-2</v>
      </c>
      <c r="U435">
        <v>0</v>
      </c>
      <c r="V435">
        <v>4</v>
      </c>
      <c r="W435" t="str">
        <f t="shared" si="14"/>
        <v>PSCAD_DMAT_D_Site.FRT_SCR4.53_XR1.21_P1_Q0_Site.FRT.214.2</v>
      </c>
      <c r="X435" t="str">
        <f t="shared" si="15"/>
        <v>1_0_4.53_1.21</v>
      </c>
      <c r="Z435">
        <v>0</v>
      </c>
    </row>
    <row r="436" spans="1:26" x14ac:dyDescent="0.25">
      <c r="A436" s="1" t="s">
        <v>768</v>
      </c>
      <c r="B436" t="s">
        <v>55</v>
      </c>
      <c r="C436" t="s">
        <v>46</v>
      </c>
      <c r="D436" t="s">
        <v>1301</v>
      </c>
      <c r="E436" t="s">
        <v>327</v>
      </c>
      <c r="F436" t="s">
        <v>304</v>
      </c>
      <c r="G436">
        <v>20</v>
      </c>
      <c r="H436">
        <v>1</v>
      </c>
      <c r="I436" s="7">
        <v>0</v>
      </c>
      <c r="J436" s="7">
        <v>7.06</v>
      </c>
      <c r="K436" s="7">
        <v>1.63</v>
      </c>
      <c r="L436" s="5" t="str">
        <f>VLOOKUP(X436,[5]Inputs!$A:$F,6,FALSE)</f>
        <v>0.9653</v>
      </c>
      <c r="M436" s="5" t="str">
        <f>VLOOKUP(X436,[5]Inputs!$A:$H,8,FALSE)</f>
        <v>1.0375</v>
      </c>
      <c r="N436" s="5" t="str">
        <f>VLOOKUP(X436,[5]Inputs!$A:$H,7,FALSE)</f>
        <v>1.0300</v>
      </c>
      <c r="O436">
        <v>0</v>
      </c>
      <c r="P436">
        <v>0.43</v>
      </c>
      <c r="Q436" s="17">
        <f>(SQRT((100/(J436*[5]Inputs!$B$9)*V436)^2/(K436^2+1)))*([5]Inputs!$B$8^2/100)</f>
        <v>111.68524191994686</v>
      </c>
      <c r="R436" s="17">
        <f>SQRT((([5]Inputs!$B$8^2/100)*100/(J436*[5]Inputs!$B$9)*V436)^2-(Q436)^2)/(2*PI()*50)</f>
        <v>0.57947342129634272</v>
      </c>
      <c r="S436">
        <f>SQRT((100/(J436*[5]Inputs!$B$9))^2/(K436^2+1))*[5]Inputs!$B$8^2/100</f>
        <v>12.409471324438538</v>
      </c>
      <c r="T436">
        <f>SQRT((100/(J436*[5]Inputs!$B$9))^2-SQRT((100/(J436*[5]Inputs!$B$9))^2/(K436^2+1))^2)*[5]Inputs!$B$8^2/100/2/PI()/50</f>
        <v>6.4385935699593638E-2</v>
      </c>
      <c r="U436">
        <v>0</v>
      </c>
      <c r="V436">
        <v>9</v>
      </c>
      <c r="W436" t="str">
        <f t="shared" si="14"/>
        <v>PSCAD_DMAT_D_Site.FRT_SCR7.06_XR1.63_P1_Q0_Site.FRT.215.1</v>
      </c>
      <c r="X436" t="str">
        <f t="shared" si="15"/>
        <v>1_0_7.06_1.63</v>
      </c>
      <c r="Z436">
        <v>0</v>
      </c>
    </row>
    <row r="437" spans="1:26" x14ac:dyDescent="0.25">
      <c r="A437" s="1" t="s">
        <v>769</v>
      </c>
      <c r="B437" t="s">
        <v>55</v>
      </c>
      <c r="C437" t="s">
        <v>46</v>
      </c>
      <c r="D437" t="s">
        <v>1301</v>
      </c>
      <c r="E437" t="s">
        <v>327</v>
      </c>
      <c r="F437" t="s">
        <v>304</v>
      </c>
      <c r="G437">
        <v>20</v>
      </c>
      <c r="H437">
        <v>1</v>
      </c>
      <c r="I437" s="7">
        <v>0</v>
      </c>
      <c r="J437" s="7">
        <v>4.53</v>
      </c>
      <c r="K437" s="7">
        <v>1.21</v>
      </c>
      <c r="L437" s="5" t="str">
        <f>VLOOKUP(X437,[5]Inputs!$A:$F,6,FALSE)</f>
        <v>0.9087</v>
      </c>
      <c r="M437" s="5" t="str">
        <f>VLOOKUP(X437,[5]Inputs!$A:$H,8,FALSE)</f>
        <v>1.0375</v>
      </c>
      <c r="N437" s="5" t="str">
        <f>VLOOKUP(X437,[5]Inputs!$A:$H,7,FALSE)</f>
        <v>1.0300</v>
      </c>
      <c r="O437">
        <v>0</v>
      </c>
      <c r="P437">
        <v>0.43</v>
      </c>
      <c r="Q437" s="17">
        <f>(SQRT((100/(J437*[5]Inputs!$B$9)*V437)^2/(K437^2+1)))*([5]Inputs!$B$8^2/100)</f>
        <v>212.04579579426439</v>
      </c>
      <c r="R437" s="17">
        <f>SQRT((([5]Inputs!$B$8^2/100)*100/(J437*[5]Inputs!$B$9)*V437)^2-(Q437)^2)/(2*PI()*50)</f>
        <v>0.81670490481278579</v>
      </c>
      <c r="S437">
        <f>SQRT((100/(J437*[5]Inputs!$B$9))^2/(K437^2+1))*[5]Inputs!$B$8^2/100</f>
        <v>23.560643977140487</v>
      </c>
      <c r="T437">
        <f>SQRT((100/(J437*[5]Inputs!$B$9))^2-SQRT((100/(J437*[5]Inputs!$B$9))^2/(K437^2+1))^2)*[5]Inputs!$B$8^2/100/2/PI()/50</f>
        <v>9.0744989423642869E-2</v>
      </c>
      <c r="U437">
        <v>0</v>
      </c>
      <c r="V437">
        <v>9</v>
      </c>
      <c r="W437" t="str">
        <f t="shared" si="14"/>
        <v>PSCAD_DMAT_D_Site.FRT_SCR4.53_XR1.21_P1_Q0_Site.FRT.215.2</v>
      </c>
      <c r="X437" t="str">
        <f t="shared" si="15"/>
        <v>1_0_4.53_1.21</v>
      </c>
      <c r="Z437">
        <v>0</v>
      </c>
    </row>
    <row r="438" spans="1:26" x14ac:dyDescent="0.25">
      <c r="A438" s="1" t="s">
        <v>770</v>
      </c>
      <c r="B438" t="s">
        <v>55</v>
      </c>
      <c r="C438" t="s">
        <v>46</v>
      </c>
      <c r="D438" t="s">
        <v>1301</v>
      </c>
      <c r="E438" t="s">
        <v>327</v>
      </c>
      <c r="F438" t="s">
        <v>304</v>
      </c>
      <c r="G438">
        <v>20</v>
      </c>
      <c r="H438">
        <v>0.5</v>
      </c>
      <c r="I438" s="7">
        <v>0</v>
      </c>
      <c r="J438" s="7">
        <v>7.06</v>
      </c>
      <c r="K438" s="7">
        <v>1.63</v>
      </c>
      <c r="L438" s="5" t="str">
        <f>VLOOKUP(X438,[5]Inputs!$A:$F,6,FALSE)</f>
        <v>0.9958</v>
      </c>
      <c r="M438" s="5" t="str">
        <f>VLOOKUP(X438,[5]Inputs!$A:$H,8,FALSE)</f>
        <v>1.0250</v>
      </c>
      <c r="N438" s="5" t="str">
        <f>VLOOKUP(X438,[5]Inputs!$A:$H,7,FALSE)</f>
        <v>1.0300</v>
      </c>
      <c r="O438">
        <v>0</v>
      </c>
      <c r="P438">
        <v>0.43</v>
      </c>
      <c r="Q438">
        <v>1E-3</v>
      </c>
      <c r="R438">
        <v>0</v>
      </c>
      <c r="S438">
        <f>SQRT((100/(J438*[5]Inputs!$B$9))^2/(K438^2+1))*[5]Inputs!$B$8^2/100</f>
        <v>12.409471324438538</v>
      </c>
      <c r="T438">
        <f>SQRT((100/(J438*[5]Inputs!$B$9))^2-SQRT((100/(J438*[5]Inputs!$B$9))^2/(K438^2+1))^2)*[5]Inputs!$B$8^2/100/2/PI()/50</f>
        <v>6.4385935699593638E-2</v>
      </c>
      <c r="U438">
        <v>0</v>
      </c>
      <c r="V438">
        <v>0</v>
      </c>
      <c r="W438" t="str">
        <f t="shared" si="14"/>
        <v>PSCAD_DMAT_D_Site.FRT_SCR7.06_XR1.63_P0.5_Q0_Site.FRT.216.1</v>
      </c>
      <c r="X438" t="str">
        <f t="shared" si="15"/>
        <v>0.5_0_7.06_1.63</v>
      </c>
      <c r="Z438">
        <v>0</v>
      </c>
    </row>
    <row r="439" spans="1:26" x14ac:dyDescent="0.25">
      <c r="A439" s="1" t="s">
        <v>771</v>
      </c>
      <c r="B439" t="s">
        <v>55</v>
      </c>
      <c r="C439" t="s">
        <v>46</v>
      </c>
      <c r="D439" t="s">
        <v>1301</v>
      </c>
      <c r="E439" t="s">
        <v>327</v>
      </c>
      <c r="F439" t="s">
        <v>304</v>
      </c>
      <c r="G439">
        <v>20</v>
      </c>
      <c r="H439">
        <v>0.5</v>
      </c>
      <c r="I439" s="7">
        <v>0</v>
      </c>
      <c r="J439" s="7">
        <v>4.53</v>
      </c>
      <c r="K439" s="7">
        <v>1.21</v>
      </c>
      <c r="L439" s="5" t="str">
        <f>VLOOKUP(X439,[5]Inputs!$A:$F,6,FALSE)</f>
        <v>0.9653</v>
      </c>
      <c r="M439" s="5" t="str">
        <f>VLOOKUP(X439,[5]Inputs!$A:$H,8,FALSE)</f>
        <v>1.0250</v>
      </c>
      <c r="N439" s="5" t="str">
        <f>VLOOKUP(X439,[5]Inputs!$A:$H,7,FALSE)</f>
        <v>1.0300</v>
      </c>
      <c r="O439">
        <v>0</v>
      </c>
      <c r="P439">
        <v>0.43</v>
      </c>
      <c r="Q439">
        <v>1E-3</v>
      </c>
      <c r="R439">
        <v>0</v>
      </c>
      <c r="S439">
        <f>SQRT((100/(J439*[5]Inputs!$B$9))^2/(K439^2+1))*[5]Inputs!$B$8^2/100</f>
        <v>23.560643977140487</v>
      </c>
      <c r="T439">
        <f>SQRT((100/(J439*[5]Inputs!$B$9))^2-SQRT((100/(J439*[5]Inputs!$B$9))^2/(K439^2+1))^2)*[5]Inputs!$B$8^2/100/2/PI()/50</f>
        <v>9.0744989423642869E-2</v>
      </c>
      <c r="U439">
        <v>0</v>
      </c>
      <c r="V439">
        <v>0</v>
      </c>
      <c r="W439" t="str">
        <f t="shared" si="14"/>
        <v>PSCAD_DMAT_D_Site.FRT_SCR4.53_XR1.21_P0.5_Q0_Site.FRT.216.2</v>
      </c>
      <c r="X439" t="str">
        <f t="shared" si="15"/>
        <v>0.5_0_4.53_1.21</v>
      </c>
      <c r="Z439">
        <v>0</v>
      </c>
    </row>
    <row r="440" spans="1:26" x14ac:dyDescent="0.25">
      <c r="A440" s="1" t="s">
        <v>772</v>
      </c>
      <c r="B440" t="s">
        <v>55</v>
      </c>
      <c r="C440" t="s">
        <v>46</v>
      </c>
      <c r="D440" t="s">
        <v>1301</v>
      </c>
      <c r="E440" t="s">
        <v>327</v>
      </c>
      <c r="F440" t="s">
        <v>304</v>
      </c>
      <c r="G440">
        <v>20</v>
      </c>
      <c r="H440">
        <v>0.5</v>
      </c>
      <c r="I440" s="7">
        <v>0</v>
      </c>
      <c r="J440" s="7">
        <v>7.06</v>
      </c>
      <c r="K440" s="7">
        <v>1.63</v>
      </c>
      <c r="L440" s="5" t="str">
        <f>VLOOKUP(X440,[5]Inputs!$A:$F,6,FALSE)</f>
        <v>0.9958</v>
      </c>
      <c r="M440" s="5" t="str">
        <f>VLOOKUP(X440,[5]Inputs!$A:$H,8,FALSE)</f>
        <v>1.0250</v>
      </c>
      <c r="N440" s="5" t="str">
        <f>VLOOKUP(X440,[5]Inputs!$A:$H,7,FALSE)</f>
        <v>1.0300</v>
      </c>
      <c r="O440">
        <v>0</v>
      </c>
      <c r="P440">
        <v>0.43</v>
      </c>
      <c r="Q440" s="17">
        <f>(SQRT((100/(J440*[5]Inputs!$B$9)*V440)^2/(K440^2+1)))*([5]Inputs!$B$8^2/100)</f>
        <v>1.3650418456882394</v>
      </c>
      <c r="R440" s="17">
        <f>SQRT((([5]Inputs!$B$8^2/100)*100/(J440*[5]Inputs!$B$9)*V440)^2-(Q440)^2)/(2*PI()*50)</f>
        <v>7.0824529269552985E-3</v>
      </c>
      <c r="S440">
        <f>SQRT((100/(J440*[5]Inputs!$B$9))^2/(K440^2+1))*[5]Inputs!$B$8^2/100</f>
        <v>12.409471324438538</v>
      </c>
      <c r="T440">
        <f>SQRT((100/(J440*[5]Inputs!$B$9))^2-SQRT((100/(J440*[5]Inputs!$B$9))^2/(K440^2+1))^2)*[5]Inputs!$B$8^2/100/2/PI()/50</f>
        <v>6.4385935699593638E-2</v>
      </c>
      <c r="U440">
        <v>0</v>
      </c>
      <c r="V440">
        <v>0.11</v>
      </c>
      <c r="W440" t="str">
        <f t="shared" si="14"/>
        <v>PSCAD_DMAT_D_Site.FRT_SCR7.06_XR1.63_P0.5_Q0_Site.FRT.217.1</v>
      </c>
      <c r="X440" t="str">
        <f t="shared" si="15"/>
        <v>0.5_0_7.06_1.63</v>
      </c>
      <c r="Z440">
        <v>0</v>
      </c>
    </row>
    <row r="441" spans="1:26" x14ac:dyDescent="0.25">
      <c r="A441" s="1" t="s">
        <v>773</v>
      </c>
      <c r="B441" t="s">
        <v>55</v>
      </c>
      <c r="C441" t="s">
        <v>46</v>
      </c>
      <c r="D441" t="s">
        <v>1301</v>
      </c>
      <c r="E441" t="s">
        <v>327</v>
      </c>
      <c r="F441" t="s">
        <v>304</v>
      </c>
      <c r="G441">
        <v>20</v>
      </c>
      <c r="H441">
        <v>0.5</v>
      </c>
      <c r="I441" s="7">
        <v>0</v>
      </c>
      <c r="J441" s="7">
        <v>4.53</v>
      </c>
      <c r="K441" s="7">
        <v>1.21</v>
      </c>
      <c r="L441" s="5" t="str">
        <f>VLOOKUP(X441,[5]Inputs!$A:$F,6,FALSE)</f>
        <v>0.9653</v>
      </c>
      <c r="M441" s="5" t="str">
        <f>VLOOKUP(X441,[5]Inputs!$A:$H,8,FALSE)</f>
        <v>1.0250</v>
      </c>
      <c r="N441" s="5" t="str">
        <f>VLOOKUP(X441,[5]Inputs!$A:$H,7,FALSE)</f>
        <v>1.0300</v>
      </c>
      <c r="O441">
        <v>0</v>
      </c>
      <c r="P441">
        <v>0.43</v>
      </c>
      <c r="Q441" s="17">
        <f>(SQRT((100/(J441*[5]Inputs!$B$9)*V441)^2/(K441^2+1)))*([5]Inputs!$B$8^2/100)</f>
        <v>2.5916708374854536</v>
      </c>
      <c r="R441" s="17">
        <f>SQRT((([5]Inputs!$B$8^2/100)*100/(J441*[5]Inputs!$B$9)*V441)^2-(Q441)^2)/(2*PI()*50)</f>
        <v>9.981948836600715E-3</v>
      </c>
      <c r="S441">
        <f>SQRT((100/(J441*[5]Inputs!$B$9))^2/(K441^2+1))*[5]Inputs!$B$8^2/100</f>
        <v>23.560643977140487</v>
      </c>
      <c r="T441">
        <f>SQRT((100/(J441*[5]Inputs!$B$9))^2-SQRT((100/(J441*[5]Inputs!$B$9))^2/(K441^2+1))^2)*[5]Inputs!$B$8^2/100/2/PI()/50</f>
        <v>9.0744989423642869E-2</v>
      </c>
      <c r="U441">
        <v>0</v>
      </c>
      <c r="V441">
        <v>0.11</v>
      </c>
      <c r="W441" t="str">
        <f t="shared" si="14"/>
        <v>PSCAD_DMAT_D_Site.FRT_SCR4.53_XR1.21_P0.5_Q0_Site.FRT.217.2</v>
      </c>
      <c r="X441" t="str">
        <f t="shared" si="15"/>
        <v>0.5_0_4.53_1.21</v>
      </c>
      <c r="Z441">
        <v>0</v>
      </c>
    </row>
    <row r="442" spans="1:26" x14ac:dyDescent="0.25">
      <c r="A442" s="1" t="s">
        <v>774</v>
      </c>
      <c r="B442" t="s">
        <v>55</v>
      </c>
      <c r="C442" t="s">
        <v>46</v>
      </c>
      <c r="D442" t="s">
        <v>1301</v>
      </c>
      <c r="E442" t="s">
        <v>327</v>
      </c>
      <c r="F442" t="s">
        <v>304</v>
      </c>
      <c r="G442">
        <v>20</v>
      </c>
      <c r="H442">
        <v>0.5</v>
      </c>
      <c r="I442" s="7">
        <v>0</v>
      </c>
      <c r="J442" s="7">
        <v>7.06</v>
      </c>
      <c r="K442" s="7">
        <v>1.63</v>
      </c>
      <c r="L442" s="5" t="str">
        <f>VLOOKUP(X442,[5]Inputs!$A:$F,6,FALSE)</f>
        <v>0.9958</v>
      </c>
      <c r="M442" s="5" t="str">
        <f>VLOOKUP(X442,[5]Inputs!$A:$H,8,FALSE)</f>
        <v>1.0250</v>
      </c>
      <c r="N442" s="5" t="str">
        <f>VLOOKUP(X442,[5]Inputs!$A:$H,7,FALSE)</f>
        <v>1.0300</v>
      </c>
      <c r="O442">
        <v>0</v>
      </c>
      <c r="P442">
        <v>0.43</v>
      </c>
      <c r="Q442" s="17">
        <f>(SQRT((100/(J442*[5]Inputs!$B$9)*V442)^2/(K442^2+1)))*([5]Inputs!$B$8^2/100)</f>
        <v>3.1023678311096345</v>
      </c>
      <c r="R442" s="17">
        <f>SQRT((([5]Inputs!$B$8^2/100)*100/(J442*[5]Inputs!$B$9)*V442)^2-(Q442)^2)/(2*PI()*50)</f>
        <v>1.609648392489841E-2</v>
      </c>
      <c r="S442">
        <f>SQRT((100/(J442*[5]Inputs!$B$9))^2/(K442^2+1))*[5]Inputs!$B$8^2/100</f>
        <v>12.409471324438538</v>
      </c>
      <c r="T442">
        <f>SQRT((100/(J442*[5]Inputs!$B$9))^2-SQRT((100/(J442*[5]Inputs!$B$9))^2/(K442^2+1))^2)*[5]Inputs!$B$8^2/100/2/PI()/50</f>
        <v>6.4385935699593638E-2</v>
      </c>
      <c r="U442">
        <v>0</v>
      </c>
      <c r="V442">
        <v>0.25</v>
      </c>
      <c r="W442" t="str">
        <f t="shared" si="14"/>
        <v>PSCAD_DMAT_D_Site.FRT_SCR7.06_XR1.63_P0.5_Q0_Site.FRT.218.1</v>
      </c>
      <c r="X442" t="str">
        <f t="shared" si="15"/>
        <v>0.5_0_7.06_1.63</v>
      </c>
      <c r="Z442">
        <v>0</v>
      </c>
    </row>
    <row r="443" spans="1:26" x14ac:dyDescent="0.25">
      <c r="A443" s="1" t="s">
        <v>775</v>
      </c>
      <c r="B443" t="s">
        <v>55</v>
      </c>
      <c r="C443" t="s">
        <v>46</v>
      </c>
      <c r="D443" t="s">
        <v>1301</v>
      </c>
      <c r="E443" t="s">
        <v>327</v>
      </c>
      <c r="F443" t="s">
        <v>304</v>
      </c>
      <c r="G443">
        <v>20</v>
      </c>
      <c r="H443">
        <v>0.5</v>
      </c>
      <c r="I443" s="7">
        <v>0</v>
      </c>
      <c r="J443" s="7">
        <v>4.53</v>
      </c>
      <c r="K443" s="7">
        <v>1.21</v>
      </c>
      <c r="L443" s="5" t="str">
        <f>VLOOKUP(X443,[5]Inputs!$A:$F,6,FALSE)</f>
        <v>0.9653</v>
      </c>
      <c r="M443" s="5" t="str">
        <f>VLOOKUP(X443,[5]Inputs!$A:$H,8,FALSE)</f>
        <v>1.0250</v>
      </c>
      <c r="N443" s="5" t="str">
        <f>VLOOKUP(X443,[5]Inputs!$A:$H,7,FALSE)</f>
        <v>1.0300</v>
      </c>
      <c r="O443">
        <v>0</v>
      </c>
      <c r="P443">
        <v>0.43</v>
      </c>
      <c r="Q443" s="17">
        <f>(SQRT((100/(J443*[5]Inputs!$B$9)*V443)^2/(K443^2+1)))*([5]Inputs!$B$8^2/100)</f>
        <v>5.8901609942851216</v>
      </c>
      <c r="R443" s="17">
        <f>SQRT((([5]Inputs!$B$8^2/100)*100/(J443*[5]Inputs!$B$9)*V443)^2-(Q443)^2)/(2*PI()*50)</f>
        <v>2.2686247355910714E-2</v>
      </c>
      <c r="S443">
        <f>SQRT((100/(J443*[5]Inputs!$B$9))^2/(K443^2+1))*[5]Inputs!$B$8^2/100</f>
        <v>23.560643977140487</v>
      </c>
      <c r="T443">
        <f>SQRT((100/(J443*[5]Inputs!$B$9))^2-SQRT((100/(J443*[5]Inputs!$B$9))^2/(K443^2+1))^2)*[5]Inputs!$B$8^2/100/2/PI()/50</f>
        <v>9.0744989423642869E-2</v>
      </c>
      <c r="U443">
        <v>0</v>
      </c>
      <c r="V443">
        <v>0.25</v>
      </c>
      <c r="W443" t="str">
        <f t="shared" si="14"/>
        <v>PSCAD_DMAT_D_Site.FRT_SCR4.53_XR1.21_P0.5_Q0_Site.FRT.218.2</v>
      </c>
      <c r="X443" t="str">
        <f t="shared" si="15"/>
        <v>0.5_0_4.53_1.21</v>
      </c>
      <c r="Z443">
        <v>0</v>
      </c>
    </row>
    <row r="444" spans="1:26" x14ac:dyDescent="0.25">
      <c r="A444" s="1" t="s">
        <v>776</v>
      </c>
      <c r="B444" t="s">
        <v>55</v>
      </c>
      <c r="C444" t="s">
        <v>46</v>
      </c>
      <c r="D444" t="s">
        <v>1301</v>
      </c>
      <c r="E444" t="s">
        <v>327</v>
      </c>
      <c r="F444" t="s">
        <v>304</v>
      </c>
      <c r="G444">
        <v>20</v>
      </c>
      <c r="H444">
        <v>0.5</v>
      </c>
      <c r="I444" s="7">
        <v>0</v>
      </c>
      <c r="J444" s="7">
        <v>7.06</v>
      </c>
      <c r="K444" s="7">
        <v>1.63</v>
      </c>
      <c r="L444" s="5" t="str">
        <f>VLOOKUP(X444,[5]Inputs!$A:$F,6,FALSE)</f>
        <v>0.9958</v>
      </c>
      <c r="M444" s="5" t="str">
        <f>VLOOKUP(X444,[5]Inputs!$A:$H,8,FALSE)</f>
        <v>1.0250</v>
      </c>
      <c r="N444" s="5" t="str">
        <f>VLOOKUP(X444,[5]Inputs!$A:$H,7,FALSE)</f>
        <v>1.0300</v>
      </c>
      <c r="O444">
        <v>0</v>
      </c>
      <c r="P444">
        <v>0.43</v>
      </c>
      <c r="Q444" s="17">
        <f>(SQRT((100/(J444*[5]Inputs!$B$9)*V444)^2/(K444^2+1)))*([5]Inputs!$B$8^2/100)</f>
        <v>5.2119779562641861</v>
      </c>
      <c r="R444" s="17">
        <f>SQRT((([5]Inputs!$B$8^2/100)*100/(J444*[5]Inputs!$B$9)*V444)^2-(Q444)^2)/(2*PI()*50)</f>
        <v>2.7042092993829325E-2</v>
      </c>
      <c r="S444">
        <f>SQRT((100/(J444*[5]Inputs!$B$9))^2/(K444^2+1))*[5]Inputs!$B$8^2/100</f>
        <v>12.409471324438538</v>
      </c>
      <c r="T444">
        <f>SQRT((100/(J444*[5]Inputs!$B$9))^2-SQRT((100/(J444*[5]Inputs!$B$9))^2/(K444^2+1))^2)*[5]Inputs!$B$8^2/100/2/PI()/50</f>
        <v>6.4385935699593638E-2</v>
      </c>
      <c r="U444">
        <v>0</v>
      </c>
      <c r="V444">
        <v>0.42</v>
      </c>
      <c r="W444" t="str">
        <f t="shared" si="14"/>
        <v>PSCAD_DMAT_D_Site.FRT_SCR7.06_XR1.63_P0.5_Q0_Site.FRT.219.1</v>
      </c>
      <c r="X444" t="str">
        <f t="shared" si="15"/>
        <v>0.5_0_7.06_1.63</v>
      </c>
      <c r="Z444">
        <v>0</v>
      </c>
    </row>
    <row r="445" spans="1:26" x14ac:dyDescent="0.25">
      <c r="A445" s="1" t="s">
        <v>777</v>
      </c>
      <c r="B445" t="s">
        <v>55</v>
      </c>
      <c r="C445" t="s">
        <v>46</v>
      </c>
      <c r="D445" t="s">
        <v>1301</v>
      </c>
      <c r="E445" t="s">
        <v>327</v>
      </c>
      <c r="F445" t="s">
        <v>304</v>
      </c>
      <c r="G445">
        <v>20</v>
      </c>
      <c r="H445">
        <v>0.5</v>
      </c>
      <c r="I445" s="7">
        <v>0</v>
      </c>
      <c r="J445" s="7">
        <v>4.53</v>
      </c>
      <c r="K445" s="7">
        <v>1.21</v>
      </c>
      <c r="L445" s="5" t="str">
        <f>VLOOKUP(X445,[5]Inputs!$A:$F,6,FALSE)</f>
        <v>0.9653</v>
      </c>
      <c r="M445" s="5" t="str">
        <f>VLOOKUP(X445,[5]Inputs!$A:$H,8,FALSE)</f>
        <v>1.0250</v>
      </c>
      <c r="N445" s="5" t="str">
        <f>VLOOKUP(X445,[5]Inputs!$A:$H,7,FALSE)</f>
        <v>1.0300</v>
      </c>
      <c r="O445">
        <v>0</v>
      </c>
      <c r="P445">
        <v>0.43</v>
      </c>
      <c r="Q445" s="17">
        <f>(SQRT((100/(J445*[5]Inputs!$B$9)*V445)^2/(K445^2+1)))*([5]Inputs!$B$8^2/100)</f>
        <v>9.8954704703990046</v>
      </c>
      <c r="R445" s="17">
        <f>SQRT((([5]Inputs!$B$8^2/100)*100/(J445*[5]Inputs!$B$9)*V445)^2-(Q445)^2)/(2*PI()*50)</f>
        <v>3.8112895557929995E-2</v>
      </c>
      <c r="S445">
        <f>SQRT((100/(J445*[5]Inputs!$B$9))^2/(K445^2+1))*[5]Inputs!$B$8^2/100</f>
        <v>23.560643977140487</v>
      </c>
      <c r="T445">
        <f>SQRT((100/(J445*[5]Inputs!$B$9))^2-SQRT((100/(J445*[5]Inputs!$B$9))^2/(K445^2+1))^2)*[5]Inputs!$B$8^2/100/2/PI()/50</f>
        <v>9.0744989423642869E-2</v>
      </c>
      <c r="U445">
        <v>0</v>
      </c>
      <c r="V445">
        <v>0.42</v>
      </c>
      <c r="W445" t="str">
        <f t="shared" si="14"/>
        <v>PSCAD_DMAT_D_Site.FRT_SCR4.53_XR1.21_P0.5_Q0_Site.FRT.219.2</v>
      </c>
      <c r="X445" t="str">
        <f t="shared" si="15"/>
        <v>0.5_0_4.53_1.21</v>
      </c>
      <c r="Z445">
        <v>0</v>
      </c>
    </row>
    <row r="446" spans="1:26" x14ac:dyDescent="0.25">
      <c r="A446" s="1" t="s">
        <v>778</v>
      </c>
      <c r="B446" t="s">
        <v>55</v>
      </c>
      <c r="C446" t="s">
        <v>46</v>
      </c>
      <c r="D446" t="s">
        <v>1301</v>
      </c>
      <c r="E446" t="s">
        <v>327</v>
      </c>
      <c r="F446" t="s">
        <v>304</v>
      </c>
      <c r="G446">
        <v>20</v>
      </c>
      <c r="H446">
        <v>0.5</v>
      </c>
      <c r="I446" s="7">
        <v>0</v>
      </c>
      <c r="J446" s="7">
        <v>7.06</v>
      </c>
      <c r="K446" s="7">
        <v>1.63</v>
      </c>
      <c r="L446" s="5" t="str">
        <f>VLOOKUP(X446,[5]Inputs!$A:$F,6,FALSE)</f>
        <v>0.9958</v>
      </c>
      <c r="M446" s="5" t="str">
        <f>VLOOKUP(X446,[5]Inputs!$A:$H,8,FALSE)</f>
        <v>1.0250</v>
      </c>
      <c r="N446" s="5" t="str">
        <f>VLOOKUP(X446,[5]Inputs!$A:$H,7,FALSE)</f>
        <v>1.0300</v>
      </c>
      <c r="O446">
        <v>0</v>
      </c>
      <c r="P446">
        <v>0.43</v>
      </c>
      <c r="Q446" s="17">
        <f>(SQRT((100/(J446*[5]Inputs!$B$9)*V446)^2/(K446^2+1)))*([5]Inputs!$B$8^2/100)</f>
        <v>8.1902510741294368</v>
      </c>
      <c r="R446" s="17">
        <f>SQRT((([5]Inputs!$B$8^2/100)*100/(J446*[5]Inputs!$B$9)*V446)^2-(Q446)^2)/(2*PI()*50)</f>
        <v>4.2494717561731794E-2</v>
      </c>
      <c r="S446">
        <f>SQRT((100/(J446*[5]Inputs!$B$9))^2/(K446^2+1))*[5]Inputs!$B$8^2/100</f>
        <v>12.409471324438538</v>
      </c>
      <c r="T446">
        <f>SQRT((100/(J446*[5]Inputs!$B$9))^2-SQRT((100/(J446*[5]Inputs!$B$9))^2/(K446^2+1))^2)*[5]Inputs!$B$8^2/100/2/PI()/50</f>
        <v>6.4385935699593638E-2</v>
      </c>
      <c r="U446">
        <v>0</v>
      </c>
      <c r="V446">
        <v>0.66</v>
      </c>
      <c r="W446" t="str">
        <f t="shared" si="14"/>
        <v>PSCAD_DMAT_D_Site.FRT_SCR7.06_XR1.63_P0.5_Q0_Site.FRT.220.1</v>
      </c>
      <c r="X446" t="str">
        <f t="shared" si="15"/>
        <v>0.5_0_7.06_1.63</v>
      </c>
      <c r="Z446">
        <v>0</v>
      </c>
    </row>
    <row r="447" spans="1:26" x14ac:dyDescent="0.25">
      <c r="A447" s="1" t="s">
        <v>779</v>
      </c>
      <c r="B447" t="s">
        <v>55</v>
      </c>
      <c r="C447" t="s">
        <v>46</v>
      </c>
      <c r="D447" t="s">
        <v>1301</v>
      </c>
      <c r="E447" t="s">
        <v>327</v>
      </c>
      <c r="F447" t="s">
        <v>304</v>
      </c>
      <c r="G447">
        <v>20</v>
      </c>
      <c r="H447">
        <v>0.5</v>
      </c>
      <c r="I447" s="7">
        <v>0</v>
      </c>
      <c r="J447" s="7">
        <v>4.53</v>
      </c>
      <c r="K447" s="7">
        <v>1.21</v>
      </c>
      <c r="L447" s="5" t="str">
        <f>VLOOKUP(X447,[5]Inputs!$A:$F,6,FALSE)</f>
        <v>0.9653</v>
      </c>
      <c r="M447" s="5" t="str">
        <f>VLOOKUP(X447,[5]Inputs!$A:$H,8,FALSE)</f>
        <v>1.0250</v>
      </c>
      <c r="N447" s="5" t="str">
        <f>VLOOKUP(X447,[5]Inputs!$A:$H,7,FALSE)</f>
        <v>1.0300</v>
      </c>
      <c r="O447">
        <v>0</v>
      </c>
      <c r="P447">
        <v>0.43</v>
      </c>
      <c r="Q447" s="17">
        <f>(SQRT((100/(J447*[5]Inputs!$B$9)*V447)^2/(K447^2+1)))*([5]Inputs!$B$8^2/100)</f>
        <v>15.550025024912721</v>
      </c>
      <c r="R447" s="17">
        <f>SQRT((([5]Inputs!$B$8^2/100)*100/(J447*[5]Inputs!$B$9)*V447)^2-(Q447)^2)/(2*PI()*50)</f>
        <v>5.9891693019604286E-2</v>
      </c>
      <c r="S447">
        <f>SQRT((100/(J447*[5]Inputs!$B$9))^2/(K447^2+1))*[5]Inputs!$B$8^2/100</f>
        <v>23.560643977140487</v>
      </c>
      <c r="T447">
        <f>SQRT((100/(J447*[5]Inputs!$B$9))^2-SQRT((100/(J447*[5]Inputs!$B$9))^2/(K447^2+1))^2)*[5]Inputs!$B$8^2/100/2/PI()/50</f>
        <v>9.0744989423642869E-2</v>
      </c>
      <c r="U447">
        <v>0</v>
      </c>
      <c r="V447">
        <v>0.66</v>
      </c>
      <c r="W447" t="str">
        <f t="shared" si="14"/>
        <v>PSCAD_DMAT_D_Site.FRT_SCR4.53_XR1.21_P0.5_Q0_Site.FRT.220.2</v>
      </c>
      <c r="X447" t="str">
        <f t="shared" si="15"/>
        <v>0.5_0_4.53_1.21</v>
      </c>
      <c r="Z447">
        <v>0</v>
      </c>
    </row>
    <row r="448" spans="1:26" x14ac:dyDescent="0.25">
      <c r="A448" s="1" t="s">
        <v>780</v>
      </c>
      <c r="B448" t="s">
        <v>55</v>
      </c>
      <c r="C448" t="s">
        <v>46</v>
      </c>
      <c r="D448" t="s">
        <v>1301</v>
      </c>
      <c r="E448" t="s">
        <v>327</v>
      </c>
      <c r="F448" t="s">
        <v>304</v>
      </c>
      <c r="G448">
        <v>20</v>
      </c>
      <c r="H448">
        <v>0.5</v>
      </c>
      <c r="I448" s="7">
        <v>0</v>
      </c>
      <c r="J448" s="7">
        <v>7.06</v>
      </c>
      <c r="K448" s="7">
        <v>1.63</v>
      </c>
      <c r="L448" s="5" t="str">
        <f>VLOOKUP(X448,[5]Inputs!$A:$F,6,FALSE)</f>
        <v>0.9958</v>
      </c>
      <c r="M448" s="5" t="str">
        <f>VLOOKUP(X448,[5]Inputs!$A:$H,8,FALSE)</f>
        <v>1.0250</v>
      </c>
      <c r="N448" s="5" t="str">
        <f>VLOOKUP(X448,[5]Inputs!$A:$H,7,FALSE)</f>
        <v>1.0300</v>
      </c>
      <c r="O448">
        <v>0</v>
      </c>
      <c r="P448">
        <v>0.43</v>
      </c>
      <c r="Q448" s="17">
        <f>(SQRT((100/(J448*[5]Inputs!$B$9)*V448)^2/(K448^2+1)))*([5]Inputs!$B$8^2/100)</f>
        <v>12.409471324438538</v>
      </c>
      <c r="R448" s="17">
        <f>SQRT((([5]Inputs!$B$8^2/100)*100/(J448*[5]Inputs!$B$9)*V448)^2-(Q448)^2)/(2*PI()*50)</f>
        <v>6.4385935699593638E-2</v>
      </c>
      <c r="S448">
        <f>SQRT((100/(J448*[5]Inputs!$B$9))^2/(K448^2+1))*[5]Inputs!$B$8^2/100</f>
        <v>12.409471324438538</v>
      </c>
      <c r="T448">
        <f>SQRT((100/(J448*[5]Inputs!$B$9))^2-SQRT((100/(J448*[5]Inputs!$B$9))^2/(K448^2+1))^2)*[5]Inputs!$B$8^2/100/2/PI()/50</f>
        <v>6.4385935699593638E-2</v>
      </c>
      <c r="U448">
        <v>0</v>
      </c>
      <c r="V448">
        <v>1</v>
      </c>
      <c r="W448" t="str">
        <f t="shared" si="14"/>
        <v>PSCAD_DMAT_D_Site.FRT_SCR7.06_XR1.63_P0.5_Q0_Site.FRT.221.1</v>
      </c>
      <c r="X448" t="str">
        <f t="shared" si="15"/>
        <v>0.5_0_7.06_1.63</v>
      </c>
      <c r="Z448">
        <v>0</v>
      </c>
    </row>
    <row r="449" spans="1:28" x14ac:dyDescent="0.25">
      <c r="A449" s="1" t="s">
        <v>781</v>
      </c>
      <c r="B449" t="s">
        <v>55</v>
      </c>
      <c r="C449" t="s">
        <v>46</v>
      </c>
      <c r="D449" t="s">
        <v>1301</v>
      </c>
      <c r="E449" t="s">
        <v>327</v>
      </c>
      <c r="F449" t="s">
        <v>304</v>
      </c>
      <c r="G449">
        <v>20</v>
      </c>
      <c r="H449">
        <v>0.5</v>
      </c>
      <c r="I449" s="7">
        <v>0</v>
      </c>
      <c r="J449" s="7">
        <v>4.53</v>
      </c>
      <c r="K449" s="7">
        <v>1.21</v>
      </c>
      <c r="L449" s="5" t="str">
        <f>VLOOKUP(X449,[5]Inputs!$A:$F,6,FALSE)</f>
        <v>0.9653</v>
      </c>
      <c r="M449" s="5" t="str">
        <f>VLOOKUP(X449,[5]Inputs!$A:$H,8,FALSE)</f>
        <v>1.0250</v>
      </c>
      <c r="N449" s="5" t="str">
        <f>VLOOKUP(X449,[5]Inputs!$A:$H,7,FALSE)</f>
        <v>1.0300</v>
      </c>
      <c r="O449">
        <v>0</v>
      </c>
      <c r="P449">
        <v>0.43</v>
      </c>
      <c r="Q449" s="17">
        <f>(SQRT((100/(J449*[5]Inputs!$B$9)*V449)^2/(K449^2+1)))*([5]Inputs!$B$8^2/100)</f>
        <v>23.560643977140487</v>
      </c>
      <c r="R449" s="17">
        <f>SQRT((([5]Inputs!$B$8^2/100)*100/(J449*[5]Inputs!$B$9)*V449)^2-(Q449)^2)/(2*PI()*50)</f>
        <v>9.0744989423642855E-2</v>
      </c>
      <c r="S449">
        <f>SQRT((100/(J449*[5]Inputs!$B$9))^2/(K449^2+1))*[5]Inputs!$B$8^2/100</f>
        <v>23.560643977140487</v>
      </c>
      <c r="T449">
        <f>SQRT((100/(J449*[5]Inputs!$B$9))^2-SQRT((100/(J449*[5]Inputs!$B$9))^2/(K449^2+1))^2)*[5]Inputs!$B$8^2/100/2/PI()/50</f>
        <v>9.0744989423642869E-2</v>
      </c>
      <c r="U449">
        <v>0</v>
      </c>
      <c r="V449">
        <v>1</v>
      </c>
      <c r="W449" t="str">
        <f t="shared" si="14"/>
        <v>PSCAD_DMAT_D_Site.FRT_SCR4.53_XR1.21_P0.5_Q0_Site.FRT.221.2</v>
      </c>
      <c r="X449" t="str">
        <f t="shared" si="15"/>
        <v>0.5_0_4.53_1.21</v>
      </c>
      <c r="Z449">
        <v>0</v>
      </c>
    </row>
    <row r="450" spans="1:28" x14ac:dyDescent="0.25">
      <c r="A450" s="1" t="s">
        <v>782</v>
      </c>
      <c r="B450" t="s">
        <v>55</v>
      </c>
      <c r="C450" t="s">
        <v>46</v>
      </c>
      <c r="D450" t="s">
        <v>1301</v>
      </c>
      <c r="E450" t="s">
        <v>327</v>
      </c>
      <c r="F450" t="s">
        <v>304</v>
      </c>
      <c r="G450">
        <v>20</v>
      </c>
      <c r="H450">
        <v>0.5</v>
      </c>
      <c r="I450" s="7">
        <v>0</v>
      </c>
      <c r="J450" s="7">
        <v>7.06</v>
      </c>
      <c r="K450" s="7">
        <v>1.63</v>
      </c>
      <c r="L450" s="5" t="str">
        <f>VLOOKUP(X450,[5]Inputs!$A:$F,6,FALSE)</f>
        <v>0.9958</v>
      </c>
      <c r="M450" s="5" t="str">
        <f>VLOOKUP(X450,[5]Inputs!$A:$H,8,FALSE)</f>
        <v>1.0250</v>
      </c>
      <c r="N450" s="5" t="str">
        <f>VLOOKUP(X450,[5]Inputs!$A:$H,7,FALSE)</f>
        <v>1.0300</v>
      </c>
      <c r="O450">
        <v>0</v>
      </c>
      <c r="P450">
        <v>0.43</v>
      </c>
      <c r="Q450" s="17">
        <f>(SQRT((100/(J450*[5]Inputs!$B$9)*V450)^2/(K450^2+1)))*([5]Inputs!$B$8^2/100)</f>
        <v>18.614206986657809</v>
      </c>
      <c r="R450" s="17">
        <f>SQRT((([5]Inputs!$B$8^2/100)*100/(J450*[5]Inputs!$B$9)*V450)^2-(Q450)^2)/(2*PI()*50)</f>
        <v>9.657890354939043E-2</v>
      </c>
      <c r="S450">
        <f>SQRT((100/(J450*[5]Inputs!$B$9))^2/(K450^2+1))*[5]Inputs!$B$8^2/100</f>
        <v>12.409471324438538</v>
      </c>
      <c r="T450">
        <f>SQRT((100/(J450*[5]Inputs!$B$9))^2-SQRT((100/(J450*[5]Inputs!$B$9))^2/(K450^2+1))^2)*[5]Inputs!$B$8^2/100/2/PI()/50</f>
        <v>6.4385935699593638E-2</v>
      </c>
      <c r="U450">
        <v>0</v>
      </c>
      <c r="V450">
        <v>1.5</v>
      </c>
      <c r="W450" t="str">
        <f t="shared" si="14"/>
        <v>PSCAD_DMAT_D_Site.FRT_SCR7.06_XR1.63_P0.5_Q0_Site.FRT.222.1</v>
      </c>
      <c r="X450" t="str">
        <f t="shared" si="15"/>
        <v>0.5_0_7.06_1.63</v>
      </c>
      <c r="Z450">
        <v>0</v>
      </c>
    </row>
    <row r="451" spans="1:28" x14ac:dyDescent="0.25">
      <c r="A451" s="1" t="s">
        <v>783</v>
      </c>
      <c r="B451" t="s">
        <v>55</v>
      </c>
      <c r="C451" t="s">
        <v>46</v>
      </c>
      <c r="D451" t="s">
        <v>1301</v>
      </c>
      <c r="E451" t="s">
        <v>327</v>
      </c>
      <c r="F451" t="s">
        <v>304</v>
      </c>
      <c r="G451">
        <v>20</v>
      </c>
      <c r="H451">
        <v>0.5</v>
      </c>
      <c r="I451" s="7">
        <v>0</v>
      </c>
      <c r="J451" s="7">
        <v>4.53</v>
      </c>
      <c r="K451" s="7">
        <v>1.21</v>
      </c>
      <c r="L451" s="5" t="str">
        <f>VLOOKUP(X451,[5]Inputs!$A:$F,6,FALSE)</f>
        <v>0.9653</v>
      </c>
      <c r="M451" s="5" t="str">
        <f>VLOOKUP(X451,[5]Inputs!$A:$H,8,FALSE)</f>
        <v>1.0250</v>
      </c>
      <c r="N451" s="5" t="str">
        <f>VLOOKUP(X451,[5]Inputs!$A:$H,7,FALSE)</f>
        <v>1.0300</v>
      </c>
      <c r="O451">
        <v>0</v>
      </c>
      <c r="P451">
        <v>0.43</v>
      </c>
      <c r="Q451" s="17">
        <f>(SQRT((100/(J451*[5]Inputs!$B$9)*V451)^2/(K451^2+1)))*([5]Inputs!$B$8^2/100)</f>
        <v>35.340965965710737</v>
      </c>
      <c r="R451" s="17">
        <f>SQRT((([5]Inputs!$B$8^2/100)*100/(J451*[5]Inputs!$B$9)*V451)^2-(Q451)^2)/(2*PI()*50)</f>
        <v>0.13611748413546429</v>
      </c>
      <c r="S451">
        <f>SQRT((100/(J451*[5]Inputs!$B$9))^2/(K451^2+1))*[5]Inputs!$B$8^2/100</f>
        <v>23.560643977140487</v>
      </c>
      <c r="T451">
        <f>SQRT((100/(J451*[5]Inputs!$B$9))^2-SQRT((100/(J451*[5]Inputs!$B$9))^2/(K451^2+1))^2)*[5]Inputs!$B$8^2/100/2/PI()/50</f>
        <v>9.0744989423642869E-2</v>
      </c>
      <c r="U451">
        <v>0</v>
      </c>
      <c r="V451">
        <v>1.5</v>
      </c>
      <c r="W451" t="str">
        <f t="shared" ref="W451:W514" si="18">"PSCAD_"&amp;F451&amp;"_"&amp;D451&amp;"_"&amp;E451&amp;"_SCR"&amp;ROUND(J451,2)&amp;"_XR"&amp;ROUND(K451,2)&amp;"_P"&amp;H451&amp;"_Q"&amp;I451&amp;"_"&amp;A451</f>
        <v>PSCAD_DMAT_D_Site.FRT_SCR4.53_XR1.21_P0.5_Q0_Site.FRT.222.2</v>
      </c>
      <c r="X451" t="str">
        <f t="shared" ref="X451:X514" si="19">H451&amp;"_"&amp;I451&amp;"_"&amp;ROUND(J451,2)&amp;"_"&amp;ROUND(K451,2)</f>
        <v>0.5_0_4.53_1.21</v>
      </c>
      <c r="Z451">
        <v>0</v>
      </c>
    </row>
    <row r="452" spans="1:28" x14ac:dyDescent="0.25">
      <c r="A452" s="1" t="s">
        <v>784</v>
      </c>
      <c r="B452" t="s">
        <v>55</v>
      </c>
      <c r="C452" t="s">
        <v>46</v>
      </c>
      <c r="D452" t="s">
        <v>1301</v>
      </c>
      <c r="E452" t="s">
        <v>327</v>
      </c>
      <c r="F452" t="s">
        <v>304</v>
      </c>
      <c r="G452">
        <v>20</v>
      </c>
      <c r="H452">
        <v>0.5</v>
      </c>
      <c r="I452" s="7">
        <v>0</v>
      </c>
      <c r="J452" s="7">
        <v>7.06</v>
      </c>
      <c r="K452" s="7">
        <v>1.63</v>
      </c>
      <c r="L452" s="5" t="str">
        <f>VLOOKUP(X452,[5]Inputs!$A:$F,6,FALSE)</f>
        <v>0.9958</v>
      </c>
      <c r="M452" s="5" t="str">
        <f>VLOOKUP(X452,[5]Inputs!$A:$H,8,FALSE)</f>
        <v>1.0250</v>
      </c>
      <c r="N452" s="5" t="str">
        <f>VLOOKUP(X452,[5]Inputs!$A:$H,7,FALSE)</f>
        <v>1.0300</v>
      </c>
      <c r="O452">
        <v>0</v>
      </c>
      <c r="P452">
        <v>0.43</v>
      </c>
      <c r="Q452" s="17">
        <f>(SQRT((100/(J452*[5]Inputs!$B$9)*V452)^2/(K452^2+1)))*([5]Inputs!$B$8^2/100)</f>
        <v>28.54178404620864</v>
      </c>
      <c r="R452" s="17">
        <f>SQRT((([5]Inputs!$B$8^2/100)*100/(J452*[5]Inputs!$B$9)*V452)^2-(Q452)^2)/(2*PI()*50)</f>
        <v>0.14808765210906535</v>
      </c>
      <c r="S452">
        <f>SQRT((100/(J452*[5]Inputs!$B$9))^2/(K452^2+1))*[5]Inputs!$B$8^2/100</f>
        <v>12.409471324438538</v>
      </c>
      <c r="T452">
        <f>SQRT((100/(J452*[5]Inputs!$B$9))^2-SQRT((100/(J452*[5]Inputs!$B$9))^2/(K452^2+1))^2)*[5]Inputs!$B$8^2/100/2/PI()/50</f>
        <v>6.4385935699593638E-2</v>
      </c>
      <c r="U452">
        <v>0</v>
      </c>
      <c r="V452">
        <v>2.2999999999999998</v>
      </c>
      <c r="W452" t="str">
        <f t="shared" si="18"/>
        <v>PSCAD_DMAT_D_Site.FRT_SCR7.06_XR1.63_P0.5_Q0_Site.FRT.223.1</v>
      </c>
      <c r="X452" t="str">
        <f t="shared" si="19"/>
        <v>0.5_0_7.06_1.63</v>
      </c>
      <c r="Z452">
        <v>0</v>
      </c>
    </row>
    <row r="453" spans="1:28" x14ac:dyDescent="0.25">
      <c r="A453" s="1" t="s">
        <v>785</v>
      </c>
      <c r="B453" t="s">
        <v>55</v>
      </c>
      <c r="C453" t="s">
        <v>46</v>
      </c>
      <c r="D453" t="s">
        <v>1301</v>
      </c>
      <c r="E453" t="s">
        <v>327</v>
      </c>
      <c r="F453" t="s">
        <v>304</v>
      </c>
      <c r="G453">
        <v>20</v>
      </c>
      <c r="H453">
        <v>0.5</v>
      </c>
      <c r="I453" s="7">
        <v>0</v>
      </c>
      <c r="J453" s="7">
        <v>4.53</v>
      </c>
      <c r="K453" s="7">
        <v>1.21</v>
      </c>
      <c r="L453" s="5" t="str">
        <f>VLOOKUP(X453,[5]Inputs!$A:$F,6,FALSE)</f>
        <v>0.9653</v>
      </c>
      <c r="M453" s="5" t="str">
        <f>VLOOKUP(X453,[5]Inputs!$A:$H,8,FALSE)</f>
        <v>1.0250</v>
      </c>
      <c r="N453" s="5" t="str">
        <f>VLOOKUP(X453,[5]Inputs!$A:$H,7,FALSE)</f>
        <v>1.0300</v>
      </c>
      <c r="O453">
        <v>0</v>
      </c>
      <c r="P453">
        <v>0.43</v>
      </c>
      <c r="Q453" s="17">
        <f>(SQRT((100/(J453*[5]Inputs!$B$9)*V453)^2/(K453^2+1)))*([5]Inputs!$B$8^2/100)</f>
        <v>54.189481147423116</v>
      </c>
      <c r="R453" s="17">
        <f>SQRT((([5]Inputs!$B$8^2/100)*100/(J453*[5]Inputs!$B$9)*V453)^2-(Q453)^2)/(2*PI()*50)</f>
        <v>0.20871347567437853</v>
      </c>
      <c r="S453">
        <f>SQRT((100/(J453*[5]Inputs!$B$9))^2/(K453^2+1))*[5]Inputs!$B$8^2/100</f>
        <v>23.560643977140487</v>
      </c>
      <c r="T453">
        <f>SQRT((100/(J453*[5]Inputs!$B$9))^2-SQRT((100/(J453*[5]Inputs!$B$9))^2/(K453^2+1))^2)*[5]Inputs!$B$8^2/100/2/PI()/50</f>
        <v>9.0744989423642869E-2</v>
      </c>
      <c r="U453">
        <v>0</v>
      </c>
      <c r="V453">
        <v>2.2999999999999998</v>
      </c>
      <c r="W453" t="str">
        <f t="shared" si="18"/>
        <v>PSCAD_DMAT_D_Site.FRT_SCR4.53_XR1.21_P0.5_Q0_Site.FRT.223.2</v>
      </c>
      <c r="X453" t="str">
        <f t="shared" si="19"/>
        <v>0.5_0_4.53_1.21</v>
      </c>
      <c r="Z453">
        <v>0</v>
      </c>
    </row>
    <row r="454" spans="1:28" x14ac:dyDescent="0.25">
      <c r="A454" s="1" t="s">
        <v>786</v>
      </c>
      <c r="B454" t="s">
        <v>55</v>
      </c>
      <c r="C454" t="s">
        <v>46</v>
      </c>
      <c r="D454" t="s">
        <v>1301</v>
      </c>
      <c r="E454" t="s">
        <v>327</v>
      </c>
      <c r="F454" t="s">
        <v>304</v>
      </c>
      <c r="G454">
        <v>20</v>
      </c>
      <c r="H454">
        <v>0.5</v>
      </c>
      <c r="I454" s="7">
        <v>0</v>
      </c>
      <c r="J454" s="7">
        <v>7.06</v>
      </c>
      <c r="K454" s="7">
        <v>1.63</v>
      </c>
      <c r="L454" s="5" t="str">
        <f>VLOOKUP(X454,[5]Inputs!$A:$F,6,FALSE)</f>
        <v>0.9958</v>
      </c>
      <c r="M454" s="5" t="str">
        <f>VLOOKUP(X454,[5]Inputs!$A:$H,8,FALSE)</f>
        <v>1.0250</v>
      </c>
      <c r="N454" s="5" t="str">
        <f>VLOOKUP(X454,[5]Inputs!$A:$H,7,FALSE)</f>
        <v>1.0300</v>
      </c>
      <c r="O454">
        <v>0</v>
      </c>
      <c r="P454">
        <v>0.43</v>
      </c>
      <c r="Q454" s="17">
        <f>(SQRT((100/(J454*[5]Inputs!$B$9)*V454)^2/(K454^2+1)))*([5]Inputs!$B$8^2/100)</f>
        <v>49.637885297754153</v>
      </c>
      <c r="R454" s="17">
        <f>SQRT((([5]Inputs!$B$8^2/100)*100/(J454*[5]Inputs!$B$9)*V454)^2-(Q454)^2)/(2*PI()*50)</f>
        <v>0.25754374279837455</v>
      </c>
      <c r="S454">
        <f>SQRT((100/(J454*[5]Inputs!$B$9))^2/(K454^2+1))*[5]Inputs!$B$8^2/100</f>
        <v>12.409471324438538</v>
      </c>
      <c r="T454">
        <f>SQRT((100/(J454*[5]Inputs!$B$9))^2-SQRT((100/(J454*[5]Inputs!$B$9))^2/(K454^2+1))^2)*[5]Inputs!$B$8^2/100/2/PI()/50</f>
        <v>6.4385935699593638E-2</v>
      </c>
      <c r="U454">
        <v>0</v>
      </c>
      <c r="V454">
        <v>4</v>
      </c>
      <c r="W454" t="str">
        <f t="shared" si="18"/>
        <v>PSCAD_DMAT_D_Site.FRT_SCR7.06_XR1.63_P0.5_Q0_Site.FRT.224.1</v>
      </c>
      <c r="X454" t="str">
        <f t="shared" si="19"/>
        <v>0.5_0_7.06_1.63</v>
      </c>
      <c r="Z454">
        <v>0</v>
      </c>
    </row>
    <row r="455" spans="1:28" x14ac:dyDescent="0.25">
      <c r="A455" s="1" t="s">
        <v>787</v>
      </c>
      <c r="B455" t="s">
        <v>55</v>
      </c>
      <c r="C455" t="s">
        <v>46</v>
      </c>
      <c r="D455" t="s">
        <v>1301</v>
      </c>
      <c r="E455" t="s">
        <v>327</v>
      </c>
      <c r="F455" t="s">
        <v>304</v>
      </c>
      <c r="G455">
        <v>20</v>
      </c>
      <c r="H455">
        <v>0.5</v>
      </c>
      <c r="I455" s="7">
        <v>0</v>
      </c>
      <c r="J455" s="7">
        <v>4.53</v>
      </c>
      <c r="K455" s="7">
        <v>1.21</v>
      </c>
      <c r="L455" s="5" t="str">
        <f>VLOOKUP(X455,[5]Inputs!$A:$F,6,FALSE)</f>
        <v>0.9653</v>
      </c>
      <c r="M455" s="5" t="str">
        <f>VLOOKUP(X455,[5]Inputs!$A:$H,8,FALSE)</f>
        <v>1.0250</v>
      </c>
      <c r="N455" s="5" t="str">
        <f>VLOOKUP(X455,[5]Inputs!$A:$H,7,FALSE)</f>
        <v>1.0300</v>
      </c>
      <c r="O455">
        <v>0</v>
      </c>
      <c r="P455">
        <v>0.43</v>
      </c>
      <c r="Q455" s="17">
        <f>(SQRT((100/(J455*[5]Inputs!$B$9)*V455)^2/(K455^2+1)))*([5]Inputs!$B$8^2/100)</f>
        <v>94.242575908561946</v>
      </c>
      <c r="R455" s="17">
        <f>SQRT((([5]Inputs!$B$8^2/100)*100/(J455*[5]Inputs!$B$9)*V455)^2-(Q455)^2)/(2*PI()*50)</f>
        <v>0.36297995769457142</v>
      </c>
      <c r="S455">
        <f>SQRT((100/(J455*[5]Inputs!$B$9))^2/(K455^2+1))*[5]Inputs!$B$8^2/100</f>
        <v>23.560643977140487</v>
      </c>
      <c r="T455">
        <f>SQRT((100/(J455*[5]Inputs!$B$9))^2-SQRT((100/(J455*[5]Inputs!$B$9))^2/(K455^2+1))^2)*[5]Inputs!$B$8^2/100/2/PI()/50</f>
        <v>9.0744989423642869E-2</v>
      </c>
      <c r="U455">
        <v>0</v>
      </c>
      <c r="V455">
        <v>4</v>
      </c>
      <c r="W455" t="str">
        <f t="shared" si="18"/>
        <v>PSCAD_DMAT_D_Site.FRT_SCR4.53_XR1.21_P0.5_Q0_Site.FRT.224.2</v>
      </c>
      <c r="X455" t="str">
        <f t="shared" si="19"/>
        <v>0.5_0_4.53_1.21</v>
      </c>
      <c r="Z455">
        <v>0</v>
      </c>
    </row>
    <row r="456" spans="1:28" x14ac:dyDescent="0.25">
      <c r="A456" s="1" t="s">
        <v>788</v>
      </c>
      <c r="B456" t="s">
        <v>55</v>
      </c>
      <c r="C456" t="s">
        <v>46</v>
      </c>
      <c r="D456" t="s">
        <v>1301</v>
      </c>
      <c r="E456" t="s">
        <v>327</v>
      </c>
      <c r="F456" t="s">
        <v>304</v>
      </c>
      <c r="G456">
        <v>20</v>
      </c>
      <c r="H456">
        <v>0.5</v>
      </c>
      <c r="I456" s="7">
        <v>0</v>
      </c>
      <c r="J456" s="7">
        <v>7.06</v>
      </c>
      <c r="K456" s="7">
        <v>1.63</v>
      </c>
      <c r="L456" s="5" t="str">
        <f>VLOOKUP(X456,[5]Inputs!$A:$F,6,FALSE)</f>
        <v>0.9958</v>
      </c>
      <c r="M456" s="5" t="str">
        <f>VLOOKUP(X456,[5]Inputs!$A:$H,8,FALSE)</f>
        <v>1.0250</v>
      </c>
      <c r="N456" s="5" t="str">
        <f>VLOOKUP(X456,[5]Inputs!$A:$H,7,FALSE)</f>
        <v>1.0300</v>
      </c>
      <c r="O456">
        <v>0</v>
      </c>
      <c r="P456">
        <v>0.43</v>
      </c>
      <c r="Q456" s="17">
        <f>(SQRT((100/(J456*[5]Inputs!$B$9)*V456)^2/(K456^2+1)))*([5]Inputs!$B$8^2/100)</f>
        <v>111.68524191994686</v>
      </c>
      <c r="R456" s="17">
        <f>SQRT((([5]Inputs!$B$8^2/100)*100/(J456*[5]Inputs!$B$9)*V456)^2-(Q456)^2)/(2*PI()*50)</f>
        <v>0.57947342129634272</v>
      </c>
      <c r="S456">
        <f>SQRT((100/(J456*[5]Inputs!$B$9))^2/(K456^2+1))*[5]Inputs!$B$8^2/100</f>
        <v>12.409471324438538</v>
      </c>
      <c r="T456">
        <f>SQRT((100/(J456*[5]Inputs!$B$9))^2-SQRT((100/(J456*[5]Inputs!$B$9))^2/(K456^2+1))^2)*[5]Inputs!$B$8^2/100/2/PI()/50</f>
        <v>6.4385935699593638E-2</v>
      </c>
      <c r="U456">
        <v>0</v>
      </c>
      <c r="V456">
        <v>9</v>
      </c>
      <c r="W456" t="str">
        <f t="shared" si="18"/>
        <v>PSCAD_DMAT_D_Site.FRT_SCR7.06_XR1.63_P0.5_Q0_Site.FRT.225.1</v>
      </c>
      <c r="X456" t="str">
        <f t="shared" si="19"/>
        <v>0.5_0_7.06_1.63</v>
      </c>
      <c r="Z456">
        <v>0</v>
      </c>
    </row>
    <row r="457" spans="1:28" x14ac:dyDescent="0.25">
      <c r="A457" s="1" t="s">
        <v>789</v>
      </c>
      <c r="B457" t="s">
        <v>55</v>
      </c>
      <c r="C457" t="s">
        <v>46</v>
      </c>
      <c r="D457" t="s">
        <v>1301</v>
      </c>
      <c r="E457" t="s">
        <v>327</v>
      </c>
      <c r="F457" t="s">
        <v>304</v>
      </c>
      <c r="G457">
        <v>20</v>
      </c>
      <c r="H457">
        <v>0.5</v>
      </c>
      <c r="I457" s="7">
        <v>0</v>
      </c>
      <c r="J457" s="7">
        <v>4.53</v>
      </c>
      <c r="K457" s="7">
        <v>1.21</v>
      </c>
      <c r="L457" s="5" t="str">
        <f>VLOOKUP(X457,[5]Inputs!$A:$F,6,FALSE)</f>
        <v>0.9653</v>
      </c>
      <c r="M457" s="5" t="str">
        <f>VLOOKUP(X457,[5]Inputs!$A:$H,8,FALSE)</f>
        <v>1.0250</v>
      </c>
      <c r="N457" s="5" t="str">
        <f>VLOOKUP(X457,[5]Inputs!$A:$H,7,FALSE)</f>
        <v>1.0300</v>
      </c>
      <c r="O457">
        <v>0</v>
      </c>
      <c r="P457">
        <v>0.43</v>
      </c>
      <c r="Q457" s="17">
        <f>(SQRT((100/(J457*[5]Inputs!$B$9)*V457)^2/(K457^2+1)))*([5]Inputs!$B$8^2/100)</f>
        <v>212.04579579426439</v>
      </c>
      <c r="R457" s="17">
        <f>SQRT((([5]Inputs!$B$8^2/100)*100/(J457*[5]Inputs!$B$9)*V457)^2-(Q457)^2)/(2*PI()*50)</f>
        <v>0.81670490481278579</v>
      </c>
      <c r="S457">
        <f>SQRT((100/(J457*[5]Inputs!$B$9))^2/(K457^2+1))*[5]Inputs!$B$8^2/100</f>
        <v>23.560643977140487</v>
      </c>
      <c r="T457">
        <f>SQRT((100/(J457*[5]Inputs!$B$9))^2-SQRT((100/(J457*[5]Inputs!$B$9))^2/(K457^2+1))^2)*[5]Inputs!$B$8^2/100/2/PI()/50</f>
        <v>9.0744989423642869E-2</v>
      </c>
      <c r="U457">
        <v>0</v>
      </c>
      <c r="V457">
        <v>9</v>
      </c>
      <c r="W457" t="str">
        <f t="shared" si="18"/>
        <v>PSCAD_DMAT_D_Site.FRT_SCR4.53_XR1.21_P0.5_Q0_Site.FRT.225.2</v>
      </c>
      <c r="X457" t="str">
        <f t="shared" si="19"/>
        <v>0.5_0_4.53_1.21</v>
      </c>
      <c r="Z457">
        <v>0</v>
      </c>
    </row>
    <row r="458" spans="1:28" x14ac:dyDescent="0.25">
      <c r="A458" s="1" t="s">
        <v>1182</v>
      </c>
      <c r="B458" t="s">
        <v>55</v>
      </c>
      <c r="C458" t="s">
        <v>66</v>
      </c>
      <c r="D458" t="s">
        <v>1301</v>
      </c>
      <c r="E458" s="4" t="s">
        <v>331</v>
      </c>
      <c r="F458" t="s">
        <v>305</v>
      </c>
      <c r="G458">
        <v>90</v>
      </c>
      <c r="H458">
        <v>1</v>
      </c>
      <c r="I458">
        <v>0.39500000000000002</v>
      </c>
      <c r="J458">
        <v>1001</v>
      </c>
      <c r="K458">
        <v>10</v>
      </c>
      <c r="L458" s="5" t="str">
        <f>VLOOKUP(X458,[5]Inputs!$A:$F,6,FALSE)</f>
        <v>0.9995</v>
      </c>
      <c r="M458" s="5" t="str">
        <f>VLOOKUP(X458,[5]Inputs!$A:$H,8,FALSE)</f>
        <v>1.0500</v>
      </c>
      <c r="N458" s="5" t="str">
        <f>VLOOKUP(X458,[5]Inputs!$A:$H,7,FALSE)</f>
        <v>1.0200</v>
      </c>
      <c r="O458">
        <v>0</v>
      </c>
      <c r="P458">
        <v>0</v>
      </c>
      <c r="Q458" s="17">
        <v>0</v>
      </c>
      <c r="R458" s="17">
        <v>0</v>
      </c>
      <c r="S458">
        <f>SQRT((100/(J458*[5]Inputs!$B$9))^2/(K458^2+1))*[5]Inputs!$B$8^2/100</f>
        <v>1.6654045956177334E-2</v>
      </c>
      <c r="T458">
        <f>SQRT((100/(J458*[5]Inputs!$B$9))^2-SQRT((100/(J458*[5]Inputs!$B$9))^2/(K458^2+1))^2)*[5]Inputs!$B$8^2/100/2/PI()/50</f>
        <v>5.3011474728104264E-4</v>
      </c>
      <c r="U458">
        <v>0</v>
      </c>
      <c r="V458">
        <v>9</v>
      </c>
      <c r="W458" t="str">
        <f t="shared" si="18"/>
        <v>PSCAD_SMIB_D_CUO.PIA_SCR1001_XR10_P1_Q0.395_CUO_1</v>
      </c>
      <c r="X458" t="str">
        <f t="shared" si="19"/>
        <v>1_0.395_1001_10</v>
      </c>
      <c r="Z458">
        <v>0</v>
      </c>
      <c r="AB458" s="13" t="s">
        <v>259</v>
      </c>
    </row>
    <row r="459" spans="1:28" x14ac:dyDescent="0.25">
      <c r="A459" s="1" t="s">
        <v>1183</v>
      </c>
      <c r="B459" t="s">
        <v>55</v>
      </c>
      <c r="C459" t="s">
        <v>66</v>
      </c>
      <c r="D459" t="s">
        <v>1301</v>
      </c>
      <c r="E459" s="4" t="s">
        <v>331</v>
      </c>
      <c r="F459" t="s">
        <v>305</v>
      </c>
      <c r="G459">
        <v>90</v>
      </c>
      <c r="H459">
        <v>1</v>
      </c>
      <c r="I459">
        <v>-0.39500000000000002</v>
      </c>
      <c r="J459">
        <v>1001</v>
      </c>
      <c r="K459">
        <v>10</v>
      </c>
      <c r="L459" s="5" t="str">
        <f>VLOOKUP(X459,[5]Inputs!$A:$F,6,FALSE)</f>
        <v>1.0003</v>
      </c>
      <c r="M459" s="5" t="str">
        <f>VLOOKUP(X459,[5]Inputs!$A:$H,8,FALSE)</f>
        <v>0.9750</v>
      </c>
      <c r="N459" s="5" t="str">
        <f>VLOOKUP(X459,[5]Inputs!$A:$H,7,FALSE)</f>
        <v>0.9800</v>
      </c>
      <c r="O459">
        <v>0</v>
      </c>
      <c r="P459">
        <v>0</v>
      </c>
      <c r="Q459" s="17">
        <v>0</v>
      </c>
      <c r="R459" s="17">
        <v>0</v>
      </c>
      <c r="S459">
        <f>SQRT((100/(J459*[5]Inputs!$B$9))^2/(K459^2+1))*[5]Inputs!$B$8^2/100</f>
        <v>1.6654045956177334E-2</v>
      </c>
      <c r="T459">
        <f>SQRT((100/(J459*[5]Inputs!$B$9))^2-SQRT((100/(J459*[5]Inputs!$B$9))^2/(K459^2+1))^2)*[5]Inputs!$B$8^2/100/2/PI()/50</f>
        <v>5.3011474728104264E-4</v>
      </c>
      <c r="U459">
        <v>0</v>
      </c>
      <c r="V459">
        <v>9</v>
      </c>
      <c r="W459" t="str">
        <f t="shared" si="18"/>
        <v>PSCAD_SMIB_D_CUO.PIA_SCR1001_XR10_P1_Q-0.395_CUO_2</v>
      </c>
      <c r="X459" t="str">
        <f t="shared" si="19"/>
        <v>1_-0.395_1001_10</v>
      </c>
      <c r="Z459">
        <v>0</v>
      </c>
      <c r="AB459" s="14"/>
    </row>
    <row r="460" spans="1:28" x14ac:dyDescent="0.25">
      <c r="A460" s="1" t="s">
        <v>1184</v>
      </c>
      <c r="B460" t="s">
        <v>55</v>
      </c>
      <c r="C460" t="s">
        <v>66</v>
      </c>
      <c r="D460" t="s">
        <v>1301</v>
      </c>
      <c r="E460" s="4" t="s">
        <v>331</v>
      </c>
      <c r="F460" t="s">
        <v>305</v>
      </c>
      <c r="G460">
        <v>90</v>
      </c>
      <c r="H460">
        <v>-1</v>
      </c>
      <c r="I460">
        <v>0.39500000000000002</v>
      </c>
      <c r="J460">
        <v>1001</v>
      </c>
      <c r="K460">
        <v>10</v>
      </c>
      <c r="L460" s="5" t="str">
        <f>VLOOKUP(X460,[5]Inputs!$A:$F,6,FALSE)</f>
        <v>0.9997</v>
      </c>
      <c r="M460" s="5" t="str">
        <f>VLOOKUP(X460,[5]Inputs!$A:$H,8,FALSE)</f>
        <v>1.0375</v>
      </c>
      <c r="N460" s="5" t="str">
        <f>VLOOKUP(X460,[5]Inputs!$A:$H,7,FALSE)</f>
        <v>1.0200</v>
      </c>
      <c r="O460">
        <v>0</v>
      </c>
      <c r="P460">
        <v>0</v>
      </c>
      <c r="Q460" s="17">
        <v>0</v>
      </c>
      <c r="R460" s="17">
        <v>0</v>
      </c>
      <c r="S460">
        <f>SQRT((100/(J460*[5]Inputs!$B$9))^2/(K460^2+1))*[5]Inputs!$B$8^2/100</f>
        <v>1.6654045956177334E-2</v>
      </c>
      <c r="T460">
        <f>SQRT((100/(J460*[5]Inputs!$B$9))^2-SQRT((100/(J460*[5]Inputs!$B$9))^2/(K460^2+1))^2)*[5]Inputs!$B$8^2/100/2/PI()/50</f>
        <v>5.3011474728104264E-4</v>
      </c>
      <c r="U460">
        <v>0</v>
      </c>
      <c r="V460">
        <v>9</v>
      </c>
      <c r="W460" t="str">
        <f t="shared" si="18"/>
        <v>PSCAD_SMIB_D_CUO.PIA_SCR1001_XR10_P-1_Q0.395_CUO_3a</v>
      </c>
      <c r="X460" t="str">
        <f t="shared" si="19"/>
        <v>-1_0.395_1001_10</v>
      </c>
      <c r="Z460">
        <v>0</v>
      </c>
      <c r="AB460" s="14"/>
    </row>
    <row r="461" spans="1:28" x14ac:dyDescent="0.25">
      <c r="A461" s="1" t="s">
        <v>1185</v>
      </c>
      <c r="B461" t="s">
        <v>55</v>
      </c>
      <c r="C461" t="s">
        <v>66</v>
      </c>
      <c r="D461" t="s">
        <v>1301</v>
      </c>
      <c r="E461" s="4" t="s">
        <v>331</v>
      </c>
      <c r="F461" t="s">
        <v>305</v>
      </c>
      <c r="G461">
        <v>90</v>
      </c>
      <c r="H461">
        <v>0.01</v>
      </c>
      <c r="I461">
        <v>0.39500000000000002</v>
      </c>
      <c r="J461">
        <v>1001</v>
      </c>
      <c r="K461">
        <v>10</v>
      </c>
      <c r="L461" s="5" t="str">
        <f>VLOOKUP(X461,[5]Inputs!$A:$F,6,FALSE)</f>
        <v>0.9996</v>
      </c>
      <c r="M461" s="5" t="str">
        <f>VLOOKUP(X461,[5]Inputs!$A:$H,8,FALSE)</f>
        <v>1.0375</v>
      </c>
      <c r="N461" s="5" t="str">
        <f>VLOOKUP(X461,[5]Inputs!$A:$H,7,FALSE)</f>
        <v>1.0200</v>
      </c>
      <c r="O461">
        <v>0</v>
      </c>
      <c r="P461">
        <v>0</v>
      </c>
      <c r="Q461" s="17">
        <v>0</v>
      </c>
      <c r="R461" s="17">
        <v>0</v>
      </c>
      <c r="S461">
        <f>SQRT((100/(J461*[5]Inputs!$B$9))^2/(K461^2+1))*[5]Inputs!$B$8^2/100</f>
        <v>1.6654045956177334E-2</v>
      </c>
      <c r="T461">
        <f>SQRT((100/(J461*[5]Inputs!$B$9))^2-SQRT((100/(J461*[5]Inputs!$B$9))^2/(K461^2+1))^2)*[5]Inputs!$B$8^2/100/2/PI()/50</f>
        <v>5.3011474728104264E-4</v>
      </c>
      <c r="U461">
        <v>0</v>
      </c>
      <c r="V461">
        <v>9</v>
      </c>
      <c r="W461" t="str">
        <f t="shared" si="18"/>
        <v>PSCAD_SMIB_D_CUO.PIA_SCR1001_XR10_P0.01_Q0.395_CUO_3b</v>
      </c>
      <c r="X461" t="str">
        <f t="shared" si="19"/>
        <v>0.01_0.395_1001_10</v>
      </c>
      <c r="Z461">
        <v>0</v>
      </c>
      <c r="AB461" s="14"/>
    </row>
    <row r="462" spans="1:28" x14ac:dyDescent="0.25">
      <c r="A462" s="1" t="s">
        <v>1186</v>
      </c>
      <c r="B462" t="s">
        <v>55</v>
      </c>
      <c r="C462" t="s">
        <v>67</v>
      </c>
      <c r="D462" t="s">
        <v>1301</v>
      </c>
      <c r="E462" s="4" t="s">
        <v>331</v>
      </c>
      <c r="F462" t="s">
        <v>305</v>
      </c>
      <c r="G462">
        <v>90</v>
      </c>
      <c r="H462">
        <v>-1</v>
      </c>
      <c r="I462">
        <v>-0.39500000000000002</v>
      </c>
      <c r="J462">
        <v>1000</v>
      </c>
      <c r="K462">
        <v>10</v>
      </c>
      <c r="L462" s="5" t="str">
        <f>VLOOKUP(X462,[5]Inputs!$A:$F,6,FALSE)</f>
        <v>1.0305</v>
      </c>
      <c r="M462" s="5" t="str">
        <f>VLOOKUP(X462,[5]Inputs!$A:$H,8,FALSE)</f>
        <v>0.9875</v>
      </c>
      <c r="N462" s="5" t="str">
        <f>VLOOKUP(X462,[5]Inputs!$A:$H,7,FALSE)</f>
        <v>1.0100</v>
      </c>
      <c r="O462">
        <v>0</v>
      </c>
      <c r="P462">
        <v>0</v>
      </c>
      <c r="Q462" s="17">
        <v>0</v>
      </c>
      <c r="R462" s="17">
        <v>0</v>
      </c>
      <c r="S462">
        <f>SQRT((100/(J462*[5]Inputs!$B$9))^2/(K462^2+1))*[5]Inputs!$B$8^2/100</f>
        <v>1.6670700002133509E-2</v>
      </c>
      <c r="T462">
        <f>SQRT((100/(J462*[5]Inputs!$B$9))^2-SQRT((100/(J462*[5]Inputs!$B$9))^2/(K462^2+1))^2)*[5]Inputs!$B$8^2/100/2/PI()/50</f>
        <v>5.3064486202832376E-4</v>
      </c>
      <c r="U462">
        <v>0</v>
      </c>
      <c r="V462">
        <v>9</v>
      </c>
      <c r="W462" t="str">
        <f t="shared" si="18"/>
        <v>PSCAD_SMIB_D_CUO.PIA_SCR1000_XR10_P-1_Q-0.395_CUO_4a</v>
      </c>
      <c r="X462" t="str">
        <f t="shared" si="19"/>
        <v>-1_-0.395_1000_10</v>
      </c>
      <c r="Z462">
        <v>0</v>
      </c>
      <c r="AB462" s="14"/>
    </row>
    <row r="463" spans="1:28" x14ac:dyDescent="0.25">
      <c r="A463" s="1" t="s">
        <v>1187</v>
      </c>
      <c r="B463" t="s">
        <v>55</v>
      </c>
      <c r="C463" t="s">
        <v>67</v>
      </c>
      <c r="D463" t="s">
        <v>1301</v>
      </c>
      <c r="E463" s="4" t="s">
        <v>331</v>
      </c>
      <c r="F463" t="s">
        <v>305</v>
      </c>
      <c r="G463">
        <v>90</v>
      </c>
      <c r="H463">
        <v>0.01</v>
      </c>
      <c r="I463">
        <v>-0.39500000000000002</v>
      </c>
      <c r="J463">
        <v>1000</v>
      </c>
      <c r="K463">
        <v>10</v>
      </c>
      <c r="L463" s="5" t="str">
        <f>VLOOKUP(X463,[5]Inputs!$A:$F,6,FALSE)</f>
        <v>1.0304</v>
      </c>
      <c r="M463" s="5" t="str">
        <f>VLOOKUP(X463,[5]Inputs!$A:$H,8,FALSE)</f>
        <v>0.9875</v>
      </c>
      <c r="N463" s="5" t="str">
        <f>VLOOKUP(X463,[5]Inputs!$A:$H,7,FALSE)</f>
        <v>1.0100</v>
      </c>
      <c r="O463">
        <v>0</v>
      </c>
      <c r="P463">
        <v>0</v>
      </c>
      <c r="Q463" s="17">
        <v>0</v>
      </c>
      <c r="R463" s="17">
        <v>0</v>
      </c>
      <c r="S463">
        <f>SQRT((100/(J463*[5]Inputs!$B$9))^2/(K463^2+1))*[5]Inputs!$B$8^2/100</f>
        <v>1.6670700002133509E-2</v>
      </c>
      <c r="T463">
        <f>SQRT((100/(J463*[5]Inputs!$B$9))^2-SQRT((100/(J463*[5]Inputs!$B$9))^2/(K463^2+1))^2)*[5]Inputs!$B$8^2/100/2/PI()/50</f>
        <v>5.3064486202832376E-4</v>
      </c>
      <c r="U463">
        <v>0</v>
      </c>
      <c r="V463">
        <v>9</v>
      </c>
      <c r="W463" t="str">
        <f t="shared" si="18"/>
        <v>PSCAD_SMIB_D_CUO.PIA_SCR1000_XR10_P0.01_Q-0.395_CUO_4b</v>
      </c>
      <c r="X463" t="str">
        <f t="shared" si="19"/>
        <v>0.01_-0.395_1000_10</v>
      </c>
      <c r="Z463">
        <v>0</v>
      </c>
      <c r="AB463" s="14"/>
    </row>
    <row r="464" spans="1:28" x14ac:dyDescent="0.25">
      <c r="A464" s="1" t="s">
        <v>1188</v>
      </c>
      <c r="B464" t="s">
        <v>55</v>
      </c>
      <c r="C464" t="s">
        <v>67</v>
      </c>
      <c r="D464" t="s">
        <v>1301</v>
      </c>
      <c r="E464" s="4" t="s">
        <v>331</v>
      </c>
      <c r="F464" t="s">
        <v>305</v>
      </c>
      <c r="G464">
        <v>50</v>
      </c>
      <c r="H464">
        <v>1</v>
      </c>
      <c r="I464">
        <v>0.39500000000000002</v>
      </c>
      <c r="J464">
        <v>1000</v>
      </c>
      <c r="K464">
        <v>10</v>
      </c>
      <c r="L464" s="5" t="str">
        <f>VLOOKUP(X464,[5]Inputs!$A:$F,6,FALSE)</f>
        <v>1.0295</v>
      </c>
      <c r="M464" s="5" t="str">
        <f>VLOOKUP(X464,[5]Inputs!$A:$H,8,FALSE)</f>
        <v>1.1000</v>
      </c>
      <c r="N464" s="5" t="str">
        <f>VLOOKUP(X464,[5]Inputs!$A:$H,7,FALSE)</f>
        <v>1.0500</v>
      </c>
      <c r="O464">
        <v>0</v>
      </c>
      <c r="P464">
        <v>0</v>
      </c>
      <c r="Q464" s="17">
        <v>0</v>
      </c>
      <c r="R464" s="17">
        <v>0</v>
      </c>
      <c r="S464">
        <f>SQRT((100/(J464*[5]Inputs!$B$9))^2/(K464^2+1))*[5]Inputs!$B$8^2/100</f>
        <v>1.6670700002133509E-2</v>
      </c>
      <c r="T464">
        <f>SQRT((100/(J464*[5]Inputs!$B$9))^2-SQRT((100/(J464*[5]Inputs!$B$9))^2/(K464^2+1))^2)*[5]Inputs!$B$8^2/100/2/PI()/50</f>
        <v>5.3064486202832376E-4</v>
      </c>
      <c r="U464">
        <v>0</v>
      </c>
      <c r="V464">
        <v>9</v>
      </c>
      <c r="W464" t="str">
        <f t="shared" si="18"/>
        <v>PSCAD_SMIB_D_CUO.PIA_SCR1000_XR10_P1_Q0.395_CUO_5</v>
      </c>
      <c r="X464" t="str">
        <f t="shared" si="19"/>
        <v>1_0.395_1000_10</v>
      </c>
      <c r="Z464">
        <v>0</v>
      </c>
      <c r="AB464" s="14"/>
    </row>
    <row r="465" spans="1:28" x14ac:dyDescent="0.25">
      <c r="A465" s="1" t="s">
        <v>1189</v>
      </c>
      <c r="B465" t="s">
        <v>55</v>
      </c>
      <c r="C465" t="s">
        <v>67</v>
      </c>
      <c r="D465" t="s">
        <v>1301</v>
      </c>
      <c r="E465" s="4" t="s">
        <v>331</v>
      </c>
      <c r="F465" t="s">
        <v>305</v>
      </c>
      <c r="G465">
        <v>50</v>
      </c>
      <c r="H465">
        <v>1</v>
      </c>
      <c r="I465">
        <v>-0.39500000000000002</v>
      </c>
      <c r="J465">
        <v>1000</v>
      </c>
      <c r="K465">
        <v>10</v>
      </c>
      <c r="L465" s="5" t="str">
        <f>VLOOKUP(X465,[5]Inputs!$A:$F,6,FALSE)</f>
        <v>1.0303</v>
      </c>
      <c r="M465" s="5" t="str">
        <f>VLOOKUP(X465,[5]Inputs!$A:$H,8,FALSE)</f>
        <v>1.0000</v>
      </c>
      <c r="N465" s="5" t="str">
        <f>VLOOKUP(X465,[5]Inputs!$A:$H,7,FALSE)</f>
        <v>1.0100</v>
      </c>
      <c r="O465">
        <v>0</v>
      </c>
      <c r="P465">
        <v>0</v>
      </c>
      <c r="Q465" s="17">
        <v>0</v>
      </c>
      <c r="R465" s="17">
        <v>0</v>
      </c>
      <c r="S465">
        <f>SQRT((100/(J465*[5]Inputs!$B$9))^2/(K465^2+1))*[5]Inputs!$B$8^2/100</f>
        <v>1.6670700002133509E-2</v>
      </c>
      <c r="T465">
        <f>SQRT((100/(J465*[5]Inputs!$B$9))^2-SQRT((100/(J465*[5]Inputs!$B$9))^2/(K465^2+1))^2)*[5]Inputs!$B$8^2/100/2/PI()/50</f>
        <v>5.3064486202832376E-4</v>
      </c>
      <c r="U465">
        <v>0</v>
      </c>
      <c r="V465">
        <v>9</v>
      </c>
      <c r="W465" t="str">
        <f t="shared" si="18"/>
        <v>PSCAD_SMIB_D_CUO.PIA_SCR1000_XR10_P1_Q-0.395_CUO_6</v>
      </c>
      <c r="X465" t="str">
        <f t="shared" si="19"/>
        <v>1_-0.395_1000_10</v>
      </c>
      <c r="Z465">
        <v>0</v>
      </c>
      <c r="AB465" s="14"/>
    </row>
    <row r="466" spans="1:28" x14ac:dyDescent="0.25">
      <c r="A466" s="1" t="s">
        <v>1190</v>
      </c>
      <c r="B466" t="s">
        <v>55</v>
      </c>
      <c r="C466" t="s">
        <v>68</v>
      </c>
      <c r="D466" t="s">
        <v>1301</v>
      </c>
      <c r="E466" s="4" t="s">
        <v>331</v>
      </c>
      <c r="F466" t="s">
        <v>305</v>
      </c>
      <c r="G466">
        <v>50</v>
      </c>
      <c r="H466">
        <v>1</v>
      </c>
      <c r="I466">
        <v>0.39500000000000002</v>
      </c>
      <c r="J466">
        <v>1000</v>
      </c>
      <c r="K466">
        <v>10</v>
      </c>
      <c r="L466" s="5" t="str">
        <f>VLOOKUP(X466,[5]Inputs!$A:$F,6,FALSE)</f>
        <v>1.0295</v>
      </c>
      <c r="M466" s="5" t="str">
        <f>VLOOKUP(X466,[5]Inputs!$A:$H,8,FALSE)</f>
        <v>1.1000</v>
      </c>
      <c r="N466" s="5" t="str">
        <f>VLOOKUP(X466,[5]Inputs!$A:$H,7,FALSE)</f>
        <v>1.0500</v>
      </c>
      <c r="O466">
        <v>0</v>
      </c>
      <c r="P466">
        <v>0</v>
      </c>
      <c r="Q466" s="17">
        <v>0</v>
      </c>
      <c r="R466" s="17">
        <v>0</v>
      </c>
      <c r="S466">
        <f>SQRT((100/(J466*[5]Inputs!$B$9))^2/(K466^2+1))*[5]Inputs!$B$8^2/100</f>
        <v>1.6670700002133509E-2</v>
      </c>
      <c r="T466">
        <f>SQRT((100/(J466*[5]Inputs!$B$9))^2-SQRT((100/(J466*[5]Inputs!$B$9))^2/(K466^2+1))^2)*[5]Inputs!$B$8^2/100/2/PI()/50</f>
        <v>5.3064486202832376E-4</v>
      </c>
      <c r="U466">
        <v>0</v>
      </c>
      <c r="V466">
        <v>9</v>
      </c>
      <c r="W466" t="str">
        <f t="shared" si="18"/>
        <v>PSCAD_SMIB_D_CUO.PIA_SCR1000_XR10_P1_Q0.395_CUO_7</v>
      </c>
      <c r="X466" t="str">
        <f t="shared" si="19"/>
        <v>1_0.395_1000_10</v>
      </c>
      <c r="Z466">
        <v>0</v>
      </c>
      <c r="AB466" s="14"/>
    </row>
    <row r="467" spans="1:28" x14ac:dyDescent="0.25">
      <c r="A467" s="1" t="s">
        <v>1191</v>
      </c>
      <c r="B467" t="s">
        <v>55</v>
      </c>
      <c r="C467" t="s">
        <v>68</v>
      </c>
      <c r="D467" t="s">
        <v>1301</v>
      </c>
      <c r="E467" s="4" t="s">
        <v>331</v>
      </c>
      <c r="F467" t="s">
        <v>305</v>
      </c>
      <c r="G467">
        <v>50</v>
      </c>
      <c r="H467">
        <v>1</v>
      </c>
      <c r="I467">
        <v>-0.39500000000000002</v>
      </c>
      <c r="J467">
        <v>1000</v>
      </c>
      <c r="K467">
        <v>10</v>
      </c>
      <c r="L467" s="5" t="str">
        <f>VLOOKUP(X467,[5]Inputs!$A:$F,6,FALSE)</f>
        <v>1.0303</v>
      </c>
      <c r="M467" s="5" t="str">
        <f>VLOOKUP(X467,[5]Inputs!$A:$H,8,FALSE)</f>
        <v>1.0000</v>
      </c>
      <c r="N467" s="5" t="str">
        <f>VLOOKUP(X467,[5]Inputs!$A:$H,7,FALSE)</f>
        <v>1.0100</v>
      </c>
      <c r="O467">
        <v>0</v>
      </c>
      <c r="P467">
        <v>0</v>
      </c>
      <c r="Q467" s="17">
        <v>0</v>
      </c>
      <c r="R467" s="17">
        <v>0</v>
      </c>
      <c r="S467">
        <f>SQRT((100/(J467*[5]Inputs!$B$9))^2/(K467^2+1))*[5]Inputs!$B$8^2/100</f>
        <v>1.6670700002133509E-2</v>
      </c>
      <c r="T467">
        <f>SQRT((100/(J467*[5]Inputs!$B$9))^2-SQRT((100/(J467*[5]Inputs!$B$9))^2/(K467^2+1))^2)*[5]Inputs!$B$8^2/100/2/PI()/50</f>
        <v>5.3064486202832376E-4</v>
      </c>
      <c r="U467">
        <v>0</v>
      </c>
      <c r="V467">
        <v>9</v>
      </c>
      <c r="W467" t="str">
        <f t="shared" si="18"/>
        <v>PSCAD_SMIB_D_CUO.PIA_SCR1000_XR10_P1_Q-0.395_CUO_8</v>
      </c>
      <c r="X467" t="str">
        <f t="shared" si="19"/>
        <v>1_-0.395_1000_10</v>
      </c>
      <c r="Z467">
        <v>0</v>
      </c>
      <c r="AB467" s="14"/>
    </row>
    <row r="468" spans="1:28" x14ac:dyDescent="0.25">
      <c r="A468" s="1" t="s">
        <v>1192</v>
      </c>
      <c r="B468" t="s">
        <v>55</v>
      </c>
      <c r="C468" t="s">
        <v>69</v>
      </c>
      <c r="D468" t="s">
        <v>1301</v>
      </c>
      <c r="E468" s="4" t="s">
        <v>331</v>
      </c>
      <c r="F468" t="s">
        <v>305</v>
      </c>
      <c r="G468">
        <v>50</v>
      </c>
      <c r="H468">
        <v>1</v>
      </c>
      <c r="I468">
        <v>0.39500000000000002</v>
      </c>
      <c r="J468">
        <v>1000</v>
      </c>
      <c r="K468">
        <v>10</v>
      </c>
      <c r="L468" s="5" t="str">
        <f>VLOOKUP(X468,[5]Inputs!$A:$F,6,FALSE)</f>
        <v>1.0295</v>
      </c>
      <c r="M468" s="5" t="str">
        <f>VLOOKUP(X468,[5]Inputs!$A:$H,8,FALSE)</f>
        <v>1.1000</v>
      </c>
      <c r="N468" s="5" t="str">
        <f>VLOOKUP(X468,[5]Inputs!$A:$H,7,FALSE)</f>
        <v>1.0500</v>
      </c>
      <c r="O468">
        <v>0</v>
      </c>
      <c r="P468">
        <v>0</v>
      </c>
      <c r="Q468" s="17">
        <v>0</v>
      </c>
      <c r="R468" s="17">
        <v>0</v>
      </c>
      <c r="S468">
        <f>SQRT((100/(J468*[5]Inputs!$B$9))^2/(K468^2+1))*[5]Inputs!$B$8^2/100</f>
        <v>1.6670700002133509E-2</v>
      </c>
      <c r="T468">
        <f>SQRT((100/(J468*[5]Inputs!$B$9))^2-SQRT((100/(J468*[5]Inputs!$B$9))^2/(K468^2+1))^2)*[5]Inputs!$B$8^2/100/2/PI()/50</f>
        <v>5.3064486202832376E-4</v>
      </c>
      <c r="U468">
        <v>0</v>
      </c>
      <c r="V468">
        <v>9</v>
      </c>
      <c r="W468" t="str">
        <f t="shared" si="18"/>
        <v>PSCAD_SMIB_D_CUO.PIA_SCR1000_XR10_P1_Q0.395_CUO_9</v>
      </c>
      <c r="X468" t="str">
        <f t="shared" si="19"/>
        <v>1_0.395_1000_10</v>
      </c>
      <c r="Z468">
        <v>0</v>
      </c>
      <c r="AB468" s="14"/>
    </row>
    <row r="469" spans="1:28" x14ac:dyDescent="0.25">
      <c r="A469" s="1" t="s">
        <v>1193</v>
      </c>
      <c r="B469" t="s">
        <v>55</v>
      </c>
      <c r="C469" t="s">
        <v>69</v>
      </c>
      <c r="D469" t="s">
        <v>1301</v>
      </c>
      <c r="E469" s="4" t="s">
        <v>331</v>
      </c>
      <c r="F469" t="s">
        <v>305</v>
      </c>
      <c r="G469">
        <v>50</v>
      </c>
      <c r="H469">
        <v>1</v>
      </c>
      <c r="I469">
        <v>-0.39500000000000002</v>
      </c>
      <c r="J469">
        <v>1000</v>
      </c>
      <c r="K469">
        <v>10</v>
      </c>
      <c r="L469" s="5" t="str">
        <f>VLOOKUP(X469,[5]Inputs!$A:$F,6,FALSE)</f>
        <v>1.0303</v>
      </c>
      <c r="M469" s="5" t="str">
        <f>VLOOKUP(X469,[5]Inputs!$A:$H,8,FALSE)</f>
        <v>1.0000</v>
      </c>
      <c r="N469" s="5" t="str">
        <f>VLOOKUP(X469,[5]Inputs!$A:$H,7,FALSE)</f>
        <v>1.0100</v>
      </c>
      <c r="O469">
        <v>0</v>
      </c>
      <c r="P469">
        <v>0</v>
      </c>
      <c r="Q469" s="17">
        <v>0</v>
      </c>
      <c r="R469" s="17">
        <v>0</v>
      </c>
      <c r="S469">
        <f>SQRT((100/(J469*[5]Inputs!$B$9))^2/(K469^2+1))*[5]Inputs!$B$8^2/100</f>
        <v>1.6670700002133509E-2</v>
      </c>
      <c r="T469">
        <f>SQRT((100/(J469*[5]Inputs!$B$9))^2-SQRT((100/(J469*[5]Inputs!$B$9))^2/(K469^2+1))^2)*[5]Inputs!$B$8^2/100/2/PI()/50</f>
        <v>5.3064486202832376E-4</v>
      </c>
      <c r="U469">
        <v>0</v>
      </c>
      <c r="V469">
        <v>9</v>
      </c>
      <c r="W469" t="str">
        <f t="shared" si="18"/>
        <v>PSCAD_SMIB_D_CUO.PIA_SCR1000_XR10_P1_Q-0.395_CUO_10</v>
      </c>
      <c r="X469" t="str">
        <f t="shared" si="19"/>
        <v>1_-0.395_1000_10</v>
      </c>
      <c r="Z469">
        <v>0</v>
      </c>
      <c r="AB469" s="14"/>
    </row>
    <row r="470" spans="1:28" x14ac:dyDescent="0.25">
      <c r="A470" s="1" t="s">
        <v>1194</v>
      </c>
      <c r="B470" t="s">
        <v>55</v>
      </c>
      <c r="C470" t="s">
        <v>69</v>
      </c>
      <c r="D470" t="s">
        <v>1301</v>
      </c>
      <c r="E470" s="4" t="s">
        <v>331</v>
      </c>
      <c r="F470" t="s">
        <v>305</v>
      </c>
      <c r="G470">
        <v>50</v>
      </c>
      <c r="H470">
        <v>-1</v>
      </c>
      <c r="I470">
        <v>0.39500000000000002</v>
      </c>
      <c r="J470">
        <v>1000</v>
      </c>
      <c r="K470">
        <v>10</v>
      </c>
      <c r="L470" s="5" t="str">
        <f>VLOOKUP(X470,[5]Inputs!$A:$F,6,FALSE)</f>
        <v>1.0297</v>
      </c>
      <c r="M470" s="5" t="str">
        <f>VLOOKUP(X470,[5]Inputs!$A:$H,8,FALSE)</f>
        <v>1.0875</v>
      </c>
      <c r="N470" s="5" t="str">
        <f>VLOOKUP(X470,[5]Inputs!$A:$H,7,FALSE)</f>
        <v>1.0500</v>
      </c>
      <c r="O470">
        <v>0</v>
      </c>
      <c r="P470">
        <v>0</v>
      </c>
      <c r="Q470" s="17">
        <v>0</v>
      </c>
      <c r="R470" s="17">
        <v>0</v>
      </c>
      <c r="S470">
        <f>SQRT((100/(J470*[5]Inputs!$B$9))^2/(K470^2+1))*[5]Inputs!$B$8^2/100</f>
        <v>1.6670700002133509E-2</v>
      </c>
      <c r="T470">
        <f>SQRT((100/(J470*[5]Inputs!$B$9))^2-SQRT((100/(J470*[5]Inputs!$B$9))^2/(K470^2+1))^2)*[5]Inputs!$B$8^2/100/2/PI()/50</f>
        <v>5.3064486202832376E-4</v>
      </c>
      <c r="U470">
        <v>0</v>
      </c>
      <c r="V470">
        <v>9</v>
      </c>
      <c r="W470" t="str">
        <f t="shared" si="18"/>
        <v>PSCAD_SMIB_D_CUO.PIA_SCR1000_XR10_P-1_Q0.395_CUO_11a</v>
      </c>
      <c r="X470" t="str">
        <f t="shared" si="19"/>
        <v>-1_0.395_1000_10</v>
      </c>
      <c r="Z470">
        <v>0</v>
      </c>
      <c r="AB470" s="14"/>
    </row>
    <row r="471" spans="1:28" x14ac:dyDescent="0.25">
      <c r="A471" s="1" t="s">
        <v>1195</v>
      </c>
      <c r="B471" t="s">
        <v>55</v>
      </c>
      <c r="C471" t="s">
        <v>69</v>
      </c>
      <c r="D471" t="s">
        <v>1301</v>
      </c>
      <c r="E471" s="4" t="s">
        <v>331</v>
      </c>
      <c r="F471" t="s">
        <v>305</v>
      </c>
      <c r="G471">
        <v>50</v>
      </c>
      <c r="H471">
        <v>0.01</v>
      </c>
      <c r="I471">
        <v>0.39500000000000002</v>
      </c>
      <c r="J471">
        <v>1000</v>
      </c>
      <c r="K471">
        <v>10</v>
      </c>
      <c r="L471" s="5" t="str">
        <f>VLOOKUP(X471,[5]Inputs!$A:$F,6,FALSE)</f>
        <v>1.0296</v>
      </c>
      <c r="M471" s="5" t="str">
        <f>VLOOKUP(X471,[5]Inputs!$A:$H,8,FALSE)</f>
        <v>1.0875</v>
      </c>
      <c r="N471" s="5" t="str">
        <f>VLOOKUP(X471,[5]Inputs!$A:$H,7,FALSE)</f>
        <v>1.0500</v>
      </c>
      <c r="O471">
        <v>0</v>
      </c>
      <c r="P471">
        <v>0</v>
      </c>
      <c r="Q471" s="17">
        <v>0</v>
      </c>
      <c r="R471" s="17">
        <v>0</v>
      </c>
      <c r="S471">
        <f>SQRT((100/(J471*[5]Inputs!$B$9))^2/(K471^2+1))*[5]Inputs!$B$8^2/100</f>
        <v>1.6670700002133509E-2</v>
      </c>
      <c r="T471">
        <f>SQRT((100/(J471*[5]Inputs!$B$9))^2-SQRT((100/(J471*[5]Inputs!$B$9))^2/(K471^2+1))^2)*[5]Inputs!$B$8^2/100/2/PI()/50</f>
        <v>5.3064486202832376E-4</v>
      </c>
      <c r="U471">
        <v>0</v>
      </c>
      <c r="V471">
        <v>9</v>
      </c>
      <c r="W471" t="str">
        <f t="shared" si="18"/>
        <v>PSCAD_SMIB_D_CUO.PIA_SCR1000_XR10_P0.01_Q0.395_CUO_11b</v>
      </c>
      <c r="X471" t="str">
        <f t="shared" si="19"/>
        <v>0.01_0.395_1000_10</v>
      </c>
      <c r="Z471">
        <v>0</v>
      </c>
      <c r="AB471" s="14"/>
    </row>
    <row r="472" spans="1:28" x14ac:dyDescent="0.25">
      <c r="A472" s="1" t="s">
        <v>1196</v>
      </c>
      <c r="B472" t="s">
        <v>55</v>
      </c>
      <c r="C472" t="s">
        <v>69</v>
      </c>
      <c r="D472" t="s">
        <v>1301</v>
      </c>
      <c r="E472" s="4" t="s">
        <v>331</v>
      </c>
      <c r="F472" t="s">
        <v>305</v>
      </c>
      <c r="G472">
        <v>50</v>
      </c>
      <c r="H472">
        <v>-1</v>
      </c>
      <c r="I472">
        <v>-0.39500000000000002</v>
      </c>
      <c r="J472">
        <v>1000</v>
      </c>
      <c r="K472">
        <v>10</v>
      </c>
      <c r="L472" s="5" t="str">
        <f>VLOOKUP(X472,[5]Inputs!$A:$F,6,FALSE)</f>
        <v>1.0305</v>
      </c>
      <c r="M472" s="5" t="str">
        <f>VLOOKUP(X472,[5]Inputs!$A:$H,8,FALSE)</f>
        <v>0.9875</v>
      </c>
      <c r="N472" s="5" t="str">
        <f>VLOOKUP(X472,[5]Inputs!$A:$H,7,FALSE)</f>
        <v>1.0100</v>
      </c>
      <c r="O472">
        <v>0</v>
      </c>
      <c r="P472">
        <v>0</v>
      </c>
      <c r="Q472" s="17">
        <v>0</v>
      </c>
      <c r="R472" s="17">
        <v>0</v>
      </c>
      <c r="S472">
        <f>SQRT((100/(J472*[5]Inputs!$B$9))^2/(K472^2+1))*[5]Inputs!$B$8^2/100</f>
        <v>1.6670700002133509E-2</v>
      </c>
      <c r="T472">
        <f>SQRT((100/(J472*[5]Inputs!$B$9))^2-SQRT((100/(J472*[5]Inputs!$B$9))^2/(K472^2+1))^2)*[5]Inputs!$B$8^2/100/2/PI()/50</f>
        <v>5.3064486202832376E-4</v>
      </c>
      <c r="U472">
        <v>0</v>
      </c>
      <c r="V472">
        <v>9</v>
      </c>
      <c r="W472" t="str">
        <f t="shared" si="18"/>
        <v>PSCAD_SMIB_D_CUO.PIA_SCR1000_XR10_P-1_Q-0.395_CUO_12a</v>
      </c>
      <c r="X472" t="str">
        <f t="shared" si="19"/>
        <v>-1_-0.395_1000_10</v>
      </c>
      <c r="Z472">
        <v>0</v>
      </c>
      <c r="AB472" s="14"/>
    </row>
    <row r="473" spans="1:28" x14ac:dyDescent="0.25">
      <c r="A473" s="1" t="s">
        <v>1197</v>
      </c>
      <c r="B473" t="s">
        <v>55</v>
      </c>
      <c r="C473" t="s">
        <v>69</v>
      </c>
      <c r="D473" t="s">
        <v>1301</v>
      </c>
      <c r="E473" s="4" t="s">
        <v>331</v>
      </c>
      <c r="F473" t="s">
        <v>305</v>
      </c>
      <c r="G473">
        <v>50</v>
      </c>
      <c r="H473">
        <v>0.01</v>
      </c>
      <c r="I473">
        <v>-0.39500000000000002</v>
      </c>
      <c r="J473">
        <v>1000</v>
      </c>
      <c r="K473">
        <v>10</v>
      </c>
      <c r="L473" s="5" t="str">
        <f>VLOOKUP(X473,[5]Inputs!$A:$F,6,FALSE)</f>
        <v>1.0304</v>
      </c>
      <c r="M473" s="5" t="str">
        <f>VLOOKUP(X473,[5]Inputs!$A:$H,8,FALSE)</f>
        <v>0.9875</v>
      </c>
      <c r="N473" s="5" t="str">
        <f>VLOOKUP(X473,[5]Inputs!$A:$H,7,FALSE)</f>
        <v>1.0100</v>
      </c>
      <c r="O473">
        <v>0</v>
      </c>
      <c r="P473">
        <v>0</v>
      </c>
      <c r="Q473" s="17">
        <v>0</v>
      </c>
      <c r="R473" s="17">
        <v>0</v>
      </c>
      <c r="S473">
        <f>SQRT((100/(J473*[5]Inputs!$B$9))^2/(K473^2+1))*[5]Inputs!$B$8^2/100</f>
        <v>1.6670700002133509E-2</v>
      </c>
      <c r="T473">
        <f>SQRT((100/(J473*[5]Inputs!$B$9))^2-SQRT((100/(J473*[5]Inputs!$B$9))^2/(K473^2+1))^2)*[5]Inputs!$B$8^2/100/2/PI()/50</f>
        <v>5.3064486202832376E-4</v>
      </c>
      <c r="U473">
        <v>0</v>
      </c>
      <c r="V473">
        <v>9</v>
      </c>
      <c r="W473" t="str">
        <f t="shared" si="18"/>
        <v>PSCAD_SMIB_D_CUO.PIA_SCR1000_XR10_P0.01_Q-0.395_CUO_12b</v>
      </c>
      <c r="X473" t="str">
        <f t="shared" si="19"/>
        <v>0.01_-0.395_1000_10</v>
      </c>
      <c r="Z473">
        <v>0</v>
      </c>
      <c r="AB473" s="14"/>
    </row>
    <row r="474" spans="1:28" x14ac:dyDescent="0.25">
      <c r="A474" s="1" t="s">
        <v>1198</v>
      </c>
      <c r="B474" t="s">
        <v>55</v>
      </c>
      <c r="C474" t="s">
        <v>70</v>
      </c>
      <c r="D474" t="s">
        <v>1301</v>
      </c>
      <c r="E474" s="4" t="s">
        <v>332</v>
      </c>
      <c r="F474" t="s">
        <v>305</v>
      </c>
      <c r="G474">
        <v>50</v>
      </c>
      <c r="H474">
        <v>1</v>
      </c>
      <c r="I474">
        <v>0.39500000000000002</v>
      </c>
      <c r="J474">
        <v>1000</v>
      </c>
      <c r="K474">
        <v>10</v>
      </c>
      <c r="L474" s="5" t="str">
        <f>VLOOKUP(X474,[5]Inputs!$A:$F,6,FALSE)</f>
        <v>1.0295</v>
      </c>
      <c r="M474" s="5" t="str">
        <f>VLOOKUP(X474,[5]Inputs!$A:$H,8,FALSE)</f>
        <v>1.1000</v>
      </c>
      <c r="N474" s="5" t="str">
        <f>VLOOKUP(X474,[5]Inputs!$A:$H,7,FALSE)</f>
        <v>1.0500</v>
      </c>
      <c r="O474">
        <v>0</v>
      </c>
      <c r="P474">
        <v>0</v>
      </c>
      <c r="Q474" s="17">
        <v>0</v>
      </c>
      <c r="R474" s="17">
        <v>0</v>
      </c>
      <c r="S474">
        <f>SQRT((100/(J474*[5]Inputs!$B$9))^2/(K474^2+1))*[5]Inputs!$B$8^2/100</f>
        <v>1.6670700002133509E-2</v>
      </c>
      <c r="T474">
        <f>SQRT((100/(J474*[5]Inputs!$B$9))^2-SQRT((100/(J474*[5]Inputs!$B$9))^2/(K474^2+1))^2)*[5]Inputs!$B$8^2/100/2/PI()/50</f>
        <v>5.3064486202832376E-4</v>
      </c>
      <c r="U474">
        <v>0</v>
      </c>
      <c r="V474">
        <v>9</v>
      </c>
      <c r="W474" t="str">
        <f t="shared" si="18"/>
        <v>PSCAD_SMIB_D_CUO.LVRT_SCR1000_XR10_P1_Q0.395_CUO_13_0.7</v>
      </c>
      <c r="X474" t="str">
        <f t="shared" si="19"/>
        <v>1_0.395_1000_10</v>
      </c>
      <c r="Z474">
        <v>0</v>
      </c>
      <c r="AB474" s="14"/>
    </row>
    <row r="475" spans="1:28" x14ac:dyDescent="0.25">
      <c r="A475" s="1" t="s">
        <v>1199</v>
      </c>
      <c r="B475" t="s">
        <v>55</v>
      </c>
      <c r="C475" t="s">
        <v>70</v>
      </c>
      <c r="D475" t="s">
        <v>1301</v>
      </c>
      <c r="E475" s="4" t="s">
        <v>332</v>
      </c>
      <c r="F475" t="s">
        <v>305</v>
      </c>
      <c r="G475">
        <v>50</v>
      </c>
      <c r="H475">
        <v>1</v>
      </c>
      <c r="I475">
        <v>-0.39500000000000002</v>
      </c>
      <c r="J475">
        <v>1000</v>
      </c>
      <c r="K475">
        <v>10</v>
      </c>
      <c r="L475" s="5" t="str">
        <f>VLOOKUP(X475,[5]Inputs!$A:$F,6,FALSE)</f>
        <v>1.0303</v>
      </c>
      <c r="M475" s="5" t="str">
        <f>VLOOKUP(X475,[5]Inputs!$A:$H,8,FALSE)</f>
        <v>1.0000</v>
      </c>
      <c r="N475" s="5" t="str">
        <f>VLOOKUP(X475,[5]Inputs!$A:$H,7,FALSE)</f>
        <v>1.0100</v>
      </c>
      <c r="O475">
        <v>0</v>
      </c>
      <c r="P475">
        <v>0</v>
      </c>
      <c r="Q475" s="17">
        <v>0</v>
      </c>
      <c r="R475" s="17">
        <v>0</v>
      </c>
      <c r="S475">
        <f>SQRT((100/(J475*[5]Inputs!$B$9))^2/(K475^2+1))*[5]Inputs!$B$8^2/100</f>
        <v>1.6670700002133509E-2</v>
      </c>
      <c r="T475">
        <f>SQRT((100/(J475*[5]Inputs!$B$9))^2-SQRT((100/(J475*[5]Inputs!$B$9))^2/(K475^2+1))^2)*[5]Inputs!$B$8^2/100/2/PI()/50</f>
        <v>5.3064486202832376E-4</v>
      </c>
      <c r="U475">
        <v>0</v>
      </c>
      <c r="V475">
        <v>9</v>
      </c>
      <c r="W475" t="str">
        <f t="shared" si="18"/>
        <v>PSCAD_SMIB_D_CUO.LVRT_SCR1000_XR10_P1_Q-0.395_CUO_14_0.7</v>
      </c>
      <c r="X475" t="str">
        <f t="shared" si="19"/>
        <v>1_-0.395_1000_10</v>
      </c>
      <c r="Z475">
        <v>0</v>
      </c>
      <c r="AB475" s="14"/>
    </row>
    <row r="476" spans="1:28" x14ac:dyDescent="0.25">
      <c r="A476" s="1" t="s">
        <v>1200</v>
      </c>
      <c r="B476" t="s">
        <v>55</v>
      </c>
      <c r="C476" t="s">
        <v>70</v>
      </c>
      <c r="D476" t="s">
        <v>1301</v>
      </c>
      <c r="E476" s="4" t="s">
        <v>332</v>
      </c>
      <c r="F476" t="s">
        <v>305</v>
      </c>
      <c r="G476">
        <v>50</v>
      </c>
      <c r="H476">
        <v>-1</v>
      </c>
      <c r="I476">
        <v>0.39500000000000002</v>
      </c>
      <c r="J476">
        <v>1000</v>
      </c>
      <c r="K476">
        <v>10</v>
      </c>
      <c r="L476" s="5" t="str">
        <f>VLOOKUP(X476,[5]Inputs!$A:$F,6,FALSE)</f>
        <v>1.0297</v>
      </c>
      <c r="M476" s="5" t="str">
        <f>VLOOKUP(X476,[5]Inputs!$A:$H,8,FALSE)</f>
        <v>1.0875</v>
      </c>
      <c r="N476" s="5" t="str">
        <f>VLOOKUP(X476,[5]Inputs!$A:$H,7,FALSE)</f>
        <v>1.0500</v>
      </c>
      <c r="O476">
        <v>0</v>
      </c>
      <c r="P476">
        <v>0</v>
      </c>
      <c r="Q476" s="17">
        <v>0</v>
      </c>
      <c r="R476" s="17">
        <v>0</v>
      </c>
      <c r="S476">
        <f>SQRT((100/(J476*[5]Inputs!$B$9))^2/(K476^2+1))*[5]Inputs!$B$8^2/100</f>
        <v>1.6670700002133509E-2</v>
      </c>
      <c r="T476">
        <f>SQRT((100/(J476*[5]Inputs!$B$9))^2-SQRT((100/(J476*[5]Inputs!$B$9))^2/(K476^2+1))^2)*[5]Inputs!$B$8^2/100/2/PI()/50</f>
        <v>5.3064486202832376E-4</v>
      </c>
      <c r="U476">
        <v>0</v>
      </c>
      <c r="V476">
        <v>9</v>
      </c>
      <c r="W476" t="str">
        <f t="shared" si="18"/>
        <v>PSCAD_SMIB_D_CUO.LVRT_SCR1000_XR10_P-1_Q0.395_CUO_15a_0.7</v>
      </c>
      <c r="X476" t="str">
        <f t="shared" si="19"/>
        <v>-1_0.395_1000_10</v>
      </c>
      <c r="Z476">
        <v>0</v>
      </c>
      <c r="AB476" s="14"/>
    </row>
    <row r="477" spans="1:28" x14ac:dyDescent="0.25">
      <c r="A477" s="1" t="s">
        <v>1201</v>
      </c>
      <c r="B477" t="s">
        <v>55</v>
      </c>
      <c r="C477" t="s">
        <v>70</v>
      </c>
      <c r="D477" t="s">
        <v>1301</v>
      </c>
      <c r="E477" s="4" t="s">
        <v>332</v>
      </c>
      <c r="F477" t="s">
        <v>305</v>
      </c>
      <c r="G477">
        <v>50</v>
      </c>
      <c r="H477">
        <v>0.01</v>
      </c>
      <c r="I477">
        <v>0.39500000000000002</v>
      </c>
      <c r="J477">
        <v>1000</v>
      </c>
      <c r="K477">
        <v>10</v>
      </c>
      <c r="L477" s="5" t="str">
        <f>VLOOKUP(X477,[5]Inputs!$A:$F,6,FALSE)</f>
        <v>1.0296</v>
      </c>
      <c r="M477" s="5" t="str">
        <f>VLOOKUP(X477,[5]Inputs!$A:$H,8,FALSE)</f>
        <v>1.0875</v>
      </c>
      <c r="N477" s="5" t="str">
        <f>VLOOKUP(X477,[5]Inputs!$A:$H,7,FALSE)</f>
        <v>1.0500</v>
      </c>
      <c r="O477">
        <v>0</v>
      </c>
      <c r="P477">
        <v>0</v>
      </c>
      <c r="Q477" s="17">
        <v>0</v>
      </c>
      <c r="R477" s="17">
        <v>0</v>
      </c>
      <c r="S477">
        <f>SQRT((100/(J477*[5]Inputs!$B$9))^2/(K477^2+1))*[5]Inputs!$B$8^2/100</f>
        <v>1.6670700002133509E-2</v>
      </c>
      <c r="T477">
        <f>SQRT((100/(J477*[5]Inputs!$B$9))^2-SQRT((100/(J477*[5]Inputs!$B$9))^2/(K477^2+1))^2)*[5]Inputs!$B$8^2/100/2/PI()/50</f>
        <v>5.3064486202832376E-4</v>
      </c>
      <c r="U477">
        <v>0</v>
      </c>
      <c r="V477">
        <v>9</v>
      </c>
      <c r="W477" t="str">
        <f t="shared" si="18"/>
        <v>PSCAD_SMIB_D_CUO.LVRT_SCR1000_XR10_P0.01_Q0.395_CUO_15b_0.7</v>
      </c>
      <c r="X477" t="str">
        <f t="shared" si="19"/>
        <v>0.01_0.395_1000_10</v>
      </c>
      <c r="Z477">
        <v>0</v>
      </c>
      <c r="AB477" s="14"/>
    </row>
    <row r="478" spans="1:28" x14ac:dyDescent="0.25">
      <c r="A478" s="1" t="s">
        <v>1202</v>
      </c>
      <c r="B478" t="s">
        <v>55</v>
      </c>
      <c r="C478" t="s">
        <v>70</v>
      </c>
      <c r="D478" t="s">
        <v>1301</v>
      </c>
      <c r="E478" s="4" t="s">
        <v>332</v>
      </c>
      <c r="F478" t="s">
        <v>305</v>
      </c>
      <c r="G478">
        <v>50</v>
      </c>
      <c r="H478">
        <v>-1</v>
      </c>
      <c r="I478">
        <v>-0.39500000000000002</v>
      </c>
      <c r="J478">
        <v>1000</v>
      </c>
      <c r="K478">
        <v>10</v>
      </c>
      <c r="L478" s="5" t="str">
        <f>VLOOKUP(X478,[5]Inputs!$A:$F,6,FALSE)</f>
        <v>1.0305</v>
      </c>
      <c r="M478" s="5" t="str">
        <f>VLOOKUP(X478,[5]Inputs!$A:$H,8,FALSE)</f>
        <v>0.9875</v>
      </c>
      <c r="N478" s="5" t="str">
        <f>VLOOKUP(X478,[5]Inputs!$A:$H,7,FALSE)</f>
        <v>1.0100</v>
      </c>
      <c r="O478">
        <v>0</v>
      </c>
      <c r="P478">
        <v>0</v>
      </c>
      <c r="Q478" s="17">
        <v>0</v>
      </c>
      <c r="R478" s="17">
        <v>0</v>
      </c>
      <c r="S478">
        <f>SQRT((100/(J478*[5]Inputs!$B$9))^2/(K478^2+1))*[5]Inputs!$B$8^2/100</f>
        <v>1.6670700002133509E-2</v>
      </c>
      <c r="T478">
        <f>SQRT((100/(J478*[5]Inputs!$B$9))^2-SQRT((100/(J478*[5]Inputs!$B$9))^2/(K478^2+1))^2)*[5]Inputs!$B$8^2/100/2/PI()/50</f>
        <v>5.3064486202832376E-4</v>
      </c>
      <c r="U478">
        <v>0</v>
      </c>
      <c r="V478">
        <v>9</v>
      </c>
      <c r="W478" t="str">
        <f t="shared" si="18"/>
        <v>PSCAD_SMIB_D_CUO.LVRT_SCR1000_XR10_P-1_Q-0.395_CUO_16a_0.7</v>
      </c>
      <c r="X478" t="str">
        <f t="shared" si="19"/>
        <v>-1_-0.395_1000_10</v>
      </c>
      <c r="Z478">
        <v>0</v>
      </c>
      <c r="AB478" s="14"/>
    </row>
    <row r="479" spans="1:28" x14ac:dyDescent="0.25">
      <c r="A479" s="1" t="s">
        <v>1203</v>
      </c>
      <c r="B479" t="s">
        <v>55</v>
      </c>
      <c r="C479" t="s">
        <v>70</v>
      </c>
      <c r="D479" t="s">
        <v>1301</v>
      </c>
      <c r="E479" s="4" t="s">
        <v>332</v>
      </c>
      <c r="F479" t="s">
        <v>305</v>
      </c>
      <c r="G479">
        <v>50</v>
      </c>
      <c r="H479">
        <v>0.01</v>
      </c>
      <c r="I479">
        <v>-0.39500000000000002</v>
      </c>
      <c r="J479">
        <v>1000</v>
      </c>
      <c r="K479">
        <v>10</v>
      </c>
      <c r="L479" s="5" t="str">
        <f>VLOOKUP(X479,[5]Inputs!$A:$F,6,FALSE)</f>
        <v>1.0304</v>
      </c>
      <c r="M479" s="5" t="str">
        <f>VLOOKUP(X479,[5]Inputs!$A:$H,8,FALSE)</f>
        <v>0.9875</v>
      </c>
      <c r="N479" s="5" t="str">
        <f>VLOOKUP(X479,[5]Inputs!$A:$H,7,FALSE)</f>
        <v>1.0100</v>
      </c>
      <c r="O479">
        <v>0</v>
      </c>
      <c r="P479">
        <v>0</v>
      </c>
      <c r="Q479" s="17">
        <v>0</v>
      </c>
      <c r="R479" s="17">
        <v>0</v>
      </c>
      <c r="S479">
        <f>SQRT((100/(J479*[5]Inputs!$B$9))^2/(K479^2+1))*[5]Inputs!$B$8^2/100</f>
        <v>1.6670700002133509E-2</v>
      </c>
      <c r="T479">
        <f>SQRT((100/(J479*[5]Inputs!$B$9))^2-SQRT((100/(J479*[5]Inputs!$B$9))^2/(K479^2+1))^2)*[5]Inputs!$B$8^2/100/2/PI()/50</f>
        <v>5.3064486202832376E-4</v>
      </c>
      <c r="U479">
        <v>0</v>
      </c>
      <c r="V479">
        <v>9</v>
      </c>
      <c r="W479" t="str">
        <f t="shared" si="18"/>
        <v>PSCAD_SMIB_D_CUO.LVRT_SCR1000_XR10_P0.01_Q-0.395_CUO_16b_0.7</v>
      </c>
      <c r="X479" t="str">
        <f t="shared" si="19"/>
        <v>0.01_-0.395_1000_10</v>
      </c>
      <c r="Z479">
        <v>0</v>
      </c>
      <c r="AB479" s="14"/>
    </row>
    <row r="480" spans="1:28" x14ac:dyDescent="0.25">
      <c r="A480" s="1" t="s">
        <v>1204</v>
      </c>
      <c r="B480" t="s">
        <v>55</v>
      </c>
      <c r="C480" t="s">
        <v>71</v>
      </c>
      <c r="D480" t="s">
        <v>1301</v>
      </c>
      <c r="E480" s="4" t="s">
        <v>332</v>
      </c>
      <c r="F480" t="s">
        <v>305</v>
      </c>
      <c r="G480">
        <v>50</v>
      </c>
      <c r="H480">
        <v>1</v>
      </c>
      <c r="I480">
        <v>0.39500000000000002</v>
      </c>
      <c r="J480">
        <v>1000</v>
      </c>
      <c r="K480">
        <v>10</v>
      </c>
      <c r="L480" s="5" t="str">
        <f>VLOOKUP(X480,[5]Inputs!$A:$F,6,FALSE)</f>
        <v>1.0295</v>
      </c>
      <c r="M480" s="5" t="str">
        <f>VLOOKUP(X480,[5]Inputs!$A:$H,8,FALSE)</f>
        <v>1.1000</v>
      </c>
      <c r="N480" s="5" t="str">
        <f>VLOOKUP(X480,[5]Inputs!$A:$H,7,FALSE)</f>
        <v>1.0500</v>
      </c>
      <c r="O480">
        <v>0</v>
      </c>
      <c r="P480">
        <v>0</v>
      </c>
      <c r="Q480" s="17">
        <v>0</v>
      </c>
      <c r="R480" s="17">
        <v>0</v>
      </c>
      <c r="S480">
        <f>SQRT((100/(J480*[5]Inputs!$B$9))^2/(K480^2+1))*[5]Inputs!$B$8^2/100</f>
        <v>1.6670700002133509E-2</v>
      </c>
      <c r="T480">
        <f>SQRT((100/(J480*[5]Inputs!$B$9))^2-SQRT((100/(J480*[5]Inputs!$B$9))^2/(K480^2+1))^2)*[5]Inputs!$B$8^2/100/2/PI()/50</f>
        <v>5.3064486202832376E-4</v>
      </c>
      <c r="U480">
        <v>0</v>
      </c>
      <c r="V480">
        <v>9</v>
      </c>
      <c r="W480" t="str">
        <f t="shared" si="18"/>
        <v>PSCAD_SMIB_D_CUO.LVRT_SCR1000_XR10_P1_Q0.395_CUO_13_0.8</v>
      </c>
      <c r="X480" t="str">
        <f t="shared" si="19"/>
        <v>1_0.395_1000_10</v>
      </c>
      <c r="Z480">
        <v>0</v>
      </c>
      <c r="AB480" s="14"/>
    </row>
    <row r="481" spans="1:28" x14ac:dyDescent="0.25">
      <c r="A481" s="1" t="s">
        <v>1205</v>
      </c>
      <c r="B481" t="s">
        <v>55</v>
      </c>
      <c r="C481" t="s">
        <v>71</v>
      </c>
      <c r="D481" t="s">
        <v>1301</v>
      </c>
      <c r="E481" s="4" t="s">
        <v>332</v>
      </c>
      <c r="F481" t="s">
        <v>305</v>
      </c>
      <c r="G481">
        <v>50</v>
      </c>
      <c r="H481">
        <v>1</v>
      </c>
      <c r="I481">
        <v>-0.39500000000000002</v>
      </c>
      <c r="J481">
        <v>1000</v>
      </c>
      <c r="K481">
        <v>10</v>
      </c>
      <c r="L481" s="5" t="str">
        <f>VLOOKUP(X481,[5]Inputs!$A:$F,6,FALSE)</f>
        <v>1.0303</v>
      </c>
      <c r="M481" s="5" t="str">
        <f>VLOOKUP(X481,[5]Inputs!$A:$H,8,FALSE)</f>
        <v>1.0000</v>
      </c>
      <c r="N481" s="5" t="str">
        <f>VLOOKUP(X481,[5]Inputs!$A:$H,7,FALSE)</f>
        <v>1.0100</v>
      </c>
      <c r="O481">
        <v>0</v>
      </c>
      <c r="P481">
        <v>0</v>
      </c>
      <c r="Q481" s="17">
        <v>0</v>
      </c>
      <c r="R481" s="17">
        <v>0</v>
      </c>
      <c r="S481">
        <f>SQRT((100/(J481*[5]Inputs!$B$9))^2/(K481^2+1))*[5]Inputs!$B$8^2/100</f>
        <v>1.6670700002133509E-2</v>
      </c>
      <c r="T481">
        <f>SQRT((100/(J481*[5]Inputs!$B$9))^2-SQRT((100/(J481*[5]Inputs!$B$9))^2/(K481^2+1))^2)*[5]Inputs!$B$8^2/100/2/PI()/50</f>
        <v>5.3064486202832376E-4</v>
      </c>
      <c r="U481">
        <v>0</v>
      </c>
      <c r="V481">
        <v>9</v>
      </c>
      <c r="W481" t="str">
        <f t="shared" si="18"/>
        <v>PSCAD_SMIB_D_CUO.LVRT_SCR1000_XR10_P1_Q-0.395_CUO_14_0.8</v>
      </c>
      <c r="X481" t="str">
        <f t="shared" si="19"/>
        <v>1_-0.395_1000_10</v>
      </c>
      <c r="Z481">
        <v>0</v>
      </c>
      <c r="AB481" s="14"/>
    </row>
    <row r="482" spans="1:28" x14ac:dyDescent="0.25">
      <c r="A482" s="1" t="s">
        <v>1206</v>
      </c>
      <c r="B482" t="s">
        <v>55</v>
      </c>
      <c r="C482" t="s">
        <v>71</v>
      </c>
      <c r="D482" t="s">
        <v>1301</v>
      </c>
      <c r="E482" s="4" t="s">
        <v>332</v>
      </c>
      <c r="F482" t="s">
        <v>305</v>
      </c>
      <c r="G482">
        <v>50</v>
      </c>
      <c r="H482">
        <v>-1</v>
      </c>
      <c r="I482">
        <v>0.39500000000000002</v>
      </c>
      <c r="J482">
        <v>1000</v>
      </c>
      <c r="K482">
        <v>10</v>
      </c>
      <c r="L482" s="5" t="str">
        <f>VLOOKUP(X482,[5]Inputs!$A:$F,6,FALSE)</f>
        <v>1.0297</v>
      </c>
      <c r="M482" s="5" t="str">
        <f>VLOOKUP(X482,[5]Inputs!$A:$H,8,FALSE)</f>
        <v>1.0875</v>
      </c>
      <c r="N482" s="5" t="str">
        <f>VLOOKUP(X482,[5]Inputs!$A:$H,7,FALSE)</f>
        <v>1.0500</v>
      </c>
      <c r="O482">
        <v>0</v>
      </c>
      <c r="P482">
        <v>0</v>
      </c>
      <c r="Q482" s="17">
        <v>0</v>
      </c>
      <c r="R482" s="17">
        <v>0</v>
      </c>
      <c r="S482">
        <f>SQRT((100/(J482*[5]Inputs!$B$9))^2/(K482^2+1))*[5]Inputs!$B$8^2/100</f>
        <v>1.6670700002133509E-2</v>
      </c>
      <c r="T482">
        <f>SQRT((100/(J482*[5]Inputs!$B$9))^2-SQRT((100/(J482*[5]Inputs!$B$9))^2/(K482^2+1))^2)*[5]Inputs!$B$8^2/100/2/PI()/50</f>
        <v>5.3064486202832376E-4</v>
      </c>
      <c r="U482">
        <v>0</v>
      </c>
      <c r="V482">
        <v>9</v>
      </c>
      <c r="W482" t="str">
        <f t="shared" si="18"/>
        <v>PSCAD_SMIB_D_CUO.LVRT_SCR1000_XR10_P-1_Q0.395_CUO_15a_0.8</v>
      </c>
      <c r="X482" t="str">
        <f t="shared" si="19"/>
        <v>-1_0.395_1000_10</v>
      </c>
      <c r="Z482">
        <v>0</v>
      </c>
      <c r="AB482" s="14"/>
    </row>
    <row r="483" spans="1:28" x14ac:dyDescent="0.25">
      <c r="A483" s="1" t="s">
        <v>1207</v>
      </c>
      <c r="B483" t="s">
        <v>55</v>
      </c>
      <c r="C483" t="s">
        <v>71</v>
      </c>
      <c r="D483" t="s">
        <v>1301</v>
      </c>
      <c r="E483" s="4" t="s">
        <v>332</v>
      </c>
      <c r="F483" t="s">
        <v>305</v>
      </c>
      <c r="G483">
        <v>50</v>
      </c>
      <c r="H483">
        <v>0.01</v>
      </c>
      <c r="I483">
        <v>0.39500000000000002</v>
      </c>
      <c r="J483">
        <v>1000</v>
      </c>
      <c r="K483">
        <v>10</v>
      </c>
      <c r="L483" s="5" t="str">
        <f>VLOOKUP(X483,[5]Inputs!$A:$F,6,FALSE)</f>
        <v>1.0296</v>
      </c>
      <c r="M483" s="5" t="str">
        <f>VLOOKUP(X483,[5]Inputs!$A:$H,8,FALSE)</f>
        <v>1.0875</v>
      </c>
      <c r="N483" s="5" t="str">
        <f>VLOOKUP(X483,[5]Inputs!$A:$H,7,FALSE)</f>
        <v>1.0500</v>
      </c>
      <c r="O483">
        <v>0</v>
      </c>
      <c r="P483">
        <v>0</v>
      </c>
      <c r="Q483" s="17">
        <v>0</v>
      </c>
      <c r="R483" s="17">
        <v>0</v>
      </c>
      <c r="S483">
        <f>SQRT((100/(J483*[5]Inputs!$B$9))^2/(K483^2+1))*[5]Inputs!$B$8^2/100</f>
        <v>1.6670700002133509E-2</v>
      </c>
      <c r="T483">
        <f>SQRT((100/(J483*[5]Inputs!$B$9))^2-SQRT((100/(J483*[5]Inputs!$B$9))^2/(K483^2+1))^2)*[5]Inputs!$B$8^2/100/2/PI()/50</f>
        <v>5.3064486202832376E-4</v>
      </c>
      <c r="U483">
        <v>0</v>
      </c>
      <c r="V483">
        <v>9</v>
      </c>
      <c r="W483" t="str">
        <f t="shared" si="18"/>
        <v>PSCAD_SMIB_D_CUO.LVRT_SCR1000_XR10_P0.01_Q0.395_CUO_15b_0.8</v>
      </c>
      <c r="X483" t="str">
        <f t="shared" si="19"/>
        <v>0.01_0.395_1000_10</v>
      </c>
      <c r="Z483">
        <v>0</v>
      </c>
      <c r="AB483" s="14"/>
    </row>
    <row r="484" spans="1:28" x14ac:dyDescent="0.25">
      <c r="A484" s="1" t="s">
        <v>1208</v>
      </c>
      <c r="B484" t="s">
        <v>55</v>
      </c>
      <c r="C484" t="s">
        <v>71</v>
      </c>
      <c r="D484" t="s">
        <v>1301</v>
      </c>
      <c r="E484" s="4" t="s">
        <v>332</v>
      </c>
      <c r="F484" t="s">
        <v>305</v>
      </c>
      <c r="G484">
        <v>50</v>
      </c>
      <c r="H484">
        <v>-1</v>
      </c>
      <c r="I484">
        <v>-0.39500000000000002</v>
      </c>
      <c r="J484">
        <v>1000</v>
      </c>
      <c r="K484">
        <v>10</v>
      </c>
      <c r="L484" s="5" t="str">
        <f>VLOOKUP(X484,[5]Inputs!$A:$F,6,FALSE)</f>
        <v>1.0305</v>
      </c>
      <c r="M484" s="5" t="str">
        <f>VLOOKUP(X484,[5]Inputs!$A:$H,8,FALSE)</f>
        <v>0.9875</v>
      </c>
      <c r="N484" s="5" t="str">
        <f>VLOOKUP(X484,[5]Inputs!$A:$H,7,FALSE)</f>
        <v>1.0100</v>
      </c>
      <c r="O484">
        <v>0</v>
      </c>
      <c r="P484">
        <v>0</v>
      </c>
      <c r="Q484" s="17">
        <v>0</v>
      </c>
      <c r="R484" s="17">
        <v>0</v>
      </c>
      <c r="S484">
        <f>SQRT((100/(J484*[5]Inputs!$B$9))^2/(K484^2+1))*[5]Inputs!$B$8^2/100</f>
        <v>1.6670700002133509E-2</v>
      </c>
      <c r="T484">
        <f>SQRT((100/(J484*[5]Inputs!$B$9))^2-SQRT((100/(J484*[5]Inputs!$B$9))^2/(K484^2+1))^2)*[5]Inputs!$B$8^2/100/2/PI()/50</f>
        <v>5.3064486202832376E-4</v>
      </c>
      <c r="U484">
        <v>0</v>
      </c>
      <c r="V484">
        <v>9</v>
      </c>
      <c r="W484" t="str">
        <f t="shared" si="18"/>
        <v>PSCAD_SMIB_D_CUO.LVRT_SCR1000_XR10_P-1_Q-0.395_CUO_16a_0.8</v>
      </c>
      <c r="X484" t="str">
        <f t="shared" si="19"/>
        <v>-1_-0.395_1000_10</v>
      </c>
      <c r="Z484">
        <v>0</v>
      </c>
      <c r="AB484" s="14"/>
    </row>
    <row r="485" spans="1:28" x14ac:dyDescent="0.25">
      <c r="A485" s="1" t="s">
        <v>1209</v>
      </c>
      <c r="B485" t="s">
        <v>55</v>
      </c>
      <c r="C485" t="s">
        <v>71</v>
      </c>
      <c r="D485" t="s">
        <v>1301</v>
      </c>
      <c r="E485" s="4" t="s">
        <v>332</v>
      </c>
      <c r="F485" t="s">
        <v>305</v>
      </c>
      <c r="G485">
        <v>50</v>
      </c>
      <c r="H485">
        <v>0.01</v>
      </c>
      <c r="I485">
        <v>-0.39500000000000002</v>
      </c>
      <c r="J485">
        <v>1000</v>
      </c>
      <c r="K485">
        <v>10</v>
      </c>
      <c r="L485" s="5" t="str">
        <f>VLOOKUP(X485,[5]Inputs!$A:$F,6,FALSE)</f>
        <v>1.0304</v>
      </c>
      <c r="M485" s="5" t="str">
        <f>VLOOKUP(X485,[5]Inputs!$A:$H,8,FALSE)</f>
        <v>0.9875</v>
      </c>
      <c r="N485" s="5" t="str">
        <f>VLOOKUP(X485,[5]Inputs!$A:$H,7,FALSE)</f>
        <v>1.0100</v>
      </c>
      <c r="O485">
        <v>0</v>
      </c>
      <c r="P485">
        <v>0</v>
      </c>
      <c r="Q485" s="17">
        <v>0</v>
      </c>
      <c r="R485" s="17">
        <v>0</v>
      </c>
      <c r="S485">
        <f>SQRT((100/(J485*[5]Inputs!$B$9))^2/(K485^2+1))*[5]Inputs!$B$8^2/100</f>
        <v>1.6670700002133509E-2</v>
      </c>
      <c r="T485">
        <f>SQRT((100/(J485*[5]Inputs!$B$9))^2-SQRT((100/(J485*[5]Inputs!$B$9))^2/(K485^2+1))^2)*[5]Inputs!$B$8^2/100/2/PI()/50</f>
        <v>5.3064486202832376E-4</v>
      </c>
      <c r="U485">
        <v>0</v>
      </c>
      <c r="V485">
        <v>9</v>
      </c>
      <c r="W485" t="str">
        <f t="shared" si="18"/>
        <v>PSCAD_SMIB_D_CUO.LVRT_SCR1000_XR10_P0.01_Q-0.395_CUO_16b_0.8</v>
      </c>
      <c r="X485" t="str">
        <f t="shared" si="19"/>
        <v>0.01_-0.395_1000_10</v>
      </c>
      <c r="Z485">
        <v>0</v>
      </c>
      <c r="AB485" s="14"/>
    </row>
    <row r="486" spans="1:28" x14ac:dyDescent="0.25">
      <c r="A486" s="1" t="s">
        <v>1210</v>
      </c>
      <c r="B486" t="s">
        <v>55</v>
      </c>
      <c r="C486" t="s">
        <v>72</v>
      </c>
      <c r="D486" t="s">
        <v>1301</v>
      </c>
      <c r="E486" s="4" t="s">
        <v>333</v>
      </c>
      <c r="F486" t="s">
        <v>305</v>
      </c>
      <c r="G486">
        <v>50</v>
      </c>
      <c r="H486">
        <v>1</v>
      </c>
      <c r="I486">
        <v>0.39500000000000002</v>
      </c>
      <c r="J486">
        <v>1000</v>
      </c>
      <c r="K486">
        <v>10</v>
      </c>
      <c r="L486" s="5" t="str">
        <f>VLOOKUP(X486,[5]Inputs!$A:$F,6,FALSE)</f>
        <v>1.0295</v>
      </c>
      <c r="M486" s="5" t="str">
        <f>VLOOKUP(X486,[5]Inputs!$A:$H,8,FALSE)</f>
        <v>1.1000</v>
      </c>
      <c r="N486" s="5" t="str">
        <f>VLOOKUP(X486,[5]Inputs!$A:$H,7,FALSE)</f>
        <v>1.0500</v>
      </c>
      <c r="O486">
        <v>0</v>
      </c>
      <c r="P486">
        <v>0</v>
      </c>
      <c r="Q486" s="17">
        <v>0</v>
      </c>
      <c r="R486" s="17">
        <v>0</v>
      </c>
      <c r="S486">
        <f>SQRT((100/(J486*[5]Inputs!$B$9))^2/(K486^2+1))*[5]Inputs!$B$8^2/100</f>
        <v>1.6670700002133509E-2</v>
      </c>
      <c r="T486">
        <f>SQRT((100/(J486*[5]Inputs!$B$9))^2-SQRT((100/(J486*[5]Inputs!$B$9))^2/(K486^2+1))^2)*[5]Inputs!$B$8^2/100/2/PI()/50</f>
        <v>5.3064486202832376E-4</v>
      </c>
      <c r="U486">
        <v>0</v>
      </c>
      <c r="V486">
        <v>9</v>
      </c>
      <c r="W486" t="str">
        <f t="shared" si="18"/>
        <v>PSCAD_SMIB_D_CUO.HVRT_SCR1000_XR10_P1_Q0.395_CUO_13_1.15</v>
      </c>
      <c r="X486" t="str">
        <f t="shared" si="19"/>
        <v>1_0.395_1000_10</v>
      </c>
      <c r="Z486">
        <v>0</v>
      </c>
      <c r="AB486" s="14"/>
    </row>
    <row r="487" spans="1:28" x14ac:dyDescent="0.25">
      <c r="A487" s="1" t="s">
        <v>1211</v>
      </c>
      <c r="B487" t="s">
        <v>55</v>
      </c>
      <c r="C487" t="s">
        <v>72</v>
      </c>
      <c r="D487" t="s">
        <v>1301</v>
      </c>
      <c r="E487" s="4" t="s">
        <v>333</v>
      </c>
      <c r="F487" t="s">
        <v>305</v>
      </c>
      <c r="G487">
        <v>50</v>
      </c>
      <c r="H487">
        <v>1</v>
      </c>
      <c r="I487">
        <v>-0.39500000000000002</v>
      </c>
      <c r="J487">
        <v>1000</v>
      </c>
      <c r="K487">
        <v>10</v>
      </c>
      <c r="L487" s="5" t="str">
        <f>VLOOKUP(X487,[5]Inputs!$A:$F,6,FALSE)</f>
        <v>1.0303</v>
      </c>
      <c r="M487" s="5" t="str">
        <f>VLOOKUP(X487,[5]Inputs!$A:$H,8,FALSE)</f>
        <v>1.0000</v>
      </c>
      <c r="N487" s="5" t="str">
        <f>VLOOKUP(X487,[5]Inputs!$A:$H,7,FALSE)</f>
        <v>1.0100</v>
      </c>
      <c r="O487">
        <v>0</v>
      </c>
      <c r="P487">
        <v>0</v>
      </c>
      <c r="Q487" s="17">
        <v>0</v>
      </c>
      <c r="R487" s="17">
        <v>0</v>
      </c>
      <c r="S487">
        <f>SQRT((100/(J487*[5]Inputs!$B$9))^2/(K487^2+1))*[5]Inputs!$B$8^2/100</f>
        <v>1.6670700002133509E-2</v>
      </c>
      <c r="T487">
        <f>SQRT((100/(J487*[5]Inputs!$B$9))^2-SQRT((100/(J487*[5]Inputs!$B$9))^2/(K487^2+1))^2)*[5]Inputs!$B$8^2/100/2/PI()/50</f>
        <v>5.3064486202832376E-4</v>
      </c>
      <c r="U487">
        <v>0</v>
      </c>
      <c r="V487">
        <v>9</v>
      </c>
      <c r="W487" t="str">
        <f t="shared" si="18"/>
        <v>PSCAD_SMIB_D_CUO.HVRT_SCR1000_XR10_P1_Q-0.395_CUO_14_1.15</v>
      </c>
      <c r="X487" t="str">
        <f t="shared" si="19"/>
        <v>1_-0.395_1000_10</v>
      </c>
      <c r="Z487">
        <v>0</v>
      </c>
      <c r="AB487" s="14"/>
    </row>
    <row r="488" spans="1:28" x14ac:dyDescent="0.25">
      <c r="A488" s="1" t="s">
        <v>1212</v>
      </c>
      <c r="B488" t="s">
        <v>55</v>
      </c>
      <c r="C488" t="s">
        <v>72</v>
      </c>
      <c r="D488" t="s">
        <v>1301</v>
      </c>
      <c r="E488" s="4" t="s">
        <v>333</v>
      </c>
      <c r="F488" t="s">
        <v>305</v>
      </c>
      <c r="G488">
        <v>50</v>
      </c>
      <c r="H488">
        <v>-1</v>
      </c>
      <c r="I488">
        <v>0.39500000000000002</v>
      </c>
      <c r="J488">
        <v>1000</v>
      </c>
      <c r="K488">
        <v>10</v>
      </c>
      <c r="L488" s="5" t="str">
        <f>VLOOKUP(X488,[5]Inputs!$A:$F,6,FALSE)</f>
        <v>1.0297</v>
      </c>
      <c r="M488" s="5" t="str">
        <f>VLOOKUP(X488,[5]Inputs!$A:$H,8,FALSE)</f>
        <v>1.0875</v>
      </c>
      <c r="N488" s="5" t="str">
        <f>VLOOKUP(X488,[5]Inputs!$A:$H,7,FALSE)</f>
        <v>1.0500</v>
      </c>
      <c r="O488">
        <v>0</v>
      </c>
      <c r="P488">
        <v>0</v>
      </c>
      <c r="Q488" s="17">
        <v>0</v>
      </c>
      <c r="R488" s="17">
        <v>0</v>
      </c>
      <c r="S488">
        <f>SQRT((100/(J488*[5]Inputs!$B$9))^2/(K488^2+1))*[5]Inputs!$B$8^2/100</f>
        <v>1.6670700002133509E-2</v>
      </c>
      <c r="T488">
        <f>SQRT((100/(J488*[5]Inputs!$B$9))^2-SQRT((100/(J488*[5]Inputs!$B$9))^2/(K488^2+1))^2)*[5]Inputs!$B$8^2/100/2/PI()/50</f>
        <v>5.3064486202832376E-4</v>
      </c>
      <c r="U488">
        <v>0</v>
      </c>
      <c r="V488">
        <v>9</v>
      </c>
      <c r="W488" t="str">
        <f t="shared" si="18"/>
        <v>PSCAD_SMIB_D_CUO.HVRT_SCR1000_XR10_P-1_Q0.395_CUO_15a_1.15</v>
      </c>
      <c r="X488" t="str">
        <f t="shared" si="19"/>
        <v>-1_0.395_1000_10</v>
      </c>
      <c r="Z488">
        <v>0</v>
      </c>
      <c r="AB488" s="14"/>
    </row>
    <row r="489" spans="1:28" x14ac:dyDescent="0.25">
      <c r="A489" s="1" t="s">
        <v>1213</v>
      </c>
      <c r="B489" t="s">
        <v>55</v>
      </c>
      <c r="C489" t="s">
        <v>72</v>
      </c>
      <c r="D489" t="s">
        <v>1301</v>
      </c>
      <c r="E489" s="4" t="s">
        <v>333</v>
      </c>
      <c r="F489" t="s">
        <v>305</v>
      </c>
      <c r="G489">
        <v>50</v>
      </c>
      <c r="H489">
        <v>0.01</v>
      </c>
      <c r="I489">
        <v>0.39500000000000002</v>
      </c>
      <c r="J489">
        <v>1000</v>
      </c>
      <c r="K489">
        <v>10</v>
      </c>
      <c r="L489" s="5" t="str">
        <f>VLOOKUP(X489,[5]Inputs!$A:$F,6,FALSE)</f>
        <v>1.0296</v>
      </c>
      <c r="M489" s="5" t="str">
        <f>VLOOKUP(X489,[5]Inputs!$A:$H,8,FALSE)</f>
        <v>1.0875</v>
      </c>
      <c r="N489" s="5" t="str">
        <f>VLOOKUP(X489,[5]Inputs!$A:$H,7,FALSE)</f>
        <v>1.0500</v>
      </c>
      <c r="O489">
        <v>0</v>
      </c>
      <c r="P489">
        <v>0</v>
      </c>
      <c r="Q489" s="17">
        <v>0</v>
      </c>
      <c r="R489" s="17">
        <v>0</v>
      </c>
      <c r="S489">
        <f>SQRT((100/(J489*[5]Inputs!$B$9))^2/(K489^2+1))*[5]Inputs!$B$8^2/100</f>
        <v>1.6670700002133509E-2</v>
      </c>
      <c r="T489">
        <f>SQRT((100/(J489*[5]Inputs!$B$9))^2-SQRT((100/(J489*[5]Inputs!$B$9))^2/(K489^2+1))^2)*[5]Inputs!$B$8^2/100/2/PI()/50</f>
        <v>5.3064486202832376E-4</v>
      </c>
      <c r="U489">
        <v>0</v>
      </c>
      <c r="V489">
        <v>9</v>
      </c>
      <c r="W489" t="str">
        <f t="shared" si="18"/>
        <v>PSCAD_SMIB_D_CUO.HVRT_SCR1000_XR10_P0.01_Q0.395_CUO_15b_1.15</v>
      </c>
      <c r="X489" t="str">
        <f t="shared" si="19"/>
        <v>0.01_0.395_1000_10</v>
      </c>
      <c r="Z489">
        <v>0</v>
      </c>
      <c r="AB489" s="14"/>
    </row>
    <row r="490" spans="1:28" x14ac:dyDescent="0.25">
      <c r="A490" s="1" t="s">
        <v>1214</v>
      </c>
      <c r="B490" t="s">
        <v>55</v>
      </c>
      <c r="C490" t="s">
        <v>72</v>
      </c>
      <c r="D490" t="s">
        <v>1301</v>
      </c>
      <c r="E490" s="4" t="s">
        <v>333</v>
      </c>
      <c r="F490" t="s">
        <v>305</v>
      </c>
      <c r="G490">
        <v>50</v>
      </c>
      <c r="H490">
        <v>-1</v>
      </c>
      <c r="I490">
        <v>-0.39500000000000002</v>
      </c>
      <c r="J490">
        <v>1000</v>
      </c>
      <c r="K490">
        <v>10</v>
      </c>
      <c r="L490" s="5" t="str">
        <f>VLOOKUP(X490,[5]Inputs!$A:$F,6,FALSE)</f>
        <v>1.0305</v>
      </c>
      <c r="M490" s="5" t="str">
        <f>VLOOKUP(X490,[5]Inputs!$A:$H,8,FALSE)</f>
        <v>0.9875</v>
      </c>
      <c r="N490" s="5" t="str">
        <f>VLOOKUP(X490,[5]Inputs!$A:$H,7,FALSE)</f>
        <v>1.0100</v>
      </c>
      <c r="O490">
        <v>0</v>
      </c>
      <c r="P490">
        <v>0</v>
      </c>
      <c r="Q490" s="17">
        <v>0</v>
      </c>
      <c r="R490" s="17">
        <v>0</v>
      </c>
      <c r="S490">
        <f>SQRT((100/(J490*[5]Inputs!$B$9))^2/(K490^2+1))*[5]Inputs!$B$8^2/100</f>
        <v>1.6670700002133509E-2</v>
      </c>
      <c r="T490">
        <f>SQRT((100/(J490*[5]Inputs!$B$9))^2-SQRT((100/(J490*[5]Inputs!$B$9))^2/(K490^2+1))^2)*[5]Inputs!$B$8^2/100/2/PI()/50</f>
        <v>5.3064486202832376E-4</v>
      </c>
      <c r="U490">
        <v>0</v>
      </c>
      <c r="V490">
        <v>9</v>
      </c>
      <c r="W490" t="str">
        <f t="shared" si="18"/>
        <v>PSCAD_SMIB_D_CUO.HVRT_SCR1000_XR10_P-1_Q-0.395_CUO_16a_1.15</v>
      </c>
      <c r="X490" t="str">
        <f t="shared" si="19"/>
        <v>-1_-0.395_1000_10</v>
      </c>
      <c r="Z490">
        <v>0</v>
      </c>
      <c r="AB490" s="14"/>
    </row>
    <row r="491" spans="1:28" x14ac:dyDescent="0.25">
      <c r="A491" s="1" t="s">
        <v>1215</v>
      </c>
      <c r="B491" t="s">
        <v>55</v>
      </c>
      <c r="C491" t="s">
        <v>72</v>
      </c>
      <c r="D491" t="s">
        <v>1301</v>
      </c>
      <c r="E491" s="4" t="s">
        <v>333</v>
      </c>
      <c r="F491" t="s">
        <v>305</v>
      </c>
      <c r="G491">
        <v>50</v>
      </c>
      <c r="H491">
        <v>0.01</v>
      </c>
      <c r="I491">
        <v>-0.39500000000000002</v>
      </c>
      <c r="J491">
        <v>1000</v>
      </c>
      <c r="K491">
        <v>10</v>
      </c>
      <c r="L491" s="5" t="str">
        <f>VLOOKUP(X491,[5]Inputs!$A:$F,6,FALSE)</f>
        <v>1.0304</v>
      </c>
      <c r="M491" s="5" t="str">
        <f>VLOOKUP(X491,[5]Inputs!$A:$H,8,FALSE)</f>
        <v>0.9875</v>
      </c>
      <c r="N491" s="5" t="str">
        <f>VLOOKUP(X491,[5]Inputs!$A:$H,7,FALSE)</f>
        <v>1.0100</v>
      </c>
      <c r="O491">
        <v>0</v>
      </c>
      <c r="P491">
        <v>0</v>
      </c>
      <c r="Q491" s="17">
        <v>0</v>
      </c>
      <c r="R491" s="17">
        <v>0</v>
      </c>
      <c r="S491">
        <f>SQRT((100/(J491*[5]Inputs!$B$9))^2/(K491^2+1))*[5]Inputs!$B$8^2/100</f>
        <v>1.6670700002133509E-2</v>
      </c>
      <c r="T491">
        <f>SQRT((100/(J491*[5]Inputs!$B$9))^2-SQRT((100/(J491*[5]Inputs!$B$9))^2/(K491^2+1))^2)*[5]Inputs!$B$8^2/100/2/PI()/50</f>
        <v>5.3064486202832376E-4</v>
      </c>
      <c r="U491">
        <v>0</v>
      </c>
      <c r="V491">
        <v>9</v>
      </c>
      <c r="W491" t="str">
        <f t="shared" si="18"/>
        <v>PSCAD_SMIB_D_CUO.HVRT_SCR1000_XR10_P0.01_Q-0.395_CUO_16b_1.15</v>
      </c>
      <c r="X491" t="str">
        <f t="shared" si="19"/>
        <v>0.01_-0.395_1000_10</v>
      </c>
      <c r="Z491">
        <v>0</v>
      </c>
      <c r="AB491" s="14"/>
    </row>
    <row r="492" spans="1:28" x14ac:dyDescent="0.25">
      <c r="A492" s="1" t="s">
        <v>1216</v>
      </c>
      <c r="B492" t="s">
        <v>55</v>
      </c>
      <c r="C492" t="s">
        <v>73</v>
      </c>
      <c r="D492" t="s">
        <v>1301</v>
      </c>
      <c r="E492" s="4" t="s">
        <v>333</v>
      </c>
      <c r="F492" t="s">
        <v>305</v>
      </c>
      <c r="G492">
        <v>50</v>
      </c>
      <c r="H492">
        <v>1</v>
      </c>
      <c r="I492">
        <v>0.39500000000000002</v>
      </c>
      <c r="J492">
        <v>1000</v>
      </c>
      <c r="K492">
        <v>10</v>
      </c>
      <c r="L492" s="5" t="str">
        <f>VLOOKUP(X492,[5]Inputs!$A:$F,6,FALSE)</f>
        <v>1.0295</v>
      </c>
      <c r="M492" s="5" t="str">
        <f>VLOOKUP(X492,[5]Inputs!$A:$H,8,FALSE)</f>
        <v>1.1000</v>
      </c>
      <c r="N492" s="5" t="str">
        <f>VLOOKUP(X492,[5]Inputs!$A:$H,7,FALSE)</f>
        <v>1.0500</v>
      </c>
      <c r="O492">
        <v>0</v>
      </c>
      <c r="P492">
        <v>0</v>
      </c>
      <c r="Q492" s="17">
        <v>0</v>
      </c>
      <c r="R492" s="17">
        <v>0</v>
      </c>
      <c r="S492">
        <f>SQRT((100/(J492*[5]Inputs!$B$9))^2/(K492^2+1))*[5]Inputs!$B$8^2/100</f>
        <v>1.6670700002133509E-2</v>
      </c>
      <c r="T492">
        <f>SQRT((100/(J492*[5]Inputs!$B$9))^2-SQRT((100/(J492*[5]Inputs!$B$9))^2/(K492^2+1))^2)*[5]Inputs!$B$8^2/100/2/PI()/50</f>
        <v>5.3064486202832376E-4</v>
      </c>
      <c r="U492">
        <v>0</v>
      </c>
      <c r="V492">
        <v>9</v>
      </c>
      <c r="W492" t="str">
        <f t="shared" si="18"/>
        <v>PSCAD_SMIB_D_CUO.HVRT_SCR1000_XR10_P1_Q0.395_CUO_13_1.2</v>
      </c>
      <c r="X492" t="str">
        <f t="shared" si="19"/>
        <v>1_0.395_1000_10</v>
      </c>
      <c r="Z492">
        <v>0</v>
      </c>
      <c r="AB492" s="14"/>
    </row>
    <row r="493" spans="1:28" x14ac:dyDescent="0.25">
      <c r="A493" s="1" t="s">
        <v>1217</v>
      </c>
      <c r="B493" t="s">
        <v>55</v>
      </c>
      <c r="C493" t="s">
        <v>73</v>
      </c>
      <c r="D493" t="s">
        <v>1301</v>
      </c>
      <c r="E493" s="4" t="s">
        <v>333</v>
      </c>
      <c r="F493" t="s">
        <v>305</v>
      </c>
      <c r="G493">
        <v>50</v>
      </c>
      <c r="H493">
        <v>1</v>
      </c>
      <c r="I493">
        <v>-0.39500000000000002</v>
      </c>
      <c r="J493">
        <v>1000</v>
      </c>
      <c r="K493">
        <v>10</v>
      </c>
      <c r="L493" s="5" t="str">
        <f>VLOOKUP(X493,[5]Inputs!$A:$F,6,FALSE)</f>
        <v>1.0303</v>
      </c>
      <c r="M493" s="5" t="str">
        <f>VLOOKUP(X493,[5]Inputs!$A:$H,8,FALSE)</f>
        <v>1.0000</v>
      </c>
      <c r="N493" s="5" t="str">
        <f>VLOOKUP(X493,[5]Inputs!$A:$H,7,FALSE)</f>
        <v>1.0100</v>
      </c>
      <c r="O493">
        <v>0</v>
      </c>
      <c r="P493">
        <v>0</v>
      </c>
      <c r="Q493" s="17">
        <v>0</v>
      </c>
      <c r="R493" s="17">
        <v>0</v>
      </c>
      <c r="S493">
        <f>SQRT((100/(J493*[5]Inputs!$B$9))^2/(K493^2+1))*[5]Inputs!$B$8^2/100</f>
        <v>1.6670700002133509E-2</v>
      </c>
      <c r="T493">
        <f>SQRT((100/(J493*[5]Inputs!$B$9))^2-SQRT((100/(J493*[5]Inputs!$B$9))^2/(K493^2+1))^2)*[5]Inputs!$B$8^2/100/2/PI()/50</f>
        <v>5.3064486202832376E-4</v>
      </c>
      <c r="U493">
        <v>0</v>
      </c>
      <c r="V493">
        <v>9</v>
      </c>
      <c r="W493" t="str">
        <f t="shared" si="18"/>
        <v>PSCAD_SMIB_D_CUO.HVRT_SCR1000_XR10_P1_Q-0.395_CUO_14_1.2</v>
      </c>
      <c r="X493" t="str">
        <f t="shared" si="19"/>
        <v>1_-0.395_1000_10</v>
      </c>
      <c r="Z493">
        <v>0</v>
      </c>
      <c r="AB493" s="14"/>
    </row>
    <row r="494" spans="1:28" x14ac:dyDescent="0.25">
      <c r="A494" s="1" t="s">
        <v>1218</v>
      </c>
      <c r="B494" t="s">
        <v>55</v>
      </c>
      <c r="C494" t="s">
        <v>73</v>
      </c>
      <c r="D494" t="s">
        <v>1301</v>
      </c>
      <c r="E494" s="4" t="s">
        <v>333</v>
      </c>
      <c r="F494" t="s">
        <v>305</v>
      </c>
      <c r="G494">
        <v>50</v>
      </c>
      <c r="H494">
        <v>-1</v>
      </c>
      <c r="I494">
        <v>0.39500000000000002</v>
      </c>
      <c r="J494">
        <v>1000</v>
      </c>
      <c r="K494">
        <v>10</v>
      </c>
      <c r="L494" s="5" t="str">
        <f>VLOOKUP(X494,[5]Inputs!$A:$F,6,FALSE)</f>
        <v>1.0297</v>
      </c>
      <c r="M494" s="5" t="str">
        <f>VLOOKUP(X494,[5]Inputs!$A:$H,8,FALSE)</f>
        <v>1.0875</v>
      </c>
      <c r="N494" s="5" t="str">
        <f>VLOOKUP(X494,[5]Inputs!$A:$H,7,FALSE)</f>
        <v>1.0500</v>
      </c>
      <c r="O494">
        <v>0</v>
      </c>
      <c r="P494">
        <v>0</v>
      </c>
      <c r="Q494" s="17">
        <v>0</v>
      </c>
      <c r="R494" s="17">
        <v>0</v>
      </c>
      <c r="S494">
        <f>SQRT((100/(J494*[5]Inputs!$B$9))^2/(K494^2+1))*[5]Inputs!$B$8^2/100</f>
        <v>1.6670700002133509E-2</v>
      </c>
      <c r="T494">
        <f>SQRT((100/(J494*[5]Inputs!$B$9))^2-SQRT((100/(J494*[5]Inputs!$B$9))^2/(K494^2+1))^2)*[5]Inputs!$B$8^2/100/2/PI()/50</f>
        <v>5.3064486202832376E-4</v>
      </c>
      <c r="U494">
        <v>0</v>
      </c>
      <c r="V494">
        <v>9</v>
      </c>
      <c r="W494" t="str">
        <f t="shared" si="18"/>
        <v>PSCAD_SMIB_D_CUO.HVRT_SCR1000_XR10_P-1_Q0.395_CUO_15a_1.2</v>
      </c>
      <c r="X494" t="str">
        <f t="shared" si="19"/>
        <v>-1_0.395_1000_10</v>
      </c>
      <c r="Z494">
        <v>0</v>
      </c>
      <c r="AB494" s="14"/>
    </row>
    <row r="495" spans="1:28" x14ac:dyDescent="0.25">
      <c r="A495" s="1" t="s">
        <v>1219</v>
      </c>
      <c r="B495" t="s">
        <v>55</v>
      </c>
      <c r="C495" t="s">
        <v>73</v>
      </c>
      <c r="D495" t="s">
        <v>1301</v>
      </c>
      <c r="E495" s="4" t="s">
        <v>333</v>
      </c>
      <c r="F495" t="s">
        <v>305</v>
      </c>
      <c r="G495">
        <v>50</v>
      </c>
      <c r="H495">
        <v>0.01</v>
      </c>
      <c r="I495">
        <v>0.39500000000000002</v>
      </c>
      <c r="J495">
        <v>1000</v>
      </c>
      <c r="K495">
        <v>10</v>
      </c>
      <c r="L495" s="5" t="str">
        <f>VLOOKUP(X495,[5]Inputs!$A:$F,6,FALSE)</f>
        <v>1.0296</v>
      </c>
      <c r="M495" s="5" t="str">
        <f>VLOOKUP(X495,[5]Inputs!$A:$H,8,FALSE)</f>
        <v>1.0875</v>
      </c>
      <c r="N495" s="5" t="str">
        <f>VLOOKUP(X495,[5]Inputs!$A:$H,7,FALSE)</f>
        <v>1.0500</v>
      </c>
      <c r="O495">
        <v>0</v>
      </c>
      <c r="P495">
        <v>0</v>
      </c>
      <c r="Q495" s="17">
        <v>0</v>
      </c>
      <c r="R495" s="17">
        <v>0</v>
      </c>
      <c r="S495">
        <f>SQRT((100/(J495*[5]Inputs!$B$9))^2/(K495^2+1))*[5]Inputs!$B$8^2/100</f>
        <v>1.6670700002133509E-2</v>
      </c>
      <c r="T495">
        <f>SQRT((100/(J495*[5]Inputs!$B$9))^2-SQRT((100/(J495*[5]Inputs!$B$9))^2/(K495^2+1))^2)*[5]Inputs!$B$8^2/100/2/PI()/50</f>
        <v>5.3064486202832376E-4</v>
      </c>
      <c r="U495">
        <v>0</v>
      </c>
      <c r="V495">
        <v>9</v>
      </c>
      <c r="W495" t="str">
        <f t="shared" si="18"/>
        <v>PSCAD_SMIB_D_CUO.HVRT_SCR1000_XR10_P0.01_Q0.395_CUO_15b_1.2</v>
      </c>
      <c r="X495" t="str">
        <f t="shared" si="19"/>
        <v>0.01_0.395_1000_10</v>
      </c>
      <c r="Z495">
        <v>0</v>
      </c>
      <c r="AB495" s="14"/>
    </row>
    <row r="496" spans="1:28" x14ac:dyDescent="0.25">
      <c r="A496" s="1" t="s">
        <v>1220</v>
      </c>
      <c r="B496" t="s">
        <v>55</v>
      </c>
      <c r="C496" t="s">
        <v>73</v>
      </c>
      <c r="D496" t="s">
        <v>1301</v>
      </c>
      <c r="E496" s="4" t="s">
        <v>333</v>
      </c>
      <c r="F496" t="s">
        <v>305</v>
      </c>
      <c r="G496">
        <v>50</v>
      </c>
      <c r="H496">
        <v>-1</v>
      </c>
      <c r="I496">
        <v>-0.39500000000000002</v>
      </c>
      <c r="J496">
        <v>1000</v>
      </c>
      <c r="K496">
        <v>10</v>
      </c>
      <c r="L496" s="5" t="str">
        <f>VLOOKUP(X496,[5]Inputs!$A:$F,6,FALSE)</f>
        <v>1.0305</v>
      </c>
      <c r="M496" s="5" t="str">
        <f>VLOOKUP(X496,[5]Inputs!$A:$H,8,FALSE)</f>
        <v>0.9875</v>
      </c>
      <c r="N496" s="5" t="str">
        <f>VLOOKUP(X496,[5]Inputs!$A:$H,7,FALSE)</f>
        <v>1.0100</v>
      </c>
      <c r="O496">
        <v>0</v>
      </c>
      <c r="P496">
        <v>0</v>
      </c>
      <c r="Q496" s="17">
        <v>0</v>
      </c>
      <c r="R496" s="17">
        <v>0</v>
      </c>
      <c r="S496">
        <f>SQRT((100/(J496*[5]Inputs!$B$9))^2/(K496^2+1))*[5]Inputs!$B$8^2/100</f>
        <v>1.6670700002133509E-2</v>
      </c>
      <c r="T496">
        <f>SQRT((100/(J496*[5]Inputs!$B$9))^2-SQRT((100/(J496*[5]Inputs!$B$9))^2/(K496^2+1))^2)*[5]Inputs!$B$8^2/100/2/PI()/50</f>
        <v>5.3064486202832376E-4</v>
      </c>
      <c r="U496">
        <v>0</v>
      </c>
      <c r="V496">
        <v>9</v>
      </c>
      <c r="W496" t="str">
        <f t="shared" si="18"/>
        <v>PSCAD_SMIB_D_CUO.HVRT_SCR1000_XR10_P-1_Q-0.395_CUO_16a_1.2</v>
      </c>
      <c r="X496" t="str">
        <f t="shared" si="19"/>
        <v>-1_-0.395_1000_10</v>
      </c>
      <c r="Z496">
        <v>0</v>
      </c>
      <c r="AB496" s="14"/>
    </row>
    <row r="497" spans="1:28" ht="15.75" thickBot="1" x14ac:dyDescent="0.3">
      <c r="A497" s="1" t="s">
        <v>1221</v>
      </c>
      <c r="B497" t="s">
        <v>55</v>
      </c>
      <c r="C497" t="s">
        <v>73</v>
      </c>
      <c r="D497" t="s">
        <v>1301</v>
      </c>
      <c r="E497" s="4" t="s">
        <v>333</v>
      </c>
      <c r="F497" t="s">
        <v>305</v>
      </c>
      <c r="G497">
        <v>50</v>
      </c>
      <c r="H497">
        <v>0.01</v>
      </c>
      <c r="I497" s="25">
        <v>-0.39500000000000002</v>
      </c>
      <c r="J497">
        <v>1000</v>
      </c>
      <c r="K497">
        <v>10</v>
      </c>
      <c r="L497" s="5" t="str">
        <f>VLOOKUP(X497,[5]Inputs!$A:$F,6,FALSE)</f>
        <v>1.0304</v>
      </c>
      <c r="M497" s="5" t="str">
        <f>VLOOKUP(X497,[5]Inputs!$A:$H,8,FALSE)</f>
        <v>0.9875</v>
      </c>
      <c r="N497" s="5" t="str">
        <f>VLOOKUP(X497,[5]Inputs!$A:$H,7,FALSE)</f>
        <v>1.0100</v>
      </c>
      <c r="O497">
        <v>0</v>
      </c>
      <c r="P497">
        <v>0</v>
      </c>
      <c r="Q497" s="17">
        <v>0</v>
      </c>
      <c r="R497" s="17">
        <v>0</v>
      </c>
      <c r="S497">
        <f>SQRT((100/(J497*[5]Inputs!$B$9))^2/(K497^2+1))*[5]Inputs!$B$8^2/100</f>
        <v>1.6670700002133509E-2</v>
      </c>
      <c r="T497">
        <f>SQRT((100/(J497*[5]Inputs!$B$9))^2-SQRT((100/(J497*[5]Inputs!$B$9))^2/(K497^2+1))^2)*[5]Inputs!$B$8^2/100/2/PI()/50</f>
        <v>5.3064486202832376E-4</v>
      </c>
      <c r="U497">
        <v>0</v>
      </c>
      <c r="V497">
        <v>9</v>
      </c>
      <c r="W497" t="str">
        <f t="shared" si="18"/>
        <v>PSCAD_SMIB_D_CUO.HVRT_SCR1000_XR10_P0.01_Q-0.395_CUO_16b_1.2</v>
      </c>
      <c r="X497" t="str">
        <f t="shared" si="19"/>
        <v>0.01_-0.395_1000_10</v>
      </c>
      <c r="Z497">
        <v>0</v>
      </c>
      <c r="AB497" s="14"/>
    </row>
    <row r="498" spans="1:28" ht="15.75" thickTop="1" x14ac:dyDescent="0.25">
      <c r="A498" s="1" t="s">
        <v>1222</v>
      </c>
      <c r="B498" t="s">
        <v>55</v>
      </c>
      <c r="C498" t="s">
        <v>74</v>
      </c>
      <c r="D498" t="s">
        <v>1301</v>
      </c>
      <c r="E498" s="4" t="s">
        <v>333</v>
      </c>
      <c r="F498" t="s">
        <v>305</v>
      </c>
      <c r="G498">
        <v>30</v>
      </c>
      <c r="H498">
        <v>1</v>
      </c>
      <c r="I498">
        <v>0.39500000000000002</v>
      </c>
      <c r="J498">
        <v>1000</v>
      </c>
      <c r="K498">
        <v>10</v>
      </c>
      <c r="L498" s="5" t="str">
        <f>VLOOKUP(X498,[5]Inputs!$A:$F,6,FALSE)</f>
        <v>1.0295</v>
      </c>
      <c r="M498" s="5" t="str">
        <f>VLOOKUP(X498,[5]Inputs!$A:$H,8,FALSE)</f>
        <v>1.1000</v>
      </c>
      <c r="N498" s="5" t="str">
        <f>VLOOKUP(X498,[5]Inputs!$A:$H,7,FALSE)</f>
        <v>1.0500</v>
      </c>
      <c r="O498">
        <v>0</v>
      </c>
      <c r="P498">
        <v>0</v>
      </c>
      <c r="Q498" s="17">
        <v>0</v>
      </c>
      <c r="R498" s="17">
        <v>0</v>
      </c>
      <c r="S498">
        <f>SQRT((100/(J498*[5]Inputs!$B$9))^2/(K498^2+1))*[5]Inputs!$B$8^2/100</f>
        <v>1.6670700002133509E-2</v>
      </c>
      <c r="T498">
        <f>SQRT((100/(J498*[5]Inputs!$B$9))^2-SQRT((100/(J498*[5]Inputs!$B$9))^2/(K498^2+1))^2)*[5]Inputs!$B$8^2/100/2/PI()/50</f>
        <v>5.3064486202832376E-4</v>
      </c>
      <c r="U498">
        <v>0</v>
      </c>
      <c r="V498">
        <v>9</v>
      </c>
      <c r="W498" t="str">
        <f t="shared" si="18"/>
        <v>PSCAD_SMIB_D_CUO.HVRT_SCR1000_XR10_P1_Q0.395_CUO_13_1.25</v>
      </c>
      <c r="X498" t="str">
        <f t="shared" si="19"/>
        <v>1_0.395_1000_10</v>
      </c>
      <c r="Z498">
        <v>0</v>
      </c>
      <c r="AB498" s="14"/>
    </row>
    <row r="499" spans="1:28" x14ac:dyDescent="0.25">
      <c r="A499" s="1" t="s">
        <v>1223</v>
      </c>
      <c r="B499" t="s">
        <v>55</v>
      </c>
      <c r="C499" t="s">
        <v>74</v>
      </c>
      <c r="D499" t="s">
        <v>1301</v>
      </c>
      <c r="E499" s="4" t="s">
        <v>333</v>
      </c>
      <c r="F499" t="s">
        <v>305</v>
      </c>
      <c r="G499">
        <v>30</v>
      </c>
      <c r="H499">
        <v>1</v>
      </c>
      <c r="I499">
        <v>-0.39500000000000002</v>
      </c>
      <c r="J499">
        <v>1000</v>
      </c>
      <c r="K499">
        <v>10</v>
      </c>
      <c r="L499" s="5" t="str">
        <f>VLOOKUP(X499,[5]Inputs!$A:$F,6,FALSE)</f>
        <v>1.0303</v>
      </c>
      <c r="M499" s="5" t="str">
        <f>VLOOKUP(X499,[5]Inputs!$A:$H,8,FALSE)</f>
        <v>1.0000</v>
      </c>
      <c r="N499" s="5" t="str">
        <f>VLOOKUP(X499,[5]Inputs!$A:$H,7,FALSE)</f>
        <v>1.0100</v>
      </c>
      <c r="O499">
        <v>0</v>
      </c>
      <c r="P499">
        <v>0</v>
      </c>
      <c r="Q499" s="17">
        <v>0</v>
      </c>
      <c r="R499" s="17">
        <v>0</v>
      </c>
      <c r="S499">
        <f>SQRT((100/(J499*[5]Inputs!$B$9))^2/(K499^2+1))*[5]Inputs!$B$8^2/100</f>
        <v>1.6670700002133509E-2</v>
      </c>
      <c r="T499">
        <f>SQRT((100/(J499*[5]Inputs!$B$9))^2-SQRT((100/(J499*[5]Inputs!$B$9))^2/(K499^2+1))^2)*[5]Inputs!$B$8^2/100/2/PI()/50</f>
        <v>5.3064486202832376E-4</v>
      </c>
      <c r="U499">
        <v>0</v>
      </c>
      <c r="V499">
        <v>9</v>
      </c>
      <c r="W499" t="str">
        <f t="shared" si="18"/>
        <v>PSCAD_SMIB_D_CUO.HVRT_SCR1000_XR10_P1_Q-0.395_CUO_14_1.25</v>
      </c>
      <c r="X499" t="str">
        <f t="shared" si="19"/>
        <v>1_-0.395_1000_10</v>
      </c>
      <c r="Z499">
        <v>0</v>
      </c>
      <c r="AB499" s="14"/>
    </row>
    <row r="500" spans="1:28" x14ac:dyDescent="0.25">
      <c r="A500" s="1" t="s">
        <v>1224</v>
      </c>
      <c r="B500" t="s">
        <v>55</v>
      </c>
      <c r="C500" t="s">
        <v>74</v>
      </c>
      <c r="D500" t="s">
        <v>1301</v>
      </c>
      <c r="E500" s="4" t="s">
        <v>333</v>
      </c>
      <c r="F500" t="s">
        <v>305</v>
      </c>
      <c r="G500">
        <v>30</v>
      </c>
      <c r="H500">
        <v>-1</v>
      </c>
      <c r="I500">
        <v>0.39500000000000002</v>
      </c>
      <c r="J500">
        <v>1000</v>
      </c>
      <c r="K500">
        <v>10</v>
      </c>
      <c r="L500" s="5" t="str">
        <f>VLOOKUP(X500,[5]Inputs!$A:$F,6,FALSE)</f>
        <v>1.0297</v>
      </c>
      <c r="M500" s="5" t="str">
        <f>VLOOKUP(X500,[5]Inputs!$A:$H,8,FALSE)</f>
        <v>1.0875</v>
      </c>
      <c r="N500" s="5" t="str">
        <f>VLOOKUP(X500,[5]Inputs!$A:$H,7,FALSE)</f>
        <v>1.0500</v>
      </c>
      <c r="O500">
        <v>0</v>
      </c>
      <c r="P500">
        <v>0</v>
      </c>
      <c r="Q500" s="17">
        <v>0</v>
      </c>
      <c r="R500" s="17">
        <v>0</v>
      </c>
      <c r="S500">
        <f>SQRT((100/(J500*[5]Inputs!$B$9))^2/(K500^2+1))*[5]Inputs!$B$8^2/100</f>
        <v>1.6670700002133509E-2</v>
      </c>
      <c r="T500">
        <f>SQRT((100/(J500*[5]Inputs!$B$9))^2-SQRT((100/(J500*[5]Inputs!$B$9))^2/(K500^2+1))^2)*[5]Inputs!$B$8^2/100/2/PI()/50</f>
        <v>5.3064486202832376E-4</v>
      </c>
      <c r="U500">
        <v>0</v>
      </c>
      <c r="V500">
        <v>9</v>
      </c>
      <c r="W500" t="str">
        <f t="shared" si="18"/>
        <v>PSCAD_SMIB_D_CUO.HVRT_SCR1000_XR10_P-1_Q0.395_CUO_15a_1.25</v>
      </c>
      <c r="X500" t="str">
        <f t="shared" si="19"/>
        <v>-1_0.395_1000_10</v>
      </c>
      <c r="Z500">
        <v>0</v>
      </c>
      <c r="AB500" s="14"/>
    </row>
    <row r="501" spans="1:28" x14ac:dyDescent="0.25">
      <c r="A501" s="1" t="s">
        <v>1225</v>
      </c>
      <c r="B501" t="s">
        <v>55</v>
      </c>
      <c r="C501" t="s">
        <v>74</v>
      </c>
      <c r="D501" t="s">
        <v>1301</v>
      </c>
      <c r="E501" s="4" t="s">
        <v>333</v>
      </c>
      <c r="F501" t="s">
        <v>305</v>
      </c>
      <c r="G501">
        <v>30</v>
      </c>
      <c r="H501">
        <v>0.01</v>
      </c>
      <c r="I501">
        <v>0.39500000000000002</v>
      </c>
      <c r="J501">
        <v>1000</v>
      </c>
      <c r="K501">
        <v>10</v>
      </c>
      <c r="L501" s="5" t="str">
        <f>VLOOKUP(X501,[5]Inputs!$A:$F,6,FALSE)</f>
        <v>1.0296</v>
      </c>
      <c r="M501" s="5" t="str">
        <f>VLOOKUP(X501,[5]Inputs!$A:$H,8,FALSE)</f>
        <v>1.0875</v>
      </c>
      <c r="N501" s="5" t="str">
        <f>VLOOKUP(X501,[5]Inputs!$A:$H,7,FALSE)</f>
        <v>1.0500</v>
      </c>
      <c r="O501">
        <v>0</v>
      </c>
      <c r="P501">
        <v>0</v>
      </c>
      <c r="Q501" s="17">
        <v>0</v>
      </c>
      <c r="R501" s="17">
        <v>0</v>
      </c>
      <c r="S501">
        <f>SQRT((100/(J501*[5]Inputs!$B$9))^2/(K501^2+1))*[5]Inputs!$B$8^2/100</f>
        <v>1.6670700002133509E-2</v>
      </c>
      <c r="T501">
        <f>SQRT((100/(J501*[5]Inputs!$B$9))^2-SQRT((100/(J501*[5]Inputs!$B$9))^2/(K501^2+1))^2)*[5]Inputs!$B$8^2/100/2/PI()/50</f>
        <v>5.3064486202832376E-4</v>
      </c>
      <c r="U501">
        <v>0</v>
      </c>
      <c r="V501">
        <v>9</v>
      </c>
      <c r="W501" t="str">
        <f t="shared" si="18"/>
        <v>PSCAD_SMIB_D_CUO.HVRT_SCR1000_XR10_P0.01_Q0.395_CUO_15b_1.25</v>
      </c>
      <c r="X501" t="str">
        <f t="shared" si="19"/>
        <v>0.01_0.395_1000_10</v>
      </c>
      <c r="Z501">
        <v>0</v>
      </c>
      <c r="AB501" s="14"/>
    </row>
    <row r="502" spans="1:28" x14ac:dyDescent="0.25">
      <c r="A502" s="1" t="s">
        <v>1226</v>
      </c>
      <c r="B502" t="s">
        <v>55</v>
      </c>
      <c r="C502" t="s">
        <v>74</v>
      </c>
      <c r="D502" t="s">
        <v>1301</v>
      </c>
      <c r="E502" s="4" t="s">
        <v>333</v>
      </c>
      <c r="F502" t="s">
        <v>305</v>
      </c>
      <c r="G502">
        <v>30</v>
      </c>
      <c r="H502">
        <v>-1</v>
      </c>
      <c r="I502">
        <v>-0.39500000000000002</v>
      </c>
      <c r="J502">
        <v>1000</v>
      </c>
      <c r="K502">
        <v>10</v>
      </c>
      <c r="L502" s="5" t="str">
        <f>VLOOKUP(X502,[5]Inputs!$A:$F,6,FALSE)</f>
        <v>1.0305</v>
      </c>
      <c r="M502" s="5" t="str">
        <f>VLOOKUP(X502,[5]Inputs!$A:$H,8,FALSE)</f>
        <v>0.9875</v>
      </c>
      <c r="N502" s="5" t="str">
        <f>VLOOKUP(X502,[5]Inputs!$A:$H,7,FALSE)</f>
        <v>1.0100</v>
      </c>
      <c r="O502">
        <v>0</v>
      </c>
      <c r="P502">
        <v>0</v>
      </c>
      <c r="Q502" s="17">
        <v>0</v>
      </c>
      <c r="R502" s="17">
        <v>0</v>
      </c>
      <c r="S502">
        <f>SQRT((100/(J502*[5]Inputs!$B$9))^2/(K502^2+1))*[5]Inputs!$B$8^2/100</f>
        <v>1.6670700002133509E-2</v>
      </c>
      <c r="T502">
        <f>SQRT((100/(J502*[5]Inputs!$B$9))^2-SQRT((100/(J502*[5]Inputs!$B$9))^2/(K502^2+1))^2)*[5]Inputs!$B$8^2/100/2/PI()/50</f>
        <v>5.3064486202832376E-4</v>
      </c>
      <c r="U502">
        <v>0</v>
      </c>
      <c r="V502">
        <v>9</v>
      </c>
      <c r="W502" t="str">
        <f t="shared" si="18"/>
        <v>PSCAD_SMIB_D_CUO.HVRT_SCR1000_XR10_P-1_Q-0.395_CUO_16a_1.25</v>
      </c>
      <c r="X502" t="str">
        <f t="shared" si="19"/>
        <v>-1_-0.395_1000_10</v>
      </c>
      <c r="Z502">
        <v>0</v>
      </c>
      <c r="AB502" s="14"/>
    </row>
    <row r="503" spans="1:28" x14ac:dyDescent="0.25">
      <c r="A503" s="1" t="s">
        <v>1227</v>
      </c>
      <c r="B503" t="s">
        <v>55</v>
      </c>
      <c r="C503" t="s">
        <v>74</v>
      </c>
      <c r="D503" t="s">
        <v>1301</v>
      </c>
      <c r="E503" s="4" t="s">
        <v>333</v>
      </c>
      <c r="F503" t="s">
        <v>305</v>
      </c>
      <c r="G503">
        <v>15</v>
      </c>
      <c r="H503">
        <v>0.01</v>
      </c>
      <c r="I503">
        <v>-0.39500000000000002</v>
      </c>
      <c r="J503">
        <v>1000</v>
      </c>
      <c r="K503">
        <v>10</v>
      </c>
      <c r="L503" s="5" t="str">
        <f>VLOOKUP(X503,[5]Inputs!$A:$F,6,FALSE)</f>
        <v>1.0304</v>
      </c>
      <c r="M503" s="5" t="str">
        <f>VLOOKUP(X503,[5]Inputs!$A:$H,8,FALSE)</f>
        <v>0.9875</v>
      </c>
      <c r="N503" s="5" t="str">
        <f>VLOOKUP(X503,[5]Inputs!$A:$H,7,FALSE)</f>
        <v>1.0100</v>
      </c>
      <c r="O503">
        <v>0</v>
      </c>
      <c r="P503">
        <v>0</v>
      </c>
      <c r="Q503" s="17">
        <v>0</v>
      </c>
      <c r="R503" s="17">
        <v>0</v>
      </c>
      <c r="S503">
        <f>SQRT((100/(J503*[5]Inputs!$B$9))^2/(K503^2+1))*[5]Inputs!$B$8^2/100</f>
        <v>1.6670700002133509E-2</v>
      </c>
      <c r="T503">
        <f>SQRT((100/(J503*[5]Inputs!$B$9))^2-SQRT((100/(J503*[5]Inputs!$B$9))^2/(K503^2+1))^2)*[5]Inputs!$B$8^2/100/2/PI()/50</f>
        <v>5.3064486202832376E-4</v>
      </c>
      <c r="U503">
        <v>0</v>
      </c>
      <c r="V503">
        <v>9</v>
      </c>
      <c r="W503" t="str">
        <f t="shared" si="18"/>
        <v>PSCAD_SMIB_D_CUO.HVRT_SCR1000_XR10_P0.01_Q-0.395_CUO_16b_1.25</v>
      </c>
      <c r="X503" t="str">
        <f t="shared" si="19"/>
        <v>0.01_-0.395_1000_10</v>
      </c>
      <c r="Z503">
        <v>0</v>
      </c>
      <c r="AB503" s="14"/>
    </row>
    <row r="504" spans="1:28" x14ac:dyDescent="0.25">
      <c r="A504" s="1" t="s">
        <v>1228</v>
      </c>
      <c r="B504" t="s">
        <v>55</v>
      </c>
      <c r="C504" t="s">
        <v>75</v>
      </c>
      <c r="D504" t="s">
        <v>1301</v>
      </c>
      <c r="E504" s="4" t="s">
        <v>333</v>
      </c>
      <c r="F504" t="s">
        <v>305</v>
      </c>
      <c r="G504">
        <v>15</v>
      </c>
      <c r="H504">
        <v>1</v>
      </c>
      <c r="I504">
        <v>0.39500000000000002</v>
      </c>
      <c r="J504">
        <v>1000</v>
      </c>
      <c r="K504">
        <v>10</v>
      </c>
      <c r="L504" s="5" t="str">
        <f>VLOOKUP(X504,[5]Inputs!$A:$F,6,FALSE)</f>
        <v>1.0295</v>
      </c>
      <c r="M504" s="5" t="str">
        <f>VLOOKUP(X504,[5]Inputs!$A:$H,8,FALSE)</f>
        <v>1.1000</v>
      </c>
      <c r="N504" s="5" t="str">
        <f>VLOOKUP(X504,[5]Inputs!$A:$H,7,FALSE)</f>
        <v>1.0500</v>
      </c>
      <c r="O504">
        <v>0</v>
      </c>
      <c r="P504">
        <v>0</v>
      </c>
      <c r="Q504" s="17">
        <v>0</v>
      </c>
      <c r="R504" s="17">
        <v>0</v>
      </c>
      <c r="S504">
        <f>SQRT((100/(J504*[5]Inputs!$B$9))^2/(K504^2+1))*[5]Inputs!$B$8^2/100</f>
        <v>1.6670700002133509E-2</v>
      </c>
      <c r="T504">
        <f>SQRT((100/(J504*[5]Inputs!$B$9))^2-SQRT((100/(J504*[5]Inputs!$B$9))^2/(K504^2+1))^2)*[5]Inputs!$B$8^2/100/2/PI()/50</f>
        <v>5.3064486202832376E-4</v>
      </c>
      <c r="U504">
        <v>0</v>
      </c>
      <c r="V504">
        <v>9</v>
      </c>
      <c r="W504" t="str">
        <f t="shared" si="18"/>
        <v>PSCAD_SMIB_D_CUO.HVRT_SCR1000_XR10_P1_Q0.395_CUO_13_1.3</v>
      </c>
      <c r="X504" t="str">
        <f t="shared" si="19"/>
        <v>1_0.395_1000_10</v>
      </c>
      <c r="Z504">
        <v>0</v>
      </c>
      <c r="AB504" s="14"/>
    </row>
    <row r="505" spans="1:28" x14ac:dyDescent="0.25">
      <c r="A505" s="1" t="s">
        <v>1229</v>
      </c>
      <c r="B505" t="s">
        <v>55</v>
      </c>
      <c r="C505" t="s">
        <v>75</v>
      </c>
      <c r="D505" t="s">
        <v>1301</v>
      </c>
      <c r="E505" s="4" t="s">
        <v>333</v>
      </c>
      <c r="F505" t="s">
        <v>305</v>
      </c>
      <c r="G505">
        <v>15</v>
      </c>
      <c r="H505">
        <v>1</v>
      </c>
      <c r="I505">
        <v>-0.39500000000000002</v>
      </c>
      <c r="J505">
        <v>1000</v>
      </c>
      <c r="K505">
        <v>10</v>
      </c>
      <c r="L505" s="5" t="str">
        <f>VLOOKUP(X505,[5]Inputs!$A:$F,6,FALSE)</f>
        <v>1.0303</v>
      </c>
      <c r="M505" s="5" t="str">
        <f>VLOOKUP(X505,[5]Inputs!$A:$H,8,FALSE)</f>
        <v>1.0000</v>
      </c>
      <c r="N505" s="5" t="str">
        <f>VLOOKUP(X505,[5]Inputs!$A:$H,7,FALSE)</f>
        <v>1.0100</v>
      </c>
      <c r="O505">
        <v>0</v>
      </c>
      <c r="P505">
        <v>0</v>
      </c>
      <c r="Q505" s="17">
        <v>0</v>
      </c>
      <c r="R505" s="17">
        <v>0</v>
      </c>
      <c r="S505">
        <f>SQRT((100/(J505*[5]Inputs!$B$9))^2/(K505^2+1))*[5]Inputs!$B$8^2/100</f>
        <v>1.6670700002133509E-2</v>
      </c>
      <c r="T505">
        <f>SQRT((100/(J505*[5]Inputs!$B$9))^2-SQRT((100/(J505*[5]Inputs!$B$9))^2/(K505^2+1))^2)*[5]Inputs!$B$8^2/100/2/PI()/50</f>
        <v>5.3064486202832376E-4</v>
      </c>
      <c r="U505">
        <v>0</v>
      </c>
      <c r="V505">
        <v>9</v>
      </c>
      <c r="W505" t="str">
        <f t="shared" si="18"/>
        <v>PSCAD_SMIB_D_CUO.HVRT_SCR1000_XR10_P1_Q-0.395_CUO_14_1.3</v>
      </c>
      <c r="X505" t="str">
        <f t="shared" si="19"/>
        <v>1_-0.395_1000_10</v>
      </c>
      <c r="Z505">
        <v>0</v>
      </c>
      <c r="AB505" s="14"/>
    </row>
    <row r="506" spans="1:28" x14ac:dyDescent="0.25">
      <c r="A506" s="1" t="s">
        <v>1230</v>
      </c>
      <c r="B506" t="s">
        <v>55</v>
      </c>
      <c r="C506" t="s">
        <v>75</v>
      </c>
      <c r="D506" t="s">
        <v>1301</v>
      </c>
      <c r="E506" s="4" t="s">
        <v>333</v>
      </c>
      <c r="F506" t="s">
        <v>305</v>
      </c>
      <c r="G506">
        <v>15</v>
      </c>
      <c r="H506">
        <v>-1</v>
      </c>
      <c r="I506">
        <v>0.39500000000000002</v>
      </c>
      <c r="J506">
        <v>1000</v>
      </c>
      <c r="K506">
        <v>10</v>
      </c>
      <c r="L506" s="5" t="str">
        <f>VLOOKUP(X506,[5]Inputs!$A:$F,6,FALSE)</f>
        <v>1.0297</v>
      </c>
      <c r="M506" s="5" t="str">
        <f>VLOOKUP(X506,[5]Inputs!$A:$H,8,FALSE)</f>
        <v>1.0875</v>
      </c>
      <c r="N506" s="5" t="str">
        <f>VLOOKUP(X506,[5]Inputs!$A:$H,7,FALSE)</f>
        <v>1.0500</v>
      </c>
      <c r="O506">
        <v>0</v>
      </c>
      <c r="P506">
        <v>0</v>
      </c>
      <c r="Q506" s="17">
        <v>0</v>
      </c>
      <c r="R506" s="17">
        <v>0</v>
      </c>
      <c r="S506">
        <f>SQRT((100/(J506*[5]Inputs!$B$9))^2/(K506^2+1))*[5]Inputs!$B$8^2/100</f>
        <v>1.6670700002133509E-2</v>
      </c>
      <c r="T506">
        <f>SQRT((100/(J506*[5]Inputs!$B$9))^2-SQRT((100/(J506*[5]Inputs!$B$9))^2/(K506^2+1))^2)*[5]Inputs!$B$8^2/100/2/PI()/50</f>
        <v>5.3064486202832376E-4</v>
      </c>
      <c r="U506">
        <v>0</v>
      </c>
      <c r="V506">
        <v>9</v>
      </c>
      <c r="W506" t="str">
        <f t="shared" si="18"/>
        <v>PSCAD_SMIB_D_CUO.HVRT_SCR1000_XR10_P-1_Q0.395_CUO_15a_1.3</v>
      </c>
      <c r="X506" t="str">
        <f t="shared" si="19"/>
        <v>-1_0.395_1000_10</v>
      </c>
      <c r="Z506">
        <v>0</v>
      </c>
      <c r="AB506" s="14"/>
    </row>
    <row r="507" spans="1:28" x14ac:dyDescent="0.25">
      <c r="A507" s="1" t="s">
        <v>1231</v>
      </c>
      <c r="B507" t="s">
        <v>55</v>
      </c>
      <c r="C507" t="s">
        <v>75</v>
      </c>
      <c r="D507" t="s">
        <v>1301</v>
      </c>
      <c r="E507" s="4" t="s">
        <v>333</v>
      </c>
      <c r="F507" t="s">
        <v>305</v>
      </c>
      <c r="G507">
        <v>15</v>
      </c>
      <c r="H507">
        <v>0.01</v>
      </c>
      <c r="I507">
        <v>0.39500000000000002</v>
      </c>
      <c r="J507">
        <v>1000</v>
      </c>
      <c r="K507">
        <v>10</v>
      </c>
      <c r="L507" s="5" t="str">
        <f>VLOOKUP(X507,[5]Inputs!$A:$F,6,FALSE)</f>
        <v>1.0296</v>
      </c>
      <c r="M507" s="5" t="str">
        <f>VLOOKUP(X507,[5]Inputs!$A:$H,8,FALSE)</f>
        <v>1.0875</v>
      </c>
      <c r="N507" s="5" t="str">
        <f>VLOOKUP(X507,[5]Inputs!$A:$H,7,FALSE)</f>
        <v>1.0500</v>
      </c>
      <c r="O507">
        <v>0</v>
      </c>
      <c r="P507">
        <v>0</v>
      </c>
      <c r="Q507" s="17">
        <v>0</v>
      </c>
      <c r="R507" s="17">
        <v>0</v>
      </c>
      <c r="S507">
        <f>SQRT((100/(J507*[5]Inputs!$B$9))^2/(K507^2+1))*[5]Inputs!$B$8^2/100</f>
        <v>1.6670700002133509E-2</v>
      </c>
      <c r="T507">
        <f>SQRT((100/(J507*[5]Inputs!$B$9))^2-SQRT((100/(J507*[5]Inputs!$B$9))^2/(K507^2+1))^2)*[5]Inputs!$B$8^2/100/2/PI()/50</f>
        <v>5.3064486202832376E-4</v>
      </c>
      <c r="U507">
        <v>0</v>
      </c>
      <c r="V507">
        <v>9</v>
      </c>
      <c r="W507" t="str">
        <f t="shared" si="18"/>
        <v>PSCAD_SMIB_D_CUO.HVRT_SCR1000_XR10_P0.01_Q0.395_CUO_15b_1.3</v>
      </c>
      <c r="X507" t="str">
        <f t="shared" si="19"/>
        <v>0.01_0.395_1000_10</v>
      </c>
      <c r="Z507">
        <v>0</v>
      </c>
      <c r="AB507" s="14"/>
    </row>
    <row r="508" spans="1:28" x14ac:dyDescent="0.25">
      <c r="A508" s="1" t="s">
        <v>1232</v>
      </c>
      <c r="B508" t="s">
        <v>55</v>
      </c>
      <c r="C508" t="s">
        <v>75</v>
      </c>
      <c r="D508" t="s">
        <v>1301</v>
      </c>
      <c r="E508" s="4" t="s">
        <v>333</v>
      </c>
      <c r="F508" t="s">
        <v>305</v>
      </c>
      <c r="G508">
        <v>15</v>
      </c>
      <c r="H508">
        <v>-1</v>
      </c>
      <c r="I508">
        <v>-0.39500000000000002</v>
      </c>
      <c r="J508">
        <v>1000</v>
      </c>
      <c r="K508">
        <v>10</v>
      </c>
      <c r="L508" s="5" t="str">
        <f>VLOOKUP(X508,[5]Inputs!$A:$F,6,FALSE)</f>
        <v>1.0305</v>
      </c>
      <c r="M508" s="5" t="str">
        <f>VLOOKUP(X508,[5]Inputs!$A:$H,8,FALSE)</f>
        <v>0.9875</v>
      </c>
      <c r="N508" s="5" t="str">
        <f>VLOOKUP(X508,[5]Inputs!$A:$H,7,FALSE)</f>
        <v>1.0100</v>
      </c>
      <c r="O508">
        <v>0</v>
      </c>
      <c r="P508">
        <v>0</v>
      </c>
      <c r="Q508" s="17">
        <v>0</v>
      </c>
      <c r="R508" s="17">
        <v>0</v>
      </c>
      <c r="S508">
        <f>SQRT((100/(J508*[5]Inputs!$B$9))^2/(K508^2+1))*[5]Inputs!$B$8^2/100</f>
        <v>1.6670700002133509E-2</v>
      </c>
      <c r="T508">
        <f>SQRT((100/(J508*[5]Inputs!$B$9))^2-SQRT((100/(J508*[5]Inputs!$B$9))^2/(K508^2+1))^2)*[5]Inputs!$B$8^2/100/2/PI()/50</f>
        <v>5.3064486202832376E-4</v>
      </c>
      <c r="U508">
        <v>0</v>
      </c>
      <c r="V508">
        <v>9</v>
      </c>
      <c r="W508" t="str">
        <f t="shared" si="18"/>
        <v>PSCAD_SMIB_D_CUO.HVRT_SCR1000_XR10_P-1_Q-0.395_CUO_16a_1.3</v>
      </c>
      <c r="X508" t="str">
        <f t="shared" si="19"/>
        <v>-1_-0.395_1000_10</v>
      </c>
      <c r="Z508">
        <v>0</v>
      </c>
      <c r="AB508" s="14"/>
    </row>
    <row r="509" spans="1:28" x14ac:dyDescent="0.25">
      <c r="A509" s="1" t="s">
        <v>1233</v>
      </c>
      <c r="B509" t="s">
        <v>55</v>
      </c>
      <c r="C509" t="s">
        <v>75</v>
      </c>
      <c r="D509" t="s">
        <v>1301</v>
      </c>
      <c r="E509" s="4" t="s">
        <v>333</v>
      </c>
      <c r="F509" t="s">
        <v>305</v>
      </c>
      <c r="G509">
        <v>15</v>
      </c>
      <c r="H509">
        <v>0.01</v>
      </c>
      <c r="I509">
        <v>-0.39500000000000002</v>
      </c>
      <c r="J509">
        <v>1000</v>
      </c>
      <c r="K509">
        <v>10</v>
      </c>
      <c r="L509" s="5" t="str">
        <f>VLOOKUP(X509,[5]Inputs!$A:$F,6,FALSE)</f>
        <v>1.0304</v>
      </c>
      <c r="M509" s="5" t="str">
        <f>VLOOKUP(X509,[5]Inputs!$A:$H,8,FALSE)</f>
        <v>0.9875</v>
      </c>
      <c r="N509" s="5" t="str">
        <f>VLOOKUP(X509,[5]Inputs!$A:$H,7,FALSE)</f>
        <v>1.0100</v>
      </c>
      <c r="O509">
        <v>0</v>
      </c>
      <c r="P509">
        <v>0</v>
      </c>
      <c r="Q509" s="17">
        <v>0</v>
      </c>
      <c r="R509" s="17">
        <v>0</v>
      </c>
      <c r="S509">
        <f>SQRT((100/(J509*[5]Inputs!$B$9))^2/(K509^2+1))*[5]Inputs!$B$8^2/100</f>
        <v>1.6670700002133509E-2</v>
      </c>
      <c r="T509">
        <f>SQRT((100/(J509*[5]Inputs!$B$9))^2-SQRT((100/(J509*[5]Inputs!$B$9))^2/(K509^2+1))^2)*[5]Inputs!$B$8^2/100/2/PI()/50</f>
        <v>5.3064486202832376E-4</v>
      </c>
      <c r="U509">
        <v>0</v>
      </c>
      <c r="V509">
        <v>9</v>
      </c>
      <c r="W509" t="str">
        <f t="shared" si="18"/>
        <v>PSCAD_SMIB_D_CUO.HVRT_SCR1000_XR10_P0.01_Q-0.395_CUO_16b_1.3</v>
      </c>
      <c r="X509" t="str">
        <f t="shared" si="19"/>
        <v>0.01_-0.395_1000_10</v>
      </c>
      <c r="Z509">
        <v>0</v>
      </c>
      <c r="AB509" s="14"/>
    </row>
    <row r="510" spans="1:28" x14ac:dyDescent="0.25">
      <c r="A510" s="1" t="s">
        <v>1234</v>
      </c>
      <c r="B510" t="s">
        <v>55</v>
      </c>
      <c r="C510" t="s">
        <v>76</v>
      </c>
      <c r="D510" t="s">
        <v>1301</v>
      </c>
      <c r="E510" s="4" t="s">
        <v>333</v>
      </c>
      <c r="F510" t="s">
        <v>305</v>
      </c>
      <c r="G510">
        <v>15</v>
      </c>
      <c r="H510">
        <v>1</v>
      </c>
      <c r="I510">
        <v>0.39500000000000002</v>
      </c>
      <c r="J510">
        <v>1000</v>
      </c>
      <c r="K510">
        <v>10</v>
      </c>
      <c r="L510" s="5" t="str">
        <f>VLOOKUP(X510,[5]Inputs!$A:$F,6,FALSE)</f>
        <v>1.0295</v>
      </c>
      <c r="M510" s="5" t="str">
        <f>VLOOKUP(X510,[5]Inputs!$A:$H,8,FALSE)</f>
        <v>1.1000</v>
      </c>
      <c r="N510" s="5" t="str">
        <f>VLOOKUP(X510,[5]Inputs!$A:$H,7,FALSE)</f>
        <v>1.0500</v>
      </c>
      <c r="O510">
        <v>0</v>
      </c>
      <c r="P510">
        <v>0</v>
      </c>
      <c r="Q510" s="17">
        <v>0</v>
      </c>
      <c r="R510" s="17">
        <v>0</v>
      </c>
      <c r="S510">
        <f>SQRT((100/(J510*[5]Inputs!$B$9))^2/(K510^2+1))*[5]Inputs!$B$8^2/100</f>
        <v>1.6670700002133509E-2</v>
      </c>
      <c r="T510">
        <f>SQRT((100/(J510*[5]Inputs!$B$9))^2-SQRT((100/(J510*[5]Inputs!$B$9))^2/(K510^2+1))^2)*[5]Inputs!$B$8^2/100/2/PI()/50</f>
        <v>5.3064486202832376E-4</v>
      </c>
      <c r="U510">
        <v>0</v>
      </c>
      <c r="V510">
        <v>9</v>
      </c>
      <c r="W510" t="str">
        <f t="shared" si="18"/>
        <v>PSCAD_SMIB_D_CUO.HVRT_SCR1000_XR10_P1_Q0.395_CUO_13_1.35</v>
      </c>
      <c r="X510" t="str">
        <f t="shared" si="19"/>
        <v>1_0.395_1000_10</v>
      </c>
      <c r="Z510">
        <v>0</v>
      </c>
      <c r="AB510" s="14"/>
    </row>
    <row r="511" spans="1:28" x14ac:dyDescent="0.25">
      <c r="A511" s="1" t="s">
        <v>1235</v>
      </c>
      <c r="B511" t="s">
        <v>55</v>
      </c>
      <c r="C511" t="s">
        <v>76</v>
      </c>
      <c r="D511" t="s">
        <v>1301</v>
      </c>
      <c r="E511" s="4" t="s">
        <v>333</v>
      </c>
      <c r="F511" t="s">
        <v>305</v>
      </c>
      <c r="G511">
        <v>15</v>
      </c>
      <c r="H511">
        <v>1</v>
      </c>
      <c r="I511">
        <v>-0.39500000000000002</v>
      </c>
      <c r="J511">
        <v>1000</v>
      </c>
      <c r="K511">
        <v>10</v>
      </c>
      <c r="L511" s="5" t="str">
        <f>VLOOKUP(X511,[5]Inputs!$A:$F,6,FALSE)</f>
        <v>1.0303</v>
      </c>
      <c r="M511" s="5" t="str">
        <f>VLOOKUP(X511,[5]Inputs!$A:$H,8,FALSE)</f>
        <v>1.0000</v>
      </c>
      <c r="N511" s="5" t="str">
        <f>VLOOKUP(X511,[5]Inputs!$A:$H,7,FALSE)</f>
        <v>1.0100</v>
      </c>
      <c r="O511">
        <v>0</v>
      </c>
      <c r="P511">
        <v>0</v>
      </c>
      <c r="Q511" s="17">
        <v>0</v>
      </c>
      <c r="R511" s="17">
        <v>0</v>
      </c>
      <c r="S511">
        <f>SQRT((100/(J511*[5]Inputs!$B$9))^2/(K511^2+1))*[5]Inputs!$B$8^2/100</f>
        <v>1.6670700002133509E-2</v>
      </c>
      <c r="T511">
        <f>SQRT((100/(J511*[5]Inputs!$B$9))^2-SQRT((100/(J511*[5]Inputs!$B$9))^2/(K511^2+1))^2)*[5]Inputs!$B$8^2/100/2/PI()/50</f>
        <v>5.3064486202832376E-4</v>
      </c>
      <c r="U511">
        <v>0</v>
      </c>
      <c r="V511">
        <v>9</v>
      </c>
      <c r="W511" t="str">
        <f t="shared" si="18"/>
        <v>PSCAD_SMIB_D_CUO.HVRT_SCR1000_XR10_P1_Q-0.395_CUO_14_1.35</v>
      </c>
      <c r="X511" t="str">
        <f t="shared" si="19"/>
        <v>1_-0.395_1000_10</v>
      </c>
      <c r="Z511">
        <v>0</v>
      </c>
      <c r="AB511" s="14"/>
    </row>
    <row r="512" spans="1:28" x14ac:dyDescent="0.25">
      <c r="A512" s="1" t="s">
        <v>1236</v>
      </c>
      <c r="B512" t="s">
        <v>55</v>
      </c>
      <c r="C512" t="s">
        <v>76</v>
      </c>
      <c r="D512" t="s">
        <v>1301</v>
      </c>
      <c r="E512" s="4" t="s">
        <v>333</v>
      </c>
      <c r="F512" t="s">
        <v>305</v>
      </c>
      <c r="G512">
        <v>15</v>
      </c>
      <c r="H512">
        <v>-1</v>
      </c>
      <c r="I512">
        <v>0.39500000000000002</v>
      </c>
      <c r="J512">
        <v>1000</v>
      </c>
      <c r="K512">
        <v>10</v>
      </c>
      <c r="L512" s="5" t="str">
        <f>VLOOKUP(X512,[5]Inputs!$A:$F,6,FALSE)</f>
        <v>1.0297</v>
      </c>
      <c r="M512" s="5" t="str">
        <f>VLOOKUP(X512,[5]Inputs!$A:$H,8,FALSE)</f>
        <v>1.0875</v>
      </c>
      <c r="N512" s="5" t="str">
        <f>VLOOKUP(X512,[5]Inputs!$A:$H,7,FALSE)</f>
        <v>1.0500</v>
      </c>
      <c r="O512">
        <v>0</v>
      </c>
      <c r="P512">
        <v>0</v>
      </c>
      <c r="Q512" s="17">
        <v>0</v>
      </c>
      <c r="R512" s="17">
        <v>0</v>
      </c>
      <c r="S512">
        <f>SQRT((100/(J512*[5]Inputs!$B$9))^2/(K512^2+1))*[5]Inputs!$B$8^2/100</f>
        <v>1.6670700002133509E-2</v>
      </c>
      <c r="T512">
        <f>SQRT((100/(J512*[5]Inputs!$B$9))^2-SQRT((100/(J512*[5]Inputs!$B$9))^2/(K512^2+1))^2)*[5]Inputs!$B$8^2/100/2/PI()/50</f>
        <v>5.3064486202832376E-4</v>
      </c>
      <c r="U512">
        <v>0</v>
      </c>
      <c r="V512">
        <v>9</v>
      </c>
      <c r="W512" t="str">
        <f t="shared" si="18"/>
        <v>PSCAD_SMIB_D_CUO.HVRT_SCR1000_XR10_P-1_Q0.395_CUO_15a_1.35</v>
      </c>
      <c r="X512" t="str">
        <f t="shared" si="19"/>
        <v>-1_0.395_1000_10</v>
      </c>
      <c r="Z512">
        <v>0</v>
      </c>
      <c r="AB512" s="14"/>
    </row>
    <row r="513" spans="1:30" x14ac:dyDescent="0.25">
      <c r="A513" s="1" t="s">
        <v>1237</v>
      </c>
      <c r="B513" t="s">
        <v>55</v>
      </c>
      <c r="C513" t="s">
        <v>76</v>
      </c>
      <c r="D513" t="s">
        <v>1301</v>
      </c>
      <c r="E513" s="4" t="s">
        <v>333</v>
      </c>
      <c r="F513" t="s">
        <v>305</v>
      </c>
      <c r="G513">
        <v>15</v>
      </c>
      <c r="H513">
        <v>0.01</v>
      </c>
      <c r="I513">
        <v>0.39500000000000002</v>
      </c>
      <c r="J513">
        <v>1000</v>
      </c>
      <c r="K513">
        <v>10</v>
      </c>
      <c r="L513" s="5" t="str">
        <f>VLOOKUP(X513,[5]Inputs!$A:$F,6,FALSE)</f>
        <v>1.0296</v>
      </c>
      <c r="M513" s="5" t="str">
        <f>VLOOKUP(X513,[5]Inputs!$A:$H,8,FALSE)</f>
        <v>1.0875</v>
      </c>
      <c r="N513" s="5" t="str">
        <f>VLOOKUP(X513,[5]Inputs!$A:$H,7,FALSE)</f>
        <v>1.0500</v>
      </c>
      <c r="O513">
        <v>0</v>
      </c>
      <c r="P513">
        <v>0</v>
      </c>
      <c r="Q513" s="17">
        <v>0</v>
      </c>
      <c r="R513" s="17">
        <v>0</v>
      </c>
      <c r="S513">
        <f>SQRT((100/(J513*[5]Inputs!$B$9))^2/(K513^2+1))*[5]Inputs!$B$8^2/100</f>
        <v>1.6670700002133509E-2</v>
      </c>
      <c r="T513">
        <f>SQRT((100/(J513*[5]Inputs!$B$9))^2-SQRT((100/(J513*[5]Inputs!$B$9))^2/(K513^2+1))^2)*[5]Inputs!$B$8^2/100/2/PI()/50</f>
        <v>5.3064486202832376E-4</v>
      </c>
      <c r="U513">
        <v>0</v>
      </c>
      <c r="V513">
        <v>9</v>
      </c>
      <c r="W513" t="str">
        <f t="shared" si="18"/>
        <v>PSCAD_SMIB_D_CUO.HVRT_SCR1000_XR10_P0.01_Q0.395_CUO_15b_1.35</v>
      </c>
      <c r="X513" t="str">
        <f t="shared" si="19"/>
        <v>0.01_0.395_1000_10</v>
      </c>
      <c r="Z513">
        <v>0</v>
      </c>
      <c r="AB513" s="14"/>
    </row>
    <row r="514" spans="1:30" x14ac:dyDescent="0.25">
      <c r="A514" s="1" t="s">
        <v>1238</v>
      </c>
      <c r="B514" t="s">
        <v>55</v>
      </c>
      <c r="C514" t="s">
        <v>76</v>
      </c>
      <c r="D514" t="s">
        <v>1301</v>
      </c>
      <c r="E514" s="4" t="s">
        <v>333</v>
      </c>
      <c r="F514" t="s">
        <v>305</v>
      </c>
      <c r="G514">
        <v>15</v>
      </c>
      <c r="H514">
        <v>-1</v>
      </c>
      <c r="I514">
        <v>-0.39500000000000002</v>
      </c>
      <c r="J514">
        <v>1000</v>
      </c>
      <c r="K514">
        <v>10</v>
      </c>
      <c r="L514" s="5" t="str">
        <f>VLOOKUP(X514,[5]Inputs!$A:$F,6,FALSE)</f>
        <v>1.0305</v>
      </c>
      <c r="M514" s="5" t="str">
        <f>VLOOKUP(X514,[5]Inputs!$A:$H,8,FALSE)</f>
        <v>0.9875</v>
      </c>
      <c r="N514" s="5" t="str">
        <f>VLOOKUP(X514,[5]Inputs!$A:$H,7,FALSE)</f>
        <v>1.0100</v>
      </c>
      <c r="O514">
        <v>0</v>
      </c>
      <c r="P514">
        <v>0</v>
      </c>
      <c r="Q514" s="17">
        <v>0</v>
      </c>
      <c r="R514" s="17">
        <v>0</v>
      </c>
      <c r="S514">
        <f>SQRT((100/(J514*[5]Inputs!$B$9))^2/(K514^2+1))*[5]Inputs!$B$8^2/100</f>
        <v>1.6670700002133509E-2</v>
      </c>
      <c r="T514">
        <f>SQRT((100/(J514*[5]Inputs!$B$9))^2-SQRT((100/(J514*[5]Inputs!$B$9))^2/(K514^2+1))^2)*[5]Inputs!$B$8^2/100/2/PI()/50</f>
        <v>5.3064486202832376E-4</v>
      </c>
      <c r="U514">
        <v>0</v>
      </c>
      <c r="V514">
        <v>9</v>
      </c>
      <c r="W514" t="str">
        <f t="shared" si="18"/>
        <v>PSCAD_SMIB_D_CUO.HVRT_SCR1000_XR10_P-1_Q-0.395_CUO_16a_1.35</v>
      </c>
      <c r="X514" t="str">
        <f t="shared" si="19"/>
        <v>-1_-0.395_1000_10</v>
      </c>
      <c r="Z514">
        <v>0</v>
      </c>
      <c r="AB514" s="14"/>
    </row>
    <row r="515" spans="1:30" ht="14.25" customHeight="1" x14ac:dyDescent="0.25">
      <c r="A515" s="1" t="s">
        <v>1239</v>
      </c>
      <c r="B515" t="s">
        <v>55</v>
      </c>
      <c r="C515" t="s">
        <v>76</v>
      </c>
      <c r="D515" t="s">
        <v>1301</v>
      </c>
      <c r="E515" s="4" t="s">
        <v>333</v>
      </c>
      <c r="F515" t="s">
        <v>305</v>
      </c>
      <c r="G515">
        <v>15</v>
      </c>
      <c r="H515">
        <v>0.01</v>
      </c>
      <c r="I515">
        <v>-0.39500000000000002</v>
      </c>
      <c r="J515">
        <v>1000</v>
      </c>
      <c r="K515">
        <v>10</v>
      </c>
      <c r="L515" s="5" t="str">
        <f>VLOOKUP(X515,[5]Inputs!$A:$F,6,FALSE)</f>
        <v>1.0304</v>
      </c>
      <c r="M515" s="5" t="str">
        <f>VLOOKUP(X515,[5]Inputs!$A:$H,8,FALSE)</f>
        <v>0.9875</v>
      </c>
      <c r="N515" s="5" t="str">
        <f>VLOOKUP(X515,[5]Inputs!$A:$H,7,FALSE)</f>
        <v>1.0100</v>
      </c>
      <c r="O515">
        <v>0</v>
      </c>
      <c r="P515">
        <v>0</v>
      </c>
      <c r="Q515" s="17">
        <v>0</v>
      </c>
      <c r="R515" s="17">
        <v>0</v>
      </c>
      <c r="S515">
        <f>SQRT((100/(J515*[5]Inputs!$B$9))^2/(K515^2+1))*[5]Inputs!$B$8^2/100</f>
        <v>1.6670700002133509E-2</v>
      </c>
      <c r="T515">
        <f>SQRT((100/(J515*[5]Inputs!$B$9))^2-SQRT((100/(J515*[5]Inputs!$B$9))^2/(K515^2+1))^2)*[5]Inputs!$B$8^2/100/2/PI()/50</f>
        <v>5.3064486202832376E-4</v>
      </c>
      <c r="U515">
        <v>0</v>
      </c>
      <c r="V515">
        <v>9</v>
      </c>
      <c r="W515" t="str">
        <f t="shared" ref="W515:W578" si="20">"PSCAD_"&amp;F515&amp;"_"&amp;D515&amp;"_"&amp;E515&amp;"_SCR"&amp;ROUND(J515,2)&amp;"_XR"&amp;ROUND(K515,2)&amp;"_P"&amp;H515&amp;"_Q"&amp;I515&amp;"_"&amp;A515</f>
        <v>PSCAD_SMIB_D_CUO.HVRT_SCR1000_XR10_P0.01_Q-0.395_CUO_16b_1.35</v>
      </c>
      <c r="X515" t="str">
        <f t="shared" ref="X515:X578" si="21">H515&amp;"_"&amp;I515&amp;"_"&amp;ROUND(J515,2)&amp;"_"&amp;ROUND(K515,2)</f>
        <v>0.01_-0.395_1000_10</v>
      </c>
      <c r="Z515">
        <v>0</v>
      </c>
      <c r="AB515" s="14"/>
    </row>
    <row r="516" spans="1:30" x14ac:dyDescent="0.25">
      <c r="A516" s="1" t="s">
        <v>170</v>
      </c>
      <c r="B516" t="s">
        <v>55</v>
      </c>
      <c r="C516" t="s">
        <v>169</v>
      </c>
      <c r="D516" t="s">
        <v>1301</v>
      </c>
      <c r="E516" s="4" t="s">
        <v>334</v>
      </c>
      <c r="F516" t="s">
        <v>305</v>
      </c>
      <c r="G516">
        <v>30</v>
      </c>
      <c r="H516">
        <v>1</v>
      </c>
      <c r="I516" s="7">
        <v>0</v>
      </c>
      <c r="J516" s="7">
        <v>4.53</v>
      </c>
      <c r="K516" s="7">
        <v>1.21</v>
      </c>
      <c r="L516" s="5" t="str">
        <f>VLOOKUP(X516,[5]Inputs!$A:$F,6,FALSE)</f>
        <v>0.9087</v>
      </c>
      <c r="M516" s="5" t="str">
        <f>VLOOKUP(X516,[5]Inputs!$A:$H,8,FALSE)</f>
        <v>1.0375</v>
      </c>
      <c r="N516" s="5" t="str">
        <f>VLOOKUP(X516,[5]Inputs!$A:$H,7,FALSE)</f>
        <v>1.0300</v>
      </c>
      <c r="O516">
        <v>0</v>
      </c>
      <c r="P516">
        <v>0</v>
      </c>
      <c r="Q516" s="17">
        <f>(SQRT((100/(J516*[5]Inputs!$B$9)*V516)^2/(K516^2+1)))*([5]Inputs!$B$8^2/100)</f>
        <v>0</v>
      </c>
      <c r="R516" s="17">
        <f>SQRT((([5]Inputs!$B$8^2/100)*100/(J516*[5]Inputs!$B$9)*V516)^2-(Q516)^2)/(2*PI()*50)</f>
        <v>0</v>
      </c>
      <c r="S516">
        <f>SQRT((100/(J516*[5]Inputs!$B$9))^2/(K516^2+1))*[5]Inputs!$B$8^2/100</f>
        <v>23.560643977140487</v>
      </c>
      <c r="T516">
        <f>SQRT((100/(J516*[5]Inputs!$B$9))^2-SQRT((100/(J516*[5]Inputs!$B$9))^2/(K516^2+1))^2)*[5]Inputs!$B$8^2/100/2/PI()/50</f>
        <v>9.0744989423642869E-2</v>
      </c>
      <c r="U516">
        <v>0</v>
      </c>
      <c r="V516">
        <v>0</v>
      </c>
      <c r="W516" t="str">
        <f t="shared" si="20"/>
        <v>PSCAD_SMIB_D_V.Osc_SCR4.53_XR1.21_P1_Q0_190.1_0.1Hz</v>
      </c>
      <c r="X516" t="str">
        <f t="shared" si="21"/>
        <v>1_0_4.53_1.21</v>
      </c>
      <c r="Z516">
        <v>0.1</v>
      </c>
      <c r="AB516" s="15" t="s">
        <v>261</v>
      </c>
      <c r="AC516" t="str">
        <f t="shared" ref="AC516:AC579" si="22">"PSCAD_Test_"&amp;A516&amp;"_LWBESS_R0_SCR"&amp;ROUND(J516,2)&amp;"_XR"&amp;ROUND(K516,2)&amp;"_P"&amp;H516&amp;"_Q"&amp;I516&amp;"_"&amp;"NOBESS"</f>
        <v>PSCAD_Test_190.1_0.1Hz_LWBESS_R0_SCR4.53_XR1.21_P1_Q0_NOBESS</v>
      </c>
      <c r="AD516" t="s">
        <v>197</v>
      </c>
    </row>
    <row r="517" spans="1:30" x14ac:dyDescent="0.25">
      <c r="A517" s="1" t="s">
        <v>171</v>
      </c>
      <c r="B517" t="s">
        <v>55</v>
      </c>
      <c r="C517" t="s">
        <v>169</v>
      </c>
      <c r="D517" t="s">
        <v>1301</v>
      </c>
      <c r="E517" s="4" t="s">
        <v>334</v>
      </c>
      <c r="F517" t="s">
        <v>305</v>
      </c>
      <c r="G517">
        <v>30</v>
      </c>
      <c r="H517">
        <v>1</v>
      </c>
      <c r="I517" s="7">
        <v>0</v>
      </c>
      <c r="J517" s="7">
        <v>4.53</v>
      </c>
      <c r="K517" s="7">
        <v>1.21</v>
      </c>
      <c r="L517" s="5" t="str">
        <f>VLOOKUP(X517,[5]Inputs!$A:$F,6,FALSE)</f>
        <v>0.9087</v>
      </c>
      <c r="M517" s="5" t="str">
        <f>VLOOKUP(X517,[5]Inputs!$A:$H,8,FALSE)</f>
        <v>1.0375</v>
      </c>
      <c r="N517" s="5" t="str">
        <f>VLOOKUP(X517,[5]Inputs!$A:$H,7,FALSE)</f>
        <v>1.0300</v>
      </c>
      <c r="O517">
        <v>0</v>
      </c>
      <c r="P517">
        <v>0</v>
      </c>
      <c r="Q517" s="17">
        <f>(SQRT((100/(J517*[5]Inputs!$B$9)*V517)^2/(K517^2+1)))*([5]Inputs!$B$8^2/100)</f>
        <v>0</v>
      </c>
      <c r="R517" s="17">
        <f>SQRT((([5]Inputs!$B$8^2/100)*100/(J517*[5]Inputs!$B$9)*V517)^2-(Q517)^2)/(2*PI()*50)</f>
        <v>0</v>
      </c>
      <c r="S517">
        <f>SQRT((100/(J517*[5]Inputs!$B$9))^2/(K517^2+1))*[5]Inputs!$B$8^2/100</f>
        <v>23.560643977140487</v>
      </c>
      <c r="T517">
        <f>SQRT((100/(J517*[5]Inputs!$B$9))^2-SQRT((100/(J517*[5]Inputs!$B$9))^2/(K517^2+1))^2)*[5]Inputs!$B$8^2/100/2/PI()/50</f>
        <v>9.0744989423642869E-2</v>
      </c>
      <c r="U517">
        <v>0</v>
      </c>
      <c r="V517">
        <v>0</v>
      </c>
      <c r="W517" t="str">
        <f t="shared" si="20"/>
        <v>PSCAD_SMIB_D_V.Osc_SCR4.53_XR1.21_P1_Q0_190.1_0.2Hz</v>
      </c>
      <c r="X517" t="str">
        <f t="shared" si="21"/>
        <v>1_0_4.53_1.21</v>
      </c>
      <c r="Z517">
        <v>0.2</v>
      </c>
      <c r="AB517" s="15"/>
      <c r="AC517" t="str">
        <f t="shared" si="22"/>
        <v>PSCAD_Test_190.1_0.2Hz_LWBESS_R0_SCR4.53_XR1.21_P1_Q0_NOBESS</v>
      </c>
      <c r="AD517" t="s">
        <v>198</v>
      </c>
    </row>
    <row r="518" spans="1:30" x14ac:dyDescent="0.25">
      <c r="A518" s="1" t="s">
        <v>172</v>
      </c>
      <c r="B518" t="s">
        <v>55</v>
      </c>
      <c r="C518" t="s">
        <v>169</v>
      </c>
      <c r="D518" t="s">
        <v>1301</v>
      </c>
      <c r="E518" s="4" t="s">
        <v>334</v>
      </c>
      <c r="F518" t="s">
        <v>305</v>
      </c>
      <c r="G518">
        <v>30</v>
      </c>
      <c r="H518">
        <v>1</v>
      </c>
      <c r="I518" s="7">
        <v>0</v>
      </c>
      <c r="J518" s="7">
        <v>4.53</v>
      </c>
      <c r="K518" s="7">
        <v>1.21</v>
      </c>
      <c r="L518" s="5" t="str">
        <f>VLOOKUP(X518,[5]Inputs!$A:$F,6,FALSE)</f>
        <v>0.9087</v>
      </c>
      <c r="M518" s="5" t="str">
        <f>VLOOKUP(X518,[5]Inputs!$A:$H,8,FALSE)</f>
        <v>1.0375</v>
      </c>
      <c r="N518" s="5" t="str">
        <f>VLOOKUP(X518,[5]Inputs!$A:$H,7,FALSE)</f>
        <v>1.0300</v>
      </c>
      <c r="O518">
        <v>0</v>
      </c>
      <c r="P518">
        <v>0</v>
      </c>
      <c r="Q518" s="17">
        <f>(SQRT((100/(J518*[5]Inputs!$B$9)*V518)^2/(K518^2+1)))*([5]Inputs!$B$8^2/100)</f>
        <v>0</v>
      </c>
      <c r="R518" s="17">
        <f>SQRT((([5]Inputs!$B$8^2/100)*100/(J518*[5]Inputs!$B$9)*V518)^2-(Q518)^2)/(2*PI()*50)</f>
        <v>0</v>
      </c>
      <c r="S518">
        <f>SQRT((100/(J518*[5]Inputs!$B$9))^2/(K518^2+1))*[5]Inputs!$B$8^2/100</f>
        <v>23.560643977140487</v>
      </c>
      <c r="T518">
        <f>SQRT((100/(J518*[5]Inputs!$B$9))^2-SQRT((100/(J518*[5]Inputs!$B$9))^2/(K518^2+1))^2)*[5]Inputs!$B$8^2/100/2/PI()/50</f>
        <v>9.0744989423642869E-2</v>
      </c>
      <c r="U518">
        <v>0</v>
      </c>
      <c r="V518">
        <v>0</v>
      </c>
      <c r="W518" t="str">
        <f t="shared" si="20"/>
        <v>PSCAD_SMIB_D_V.Osc_SCR4.53_XR1.21_P1_Q0_190.1_0.3Hz</v>
      </c>
      <c r="X518" t="str">
        <f t="shared" si="21"/>
        <v>1_0_4.53_1.21</v>
      </c>
      <c r="Z518">
        <v>0.3</v>
      </c>
      <c r="AB518" s="15"/>
      <c r="AC518" t="str">
        <f t="shared" si="22"/>
        <v>PSCAD_Test_190.1_0.3Hz_LWBESS_R0_SCR4.53_XR1.21_P1_Q0_NOBESS</v>
      </c>
      <c r="AD518" t="s">
        <v>199</v>
      </c>
    </row>
    <row r="519" spans="1:30" x14ac:dyDescent="0.25">
      <c r="A519" s="1" t="s">
        <v>173</v>
      </c>
      <c r="B519" t="s">
        <v>55</v>
      </c>
      <c r="C519" t="s">
        <v>169</v>
      </c>
      <c r="D519" t="s">
        <v>1301</v>
      </c>
      <c r="E519" s="4" t="s">
        <v>334</v>
      </c>
      <c r="F519" t="s">
        <v>305</v>
      </c>
      <c r="G519">
        <v>30</v>
      </c>
      <c r="H519">
        <v>1</v>
      </c>
      <c r="I519" s="7">
        <v>0</v>
      </c>
      <c r="J519" s="7">
        <v>4.53</v>
      </c>
      <c r="K519" s="7">
        <v>1.21</v>
      </c>
      <c r="L519" s="5" t="str">
        <f>VLOOKUP(X519,[5]Inputs!$A:$F,6,FALSE)</f>
        <v>0.9087</v>
      </c>
      <c r="M519" s="5" t="str">
        <f>VLOOKUP(X519,[5]Inputs!$A:$H,8,FALSE)</f>
        <v>1.0375</v>
      </c>
      <c r="N519" s="5" t="str">
        <f>VLOOKUP(X519,[5]Inputs!$A:$H,7,FALSE)</f>
        <v>1.0300</v>
      </c>
      <c r="O519">
        <v>0</v>
      </c>
      <c r="P519">
        <v>0</v>
      </c>
      <c r="Q519" s="17">
        <f>(SQRT((100/(J519*[5]Inputs!$B$9)*V519)^2/(K519^2+1)))*([5]Inputs!$B$8^2/100)</f>
        <v>0</v>
      </c>
      <c r="R519" s="17">
        <f>SQRT((([5]Inputs!$B$8^2/100)*100/(J519*[5]Inputs!$B$9)*V519)^2-(Q519)^2)/(2*PI()*50)</f>
        <v>0</v>
      </c>
      <c r="S519">
        <f>SQRT((100/(J519*[5]Inputs!$B$9))^2/(K519^2+1))*[5]Inputs!$B$8^2/100</f>
        <v>23.560643977140487</v>
      </c>
      <c r="T519">
        <f>SQRT((100/(J519*[5]Inputs!$B$9))^2-SQRT((100/(J519*[5]Inputs!$B$9))^2/(K519^2+1))^2)*[5]Inputs!$B$8^2/100/2/PI()/50</f>
        <v>9.0744989423642869E-2</v>
      </c>
      <c r="U519">
        <v>0</v>
      </c>
      <c r="V519">
        <v>0</v>
      </c>
      <c r="W519" t="str">
        <f t="shared" si="20"/>
        <v>PSCAD_SMIB_D_V.Osc_SCR4.53_XR1.21_P1_Q0_190.1_0.4Hz</v>
      </c>
      <c r="X519" t="str">
        <f t="shared" si="21"/>
        <v>1_0_4.53_1.21</v>
      </c>
      <c r="Z519">
        <v>0.4</v>
      </c>
      <c r="AB519" s="15"/>
      <c r="AC519" t="str">
        <f t="shared" si="22"/>
        <v>PSCAD_Test_190.1_0.4Hz_LWBESS_R0_SCR4.53_XR1.21_P1_Q0_NOBESS</v>
      </c>
      <c r="AD519" t="s">
        <v>200</v>
      </c>
    </row>
    <row r="520" spans="1:30" x14ac:dyDescent="0.25">
      <c r="A520" s="1" t="s">
        <v>174</v>
      </c>
      <c r="B520" t="s">
        <v>55</v>
      </c>
      <c r="C520" t="s">
        <v>169</v>
      </c>
      <c r="D520" t="s">
        <v>1301</v>
      </c>
      <c r="E520" s="4" t="s">
        <v>334</v>
      </c>
      <c r="F520" t="s">
        <v>305</v>
      </c>
      <c r="G520">
        <v>30</v>
      </c>
      <c r="H520">
        <v>1</v>
      </c>
      <c r="I520" s="7">
        <v>0</v>
      </c>
      <c r="J520" s="7">
        <v>4.53</v>
      </c>
      <c r="K520" s="7">
        <v>1.21</v>
      </c>
      <c r="L520" s="5" t="str">
        <f>VLOOKUP(X520,[5]Inputs!$A:$F,6,FALSE)</f>
        <v>0.9087</v>
      </c>
      <c r="M520" s="5" t="str">
        <f>VLOOKUP(X520,[5]Inputs!$A:$H,8,FALSE)</f>
        <v>1.0375</v>
      </c>
      <c r="N520" s="5" t="str">
        <f>VLOOKUP(X520,[5]Inputs!$A:$H,7,FALSE)</f>
        <v>1.0300</v>
      </c>
      <c r="O520">
        <v>0</v>
      </c>
      <c r="P520">
        <v>0</v>
      </c>
      <c r="Q520" s="17">
        <f>(SQRT((100/(J520*[5]Inputs!$B$9)*V520)^2/(K520^2+1)))*([5]Inputs!$B$8^2/100)</f>
        <v>0</v>
      </c>
      <c r="R520" s="17">
        <f>SQRT((([5]Inputs!$B$8^2/100)*100/(J520*[5]Inputs!$B$9)*V520)^2-(Q520)^2)/(2*PI()*50)</f>
        <v>0</v>
      </c>
      <c r="S520">
        <f>SQRT((100/(J520*[5]Inputs!$B$9))^2/(K520^2+1))*[5]Inputs!$B$8^2/100</f>
        <v>23.560643977140487</v>
      </c>
      <c r="T520">
        <f>SQRT((100/(J520*[5]Inputs!$B$9))^2-SQRT((100/(J520*[5]Inputs!$B$9))^2/(K520^2+1))^2)*[5]Inputs!$B$8^2/100/2/PI()/50</f>
        <v>9.0744989423642869E-2</v>
      </c>
      <c r="U520">
        <v>0</v>
      </c>
      <c r="V520">
        <v>0</v>
      </c>
      <c r="W520" t="str">
        <f t="shared" si="20"/>
        <v>PSCAD_SMIB_D_V.Osc_SCR4.53_XR1.21_P1_Q0_190.1_0.5Hz</v>
      </c>
      <c r="X520" t="str">
        <f t="shared" si="21"/>
        <v>1_0_4.53_1.21</v>
      </c>
      <c r="Z520">
        <v>0.5</v>
      </c>
      <c r="AB520" s="15"/>
      <c r="AC520" t="str">
        <f t="shared" si="22"/>
        <v>PSCAD_Test_190.1_0.5Hz_LWBESS_R0_SCR4.53_XR1.21_P1_Q0_NOBESS</v>
      </c>
      <c r="AD520" t="s">
        <v>201</v>
      </c>
    </row>
    <row r="521" spans="1:30" x14ac:dyDescent="0.25">
      <c r="A521" s="1" t="s">
        <v>175</v>
      </c>
      <c r="B521" t="s">
        <v>55</v>
      </c>
      <c r="C521" t="s">
        <v>169</v>
      </c>
      <c r="D521" t="s">
        <v>1301</v>
      </c>
      <c r="E521" s="4" t="s">
        <v>334</v>
      </c>
      <c r="F521" t="s">
        <v>305</v>
      </c>
      <c r="G521">
        <v>30</v>
      </c>
      <c r="H521">
        <v>1</v>
      </c>
      <c r="I521" s="7">
        <v>0</v>
      </c>
      <c r="J521" s="7">
        <v>4.53</v>
      </c>
      <c r="K521" s="7">
        <v>1.21</v>
      </c>
      <c r="L521" s="5" t="str">
        <f>VLOOKUP(X521,[5]Inputs!$A:$F,6,FALSE)</f>
        <v>0.9087</v>
      </c>
      <c r="M521" s="5" t="str">
        <f>VLOOKUP(X521,[5]Inputs!$A:$H,8,FALSE)</f>
        <v>1.0375</v>
      </c>
      <c r="N521" s="5" t="str">
        <f>VLOOKUP(X521,[5]Inputs!$A:$H,7,FALSE)</f>
        <v>1.0300</v>
      </c>
      <c r="O521">
        <v>0</v>
      </c>
      <c r="P521">
        <v>0</v>
      </c>
      <c r="Q521" s="17">
        <f>(SQRT((100/(J521*[5]Inputs!$B$9)*V521)^2/(K521^2+1)))*([5]Inputs!$B$8^2/100)</f>
        <v>0</v>
      </c>
      <c r="R521" s="17">
        <f>SQRT((([5]Inputs!$B$8^2/100)*100/(J521*[5]Inputs!$B$9)*V521)^2-(Q521)^2)/(2*PI()*50)</f>
        <v>0</v>
      </c>
      <c r="S521">
        <f>SQRT((100/(J521*[5]Inputs!$B$9))^2/(K521^2+1))*[5]Inputs!$B$8^2/100</f>
        <v>23.560643977140487</v>
      </c>
      <c r="T521">
        <f>SQRT((100/(J521*[5]Inputs!$B$9))^2-SQRT((100/(J521*[5]Inputs!$B$9))^2/(K521^2+1))^2)*[5]Inputs!$B$8^2/100/2/PI()/50</f>
        <v>9.0744989423642869E-2</v>
      </c>
      <c r="U521">
        <v>0</v>
      </c>
      <c r="V521">
        <v>0</v>
      </c>
      <c r="W521" t="str">
        <f t="shared" si="20"/>
        <v>PSCAD_SMIB_D_V.Osc_SCR4.53_XR1.21_P1_Q0_190.1_0.6Hz</v>
      </c>
      <c r="X521" t="str">
        <f t="shared" si="21"/>
        <v>1_0_4.53_1.21</v>
      </c>
      <c r="Z521">
        <v>0.6</v>
      </c>
      <c r="AB521" s="15"/>
      <c r="AC521" t="str">
        <f t="shared" si="22"/>
        <v>PSCAD_Test_190.1_0.6Hz_LWBESS_R0_SCR4.53_XR1.21_P1_Q0_NOBESS</v>
      </c>
      <c r="AD521" t="s">
        <v>202</v>
      </c>
    </row>
    <row r="522" spans="1:30" x14ac:dyDescent="0.25">
      <c r="A522" s="1" t="s">
        <v>176</v>
      </c>
      <c r="B522" t="s">
        <v>55</v>
      </c>
      <c r="C522" t="s">
        <v>169</v>
      </c>
      <c r="D522" t="s">
        <v>1301</v>
      </c>
      <c r="E522" s="4" t="s">
        <v>334</v>
      </c>
      <c r="F522" t="s">
        <v>305</v>
      </c>
      <c r="G522">
        <v>30</v>
      </c>
      <c r="H522">
        <v>1</v>
      </c>
      <c r="I522" s="7">
        <v>0</v>
      </c>
      <c r="J522" s="7">
        <v>4.53</v>
      </c>
      <c r="K522" s="7">
        <v>1.21</v>
      </c>
      <c r="L522" s="5" t="str">
        <f>VLOOKUP(X522,[5]Inputs!$A:$F,6,FALSE)</f>
        <v>0.9087</v>
      </c>
      <c r="M522" s="5" t="str">
        <f>VLOOKUP(X522,[5]Inputs!$A:$H,8,FALSE)</f>
        <v>1.0375</v>
      </c>
      <c r="N522" s="5" t="str">
        <f>VLOOKUP(X522,[5]Inputs!$A:$H,7,FALSE)</f>
        <v>1.0300</v>
      </c>
      <c r="O522">
        <v>0</v>
      </c>
      <c r="P522">
        <v>0</v>
      </c>
      <c r="Q522" s="17">
        <f>(SQRT((100/(J522*[5]Inputs!$B$9)*V522)^2/(K522^2+1)))*([5]Inputs!$B$8^2/100)</f>
        <v>0</v>
      </c>
      <c r="R522" s="17">
        <f>SQRT((([5]Inputs!$B$8^2/100)*100/(J522*[5]Inputs!$B$9)*V522)^2-(Q522)^2)/(2*PI()*50)</f>
        <v>0</v>
      </c>
      <c r="S522">
        <f>SQRT((100/(J522*[5]Inputs!$B$9))^2/(K522^2+1))*[5]Inputs!$B$8^2/100</f>
        <v>23.560643977140487</v>
      </c>
      <c r="T522">
        <f>SQRT((100/(J522*[5]Inputs!$B$9))^2-SQRT((100/(J522*[5]Inputs!$B$9))^2/(K522^2+1))^2)*[5]Inputs!$B$8^2/100/2/PI()/50</f>
        <v>9.0744989423642869E-2</v>
      </c>
      <c r="U522">
        <v>0</v>
      </c>
      <c r="V522">
        <v>0</v>
      </c>
      <c r="W522" t="str">
        <f t="shared" si="20"/>
        <v>PSCAD_SMIB_D_V.Osc_SCR4.53_XR1.21_P1_Q0_190.1_0.7Hz</v>
      </c>
      <c r="X522" t="str">
        <f t="shared" si="21"/>
        <v>1_0_4.53_1.21</v>
      </c>
      <c r="Z522">
        <v>0.7</v>
      </c>
      <c r="AB522" s="15"/>
      <c r="AC522" t="str">
        <f t="shared" si="22"/>
        <v>PSCAD_Test_190.1_0.7Hz_LWBESS_R0_SCR4.53_XR1.21_P1_Q0_NOBESS</v>
      </c>
      <c r="AD522" t="s">
        <v>203</v>
      </c>
    </row>
    <row r="523" spans="1:30" x14ac:dyDescent="0.25">
      <c r="A523" s="1" t="s">
        <v>177</v>
      </c>
      <c r="B523" t="s">
        <v>55</v>
      </c>
      <c r="C523" t="s">
        <v>169</v>
      </c>
      <c r="D523" t="s">
        <v>1301</v>
      </c>
      <c r="E523" s="4" t="s">
        <v>334</v>
      </c>
      <c r="F523" t="s">
        <v>305</v>
      </c>
      <c r="G523">
        <v>30</v>
      </c>
      <c r="H523">
        <v>1</v>
      </c>
      <c r="I523" s="7">
        <v>0</v>
      </c>
      <c r="J523" s="7">
        <v>4.53</v>
      </c>
      <c r="K523" s="7">
        <v>1.21</v>
      </c>
      <c r="L523" s="5" t="str">
        <f>VLOOKUP(X523,[5]Inputs!$A:$F,6,FALSE)</f>
        <v>0.9087</v>
      </c>
      <c r="M523" s="5" t="str">
        <f>VLOOKUP(X523,[5]Inputs!$A:$H,8,FALSE)</f>
        <v>1.0375</v>
      </c>
      <c r="N523" s="5" t="str">
        <f>VLOOKUP(X523,[5]Inputs!$A:$H,7,FALSE)</f>
        <v>1.0300</v>
      </c>
      <c r="O523">
        <v>0</v>
      </c>
      <c r="P523">
        <v>0</v>
      </c>
      <c r="Q523" s="17">
        <f>(SQRT((100/(J523*[5]Inputs!$B$9)*V523)^2/(K523^2+1)))*([5]Inputs!$B$8^2/100)</f>
        <v>0</v>
      </c>
      <c r="R523" s="17">
        <f>SQRT((([5]Inputs!$B$8^2/100)*100/(J523*[5]Inputs!$B$9)*V523)^2-(Q523)^2)/(2*PI()*50)</f>
        <v>0</v>
      </c>
      <c r="S523">
        <f>SQRT((100/(J523*[5]Inputs!$B$9))^2/(K523^2+1))*[5]Inputs!$B$8^2/100</f>
        <v>23.560643977140487</v>
      </c>
      <c r="T523">
        <f>SQRT((100/(J523*[5]Inputs!$B$9))^2-SQRT((100/(J523*[5]Inputs!$B$9))^2/(K523^2+1))^2)*[5]Inputs!$B$8^2/100/2/PI()/50</f>
        <v>9.0744989423642869E-2</v>
      </c>
      <c r="U523">
        <v>0</v>
      </c>
      <c r="V523">
        <v>0</v>
      </c>
      <c r="W523" t="str">
        <f t="shared" si="20"/>
        <v>PSCAD_SMIB_D_V.Osc_SCR4.53_XR1.21_P1_Q0_190.1_0.8Hz</v>
      </c>
      <c r="X523" t="str">
        <f t="shared" si="21"/>
        <v>1_0_4.53_1.21</v>
      </c>
      <c r="Z523">
        <v>0.8</v>
      </c>
      <c r="AB523" s="15"/>
      <c r="AC523" t="str">
        <f t="shared" si="22"/>
        <v>PSCAD_Test_190.1_0.8Hz_LWBESS_R0_SCR4.53_XR1.21_P1_Q0_NOBESS</v>
      </c>
      <c r="AD523" t="s">
        <v>204</v>
      </c>
    </row>
    <row r="524" spans="1:30" x14ac:dyDescent="0.25">
      <c r="A524" s="1" t="s">
        <v>178</v>
      </c>
      <c r="B524" t="s">
        <v>55</v>
      </c>
      <c r="C524" t="s">
        <v>169</v>
      </c>
      <c r="D524" t="s">
        <v>1301</v>
      </c>
      <c r="E524" s="4" t="s">
        <v>334</v>
      </c>
      <c r="F524" t="s">
        <v>305</v>
      </c>
      <c r="G524">
        <v>30</v>
      </c>
      <c r="H524">
        <v>1</v>
      </c>
      <c r="I524" s="7">
        <v>0</v>
      </c>
      <c r="J524" s="7">
        <v>4.53</v>
      </c>
      <c r="K524" s="7">
        <v>1.21</v>
      </c>
      <c r="L524" s="5" t="str">
        <f>VLOOKUP(X524,[5]Inputs!$A:$F,6,FALSE)</f>
        <v>0.9087</v>
      </c>
      <c r="M524" s="5" t="str">
        <f>VLOOKUP(X524,[5]Inputs!$A:$H,8,FALSE)</f>
        <v>1.0375</v>
      </c>
      <c r="N524" s="5" t="str">
        <f>VLOOKUP(X524,[5]Inputs!$A:$H,7,FALSE)</f>
        <v>1.0300</v>
      </c>
      <c r="O524">
        <v>0</v>
      </c>
      <c r="P524">
        <v>0</v>
      </c>
      <c r="Q524" s="17">
        <f>(SQRT((100/(J524*[5]Inputs!$B$9)*V524)^2/(K524^2+1)))*([5]Inputs!$B$8^2/100)</f>
        <v>0</v>
      </c>
      <c r="R524" s="17">
        <f>SQRT((([5]Inputs!$B$8^2/100)*100/(J524*[5]Inputs!$B$9)*V524)^2-(Q524)^2)/(2*PI()*50)</f>
        <v>0</v>
      </c>
      <c r="S524">
        <f>SQRT((100/(J524*[5]Inputs!$B$9))^2/(K524^2+1))*[5]Inputs!$B$8^2/100</f>
        <v>23.560643977140487</v>
      </c>
      <c r="T524">
        <f>SQRT((100/(J524*[5]Inputs!$B$9))^2-SQRT((100/(J524*[5]Inputs!$B$9))^2/(K524^2+1))^2)*[5]Inputs!$B$8^2/100/2/PI()/50</f>
        <v>9.0744989423642869E-2</v>
      </c>
      <c r="U524">
        <v>0</v>
      </c>
      <c r="V524">
        <v>0</v>
      </c>
      <c r="W524" t="str">
        <f t="shared" si="20"/>
        <v>PSCAD_SMIB_D_V.Osc_SCR4.53_XR1.21_P1_Q0_190.1_0.9Hz</v>
      </c>
      <c r="X524" t="str">
        <f t="shared" si="21"/>
        <v>1_0_4.53_1.21</v>
      </c>
      <c r="Z524">
        <v>0.9</v>
      </c>
      <c r="AB524" s="15"/>
      <c r="AC524" t="str">
        <f t="shared" si="22"/>
        <v>PSCAD_Test_190.1_0.9Hz_LWBESS_R0_SCR4.53_XR1.21_P1_Q0_NOBESS</v>
      </c>
      <c r="AD524" t="s">
        <v>205</v>
      </c>
    </row>
    <row r="525" spans="1:30" x14ac:dyDescent="0.25">
      <c r="A525" s="1" t="s">
        <v>100</v>
      </c>
      <c r="B525" t="s">
        <v>55</v>
      </c>
      <c r="C525" t="s">
        <v>169</v>
      </c>
      <c r="D525" t="s">
        <v>1301</v>
      </c>
      <c r="E525" s="4" t="s">
        <v>334</v>
      </c>
      <c r="F525" t="s">
        <v>305</v>
      </c>
      <c r="G525">
        <v>30</v>
      </c>
      <c r="H525">
        <v>1</v>
      </c>
      <c r="I525" s="7">
        <v>0</v>
      </c>
      <c r="J525" s="7">
        <v>4.53</v>
      </c>
      <c r="K525" s="7">
        <v>1.21</v>
      </c>
      <c r="L525" s="5" t="str">
        <f>VLOOKUP(X525,[5]Inputs!$A:$F,6,FALSE)</f>
        <v>0.9087</v>
      </c>
      <c r="M525" s="5" t="str">
        <f>VLOOKUP(X525,[5]Inputs!$A:$H,8,FALSE)</f>
        <v>1.0375</v>
      </c>
      <c r="N525" s="5" t="str">
        <f>VLOOKUP(X525,[5]Inputs!$A:$H,7,FALSE)</f>
        <v>1.0300</v>
      </c>
      <c r="O525">
        <v>0</v>
      </c>
      <c r="P525">
        <v>0</v>
      </c>
      <c r="Q525" s="17">
        <f>(SQRT((100/(J525*[5]Inputs!$B$9)*V525)^2/(K525^2+1)))*([5]Inputs!$B$8^2/100)</f>
        <v>0</v>
      </c>
      <c r="R525" s="17">
        <f>SQRT((([5]Inputs!$B$8^2/100)*100/(J525*[5]Inputs!$B$9)*V525)^2-(Q525)^2)/(2*PI()*50)</f>
        <v>0</v>
      </c>
      <c r="S525">
        <f>SQRT((100/(J525*[5]Inputs!$B$9))^2/(K525^2+1))*[5]Inputs!$B$8^2/100</f>
        <v>23.560643977140487</v>
      </c>
      <c r="T525">
        <f>SQRT((100/(J525*[5]Inputs!$B$9))^2-SQRT((100/(J525*[5]Inputs!$B$9))^2/(K525^2+1))^2)*[5]Inputs!$B$8^2/100/2/PI()/50</f>
        <v>9.0744989423642869E-2</v>
      </c>
      <c r="U525">
        <v>0</v>
      </c>
      <c r="V525">
        <v>0</v>
      </c>
      <c r="W525" t="str">
        <f t="shared" si="20"/>
        <v>PSCAD_SMIB_D_V.Osc_SCR4.53_XR1.21_P1_Q0_190.1_1Hz</v>
      </c>
      <c r="X525" t="str">
        <f t="shared" si="21"/>
        <v>1_0_4.53_1.21</v>
      </c>
      <c r="Z525">
        <v>1</v>
      </c>
      <c r="AB525" s="15"/>
      <c r="AC525" t="str">
        <f t="shared" si="22"/>
        <v>PSCAD_Test_190.1_1Hz_LWBESS_R0_SCR4.53_XR1.21_P1_Q0_NOBESS</v>
      </c>
      <c r="AD525" t="s">
        <v>206</v>
      </c>
    </row>
    <row r="526" spans="1:30" x14ac:dyDescent="0.25">
      <c r="A526" s="1" t="s">
        <v>101</v>
      </c>
      <c r="B526" t="s">
        <v>55</v>
      </c>
      <c r="C526" t="s">
        <v>169</v>
      </c>
      <c r="D526" t="s">
        <v>1301</v>
      </c>
      <c r="E526" s="4" t="s">
        <v>334</v>
      </c>
      <c r="F526" t="s">
        <v>305</v>
      </c>
      <c r="G526">
        <v>30</v>
      </c>
      <c r="H526">
        <v>1</v>
      </c>
      <c r="I526" s="7">
        <v>0</v>
      </c>
      <c r="J526" s="7">
        <v>4.53</v>
      </c>
      <c r="K526" s="7">
        <v>1.21</v>
      </c>
      <c r="L526" s="5" t="str">
        <f>VLOOKUP(X526,[5]Inputs!$A:$F,6,FALSE)</f>
        <v>0.9087</v>
      </c>
      <c r="M526" s="5" t="str">
        <f>VLOOKUP(X526,[5]Inputs!$A:$H,8,FALSE)</f>
        <v>1.0375</v>
      </c>
      <c r="N526" s="5" t="str">
        <f>VLOOKUP(X526,[5]Inputs!$A:$H,7,FALSE)</f>
        <v>1.0300</v>
      </c>
      <c r="O526">
        <v>0</v>
      </c>
      <c r="P526">
        <v>0</v>
      </c>
      <c r="Q526" s="17">
        <f>(SQRT((100/(J526*[5]Inputs!$B$9)*V526)^2/(K526^2+1)))*([5]Inputs!$B$8^2/100)</f>
        <v>0</v>
      </c>
      <c r="R526" s="17">
        <f>SQRT((([5]Inputs!$B$8^2/100)*100/(J526*[5]Inputs!$B$9)*V526)^2-(Q526)^2)/(2*PI()*50)</f>
        <v>0</v>
      </c>
      <c r="S526">
        <f>SQRT((100/(J526*[5]Inputs!$B$9))^2/(K526^2+1))*[5]Inputs!$B$8^2/100</f>
        <v>23.560643977140487</v>
      </c>
      <c r="T526">
        <f>SQRT((100/(J526*[5]Inputs!$B$9))^2-SQRT((100/(J526*[5]Inputs!$B$9))^2/(K526^2+1))^2)*[5]Inputs!$B$8^2/100/2/PI()/50</f>
        <v>9.0744989423642869E-2</v>
      </c>
      <c r="U526">
        <v>0</v>
      </c>
      <c r="V526">
        <v>0</v>
      </c>
      <c r="W526" t="str">
        <f t="shared" si="20"/>
        <v>PSCAD_SMIB_D_V.Osc_SCR4.53_XR1.21_P1_Q0_190.1_2Hz</v>
      </c>
      <c r="X526" t="str">
        <f t="shared" si="21"/>
        <v>1_0_4.53_1.21</v>
      </c>
      <c r="Z526">
        <v>2</v>
      </c>
      <c r="AB526" s="15"/>
      <c r="AC526" t="str">
        <f t="shared" si="22"/>
        <v>PSCAD_Test_190.1_2Hz_LWBESS_R0_SCR4.53_XR1.21_P1_Q0_NOBESS</v>
      </c>
      <c r="AD526" t="s">
        <v>207</v>
      </c>
    </row>
    <row r="527" spans="1:30" x14ac:dyDescent="0.25">
      <c r="A527" s="1" t="s">
        <v>102</v>
      </c>
      <c r="B527" t="s">
        <v>55</v>
      </c>
      <c r="C527" t="s">
        <v>169</v>
      </c>
      <c r="D527" t="s">
        <v>1301</v>
      </c>
      <c r="E527" s="4" t="s">
        <v>334</v>
      </c>
      <c r="F527" t="s">
        <v>305</v>
      </c>
      <c r="G527">
        <v>30</v>
      </c>
      <c r="H527">
        <v>1</v>
      </c>
      <c r="I527" s="7">
        <v>0</v>
      </c>
      <c r="J527" s="7">
        <v>4.53</v>
      </c>
      <c r="K527" s="7">
        <v>1.21</v>
      </c>
      <c r="L527" s="5" t="str">
        <f>VLOOKUP(X527,[5]Inputs!$A:$F,6,FALSE)</f>
        <v>0.9087</v>
      </c>
      <c r="M527" s="5" t="str">
        <f>VLOOKUP(X527,[5]Inputs!$A:$H,8,FALSE)</f>
        <v>1.0375</v>
      </c>
      <c r="N527" s="5" t="str">
        <f>VLOOKUP(X527,[5]Inputs!$A:$H,7,FALSE)</f>
        <v>1.0300</v>
      </c>
      <c r="O527">
        <v>0</v>
      </c>
      <c r="P527">
        <v>0</v>
      </c>
      <c r="Q527" s="17">
        <f>(SQRT((100/(J527*[5]Inputs!$B$9)*V527)^2/(K527^2+1)))*([5]Inputs!$B$8^2/100)</f>
        <v>0</v>
      </c>
      <c r="R527" s="17">
        <f>SQRT((([5]Inputs!$B$8^2/100)*100/(J527*[5]Inputs!$B$9)*V527)^2-(Q527)^2)/(2*PI()*50)</f>
        <v>0</v>
      </c>
      <c r="S527">
        <f>SQRT((100/(J527*[5]Inputs!$B$9))^2/(K527^2+1))*[5]Inputs!$B$8^2/100</f>
        <v>23.560643977140487</v>
      </c>
      <c r="T527">
        <f>SQRT((100/(J527*[5]Inputs!$B$9))^2-SQRT((100/(J527*[5]Inputs!$B$9))^2/(K527^2+1))^2)*[5]Inputs!$B$8^2/100/2/PI()/50</f>
        <v>9.0744989423642869E-2</v>
      </c>
      <c r="U527">
        <v>0</v>
      </c>
      <c r="V527">
        <v>0</v>
      </c>
      <c r="W527" t="str">
        <f t="shared" si="20"/>
        <v>PSCAD_SMIB_D_V.Osc_SCR4.53_XR1.21_P1_Q0_190.1_3Hz</v>
      </c>
      <c r="X527" t="str">
        <f t="shared" si="21"/>
        <v>1_0_4.53_1.21</v>
      </c>
      <c r="Z527">
        <v>3</v>
      </c>
      <c r="AB527" s="15"/>
      <c r="AC527" t="str">
        <f t="shared" si="22"/>
        <v>PSCAD_Test_190.1_3Hz_LWBESS_R0_SCR4.53_XR1.21_P1_Q0_NOBESS</v>
      </c>
      <c r="AD527" t="s">
        <v>208</v>
      </c>
    </row>
    <row r="528" spans="1:30" x14ac:dyDescent="0.25">
      <c r="A528" s="1" t="s">
        <v>103</v>
      </c>
      <c r="B528" t="s">
        <v>55</v>
      </c>
      <c r="C528" t="s">
        <v>169</v>
      </c>
      <c r="D528" t="s">
        <v>1301</v>
      </c>
      <c r="E528" s="4" t="s">
        <v>334</v>
      </c>
      <c r="F528" t="s">
        <v>305</v>
      </c>
      <c r="G528">
        <v>30</v>
      </c>
      <c r="H528">
        <v>1</v>
      </c>
      <c r="I528" s="7">
        <v>0</v>
      </c>
      <c r="J528" s="7">
        <v>4.53</v>
      </c>
      <c r="K528" s="7">
        <v>1.21</v>
      </c>
      <c r="L528" s="5" t="str">
        <f>VLOOKUP(X528,[5]Inputs!$A:$F,6,FALSE)</f>
        <v>0.9087</v>
      </c>
      <c r="M528" s="5" t="str">
        <f>VLOOKUP(X528,[5]Inputs!$A:$H,8,FALSE)</f>
        <v>1.0375</v>
      </c>
      <c r="N528" s="5" t="str">
        <f>VLOOKUP(X528,[5]Inputs!$A:$H,7,FALSE)</f>
        <v>1.0300</v>
      </c>
      <c r="O528">
        <v>0</v>
      </c>
      <c r="P528">
        <v>0</v>
      </c>
      <c r="Q528" s="17">
        <f>(SQRT((100/(J528*[5]Inputs!$B$9)*V528)^2/(K528^2+1)))*([5]Inputs!$B$8^2/100)</f>
        <v>0</v>
      </c>
      <c r="R528" s="17">
        <f>SQRT((([5]Inputs!$B$8^2/100)*100/(J528*[5]Inputs!$B$9)*V528)^2-(Q528)^2)/(2*PI()*50)</f>
        <v>0</v>
      </c>
      <c r="S528">
        <f>SQRT((100/(J528*[5]Inputs!$B$9))^2/(K528^2+1))*[5]Inputs!$B$8^2/100</f>
        <v>23.560643977140487</v>
      </c>
      <c r="T528">
        <f>SQRT((100/(J528*[5]Inputs!$B$9))^2-SQRT((100/(J528*[5]Inputs!$B$9))^2/(K528^2+1))^2)*[5]Inputs!$B$8^2/100/2/PI()/50</f>
        <v>9.0744989423642869E-2</v>
      </c>
      <c r="U528">
        <v>0</v>
      </c>
      <c r="V528">
        <v>0</v>
      </c>
      <c r="W528" t="str">
        <f t="shared" si="20"/>
        <v>PSCAD_SMIB_D_V.Osc_SCR4.53_XR1.21_P1_Q0_190.1_4Hz</v>
      </c>
      <c r="X528" t="str">
        <f t="shared" si="21"/>
        <v>1_0_4.53_1.21</v>
      </c>
      <c r="Z528">
        <v>4</v>
      </c>
      <c r="AB528" s="15"/>
      <c r="AC528" t="str">
        <f t="shared" si="22"/>
        <v>PSCAD_Test_190.1_4Hz_LWBESS_R0_SCR4.53_XR1.21_P1_Q0_NOBESS</v>
      </c>
      <c r="AD528" t="s">
        <v>209</v>
      </c>
    </row>
    <row r="529" spans="1:30" x14ac:dyDescent="0.25">
      <c r="A529" s="1" t="s">
        <v>104</v>
      </c>
      <c r="B529" t="s">
        <v>55</v>
      </c>
      <c r="C529" t="s">
        <v>169</v>
      </c>
      <c r="D529" t="s">
        <v>1301</v>
      </c>
      <c r="E529" s="4" t="s">
        <v>334</v>
      </c>
      <c r="F529" t="s">
        <v>305</v>
      </c>
      <c r="G529">
        <v>30</v>
      </c>
      <c r="H529">
        <v>1</v>
      </c>
      <c r="I529" s="7">
        <v>0</v>
      </c>
      <c r="J529" s="7">
        <v>4.53</v>
      </c>
      <c r="K529" s="7">
        <v>1.21</v>
      </c>
      <c r="L529" s="5" t="str">
        <f>VLOOKUP(X529,[5]Inputs!$A:$F,6,FALSE)</f>
        <v>0.9087</v>
      </c>
      <c r="M529" s="5" t="str">
        <f>VLOOKUP(X529,[5]Inputs!$A:$H,8,FALSE)</f>
        <v>1.0375</v>
      </c>
      <c r="N529" s="5" t="str">
        <f>VLOOKUP(X529,[5]Inputs!$A:$H,7,FALSE)</f>
        <v>1.0300</v>
      </c>
      <c r="O529">
        <v>0</v>
      </c>
      <c r="P529">
        <v>0</v>
      </c>
      <c r="Q529" s="17">
        <f>(SQRT((100/(J529*[5]Inputs!$B$9)*V529)^2/(K529^2+1)))*([5]Inputs!$B$8^2/100)</f>
        <v>0</v>
      </c>
      <c r="R529" s="17">
        <f>SQRT((([5]Inputs!$B$8^2/100)*100/(J529*[5]Inputs!$B$9)*V529)^2-(Q529)^2)/(2*PI()*50)</f>
        <v>0</v>
      </c>
      <c r="S529">
        <f>SQRT((100/(J529*[5]Inputs!$B$9))^2/(K529^2+1))*[5]Inputs!$B$8^2/100</f>
        <v>23.560643977140487</v>
      </c>
      <c r="T529">
        <f>SQRT((100/(J529*[5]Inputs!$B$9))^2-SQRT((100/(J529*[5]Inputs!$B$9))^2/(K529^2+1))^2)*[5]Inputs!$B$8^2/100/2/PI()/50</f>
        <v>9.0744989423642869E-2</v>
      </c>
      <c r="U529">
        <v>0</v>
      </c>
      <c r="V529">
        <v>0</v>
      </c>
      <c r="W529" t="str">
        <f t="shared" si="20"/>
        <v>PSCAD_SMIB_D_V.Osc_SCR4.53_XR1.21_P1_Q0_190.1_5Hz</v>
      </c>
      <c r="X529" t="str">
        <f t="shared" si="21"/>
        <v>1_0_4.53_1.21</v>
      </c>
      <c r="Z529">
        <v>5</v>
      </c>
      <c r="AB529" s="15"/>
      <c r="AC529" t="str">
        <f t="shared" si="22"/>
        <v>PSCAD_Test_190.1_5Hz_LWBESS_R0_SCR4.53_XR1.21_P1_Q0_NOBESS</v>
      </c>
      <c r="AD529" t="s">
        <v>210</v>
      </c>
    </row>
    <row r="530" spans="1:30" x14ac:dyDescent="0.25">
      <c r="A530" s="1" t="s">
        <v>105</v>
      </c>
      <c r="B530" t="s">
        <v>55</v>
      </c>
      <c r="C530" t="s">
        <v>169</v>
      </c>
      <c r="D530" t="s">
        <v>1301</v>
      </c>
      <c r="E530" s="4" t="s">
        <v>334</v>
      </c>
      <c r="F530" t="s">
        <v>305</v>
      </c>
      <c r="G530">
        <v>30</v>
      </c>
      <c r="H530">
        <v>1</v>
      </c>
      <c r="I530" s="7">
        <v>0</v>
      </c>
      <c r="J530" s="7">
        <v>4.53</v>
      </c>
      <c r="K530" s="7">
        <v>1.21</v>
      </c>
      <c r="L530" s="5" t="str">
        <f>VLOOKUP(X530,[5]Inputs!$A:$F,6,FALSE)</f>
        <v>0.9087</v>
      </c>
      <c r="M530" s="5" t="str">
        <f>VLOOKUP(X530,[5]Inputs!$A:$H,8,FALSE)</f>
        <v>1.0375</v>
      </c>
      <c r="N530" s="5" t="str">
        <f>VLOOKUP(X530,[5]Inputs!$A:$H,7,FALSE)</f>
        <v>1.0300</v>
      </c>
      <c r="O530">
        <v>0</v>
      </c>
      <c r="P530">
        <v>0</v>
      </c>
      <c r="Q530" s="17">
        <f>(SQRT((100/(J530*[5]Inputs!$B$9)*V530)^2/(K530^2+1)))*([5]Inputs!$B$8^2/100)</f>
        <v>0</v>
      </c>
      <c r="R530" s="17">
        <f>SQRT((([5]Inputs!$B$8^2/100)*100/(J530*[5]Inputs!$B$9)*V530)^2-(Q530)^2)/(2*PI()*50)</f>
        <v>0</v>
      </c>
      <c r="S530">
        <f>SQRT((100/(J530*[5]Inputs!$B$9))^2/(K530^2+1))*[5]Inputs!$B$8^2/100</f>
        <v>23.560643977140487</v>
      </c>
      <c r="T530">
        <f>SQRT((100/(J530*[5]Inputs!$B$9))^2-SQRT((100/(J530*[5]Inputs!$B$9))^2/(K530^2+1))^2)*[5]Inputs!$B$8^2/100/2/PI()/50</f>
        <v>9.0744989423642869E-2</v>
      </c>
      <c r="U530">
        <v>0</v>
      </c>
      <c r="V530">
        <v>0</v>
      </c>
      <c r="W530" t="str">
        <f t="shared" si="20"/>
        <v>PSCAD_SMIB_D_V.Osc_SCR4.53_XR1.21_P1_Q0_190.1_6Hz</v>
      </c>
      <c r="X530" t="str">
        <f t="shared" si="21"/>
        <v>1_0_4.53_1.21</v>
      </c>
      <c r="Z530">
        <v>6</v>
      </c>
      <c r="AB530" s="15"/>
      <c r="AC530" t="str">
        <f t="shared" si="22"/>
        <v>PSCAD_Test_190.1_6Hz_LWBESS_R0_SCR4.53_XR1.21_P1_Q0_NOBESS</v>
      </c>
      <c r="AD530" t="s">
        <v>211</v>
      </c>
    </row>
    <row r="531" spans="1:30" x14ac:dyDescent="0.25">
      <c r="A531" s="1" t="s">
        <v>106</v>
      </c>
      <c r="B531" t="s">
        <v>55</v>
      </c>
      <c r="C531" t="s">
        <v>169</v>
      </c>
      <c r="D531" t="s">
        <v>1301</v>
      </c>
      <c r="E531" s="4" t="s">
        <v>334</v>
      </c>
      <c r="F531" t="s">
        <v>305</v>
      </c>
      <c r="G531">
        <v>30</v>
      </c>
      <c r="H531">
        <v>1</v>
      </c>
      <c r="I531" s="7">
        <v>0</v>
      </c>
      <c r="J531" s="7">
        <v>4.53</v>
      </c>
      <c r="K531" s="7">
        <v>1.21</v>
      </c>
      <c r="L531" s="5" t="str">
        <f>VLOOKUP(X531,[5]Inputs!$A:$F,6,FALSE)</f>
        <v>0.9087</v>
      </c>
      <c r="M531" s="5" t="str">
        <f>VLOOKUP(X531,[5]Inputs!$A:$H,8,FALSE)</f>
        <v>1.0375</v>
      </c>
      <c r="N531" s="5" t="str">
        <f>VLOOKUP(X531,[5]Inputs!$A:$H,7,FALSE)</f>
        <v>1.0300</v>
      </c>
      <c r="O531">
        <v>0</v>
      </c>
      <c r="P531">
        <v>0</v>
      </c>
      <c r="Q531" s="17">
        <f>(SQRT((100/(J531*[5]Inputs!$B$9)*V531)^2/(K531^2+1)))*([5]Inputs!$B$8^2/100)</f>
        <v>0</v>
      </c>
      <c r="R531" s="17">
        <f>SQRT((([5]Inputs!$B$8^2/100)*100/(J531*[5]Inputs!$B$9)*V531)^2-(Q531)^2)/(2*PI()*50)</f>
        <v>0</v>
      </c>
      <c r="S531">
        <f>SQRT((100/(J531*[5]Inputs!$B$9))^2/(K531^2+1))*[5]Inputs!$B$8^2/100</f>
        <v>23.560643977140487</v>
      </c>
      <c r="T531">
        <f>SQRT((100/(J531*[5]Inputs!$B$9))^2-SQRT((100/(J531*[5]Inputs!$B$9))^2/(K531^2+1))^2)*[5]Inputs!$B$8^2/100/2/PI()/50</f>
        <v>9.0744989423642869E-2</v>
      </c>
      <c r="U531">
        <v>0</v>
      </c>
      <c r="V531">
        <v>0</v>
      </c>
      <c r="W531" t="str">
        <f t="shared" si="20"/>
        <v>PSCAD_SMIB_D_V.Osc_SCR4.53_XR1.21_P1_Q0_190.1_7Hz</v>
      </c>
      <c r="X531" t="str">
        <f t="shared" si="21"/>
        <v>1_0_4.53_1.21</v>
      </c>
      <c r="Z531">
        <v>7</v>
      </c>
      <c r="AB531" s="15"/>
      <c r="AC531" t="str">
        <f t="shared" si="22"/>
        <v>PSCAD_Test_190.1_7Hz_LWBESS_R0_SCR4.53_XR1.21_P1_Q0_NOBESS</v>
      </c>
      <c r="AD531" t="s">
        <v>212</v>
      </c>
    </row>
    <row r="532" spans="1:30" x14ac:dyDescent="0.25">
      <c r="A532" s="1" t="s">
        <v>107</v>
      </c>
      <c r="B532" t="s">
        <v>55</v>
      </c>
      <c r="C532" t="s">
        <v>169</v>
      </c>
      <c r="D532" t="s">
        <v>1301</v>
      </c>
      <c r="E532" s="4" t="s">
        <v>334</v>
      </c>
      <c r="F532" t="s">
        <v>305</v>
      </c>
      <c r="G532">
        <v>30</v>
      </c>
      <c r="H532">
        <v>1</v>
      </c>
      <c r="I532" s="7">
        <v>0</v>
      </c>
      <c r="J532" s="7">
        <v>4.53</v>
      </c>
      <c r="K532" s="7">
        <v>1.21</v>
      </c>
      <c r="L532" s="5" t="str">
        <f>VLOOKUP(X532,[5]Inputs!$A:$F,6,FALSE)</f>
        <v>0.9087</v>
      </c>
      <c r="M532" s="5" t="str">
        <f>VLOOKUP(X532,[5]Inputs!$A:$H,8,FALSE)</f>
        <v>1.0375</v>
      </c>
      <c r="N532" s="5" t="str">
        <f>VLOOKUP(X532,[5]Inputs!$A:$H,7,FALSE)</f>
        <v>1.0300</v>
      </c>
      <c r="O532">
        <v>0</v>
      </c>
      <c r="P532">
        <v>0</v>
      </c>
      <c r="Q532" s="17">
        <f>(SQRT((100/(J532*[5]Inputs!$B$9)*V532)^2/(K532^2+1)))*([5]Inputs!$B$8^2/100)</f>
        <v>0</v>
      </c>
      <c r="R532" s="17">
        <f>SQRT((([5]Inputs!$B$8^2/100)*100/(J532*[5]Inputs!$B$9)*V532)^2-(Q532)^2)/(2*PI()*50)</f>
        <v>0</v>
      </c>
      <c r="S532">
        <f>SQRT((100/(J532*[5]Inputs!$B$9))^2/(K532^2+1))*[5]Inputs!$B$8^2/100</f>
        <v>23.560643977140487</v>
      </c>
      <c r="T532">
        <f>SQRT((100/(J532*[5]Inputs!$B$9))^2-SQRT((100/(J532*[5]Inputs!$B$9))^2/(K532^2+1))^2)*[5]Inputs!$B$8^2/100/2/PI()/50</f>
        <v>9.0744989423642869E-2</v>
      </c>
      <c r="U532">
        <v>0</v>
      </c>
      <c r="V532">
        <v>0</v>
      </c>
      <c r="W532" t="str">
        <f t="shared" si="20"/>
        <v>PSCAD_SMIB_D_V.Osc_SCR4.53_XR1.21_P1_Q0_190.1_8Hz</v>
      </c>
      <c r="X532" t="str">
        <f t="shared" si="21"/>
        <v>1_0_4.53_1.21</v>
      </c>
      <c r="Z532">
        <v>8</v>
      </c>
      <c r="AB532" s="15"/>
      <c r="AC532" t="str">
        <f t="shared" si="22"/>
        <v>PSCAD_Test_190.1_8Hz_LWBESS_R0_SCR4.53_XR1.21_P1_Q0_NOBESS</v>
      </c>
      <c r="AD532" t="s">
        <v>213</v>
      </c>
    </row>
    <row r="533" spans="1:30" x14ac:dyDescent="0.25">
      <c r="A533" s="1" t="s">
        <v>108</v>
      </c>
      <c r="B533" t="s">
        <v>55</v>
      </c>
      <c r="C533" t="s">
        <v>169</v>
      </c>
      <c r="D533" t="s">
        <v>1301</v>
      </c>
      <c r="E533" s="4" t="s">
        <v>334</v>
      </c>
      <c r="F533" t="s">
        <v>305</v>
      </c>
      <c r="G533">
        <v>30</v>
      </c>
      <c r="H533">
        <v>1</v>
      </c>
      <c r="I533" s="7">
        <v>0</v>
      </c>
      <c r="J533" s="7">
        <v>4.53</v>
      </c>
      <c r="K533" s="7">
        <v>1.21</v>
      </c>
      <c r="L533" s="5" t="str">
        <f>VLOOKUP(X533,[5]Inputs!$A:$F,6,FALSE)</f>
        <v>0.9087</v>
      </c>
      <c r="M533" s="5" t="str">
        <f>VLOOKUP(X533,[5]Inputs!$A:$H,8,FALSE)</f>
        <v>1.0375</v>
      </c>
      <c r="N533" s="5" t="str">
        <f>VLOOKUP(X533,[5]Inputs!$A:$H,7,FALSE)</f>
        <v>1.0300</v>
      </c>
      <c r="O533">
        <v>0</v>
      </c>
      <c r="P533">
        <v>0</v>
      </c>
      <c r="Q533" s="17">
        <f>(SQRT((100/(J533*[5]Inputs!$B$9)*V533)^2/(K533^2+1)))*([5]Inputs!$B$8^2/100)</f>
        <v>0</v>
      </c>
      <c r="R533" s="17">
        <f>SQRT((([5]Inputs!$B$8^2/100)*100/(J533*[5]Inputs!$B$9)*V533)^2-(Q533)^2)/(2*PI()*50)</f>
        <v>0</v>
      </c>
      <c r="S533">
        <f>SQRT((100/(J533*[5]Inputs!$B$9))^2/(K533^2+1))*[5]Inputs!$B$8^2/100</f>
        <v>23.560643977140487</v>
      </c>
      <c r="T533">
        <f>SQRT((100/(J533*[5]Inputs!$B$9))^2-SQRT((100/(J533*[5]Inputs!$B$9))^2/(K533^2+1))^2)*[5]Inputs!$B$8^2/100/2/PI()/50</f>
        <v>9.0744989423642869E-2</v>
      </c>
      <c r="U533">
        <v>0</v>
      </c>
      <c r="V533">
        <v>0</v>
      </c>
      <c r="W533" t="str">
        <f t="shared" si="20"/>
        <v>PSCAD_SMIB_D_V.Osc_SCR4.53_XR1.21_P1_Q0_190.1_9Hz</v>
      </c>
      <c r="X533" t="str">
        <f t="shared" si="21"/>
        <v>1_0_4.53_1.21</v>
      </c>
      <c r="Z533">
        <v>9</v>
      </c>
      <c r="AB533" s="15"/>
      <c r="AC533" t="str">
        <f t="shared" si="22"/>
        <v>PSCAD_Test_190.1_9Hz_LWBESS_R0_SCR4.53_XR1.21_P1_Q0_NOBESS</v>
      </c>
      <c r="AD533" t="s">
        <v>214</v>
      </c>
    </row>
    <row r="534" spans="1:30" x14ac:dyDescent="0.25">
      <c r="A534" s="1" t="s">
        <v>109</v>
      </c>
      <c r="B534" t="s">
        <v>55</v>
      </c>
      <c r="C534" t="s">
        <v>169</v>
      </c>
      <c r="D534" t="s">
        <v>1301</v>
      </c>
      <c r="E534" s="4" t="s">
        <v>334</v>
      </c>
      <c r="F534" t="s">
        <v>305</v>
      </c>
      <c r="G534">
        <v>30</v>
      </c>
      <c r="H534">
        <v>1</v>
      </c>
      <c r="I534" s="7">
        <v>0</v>
      </c>
      <c r="J534" s="7">
        <v>4.53</v>
      </c>
      <c r="K534" s="7">
        <v>1.21</v>
      </c>
      <c r="L534" s="5" t="str">
        <f>VLOOKUP(X534,[5]Inputs!$A:$F,6,FALSE)</f>
        <v>0.9087</v>
      </c>
      <c r="M534" s="5" t="str">
        <f>VLOOKUP(X534,[5]Inputs!$A:$H,8,FALSE)</f>
        <v>1.0375</v>
      </c>
      <c r="N534" s="5" t="str">
        <f>VLOOKUP(X534,[5]Inputs!$A:$H,7,FALSE)</f>
        <v>1.0300</v>
      </c>
      <c r="O534">
        <v>0</v>
      </c>
      <c r="P534">
        <v>0</v>
      </c>
      <c r="Q534" s="17">
        <f>(SQRT((100/(J534*[5]Inputs!$B$9)*V534)^2/(K534^2+1)))*([5]Inputs!$B$8^2/100)</f>
        <v>0</v>
      </c>
      <c r="R534" s="17">
        <f>SQRT((([5]Inputs!$B$8^2/100)*100/(J534*[5]Inputs!$B$9)*V534)^2-(Q534)^2)/(2*PI()*50)</f>
        <v>0</v>
      </c>
      <c r="S534">
        <f>SQRT((100/(J534*[5]Inputs!$B$9))^2/(K534^2+1))*[5]Inputs!$B$8^2/100</f>
        <v>23.560643977140487</v>
      </c>
      <c r="T534">
        <f>SQRT((100/(J534*[5]Inputs!$B$9))^2-SQRT((100/(J534*[5]Inputs!$B$9))^2/(K534^2+1))^2)*[5]Inputs!$B$8^2/100/2/PI()/50</f>
        <v>9.0744989423642869E-2</v>
      </c>
      <c r="U534">
        <v>0</v>
      </c>
      <c r="V534">
        <v>0</v>
      </c>
      <c r="W534" t="str">
        <f t="shared" si="20"/>
        <v>PSCAD_SMIB_D_V.Osc_SCR4.53_XR1.21_P1_Q0_190.1_10Hz</v>
      </c>
      <c r="X534" t="str">
        <f t="shared" si="21"/>
        <v>1_0_4.53_1.21</v>
      </c>
      <c r="Z534">
        <v>10</v>
      </c>
      <c r="AB534" s="15"/>
      <c r="AC534" t="str">
        <f t="shared" si="22"/>
        <v>PSCAD_Test_190.1_10Hz_LWBESS_R0_SCR4.53_XR1.21_P1_Q0_NOBESS</v>
      </c>
      <c r="AD534" t="s">
        <v>215</v>
      </c>
    </row>
    <row r="535" spans="1:30" x14ac:dyDescent="0.25">
      <c r="A535" s="1" t="s">
        <v>110</v>
      </c>
      <c r="B535" t="s">
        <v>55</v>
      </c>
      <c r="C535" t="s">
        <v>169</v>
      </c>
      <c r="D535" t="s">
        <v>1301</v>
      </c>
      <c r="E535" s="4" t="s">
        <v>334</v>
      </c>
      <c r="F535" t="s">
        <v>305</v>
      </c>
      <c r="G535">
        <v>30</v>
      </c>
      <c r="H535">
        <v>1</v>
      </c>
      <c r="I535" s="7">
        <v>0</v>
      </c>
      <c r="J535" s="7">
        <v>4.53</v>
      </c>
      <c r="K535" s="7">
        <v>1.21</v>
      </c>
      <c r="L535" s="5" t="str">
        <f>VLOOKUP(X535,[5]Inputs!$A:$F,6,FALSE)</f>
        <v>0.9087</v>
      </c>
      <c r="M535" s="5" t="str">
        <f>VLOOKUP(X535,[5]Inputs!$A:$H,8,FALSE)</f>
        <v>1.0375</v>
      </c>
      <c r="N535" s="5" t="str">
        <f>VLOOKUP(X535,[5]Inputs!$A:$H,7,FALSE)</f>
        <v>1.0300</v>
      </c>
      <c r="O535">
        <v>0</v>
      </c>
      <c r="P535">
        <v>0</v>
      </c>
      <c r="Q535" s="17">
        <f>(SQRT((100/(J535*[5]Inputs!$B$9)*V535)^2/(K535^2+1)))*([5]Inputs!$B$8^2/100)</f>
        <v>0</v>
      </c>
      <c r="R535" s="17">
        <f>SQRT((([5]Inputs!$B$8^2/100)*100/(J535*[5]Inputs!$B$9)*V535)^2-(Q535)^2)/(2*PI()*50)</f>
        <v>0</v>
      </c>
      <c r="S535">
        <f>SQRT((100/(J535*[5]Inputs!$B$9))^2/(K535^2+1))*[5]Inputs!$B$8^2/100</f>
        <v>23.560643977140487</v>
      </c>
      <c r="T535">
        <f>SQRT((100/(J535*[5]Inputs!$B$9))^2-SQRT((100/(J535*[5]Inputs!$B$9))^2/(K535^2+1))^2)*[5]Inputs!$B$8^2/100/2/PI()/50</f>
        <v>9.0744989423642869E-2</v>
      </c>
      <c r="U535">
        <v>0</v>
      </c>
      <c r="V535">
        <v>0</v>
      </c>
      <c r="W535" t="str">
        <f t="shared" si="20"/>
        <v>PSCAD_SMIB_D_V.Osc_SCR4.53_XR1.21_P1_Q0_190.1_11Hz</v>
      </c>
      <c r="X535" t="str">
        <f t="shared" si="21"/>
        <v>1_0_4.53_1.21</v>
      </c>
      <c r="Z535">
        <v>11</v>
      </c>
      <c r="AB535" s="15"/>
      <c r="AC535" t="str">
        <f t="shared" si="22"/>
        <v>PSCAD_Test_190.1_11Hz_LWBESS_R0_SCR4.53_XR1.21_P1_Q0_NOBESS</v>
      </c>
      <c r="AD535" t="s">
        <v>216</v>
      </c>
    </row>
    <row r="536" spans="1:30" x14ac:dyDescent="0.25">
      <c r="A536" s="1" t="s">
        <v>111</v>
      </c>
      <c r="B536" t="s">
        <v>55</v>
      </c>
      <c r="C536" t="s">
        <v>169</v>
      </c>
      <c r="D536" t="s">
        <v>1301</v>
      </c>
      <c r="E536" s="4" t="s">
        <v>334</v>
      </c>
      <c r="F536" t="s">
        <v>305</v>
      </c>
      <c r="G536">
        <v>30</v>
      </c>
      <c r="H536">
        <v>1</v>
      </c>
      <c r="I536" s="7">
        <v>0</v>
      </c>
      <c r="J536" s="7">
        <v>4.53</v>
      </c>
      <c r="K536" s="7">
        <v>1.21</v>
      </c>
      <c r="L536" s="5" t="str">
        <f>VLOOKUP(X536,[5]Inputs!$A:$F,6,FALSE)</f>
        <v>0.9087</v>
      </c>
      <c r="M536" s="5" t="str">
        <f>VLOOKUP(X536,[5]Inputs!$A:$H,8,FALSE)</f>
        <v>1.0375</v>
      </c>
      <c r="N536" s="5" t="str">
        <f>VLOOKUP(X536,[5]Inputs!$A:$H,7,FALSE)</f>
        <v>1.0300</v>
      </c>
      <c r="O536">
        <v>0</v>
      </c>
      <c r="P536">
        <v>0</v>
      </c>
      <c r="Q536" s="17">
        <f>(SQRT((100/(J536*[5]Inputs!$B$9)*V536)^2/(K536^2+1)))*([5]Inputs!$B$8^2/100)</f>
        <v>0</v>
      </c>
      <c r="R536" s="17">
        <f>SQRT((([5]Inputs!$B$8^2/100)*100/(J536*[5]Inputs!$B$9)*V536)^2-(Q536)^2)/(2*PI()*50)</f>
        <v>0</v>
      </c>
      <c r="S536">
        <f>SQRT((100/(J536*[5]Inputs!$B$9))^2/(K536^2+1))*[5]Inputs!$B$8^2/100</f>
        <v>23.560643977140487</v>
      </c>
      <c r="T536">
        <f>SQRT((100/(J536*[5]Inputs!$B$9))^2-SQRT((100/(J536*[5]Inputs!$B$9))^2/(K536^2+1))^2)*[5]Inputs!$B$8^2/100/2/PI()/50</f>
        <v>9.0744989423642869E-2</v>
      </c>
      <c r="U536">
        <v>0</v>
      </c>
      <c r="V536">
        <v>0</v>
      </c>
      <c r="W536" t="str">
        <f t="shared" si="20"/>
        <v>PSCAD_SMIB_D_V.Osc_SCR4.53_XR1.21_P1_Q0_190.1_12Hz</v>
      </c>
      <c r="X536" t="str">
        <f t="shared" si="21"/>
        <v>1_0_4.53_1.21</v>
      </c>
      <c r="Z536">
        <v>12</v>
      </c>
      <c r="AB536" s="15"/>
      <c r="AC536" t="str">
        <f t="shared" si="22"/>
        <v>PSCAD_Test_190.1_12Hz_LWBESS_R0_SCR4.53_XR1.21_P1_Q0_NOBESS</v>
      </c>
      <c r="AD536" t="s">
        <v>217</v>
      </c>
    </row>
    <row r="537" spans="1:30" x14ac:dyDescent="0.25">
      <c r="A537" s="1" t="s">
        <v>112</v>
      </c>
      <c r="B537" t="s">
        <v>55</v>
      </c>
      <c r="C537" t="s">
        <v>169</v>
      </c>
      <c r="D537" t="s">
        <v>1301</v>
      </c>
      <c r="E537" s="4" t="s">
        <v>334</v>
      </c>
      <c r="F537" t="s">
        <v>305</v>
      </c>
      <c r="G537">
        <v>30</v>
      </c>
      <c r="H537">
        <v>1</v>
      </c>
      <c r="I537" s="7">
        <v>0</v>
      </c>
      <c r="J537" s="7">
        <v>4.53</v>
      </c>
      <c r="K537" s="7">
        <v>1.21</v>
      </c>
      <c r="L537" s="5" t="str">
        <f>VLOOKUP(X537,[5]Inputs!$A:$F,6,FALSE)</f>
        <v>0.9087</v>
      </c>
      <c r="M537" s="5" t="str">
        <f>VLOOKUP(X537,[5]Inputs!$A:$H,8,FALSE)</f>
        <v>1.0375</v>
      </c>
      <c r="N537" s="5" t="str">
        <f>VLOOKUP(X537,[5]Inputs!$A:$H,7,FALSE)</f>
        <v>1.0300</v>
      </c>
      <c r="O537">
        <v>0</v>
      </c>
      <c r="P537">
        <v>0</v>
      </c>
      <c r="Q537" s="17">
        <f>(SQRT((100/(J537*[5]Inputs!$B$9)*V537)^2/(K537^2+1)))*([5]Inputs!$B$8^2/100)</f>
        <v>0</v>
      </c>
      <c r="R537" s="17">
        <f>SQRT((([5]Inputs!$B$8^2/100)*100/(J537*[5]Inputs!$B$9)*V537)^2-(Q537)^2)/(2*PI()*50)</f>
        <v>0</v>
      </c>
      <c r="S537">
        <f>SQRT((100/(J537*[5]Inputs!$B$9))^2/(K537^2+1))*[5]Inputs!$B$8^2/100</f>
        <v>23.560643977140487</v>
      </c>
      <c r="T537">
        <f>SQRT((100/(J537*[5]Inputs!$B$9))^2-SQRT((100/(J537*[5]Inputs!$B$9))^2/(K537^2+1))^2)*[5]Inputs!$B$8^2/100/2/PI()/50</f>
        <v>9.0744989423642869E-2</v>
      </c>
      <c r="U537">
        <v>0</v>
      </c>
      <c r="V537">
        <v>0</v>
      </c>
      <c r="W537" t="str">
        <f t="shared" si="20"/>
        <v>PSCAD_SMIB_D_V.Osc_SCR4.53_XR1.21_P1_Q0_190.1_13Hz</v>
      </c>
      <c r="X537" t="str">
        <f t="shared" si="21"/>
        <v>1_0_4.53_1.21</v>
      </c>
      <c r="Z537">
        <v>13</v>
      </c>
      <c r="AB537" s="15"/>
      <c r="AC537" t="str">
        <f t="shared" si="22"/>
        <v>PSCAD_Test_190.1_13Hz_LWBESS_R0_SCR4.53_XR1.21_P1_Q0_NOBESS</v>
      </c>
      <c r="AD537" t="s">
        <v>218</v>
      </c>
    </row>
    <row r="538" spans="1:30" x14ac:dyDescent="0.25">
      <c r="A538" s="1" t="s">
        <v>113</v>
      </c>
      <c r="B538" t="s">
        <v>55</v>
      </c>
      <c r="C538" t="s">
        <v>169</v>
      </c>
      <c r="D538" t="s">
        <v>1301</v>
      </c>
      <c r="E538" s="4" t="s">
        <v>334</v>
      </c>
      <c r="F538" t="s">
        <v>305</v>
      </c>
      <c r="G538">
        <v>30</v>
      </c>
      <c r="H538">
        <v>1</v>
      </c>
      <c r="I538" s="7">
        <v>0</v>
      </c>
      <c r="J538" s="7">
        <v>4.53</v>
      </c>
      <c r="K538" s="7">
        <v>1.21</v>
      </c>
      <c r="L538" s="5" t="str">
        <f>VLOOKUP(X538,[5]Inputs!$A:$F,6,FALSE)</f>
        <v>0.9087</v>
      </c>
      <c r="M538" s="5" t="str">
        <f>VLOOKUP(X538,[5]Inputs!$A:$H,8,FALSE)</f>
        <v>1.0375</v>
      </c>
      <c r="N538" s="5" t="str">
        <f>VLOOKUP(X538,[5]Inputs!$A:$H,7,FALSE)</f>
        <v>1.0300</v>
      </c>
      <c r="O538">
        <v>0</v>
      </c>
      <c r="P538">
        <v>0</v>
      </c>
      <c r="Q538" s="17">
        <f>(SQRT((100/(J538*[5]Inputs!$B$9)*V538)^2/(K538^2+1)))*([5]Inputs!$B$8^2/100)</f>
        <v>0</v>
      </c>
      <c r="R538" s="17">
        <f>SQRT((([5]Inputs!$B$8^2/100)*100/(J538*[5]Inputs!$B$9)*V538)^2-(Q538)^2)/(2*PI()*50)</f>
        <v>0</v>
      </c>
      <c r="S538">
        <f>SQRT((100/(J538*[5]Inputs!$B$9))^2/(K538^2+1))*[5]Inputs!$B$8^2/100</f>
        <v>23.560643977140487</v>
      </c>
      <c r="T538">
        <f>SQRT((100/(J538*[5]Inputs!$B$9))^2-SQRT((100/(J538*[5]Inputs!$B$9))^2/(K538^2+1))^2)*[5]Inputs!$B$8^2/100/2/PI()/50</f>
        <v>9.0744989423642869E-2</v>
      </c>
      <c r="U538">
        <v>0</v>
      </c>
      <c r="V538">
        <v>0</v>
      </c>
      <c r="W538" t="str">
        <f t="shared" si="20"/>
        <v>PSCAD_SMIB_D_V.Osc_SCR4.53_XR1.21_P1_Q0_190.1_14Hz</v>
      </c>
      <c r="X538" t="str">
        <f t="shared" si="21"/>
        <v>1_0_4.53_1.21</v>
      </c>
      <c r="Z538">
        <v>14</v>
      </c>
      <c r="AB538" s="15"/>
      <c r="AC538" t="str">
        <f t="shared" si="22"/>
        <v>PSCAD_Test_190.1_14Hz_LWBESS_R0_SCR4.53_XR1.21_P1_Q0_NOBESS</v>
      </c>
      <c r="AD538" t="s">
        <v>219</v>
      </c>
    </row>
    <row r="539" spans="1:30" x14ac:dyDescent="0.25">
      <c r="A539" s="1" t="s">
        <v>114</v>
      </c>
      <c r="B539" t="s">
        <v>55</v>
      </c>
      <c r="C539" t="s">
        <v>169</v>
      </c>
      <c r="D539" t="s">
        <v>1301</v>
      </c>
      <c r="E539" s="4" t="s">
        <v>334</v>
      </c>
      <c r="F539" t="s">
        <v>305</v>
      </c>
      <c r="G539">
        <v>30</v>
      </c>
      <c r="H539">
        <v>1</v>
      </c>
      <c r="I539" s="7">
        <v>0</v>
      </c>
      <c r="J539" s="7">
        <v>4.53</v>
      </c>
      <c r="K539" s="7">
        <v>1.21</v>
      </c>
      <c r="L539" s="5" t="str">
        <f>VLOOKUP(X539,[5]Inputs!$A:$F,6,FALSE)</f>
        <v>0.9087</v>
      </c>
      <c r="M539" s="5" t="str">
        <f>VLOOKUP(X539,[5]Inputs!$A:$H,8,FALSE)</f>
        <v>1.0375</v>
      </c>
      <c r="N539" s="5" t="str">
        <f>VLOOKUP(X539,[5]Inputs!$A:$H,7,FALSE)</f>
        <v>1.0300</v>
      </c>
      <c r="O539">
        <v>0</v>
      </c>
      <c r="P539">
        <v>0</v>
      </c>
      <c r="Q539" s="17">
        <f>(SQRT((100/(J539*[5]Inputs!$B$9)*V539)^2/(K539^2+1)))*([5]Inputs!$B$8^2/100)</f>
        <v>0</v>
      </c>
      <c r="R539" s="17">
        <f>SQRT((([5]Inputs!$B$8^2/100)*100/(J539*[5]Inputs!$B$9)*V539)^2-(Q539)^2)/(2*PI()*50)</f>
        <v>0</v>
      </c>
      <c r="S539">
        <f>SQRT((100/(J539*[5]Inputs!$B$9))^2/(K539^2+1))*[5]Inputs!$B$8^2/100</f>
        <v>23.560643977140487</v>
      </c>
      <c r="T539">
        <f>SQRT((100/(J539*[5]Inputs!$B$9))^2-SQRT((100/(J539*[5]Inputs!$B$9))^2/(K539^2+1))^2)*[5]Inputs!$B$8^2/100/2/PI()/50</f>
        <v>9.0744989423642869E-2</v>
      </c>
      <c r="U539">
        <v>0</v>
      </c>
      <c r="V539">
        <v>0</v>
      </c>
      <c r="W539" t="str">
        <f t="shared" si="20"/>
        <v>PSCAD_SMIB_D_V.Osc_SCR4.53_XR1.21_P1_Q0_190.1_15Hz</v>
      </c>
      <c r="X539" t="str">
        <f t="shared" si="21"/>
        <v>1_0_4.53_1.21</v>
      </c>
      <c r="Z539">
        <v>15</v>
      </c>
      <c r="AB539" s="15"/>
      <c r="AC539" t="str">
        <f t="shared" si="22"/>
        <v>PSCAD_Test_190.1_15Hz_LWBESS_R0_SCR4.53_XR1.21_P1_Q0_NOBESS</v>
      </c>
      <c r="AD539" t="s">
        <v>220</v>
      </c>
    </row>
    <row r="540" spans="1:30" x14ac:dyDescent="0.25">
      <c r="A540" s="1" t="s">
        <v>115</v>
      </c>
      <c r="B540" t="s">
        <v>55</v>
      </c>
      <c r="C540" t="s">
        <v>169</v>
      </c>
      <c r="D540" t="s">
        <v>1301</v>
      </c>
      <c r="E540" s="4" t="s">
        <v>334</v>
      </c>
      <c r="F540" t="s">
        <v>305</v>
      </c>
      <c r="G540">
        <v>30</v>
      </c>
      <c r="H540">
        <v>1</v>
      </c>
      <c r="I540" s="7">
        <v>0</v>
      </c>
      <c r="J540" s="7">
        <v>4.53</v>
      </c>
      <c r="K540" s="7">
        <v>1.21</v>
      </c>
      <c r="L540" s="5" t="str">
        <f>VLOOKUP(X540,[5]Inputs!$A:$F,6,FALSE)</f>
        <v>0.9087</v>
      </c>
      <c r="M540" s="5" t="str">
        <f>VLOOKUP(X540,[5]Inputs!$A:$H,8,FALSE)</f>
        <v>1.0375</v>
      </c>
      <c r="N540" s="5" t="str">
        <f>VLOOKUP(X540,[5]Inputs!$A:$H,7,FALSE)</f>
        <v>1.0300</v>
      </c>
      <c r="O540">
        <v>0</v>
      </c>
      <c r="P540">
        <v>0</v>
      </c>
      <c r="Q540" s="17">
        <f>(SQRT((100/(J540*[5]Inputs!$B$9)*V540)^2/(K540^2+1)))*([5]Inputs!$B$8^2/100)</f>
        <v>0</v>
      </c>
      <c r="R540" s="17">
        <f>SQRT((([5]Inputs!$B$8^2/100)*100/(J540*[5]Inputs!$B$9)*V540)^2-(Q540)^2)/(2*PI()*50)</f>
        <v>0</v>
      </c>
      <c r="S540">
        <f>SQRT((100/(J540*[5]Inputs!$B$9))^2/(K540^2+1))*[5]Inputs!$B$8^2/100</f>
        <v>23.560643977140487</v>
      </c>
      <c r="T540">
        <f>SQRT((100/(J540*[5]Inputs!$B$9))^2-SQRT((100/(J540*[5]Inputs!$B$9))^2/(K540^2+1))^2)*[5]Inputs!$B$8^2/100/2/PI()/50</f>
        <v>9.0744989423642869E-2</v>
      </c>
      <c r="U540">
        <v>0</v>
      </c>
      <c r="V540">
        <v>0</v>
      </c>
      <c r="W540" t="str">
        <f t="shared" si="20"/>
        <v>PSCAD_SMIB_D_V.Osc_SCR4.53_XR1.21_P1_Q0_190.1_16Hz</v>
      </c>
      <c r="X540" t="str">
        <f t="shared" si="21"/>
        <v>1_0_4.53_1.21</v>
      </c>
      <c r="Z540">
        <v>16</v>
      </c>
      <c r="AB540" s="15"/>
      <c r="AC540" t="str">
        <f t="shared" si="22"/>
        <v>PSCAD_Test_190.1_16Hz_LWBESS_R0_SCR4.53_XR1.21_P1_Q0_NOBESS</v>
      </c>
      <c r="AD540" t="s">
        <v>221</v>
      </c>
    </row>
    <row r="541" spans="1:30" x14ac:dyDescent="0.25">
      <c r="A541" s="1" t="s">
        <v>116</v>
      </c>
      <c r="B541" t="s">
        <v>55</v>
      </c>
      <c r="C541" t="s">
        <v>169</v>
      </c>
      <c r="D541" t="s">
        <v>1301</v>
      </c>
      <c r="E541" s="4" t="s">
        <v>334</v>
      </c>
      <c r="F541" t="s">
        <v>305</v>
      </c>
      <c r="G541">
        <v>30</v>
      </c>
      <c r="H541">
        <v>1</v>
      </c>
      <c r="I541" s="7">
        <v>0</v>
      </c>
      <c r="J541" s="7">
        <v>4.53</v>
      </c>
      <c r="K541" s="7">
        <v>1.21</v>
      </c>
      <c r="L541" s="5" t="str">
        <f>VLOOKUP(X541,[5]Inputs!$A:$F,6,FALSE)</f>
        <v>0.9087</v>
      </c>
      <c r="M541" s="5" t="str">
        <f>VLOOKUP(X541,[5]Inputs!$A:$H,8,FALSE)</f>
        <v>1.0375</v>
      </c>
      <c r="N541" s="5" t="str">
        <f>VLOOKUP(X541,[5]Inputs!$A:$H,7,FALSE)</f>
        <v>1.0300</v>
      </c>
      <c r="O541">
        <v>0</v>
      </c>
      <c r="P541">
        <v>0</v>
      </c>
      <c r="Q541" s="17">
        <f>(SQRT((100/(J541*[5]Inputs!$B$9)*V541)^2/(K541^2+1)))*([5]Inputs!$B$8^2/100)</f>
        <v>0</v>
      </c>
      <c r="R541" s="17">
        <f>SQRT((([5]Inputs!$B$8^2/100)*100/(J541*[5]Inputs!$B$9)*V541)^2-(Q541)^2)/(2*PI()*50)</f>
        <v>0</v>
      </c>
      <c r="S541">
        <f>SQRT((100/(J541*[5]Inputs!$B$9))^2/(K541^2+1))*[5]Inputs!$B$8^2/100</f>
        <v>23.560643977140487</v>
      </c>
      <c r="T541">
        <f>SQRT((100/(J541*[5]Inputs!$B$9))^2-SQRT((100/(J541*[5]Inputs!$B$9))^2/(K541^2+1))^2)*[5]Inputs!$B$8^2/100/2/PI()/50</f>
        <v>9.0744989423642869E-2</v>
      </c>
      <c r="U541">
        <v>0</v>
      </c>
      <c r="V541">
        <v>0</v>
      </c>
      <c r="W541" t="str">
        <f t="shared" si="20"/>
        <v>PSCAD_SMIB_D_V.Osc_SCR4.53_XR1.21_P1_Q0_190.1_17Hz</v>
      </c>
      <c r="X541" t="str">
        <f t="shared" si="21"/>
        <v>1_0_4.53_1.21</v>
      </c>
      <c r="Z541">
        <v>17</v>
      </c>
      <c r="AB541" s="15"/>
      <c r="AC541" t="str">
        <f t="shared" si="22"/>
        <v>PSCAD_Test_190.1_17Hz_LWBESS_R0_SCR4.53_XR1.21_P1_Q0_NOBESS</v>
      </c>
      <c r="AD541" t="s">
        <v>222</v>
      </c>
    </row>
    <row r="542" spans="1:30" x14ac:dyDescent="0.25">
      <c r="A542" s="1" t="s">
        <v>117</v>
      </c>
      <c r="B542" t="s">
        <v>55</v>
      </c>
      <c r="C542" t="s">
        <v>169</v>
      </c>
      <c r="D542" t="s">
        <v>1301</v>
      </c>
      <c r="E542" s="4" t="s">
        <v>334</v>
      </c>
      <c r="F542" t="s">
        <v>305</v>
      </c>
      <c r="G542">
        <v>30</v>
      </c>
      <c r="H542">
        <v>1</v>
      </c>
      <c r="I542" s="7">
        <v>0</v>
      </c>
      <c r="J542" s="7">
        <v>4.53</v>
      </c>
      <c r="K542" s="7">
        <v>1.21</v>
      </c>
      <c r="L542" s="5" t="str">
        <f>VLOOKUP(X542,[5]Inputs!$A:$F,6,FALSE)</f>
        <v>0.9087</v>
      </c>
      <c r="M542" s="5" t="str">
        <f>VLOOKUP(X542,[5]Inputs!$A:$H,8,FALSE)</f>
        <v>1.0375</v>
      </c>
      <c r="N542" s="5" t="str">
        <f>VLOOKUP(X542,[5]Inputs!$A:$H,7,FALSE)</f>
        <v>1.0300</v>
      </c>
      <c r="O542">
        <v>0</v>
      </c>
      <c r="P542">
        <v>0</v>
      </c>
      <c r="Q542" s="17">
        <f>(SQRT((100/(J542*[5]Inputs!$B$9)*V542)^2/(K542^2+1)))*([5]Inputs!$B$8^2/100)</f>
        <v>0</v>
      </c>
      <c r="R542" s="17">
        <f>SQRT((([5]Inputs!$B$8^2/100)*100/(J542*[5]Inputs!$B$9)*V542)^2-(Q542)^2)/(2*PI()*50)</f>
        <v>0</v>
      </c>
      <c r="S542">
        <f>SQRT((100/(J542*[5]Inputs!$B$9))^2/(K542^2+1))*[5]Inputs!$B$8^2/100</f>
        <v>23.560643977140487</v>
      </c>
      <c r="T542">
        <f>SQRT((100/(J542*[5]Inputs!$B$9))^2-SQRT((100/(J542*[5]Inputs!$B$9))^2/(K542^2+1))^2)*[5]Inputs!$B$8^2/100/2/PI()/50</f>
        <v>9.0744989423642869E-2</v>
      </c>
      <c r="U542">
        <v>0</v>
      </c>
      <c r="V542">
        <v>0</v>
      </c>
      <c r="W542" t="str">
        <f t="shared" si="20"/>
        <v>PSCAD_SMIB_D_V.Osc_SCR4.53_XR1.21_P1_Q0_190.1_18Hz</v>
      </c>
      <c r="X542" t="str">
        <f t="shared" si="21"/>
        <v>1_0_4.53_1.21</v>
      </c>
      <c r="Z542">
        <v>18</v>
      </c>
      <c r="AB542" s="15"/>
      <c r="AC542" t="str">
        <f t="shared" si="22"/>
        <v>PSCAD_Test_190.1_18Hz_LWBESS_R0_SCR4.53_XR1.21_P1_Q0_NOBESS</v>
      </c>
      <c r="AD542" t="s">
        <v>223</v>
      </c>
    </row>
    <row r="543" spans="1:30" x14ac:dyDescent="0.25">
      <c r="A543" s="1" t="s">
        <v>118</v>
      </c>
      <c r="B543" t="s">
        <v>55</v>
      </c>
      <c r="C543" t="s">
        <v>169</v>
      </c>
      <c r="D543" t="s">
        <v>1301</v>
      </c>
      <c r="E543" s="4" t="s">
        <v>334</v>
      </c>
      <c r="F543" t="s">
        <v>305</v>
      </c>
      <c r="G543">
        <v>30</v>
      </c>
      <c r="H543">
        <v>1</v>
      </c>
      <c r="I543" s="7">
        <v>0</v>
      </c>
      <c r="J543" s="7">
        <v>4.53</v>
      </c>
      <c r="K543" s="7">
        <v>1.21</v>
      </c>
      <c r="L543" s="5" t="str">
        <f>VLOOKUP(X543,[5]Inputs!$A:$F,6,FALSE)</f>
        <v>0.9087</v>
      </c>
      <c r="M543" s="5" t="str">
        <f>VLOOKUP(X543,[5]Inputs!$A:$H,8,FALSE)</f>
        <v>1.0375</v>
      </c>
      <c r="N543" s="5" t="str">
        <f>VLOOKUP(X543,[5]Inputs!$A:$H,7,FALSE)</f>
        <v>1.0300</v>
      </c>
      <c r="O543">
        <v>0</v>
      </c>
      <c r="P543">
        <v>0</v>
      </c>
      <c r="Q543" s="17">
        <f>(SQRT((100/(J543*[5]Inputs!$B$9)*V543)^2/(K543^2+1)))*([5]Inputs!$B$8^2/100)</f>
        <v>0</v>
      </c>
      <c r="R543" s="17">
        <f>SQRT((([5]Inputs!$B$8^2/100)*100/(J543*[5]Inputs!$B$9)*V543)^2-(Q543)^2)/(2*PI()*50)</f>
        <v>0</v>
      </c>
      <c r="S543">
        <f>SQRT((100/(J543*[5]Inputs!$B$9))^2/(K543^2+1))*[5]Inputs!$B$8^2/100</f>
        <v>23.560643977140487</v>
      </c>
      <c r="T543">
        <f>SQRT((100/(J543*[5]Inputs!$B$9))^2-SQRT((100/(J543*[5]Inputs!$B$9))^2/(K543^2+1))^2)*[5]Inputs!$B$8^2/100/2/PI()/50</f>
        <v>9.0744989423642869E-2</v>
      </c>
      <c r="U543">
        <v>0</v>
      </c>
      <c r="V543">
        <v>0</v>
      </c>
      <c r="W543" t="str">
        <f t="shared" si="20"/>
        <v>PSCAD_SMIB_D_V.Osc_SCR4.53_XR1.21_P1_Q0_190.1_19Hz</v>
      </c>
      <c r="X543" t="str">
        <f t="shared" si="21"/>
        <v>1_0_4.53_1.21</v>
      </c>
      <c r="Z543">
        <v>19</v>
      </c>
      <c r="AB543" s="15"/>
      <c r="AC543" t="str">
        <f t="shared" si="22"/>
        <v>PSCAD_Test_190.1_19Hz_LWBESS_R0_SCR4.53_XR1.21_P1_Q0_NOBESS</v>
      </c>
      <c r="AD543" t="s">
        <v>224</v>
      </c>
    </row>
    <row r="544" spans="1:30" x14ac:dyDescent="0.25">
      <c r="A544" s="1" t="s">
        <v>119</v>
      </c>
      <c r="B544" t="s">
        <v>55</v>
      </c>
      <c r="C544" t="s">
        <v>169</v>
      </c>
      <c r="D544" t="s">
        <v>1301</v>
      </c>
      <c r="E544" s="4" t="s">
        <v>334</v>
      </c>
      <c r="F544" t="s">
        <v>305</v>
      </c>
      <c r="G544">
        <v>30</v>
      </c>
      <c r="H544">
        <v>1</v>
      </c>
      <c r="I544" s="7">
        <v>0</v>
      </c>
      <c r="J544" s="7">
        <v>4.53</v>
      </c>
      <c r="K544" s="7">
        <v>1.21</v>
      </c>
      <c r="L544" s="5" t="str">
        <f>VLOOKUP(X544,[5]Inputs!$A:$F,6,FALSE)</f>
        <v>0.9087</v>
      </c>
      <c r="M544" s="5" t="str">
        <f>VLOOKUP(X544,[5]Inputs!$A:$H,8,FALSE)</f>
        <v>1.0375</v>
      </c>
      <c r="N544" s="5" t="str">
        <f>VLOOKUP(X544,[5]Inputs!$A:$H,7,FALSE)</f>
        <v>1.0300</v>
      </c>
      <c r="O544">
        <v>0</v>
      </c>
      <c r="P544">
        <v>0</v>
      </c>
      <c r="Q544" s="17">
        <f>(SQRT((100/(J544*[5]Inputs!$B$9)*V544)^2/(K544^2+1)))*([5]Inputs!$B$8^2/100)</f>
        <v>0</v>
      </c>
      <c r="R544" s="17">
        <f>SQRT((([5]Inputs!$B$8^2/100)*100/(J544*[5]Inputs!$B$9)*V544)^2-(Q544)^2)/(2*PI()*50)</f>
        <v>0</v>
      </c>
      <c r="S544">
        <f>SQRT((100/(J544*[5]Inputs!$B$9))^2/(K544^2+1))*[5]Inputs!$B$8^2/100</f>
        <v>23.560643977140487</v>
      </c>
      <c r="T544">
        <f>SQRT((100/(J544*[5]Inputs!$B$9))^2-SQRT((100/(J544*[5]Inputs!$B$9))^2/(K544^2+1))^2)*[5]Inputs!$B$8^2/100/2/PI()/50</f>
        <v>9.0744989423642869E-2</v>
      </c>
      <c r="U544">
        <v>0</v>
      </c>
      <c r="V544">
        <v>0</v>
      </c>
      <c r="W544" t="str">
        <f t="shared" si="20"/>
        <v>PSCAD_SMIB_D_V.Osc_SCR4.53_XR1.21_P1_Q0_190.1_20Hz</v>
      </c>
      <c r="X544" t="str">
        <f t="shared" si="21"/>
        <v>1_0_4.53_1.21</v>
      </c>
      <c r="Z544">
        <v>20</v>
      </c>
      <c r="AB544" s="15"/>
      <c r="AC544" t="str">
        <f t="shared" si="22"/>
        <v>PSCAD_Test_190.1_20Hz_LWBESS_R0_SCR4.53_XR1.21_P1_Q0_NOBESS</v>
      </c>
      <c r="AD544" t="s">
        <v>225</v>
      </c>
    </row>
    <row r="545" spans="1:30" x14ac:dyDescent="0.25">
      <c r="A545" s="1" t="s">
        <v>179</v>
      </c>
      <c r="B545" t="s">
        <v>55</v>
      </c>
      <c r="C545" t="s">
        <v>169</v>
      </c>
      <c r="D545" t="s">
        <v>1301</v>
      </c>
      <c r="E545" s="4" t="s">
        <v>334</v>
      </c>
      <c r="F545" t="s">
        <v>305</v>
      </c>
      <c r="G545">
        <v>30</v>
      </c>
      <c r="H545">
        <v>1</v>
      </c>
      <c r="I545" s="7">
        <v>0</v>
      </c>
      <c r="J545">
        <f>[6]Inputs!$B$6</f>
        <v>7.06</v>
      </c>
      <c r="K545">
        <f>[6]Inputs!$C$6</f>
        <v>1.63</v>
      </c>
      <c r="L545" s="5" t="str">
        <f>VLOOKUP(X545,[5]Inputs!$A:$F,6,FALSE)</f>
        <v>0.9653</v>
      </c>
      <c r="M545" s="5" t="str">
        <f>VLOOKUP(X545,[5]Inputs!$A:$H,8,FALSE)</f>
        <v>1.0375</v>
      </c>
      <c r="N545" s="5" t="str">
        <f>VLOOKUP(X545,[5]Inputs!$A:$H,7,FALSE)</f>
        <v>1.0300</v>
      </c>
      <c r="O545">
        <v>0</v>
      </c>
      <c r="P545">
        <v>0</v>
      </c>
      <c r="Q545" s="17">
        <f>(SQRT((100/(J545*[5]Inputs!$B$9)*V545)^2/(K545^2+1)))*([5]Inputs!$B$8^2/100)</f>
        <v>0</v>
      </c>
      <c r="R545" s="17">
        <f>SQRT((([5]Inputs!$B$8^2/100)*100/(J545*[5]Inputs!$B$9)*V545)^2-(Q545)^2)/(2*PI()*50)</f>
        <v>0</v>
      </c>
      <c r="S545">
        <f>SQRT((100/(J545*[5]Inputs!$B$9))^2/(K545^2+1))*[5]Inputs!$B$8^2/100</f>
        <v>12.409471324438538</v>
      </c>
      <c r="T545">
        <f>SQRT((100/(J545*[5]Inputs!$B$9))^2-SQRT((100/(J545*[5]Inputs!$B$9))^2/(K545^2+1))^2)*[5]Inputs!$B$8^2/100/2/PI()/50</f>
        <v>6.4385935699593638E-2</v>
      </c>
      <c r="U545">
        <v>0</v>
      </c>
      <c r="V545">
        <v>0</v>
      </c>
      <c r="W545" t="str">
        <f t="shared" si="20"/>
        <v>PSCAD_SMIB_D_V.Osc_SCR7.06_XR1.63_P1_Q0_190.2_0.1Hz</v>
      </c>
      <c r="X545" t="str">
        <f t="shared" si="21"/>
        <v>1_0_7.06_1.63</v>
      </c>
      <c r="Z545">
        <v>0.1</v>
      </c>
      <c r="AB545" s="15"/>
      <c r="AC545" t="str">
        <f t="shared" si="22"/>
        <v>PSCAD_Test_190.2_0.1Hz_LWBESS_R0_SCR7.06_XR1.63_P1_Q0_NOBESS</v>
      </c>
      <c r="AD545" t="s">
        <v>226</v>
      </c>
    </row>
    <row r="546" spans="1:30" x14ac:dyDescent="0.25">
      <c r="A546" s="1" t="s">
        <v>180</v>
      </c>
      <c r="B546" t="s">
        <v>55</v>
      </c>
      <c r="C546" t="s">
        <v>169</v>
      </c>
      <c r="D546" t="s">
        <v>1301</v>
      </c>
      <c r="E546" s="4" t="s">
        <v>334</v>
      </c>
      <c r="F546" t="s">
        <v>305</v>
      </c>
      <c r="G546">
        <v>30</v>
      </c>
      <c r="H546">
        <v>1</v>
      </c>
      <c r="I546" s="7">
        <v>0</v>
      </c>
      <c r="J546">
        <f>[6]Inputs!$B$6</f>
        <v>7.06</v>
      </c>
      <c r="K546">
        <f>[6]Inputs!$C$6</f>
        <v>1.63</v>
      </c>
      <c r="L546" s="5" t="str">
        <f>VLOOKUP(X546,[5]Inputs!$A:$F,6,FALSE)</f>
        <v>0.9653</v>
      </c>
      <c r="M546" s="5" t="str">
        <f>VLOOKUP(X546,[5]Inputs!$A:$H,8,FALSE)</f>
        <v>1.0375</v>
      </c>
      <c r="N546" s="5" t="str">
        <f>VLOOKUP(X546,[5]Inputs!$A:$H,7,FALSE)</f>
        <v>1.0300</v>
      </c>
      <c r="O546">
        <v>0</v>
      </c>
      <c r="P546">
        <v>0</v>
      </c>
      <c r="Q546" s="17">
        <f>(SQRT((100/(J546*[5]Inputs!$B$9)*V546)^2/(K546^2+1)))*([5]Inputs!$B$8^2/100)</f>
        <v>0</v>
      </c>
      <c r="R546" s="17">
        <f>SQRT((([5]Inputs!$B$8^2/100)*100/(J546*[5]Inputs!$B$9)*V546)^2-(Q546)^2)/(2*PI()*50)</f>
        <v>0</v>
      </c>
      <c r="S546">
        <f>SQRT((100/(J546*[5]Inputs!$B$9))^2/(K546^2+1))*[5]Inputs!$B$8^2/100</f>
        <v>12.409471324438538</v>
      </c>
      <c r="T546">
        <f>SQRT((100/(J546*[5]Inputs!$B$9))^2-SQRT((100/(J546*[5]Inputs!$B$9))^2/(K546^2+1))^2)*[5]Inputs!$B$8^2/100/2/PI()/50</f>
        <v>6.4385935699593638E-2</v>
      </c>
      <c r="U546">
        <v>0</v>
      </c>
      <c r="V546">
        <v>0</v>
      </c>
      <c r="W546" t="str">
        <f t="shared" si="20"/>
        <v>PSCAD_SMIB_D_V.Osc_SCR7.06_XR1.63_P1_Q0_190.2_0.2Hz</v>
      </c>
      <c r="X546" t="str">
        <f t="shared" si="21"/>
        <v>1_0_7.06_1.63</v>
      </c>
      <c r="Z546">
        <v>0.2</v>
      </c>
      <c r="AB546" s="15"/>
      <c r="AC546" t="str">
        <f t="shared" si="22"/>
        <v>PSCAD_Test_190.2_0.2Hz_LWBESS_R0_SCR7.06_XR1.63_P1_Q0_NOBESS</v>
      </c>
      <c r="AD546" t="s">
        <v>227</v>
      </c>
    </row>
    <row r="547" spans="1:30" x14ac:dyDescent="0.25">
      <c r="A547" s="1" t="s">
        <v>181</v>
      </c>
      <c r="B547" t="s">
        <v>55</v>
      </c>
      <c r="C547" t="s">
        <v>169</v>
      </c>
      <c r="D547" t="s">
        <v>1301</v>
      </c>
      <c r="E547" s="4" t="s">
        <v>334</v>
      </c>
      <c r="F547" t="s">
        <v>305</v>
      </c>
      <c r="G547">
        <v>30</v>
      </c>
      <c r="H547">
        <v>1</v>
      </c>
      <c r="I547" s="7">
        <v>0</v>
      </c>
      <c r="J547">
        <f>[6]Inputs!$B$6</f>
        <v>7.06</v>
      </c>
      <c r="K547">
        <f>[6]Inputs!$C$6</f>
        <v>1.63</v>
      </c>
      <c r="L547" s="5" t="str">
        <f>VLOOKUP(X547,[5]Inputs!$A:$F,6,FALSE)</f>
        <v>0.9653</v>
      </c>
      <c r="M547" s="5" t="str">
        <f>VLOOKUP(X547,[5]Inputs!$A:$H,8,FALSE)</f>
        <v>1.0375</v>
      </c>
      <c r="N547" s="5" t="str">
        <f>VLOOKUP(X547,[5]Inputs!$A:$H,7,FALSE)</f>
        <v>1.0300</v>
      </c>
      <c r="O547">
        <v>0</v>
      </c>
      <c r="P547">
        <v>0</v>
      </c>
      <c r="Q547" s="17">
        <f>(SQRT((100/(J547*[5]Inputs!$B$9)*V547)^2/(K547^2+1)))*([5]Inputs!$B$8^2/100)</f>
        <v>0</v>
      </c>
      <c r="R547" s="17">
        <f>SQRT((([5]Inputs!$B$8^2/100)*100/(J547*[5]Inputs!$B$9)*V547)^2-(Q547)^2)/(2*PI()*50)</f>
        <v>0</v>
      </c>
      <c r="S547">
        <f>SQRT((100/(J547*[5]Inputs!$B$9))^2/(K547^2+1))*[5]Inputs!$B$8^2/100</f>
        <v>12.409471324438538</v>
      </c>
      <c r="T547">
        <f>SQRT((100/(J547*[5]Inputs!$B$9))^2-SQRT((100/(J547*[5]Inputs!$B$9))^2/(K547^2+1))^2)*[5]Inputs!$B$8^2/100/2/PI()/50</f>
        <v>6.4385935699593638E-2</v>
      </c>
      <c r="U547">
        <v>0</v>
      </c>
      <c r="V547">
        <v>0</v>
      </c>
      <c r="W547" t="str">
        <f t="shared" si="20"/>
        <v>PSCAD_SMIB_D_V.Osc_SCR7.06_XR1.63_P1_Q0_190.2_0.3Hz</v>
      </c>
      <c r="X547" t="str">
        <f t="shared" si="21"/>
        <v>1_0_7.06_1.63</v>
      </c>
      <c r="Z547">
        <v>0.3</v>
      </c>
      <c r="AB547" s="15"/>
      <c r="AC547" t="str">
        <f t="shared" si="22"/>
        <v>PSCAD_Test_190.2_0.3Hz_LWBESS_R0_SCR7.06_XR1.63_P1_Q0_NOBESS</v>
      </c>
      <c r="AD547" t="s">
        <v>228</v>
      </c>
    </row>
    <row r="548" spans="1:30" x14ac:dyDescent="0.25">
      <c r="A548" s="1" t="s">
        <v>182</v>
      </c>
      <c r="B548" t="s">
        <v>55</v>
      </c>
      <c r="C548" t="s">
        <v>169</v>
      </c>
      <c r="D548" t="s">
        <v>1301</v>
      </c>
      <c r="E548" s="4" t="s">
        <v>334</v>
      </c>
      <c r="F548" t="s">
        <v>305</v>
      </c>
      <c r="G548">
        <v>30</v>
      </c>
      <c r="H548">
        <v>1</v>
      </c>
      <c r="I548" s="7">
        <v>0</v>
      </c>
      <c r="J548">
        <f>[6]Inputs!$B$6</f>
        <v>7.06</v>
      </c>
      <c r="K548">
        <f>[6]Inputs!$C$6</f>
        <v>1.63</v>
      </c>
      <c r="L548" s="5" t="str">
        <f>VLOOKUP(X548,[5]Inputs!$A:$F,6,FALSE)</f>
        <v>0.9653</v>
      </c>
      <c r="M548" s="5" t="str">
        <f>VLOOKUP(X548,[5]Inputs!$A:$H,8,FALSE)</f>
        <v>1.0375</v>
      </c>
      <c r="N548" s="5" t="str">
        <f>VLOOKUP(X548,[5]Inputs!$A:$H,7,FALSE)</f>
        <v>1.0300</v>
      </c>
      <c r="O548">
        <v>0</v>
      </c>
      <c r="P548">
        <v>0</v>
      </c>
      <c r="Q548" s="17">
        <f>(SQRT((100/(J548*[5]Inputs!$B$9)*V548)^2/(K548^2+1)))*([5]Inputs!$B$8^2/100)</f>
        <v>0</v>
      </c>
      <c r="R548" s="17">
        <f>SQRT((([5]Inputs!$B$8^2/100)*100/(J548*[5]Inputs!$B$9)*V548)^2-(Q548)^2)/(2*PI()*50)</f>
        <v>0</v>
      </c>
      <c r="S548">
        <f>SQRT((100/(J548*[5]Inputs!$B$9))^2/(K548^2+1))*[5]Inputs!$B$8^2/100</f>
        <v>12.409471324438538</v>
      </c>
      <c r="T548">
        <f>SQRT((100/(J548*[5]Inputs!$B$9))^2-SQRT((100/(J548*[5]Inputs!$B$9))^2/(K548^2+1))^2)*[5]Inputs!$B$8^2/100/2/PI()/50</f>
        <v>6.4385935699593638E-2</v>
      </c>
      <c r="U548">
        <v>0</v>
      </c>
      <c r="V548">
        <v>0</v>
      </c>
      <c r="W548" t="str">
        <f t="shared" si="20"/>
        <v>PSCAD_SMIB_D_V.Osc_SCR7.06_XR1.63_P1_Q0_190.2_0.4Hz</v>
      </c>
      <c r="X548" t="str">
        <f t="shared" si="21"/>
        <v>1_0_7.06_1.63</v>
      </c>
      <c r="Z548">
        <v>0.4</v>
      </c>
      <c r="AB548" s="15"/>
      <c r="AC548" t="str">
        <f t="shared" si="22"/>
        <v>PSCAD_Test_190.2_0.4Hz_LWBESS_R0_SCR7.06_XR1.63_P1_Q0_NOBESS</v>
      </c>
      <c r="AD548" t="s">
        <v>229</v>
      </c>
    </row>
    <row r="549" spans="1:30" x14ac:dyDescent="0.25">
      <c r="A549" s="1" t="s">
        <v>183</v>
      </c>
      <c r="B549" t="s">
        <v>55</v>
      </c>
      <c r="C549" t="s">
        <v>169</v>
      </c>
      <c r="D549" t="s">
        <v>1301</v>
      </c>
      <c r="E549" s="4" t="s">
        <v>334</v>
      </c>
      <c r="F549" t="s">
        <v>305</v>
      </c>
      <c r="G549">
        <v>30</v>
      </c>
      <c r="H549">
        <v>1</v>
      </c>
      <c r="I549" s="7">
        <v>0</v>
      </c>
      <c r="J549">
        <f>[6]Inputs!$B$6</f>
        <v>7.06</v>
      </c>
      <c r="K549">
        <f>[6]Inputs!$C$6</f>
        <v>1.63</v>
      </c>
      <c r="L549" s="5" t="str">
        <f>VLOOKUP(X549,[5]Inputs!$A:$F,6,FALSE)</f>
        <v>0.9653</v>
      </c>
      <c r="M549" s="5" t="str">
        <f>VLOOKUP(X549,[5]Inputs!$A:$H,8,FALSE)</f>
        <v>1.0375</v>
      </c>
      <c r="N549" s="5" t="str">
        <f>VLOOKUP(X549,[5]Inputs!$A:$H,7,FALSE)</f>
        <v>1.0300</v>
      </c>
      <c r="O549">
        <v>0</v>
      </c>
      <c r="P549">
        <v>0</v>
      </c>
      <c r="Q549" s="17">
        <f>(SQRT((100/(J549*[5]Inputs!$B$9)*V549)^2/(K549^2+1)))*([5]Inputs!$B$8^2/100)</f>
        <v>0</v>
      </c>
      <c r="R549" s="17">
        <f>SQRT((([5]Inputs!$B$8^2/100)*100/(J549*[5]Inputs!$B$9)*V549)^2-(Q549)^2)/(2*PI()*50)</f>
        <v>0</v>
      </c>
      <c r="S549">
        <f>SQRT((100/(J549*[5]Inputs!$B$9))^2/(K549^2+1))*[5]Inputs!$B$8^2/100</f>
        <v>12.409471324438538</v>
      </c>
      <c r="T549">
        <f>SQRT((100/(J549*[5]Inputs!$B$9))^2-SQRT((100/(J549*[5]Inputs!$B$9))^2/(K549^2+1))^2)*[5]Inputs!$B$8^2/100/2/PI()/50</f>
        <v>6.4385935699593638E-2</v>
      </c>
      <c r="U549">
        <v>0</v>
      </c>
      <c r="V549">
        <v>0</v>
      </c>
      <c r="W549" t="str">
        <f t="shared" si="20"/>
        <v>PSCAD_SMIB_D_V.Osc_SCR7.06_XR1.63_P1_Q0_190.2_0.5Hz</v>
      </c>
      <c r="X549" t="str">
        <f t="shared" si="21"/>
        <v>1_0_7.06_1.63</v>
      </c>
      <c r="Z549">
        <v>0.5</v>
      </c>
      <c r="AB549" s="15"/>
      <c r="AC549" t="str">
        <f t="shared" si="22"/>
        <v>PSCAD_Test_190.2_0.5Hz_LWBESS_R0_SCR7.06_XR1.63_P1_Q0_NOBESS</v>
      </c>
      <c r="AD549" t="s">
        <v>230</v>
      </c>
    </row>
    <row r="550" spans="1:30" x14ac:dyDescent="0.25">
      <c r="A550" s="1" t="s">
        <v>184</v>
      </c>
      <c r="B550" t="s">
        <v>55</v>
      </c>
      <c r="C550" t="s">
        <v>169</v>
      </c>
      <c r="D550" t="s">
        <v>1301</v>
      </c>
      <c r="E550" s="4" t="s">
        <v>334</v>
      </c>
      <c r="F550" t="s">
        <v>305</v>
      </c>
      <c r="G550">
        <v>30</v>
      </c>
      <c r="H550">
        <v>1</v>
      </c>
      <c r="I550" s="7">
        <v>0</v>
      </c>
      <c r="J550">
        <f>[6]Inputs!$B$6</f>
        <v>7.06</v>
      </c>
      <c r="K550">
        <f>[6]Inputs!$C$6</f>
        <v>1.63</v>
      </c>
      <c r="L550" s="5" t="str">
        <f>VLOOKUP(X550,[5]Inputs!$A:$F,6,FALSE)</f>
        <v>0.9653</v>
      </c>
      <c r="M550" s="5" t="str">
        <f>VLOOKUP(X550,[5]Inputs!$A:$H,8,FALSE)</f>
        <v>1.0375</v>
      </c>
      <c r="N550" s="5" t="str">
        <f>VLOOKUP(X550,[5]Inputs!$A:$H,7,FALSE)</f>
        <v>1.0300</v>
      </c>
      <c r="O550">
        <v>0</v>
      </c>
      <c r="P550">
        <v>0</v>
      </c>
      <c r="Q550" s="17">
        <f>(SQRT((100/(J550*[5]Inputs!$B$9)*V550)^2/(K550^2+1)))*([5]Inputs!$B$8^2/100)</f>
        <v>0</v>
      </c>
      <c r="R550" s="17">
        <f>SQRT((([5]Inputs!$B$8^2/100)*100/(J550*[5]Inputs!$B$9)*V550)^2-(Q550)^2)/(2*PI()*50)</f>
        <v>0</v>
      </c>
      <c r="S550">
        <f>SQRT((100/(J550*[5]Inputs!$B$9))^2/(K550^2+1))*[5]Inputs!$B$8^2/100</f>
        <v>12.409471324438538</v>
      </c>
      <c r="T550">
        <f>SQRT((100/(J550*[5]Inputs!$B$9))^2-SQRT((100/(J550*[5]Inputs!$B$9))^2/(K550^2+1))^2)*[5]Inputs!$B$8^2/100/2/PI()/50</f>
        <v>6.4385935699593638E-2</v>
      </c>
      <c r="U550">
        <v>0</v>
      </c>
      <c r="V550">
        <v>0</v>
      </c>
      <c r="W550" t="str">
        <f t="shared" si="20"/>
        <v>PSCAD_SMIB_D_V.Osc_SCR7.06_XR1.63_P1_Q0_190.2_0.6Hz</v>
      </c>
      <c r="X550" t="str">
        <f t="shared" si="21"/>
        <v>1_0_7.06_1.63</v>
      </c>
      <c r="Z550">
        <v>0.6</v>
      </c>
      <c r="AB550" s="15"/>
      <c r="AC550" t="str">
        <f t="shared" si="22"/>
        <v>PSCAD_Test_190.2_0.6Hz_LWBESS_R0_SCR7.06_XR1.63_P1_Q0_NOBESS</v>
      </c>
      <c r="AD550" t="s">
        <v>231</v>
      </c>
    </row>
    <row r="551" spans="1:30" x14ac:dyDescent="0.25">
      <c r="A551" s="1" t="s">
        <v>185</v>
      </c>
      <c r="B551" t="s">
        <v>55</v>
      </c>
      <c r="C551" t="s">
        <v>169</v>
      </c>
      <c r="D551" t="s">
        <v>1301</v>
      </c>
      <c r="E551" s="4" t="s">
        <v>334</v>
      </c>
      <c r="F551" t="s">
        <v>305</v>
      </c>
      <c r="G551">
        <v>30</v>
      </c>
      <c r="H551">
        <v>1</v>
      </c>
      <c r="I551" s="7">
        <v>0</v>
      </c>
      <c r="J551">
        <f>[6]Inputs!$B$6</f>
        <v>7.06</v>
      </c>
      <c r="K551">
        <f>[6]Inputs!$C$6</f>
        <v>1.63</v>
      </c>
      <c r="L551" s="5" t="str">
        <f>VLOOKUP(X551,[5]Inputs!$A:$F,6,FALSE)</f>
        <v>0.9653</v>
      </c>
      <c r="M551" s="5" t="str">
        <f>VLOOKUP(X551,[5]Inputs!$A:$H,8,FALSE)</f>
        <v>1.0375</v>
      </c>
      <c r="N551" s="5" t="str">
        <f>VLOOKUP(X551,[5]Inputs!$A:$H,7,FALSE)</f>
        <v>1.0300</v>
      </c>
      <c r="O551">
        <v>0</v>
      </c>
      <c r="P551">
        <v>0</v>
      </c>
      <c r="Q551" s="17">
        <f>(SQRT((100/(J551*[5]Inputs!$B$9)*V551)^2/(K551^2+1)))*([5]Inputs!$B$8^2/100)</f>
        <v>0</v>
      </c>
      <c r="R551" s="17">
        <f>SQRT((([5]Inputs!$B$8^2/100)*100/(J551*[5]Inputs!$B$9)*V551)^2-(Q551)^2)/(2*PI()*50)</f>
        <v>0</v>
      </c>
      <c r="S551">
        <f>SQRT((100/(J551*[5]Inputs!$B$9))^2/(K551^2+1))*[5]Inputs!$B$8^2/100</f>
        <v>12.409471324438538</v>
      </c>
      <c r="T551">
        <f>SQRT((100/(J551*[5]Inputs!$B$9))^2-SQRT((100/(J551*[5]Inputs!$B$9))^2/(K551^2+1))^2)*[5]Inputs!$B$8^2/100/2/PI()/50</f>
        <v>6.4385935699593638E-2</v>
      </c>
      <c r="U551">
        <v>0</v>
      </c>
      <c r="V551">
        <v>0</v>
      </c>
      <c r="W551" t="str">
        <f t="shared" si="20"/>
        <v>PSCAD_SMIB_D_V.Osc_SCR7.06_XR1.63_P1_Q0_190.2_0.7Hz</v>
      </c>
      <c r="X551" t="str">
        <f t="shared" si="21"/>
        <v>1_0_7.06_1.63</v>
      </c>
      <c r="Z551">
        <v>0.7</v>
      </c>
      <c r="AB551" s="15"/>
      <c r="AC551" t="str">
        <f t="shared" si="22"/>
        <v>PSCAD_Test_190.2_0.7Hz_LWBESS_R0_SCR7.06_XR1.63_P1_Q0_NOBESS</v>
      </c>
      <c r="AD551" t="s">
        <v>232</v>
      </c>
    </row>
    <row r="552" spans="1:30" x14ac:dyDescent="0.25">
      <c r="A552" s="1" t="s">
        <v>186</v>
      </c>
      <c r="B552" t="s">
        <v>55</v>
      </c>
      <c r="C552" t="s">
        <v>169</v>
      </c>
      <c r="D552" t="s">
        <v>1301</v>
      </c>
      <c r="E552" s="4" t="s">
        <v>334</v>
      </c>
      <c r="F552" t="s">
        <v>305</v>
      </c>
      <c r="G552">
        <v>30</v>
      </c>
      <c r="H552">
        <v>1</v>
      </c>
      <c r="I552" s="7">
        <v>0</v>
      </c>
      <c r="J552">
        <f>[6]Inputs!$B$6</f>
        <v>7.06</v>
      </c>
      <c r="K552">
        <f>[6]Inputs!$C$6</f>
        <v>1.63</v>
      </c>
      <c r="L552" s="5" t="str">
        <f>VLOOKUP(X552,[5]Inputs!$A:$F,6,FALSE)</f>
        <v>0.9653</v>
      </c>
      <c r="M552" s="5" t="str">
        <f>VLOOKUP(X552,[5]Inputs!$A:$H,8,FALSE)</f>
        <v>1.0375</v>
      </c>
      <c r="N552" s="5" t="str">
        <f>VLOOKUP(X552,[5]Inputs!$A:$H,7,FALSE)</f>
        <v>1.0300</v>
      </c>
      <c r="O552">
        <v>0</v>
      </c>
      <c r="P552">
        <v>0</v>
      </c>
      <c r="Q552" s="17">
        <f>(SQRT((100/(J552*[5]Inputs!$B$9)*V552)^2/(K552^2+1)))*([5]Inputs!$B$8^2/100)</f>
        <v>0</v>
      </c>
      <c r="R552" s="17">
        <f>SQRT((([5]Inputs!$B$8^2/100)*100/(J552*[5]Inputs!$B$9)*V552)^2-(Q552)^2)/(2*PI()*50)</f>
        <v>0</v>
      </c>
      <c r="S552">
        <f>SQRT((100/(J552*[5]Inputs!$B$9))^2/(K552^2+1))*[5]Inputs!$B$8^2/100</f>
        <v>12.409471324438538</v>
      </c>
      <c r="T552">
        <f>SQRT((100/(J552*[5]Inputs!$B$9))^2-SQRT((100/(J552*[5]Inputs!$B$9))^2/(K552^2+1))^2)*[5]Inputs!$B$8^2/100/2/PI()/50</f>
        <v>6.4385935699593638E-2</v>
      </c>
      <c r="U552">
        <v>0</v>
      </c>
      <c r="V552">
        <v>0</v>
      </c>
      <c r="W552" t="str">
        <f t="shared" si="20"/>
        <v>PSCAD_SMIB_D_V.Osc_SCR7.06_XR1.63_P1_Q0_190.2_0.8Hz</v>
      </c>
      <c r="X552" t="str">
        <f t="shared" si="21"/>
        <v>1_0_7.06_1.63</v>
      </c>
      <c r="Z552">
        <v>0.8</v>
      </c>
      <c r="AB552" s="15"/>
      <c r="AC552" t="str">
        <f t="shared" si="22"/>
        <v>PSCAD_Test_190.2_0.8Hz_LWBESS_R0_SCR7.06_XR1.63_P1_Q0_NOBESS</v>
      </c>
      <c r="AD552" t="s">
        <v>233</v>
      </c>
    </row>
    <row r="553" spans="1:30" x14ac:dyDescent="0.25">
      <c r="A553" s="1" t="s">
        <v>187</v>
      </c>
      <c r="B553" t="s">
        <v>55</v>
      </c>
      <c r="C553" t="s">
        <v>169</v>
      </c>
      <c r="D553" t="s">
        <v>1301</v>
      </c>
      <c r="E553" s="4" t="s">
        <v>334</v>
      </c>
      <c r="F553" t="s">
        <v>305</v>
      </c>
      <c r="G553">
        <v>30</v>
      </c>
      <c r="H553">
        <v>1</v>
      </c>
      <c r="I553" s="7">
        <v>0</v>
      </c>
      <c r="J553">
        <f>[6]Inputs!$B$6</f>
        <v>7.06</v>
      </c>
      <c r="K553">
        <f>[6]Inputs!$C$6</f>
        <v>1.63</v>
      </c>
      <c r="L553" s="5" t="str">
        <f>VLOOKUP(X553,[5]Inputs!$A:$F,6,FALSE)</f>
        <v>0.9653</v>
      </c>
      <c r="M553" s="5" t="str">
        <f>VLOOKUP(X553,[5]Inputs!$A:$H,8,FALSE)</f>
        <v>1.0375</v>
      </c>
      <c r="N553" s="5" t="str">
        <f>VLOOKUP(X553,[5]Inputs!$A:$H,7,FALSE)</f>
        <v>1.0300</v>
      </c>
      <c r="O553">
        <v>0</v>
      </c>
      <c r="P553">
        <v>0</v>
      </c>
      <c r="Q553" s="17">
        <f>(SQRT((100/(J553*[5]Inputs!$B$9)*V553)^2/(K553^2+1)))*([5]Inputs!$B$8^2/100)</f>
        <v>0</v>
      </c>
      <c r="R553" s="17">
        <f>SQRT((([5]Inputs!$B$8^2/100)*100/(J553*[5]Inputs!$B$9)*V553)^2-(Q553)^2)/(2*PI()*50)</f>
        <v>0</v>
      </c>
      <c r="S553">
        <f>SQRT((100/(J553*[5]Inputs!$B$9))^2/(K553^2+1))*[5]Inputs!$B$8^2/100</f>
        <v>12.409471324438538</v>
      </c>
      <c r="T553">
        <f>SQRT((100/(J553*[5]Inputs!$B$9))^2-SQRT((100/(J553*[5]Inputs!$B$9))^2/(K553^2+1))^2)*[5]Inputs!$B$8^2/100/2/PI()/50</f>
        <v>6.4385935699593638E-2</v>
      </c>
      <c r="U553">
        <v>0</v>
      </c>
      <c r="V553">
        <v>0</v>
      </c>
      <c r="W553" t="str">
        <f t="shared" si="20"/>
        <v>PSCAD_SMIB_D_V.Osc_SCR7.06_XR1.63_P1_Q0_190.2_0.9Hz</v>
      </c>
      <c r="X553" t="str">
        <f t="shared" si="21"/>
        <v>1_0_7.06_1.63</v>
      </c>
      <c r="Z553">
        <v>0.9</v>
      </c>
      <c r="AB553" s="15"/>
      <c r="AC553" t="str">
        <f t="shared" si="22"/>
        <v>PSCAD_Test_190.2_0.9Hz_LWBESS_R0_SCR7.06_XR1.63_P1_Q0_NOBESS</v>
      </c>
      <c r="AD553" t="s">
        <v>234</v>
      </c>
    </row>
    <row r="554" spans="1:30" x14ac:dyDescent="0.25">
      <c r="A554" s="1" t="s">
        <v>120</v>
      </c>
      <c r="B554" t="s">
        <v>55</v>
      </c>
      <c r="C554" t="s">
        <v>169</v>
      </c>
      <c r="D554" t="s">
        <v>1301</v>
      </c>
      <c r="E554" s="4" t="s">
        <v>334</v>
      </c>
      <c r="F554" t="s">
        <v>305</v>
      </c>
      <c r="G554">
        <v>30</v>
      </c>
      <c r="H554">
        <v>1</v>
      </c>
      <c r="I554" s="7">
        <v>0</v>
      </c>
      <c r="J554">
        <f>[6]Inputs!$B$6</f>
        <v>7.06</v>
      </c>
      <c r="K554">
        <f>[6]Inputs!$C$6</f>
        <v>1.63</v>
      </c>
      <c r="L554" s="5" t="str">
        <f>VLOOKUP(X554,[5]Inputs!$A:$F,6,FALSE)</f>
        <v>0.9653</v>
      </c>
      <c r="M554" s="5" t="str">
        <f>VLOOKUP(X554,[5]Inputs!$A:$H,8,FALSE)</f>
        <v>1.0375</v>
      </c>
      <c r="N554" s="5" t="str">
        <f>VLOOKUP(X554,[5]Inputs!$A:$H,7,FALSE)</f>
        <v>1.0300</v>
      </c>
      <c r="O554">
        <v>0</v>
      </c>
      <c r="P554">
        <v>0</v>
      </c>
      <c r="Q554" s="17">
        <f>(SQRT((100/(J554*[5]Inputs!$B$9)*V554)^2/(K554^2+1)))*([5]Inputs!$B$8^2/100)</f>
        <v>0</v>
      </c>
      <c r="R554" s="17">
        <f>SQRT((([5]Inputs!$B$8^2/100)*100/(J554*[5]Inputs!$B$9)*V554)^2-(Q554)^2)/(2*PI()*50)</f>
        <v>0</v>
      </c>
      <c r="S554">
        <f>SQRT((100/(J554*[5]Inputs!$B$9))^2/(K554^2+1))*[5]Inputs!$B$8^2/100</f>
        <v>12.409471324438538</v>
      </c>
      <c r="T554">
        <f>SQRT((100/(J554*[5]Inputs!$B$9))^2-SQRT((100/(J554*[5]Inputs!$B$9))^2/(K554^2+1))^2)*[5]Inputs!$B$8^2/100/2/PI()/50</f>
        <v>6.4385935699593638E-2</v>
      </c>
      <c r="U554">
        <v>0</v>
      </c>
      <c r="V554">
        <v>0</v>
      </c>
      <c r="W554" t="str">
        <f t="shared" si="20"/>
        <v>PSCAD_SMIB_D_V.Osc_SCR7.06_XR1.63_P1_Q0_190.2_1Hz</v>
      </c>
      <c r="X554" t="str">
        <f t="shared" si="21"/>
        <v>1_0_7.06_1.63</v>
      </c>
      <c r="Z554">
        <v>1</v>
      </c>
      <c r="AB554" s="15"/>
      <c r="AC554" t="str">
        <f t="shared" si="22"/>
        <v>PSCAD_Test_190.2_1Hz_LWBESS_R0_SCR7.06_XR1.63_P1_Q0_NOBESS</v>
      </c>
      <c r="AD554" t="s">
        <v>235</v>
      </c>
    </row>
    <row r="555" spans="1:30" x14ac:dyDescent="0.25">
      <c r="A555" s="1" t="s">
        <v>121</v>
      </c>
      <c r="B555" t="s">
        <v>55</v>
      </c>
      <c r="C555" t="s">
        <v>169</v>
      </c>
      <c r="D555" t="s">
        <v>1301</v>
      </c>
      <c r="E555" s="4" t="s">
        <v>334</v>
      </c>
      <c r="F555" t="s">
        <v>305</v>
      </c>
      <c r="G555">
        <v>30</v>
      </c>
      <c r="H555">
        <v>1</v>
      </c>
      <c r="I555" s="7">
        <v>0</v>
      </c>
      <c r="J555">
        <f>[6]Inputs!$B$6</f>
        <v>7.06</v>
      </c>
      <c r="K555">
        <f>[6]Inputs!$C$6</f>
        <v>1.63</v>
      </c>
      <c r="L555" s="5" t="str">
        <f>VLOOKUP(X555,[5]Inputs!$A:$F,6,FALSE)</f>
        <v>0.9653</v>
      </c>
      <c r="M555" s="5" t="str">
        <f>VLOOKUP(X555,[5]Inputs!$A:$H,8,FALSE)</f>
        <v>1.0375</v>
      </c>
      <c r="N555" s="5" t="str">
        <f>VLOOKUP(X555,[5]Inputs!$A:$H,7,FALSE)</f>
        <v>1.0300</v>
      </c>
      <c r="O555">
        <v>0</v>
      </c>
      <c r="P555">
        <v>0</v>
      </c>
      <c r="Q555" s="17">
        <f>(SQRT((100/(J555*[5]Inputs!$B$9)*V555)^2/(K555^2+1)))*([5]Inputs!$B$8^2/100)</f>
        <v>0</v>
      </c>
      <c r="R555" s="17">
        <f>SQRT((([5]Inputs!$B$8^2/100)*100/(J555*[5]Inputs!$B$9)*V555)^2-(Q555)^2)/(2*PI()*50)</f>
        <v>0</v>
      </c>
      <c r="S555">
        <f>SQRT((100/(J555*[5]Inputs!$B$9))^2/(K555^2+1))*[5]Inputs!$B$8^2/100</f>
        <v>12.409471324438538</v>
      </c>
      <c r="T555">
        <f>SQRT((100/(J555*[5]Inputs!$B$9))^2-SQRT((100/(J555*[5]Inputs!$B$9))^2/(K555^2+1))^2)*[5]Inputs!$B$8^2/100/2/PI()/50</f>
        <v>6.4385935699593638E-2</v>
      </c>
      <c r="U555">
        <v>0</v>
      </c>
      <c r="V555">
        <v>0</v>
      </c>
      <c r="W555" t="str">
        <f t="shared" si="20"/>
        <v>PSCAD_SMIB_D_V.Osc_SCR7.06_XR1.63_P1_Q0_190.2_2Hz</v>
      </c>
      <c r="X555" t="str">
        <f t="shared" si="21"/>
        <v>1_0_7.06_1.63</v>
      </c>
      <c r="Z555">
        <v>2</v>
      </c>
      <c r="AB555" s="15"/>
      <c r="AC555" t="str">
        <f t="shared" si="22"/>
        <v>PSCAD_Test_190.2_2Hz_LWBESS_R0_SCR7.06_XR1.63_P1_Q0_NOBESS</v>
      </c>
      <c r="AD555" t="s">
        <v>236</v>
      </c>
    </row>
    <row r="556" spans="1:30" x14ac:dyDescent="0.25">
      <c r="A556" s="1" t="s">
        <v>122</v>
      </c>
      <c r="B556" t="s">
        <v>55</v>
      </c>
      <c r="C556" t="s">
        <v>169</v>
      </c>
      <c r="D556" t="s">
        <v>1301</v>
      </c>
      <c r="E556" s="4" t="s">
        <v>334</v>
      </c>
      <c r="F556" t="s">
        <v>305</v>
      </c>
      <c r="G556">
        <v>30</v>
      </c>
      <c r="H556">
        <v>1</v>
      </c>
      <c r="I556" s="7">
        <v>0</v>
      </c>
      <c r="J556">
        <f>[6]Inputs!$B$6</f>
        <v>7.06</v>
      </c>
      <c r="K556">
        <f>[6]Inputs!$C$6</f>
        <v>1.63</v>
      </c>
      <c r="L556" s="5" t="str">
        <f>VLOOKUP(X556,[5]Inputs!$A:$F,6,FALSE)</f>
        <v>0.9653</v>
      </c>
      <c r="M556" s="5" t="str">
        <f>VLOOKUP(X556,[5]Inputs!$A:$H,8,FALSE)</f>
        <v>1.0375</v>
      </c>
      <c r="N556" s="5" t="str">
        <f>VLOOKUP(X556,[5]Inputs!$A:$H,7,FALSE)</f>
        <v>1.0300</v>
      </c>
      <c r="O556">
        <v>0</v>
      </c>
      <c r="P556">
        <v>0</v>
      </c>
      <c r="Q556" s="17">
        <f>(SQRT((100/(J556*[5]Inputs!$B$9)*V556)^2/(K556^2+1)))*([5]Inputs!$B$8^2/100)</f>
        <v>0</v>
      </c>
      <c r="R556" s="17">
        <f>SQRT((([5]Inputs!$B$8^2/100)*100/(J556*[5]Inputs!$B$9)*V556)^2-(Q556)^2)/(2*PI()*50)</f>
        <v>0</v>
      </c>
      <c r="S556">
        <f>SQRT((100/(J556*[5]Inputs!$B$9))^2/(K556^2+1))*[5]Inputs!$B$8^2/100</f>
        <v>12.409471324438538</v>
      </c>
      <c r="T556">
        <f>SQRT((100/(J556*[5]Inputs!$B$9))^2-SQRT((100/(J556*[5]Inputs!$B$9))^2/(K556^2+1))^2)*[5]Inputs!$B$8^2/100/2/PI()/50</f>
        <v>6.4385935699593638E-2</v>
      </c>
      <c r="U556">
        <v>0</v>
      </c>
      <c r="V556">
        <v>0</v>
      </c>
      <c r="W556" t="str">
        <f t="shared" si="20"/>
        <v>PSCAD_SMIB_D_V.Osc_SCR7.06_XR1.63_P1_Q0_190.2_3Hz</v>
      </c>
      <c r="X556" t="str">
        <f t="shared" si="21"/>
        <v>1_0_7.06_1.63</v>
      </c>
      <c r="Z556">
        <v>3</v>
      </c>
      <c r="AB556" s="15"/>
      <c r="AC556" t="str">
        <f t="shared" si="22"/>
        <v>PSCAD_Test_190.2_3Hz_LWBESS_R0_SCR7.06_XR1.63_P1_Q0_NOBESS</v>
      </c>
      <c r="AD556" t="s">
        <v>237</v>
      </c>
    </row>
    <row r="557" spans="1:30" x14ac:dyDescent="0.25">
      <c r="A557" s="1" t="s">
        <v>123</v>
      </c>
      <c r="B557" t="s">
        <v>55</v>
      </c>
      <c r="C557" t="s">
        <v>169</v>
      </c>
      <c r="D557" t="s">
        <v>1301</v>
      </c>
      <c r="E557" s="4" t="s">
        <v>334</v>
      </c>
      <c r="F557" t="s">
        <v>305</v>
      </c>
      <c r="G557">
        <v>30</v>
      </c>
      <c r="H557">
        <v>1</v>
      </c>
      <c r="I557" s="7">
        <v>0</v>
      </c>
      <c r="J557">
        <f>[6]Inputs!$B$6</f>
        <v>7.06</v>
      </c>
      <c r="K557">
        <f>[6]Inputs!$C$6</f>
        <v>1.63</v>
      </c>
      <c r="L557" s="5" t="str">
        <f>VLOOKUP(X557,[5]Inputs!$A:$F,6,FALSE)</f>
        <v>0.9653</v>
      </c>
      <c r="M557" s="5" t="str">
        <f>VLOOKUP(X557,[5]Inputs!$A:$H,8,FALSE)</f>
        <v>1.0375</v>
      </c>
      <c r="N557" s="5" t="str">
        <f>VLOOKUP(X557,[5]Inputs!$A:$H,7,FALSE)</f>
        <v>1.0300</v>
      </c>
      <c r="O557">
        <v>0</v>
      </c>
      <c r="P557">
        <v>0</v>
      </c>
      <c r="Q557" s="17">
        <f>(SQRT((100/(J557*[5]Inputs!$B$9)*V557)^2/(K557^2+1)))*([5]Inputs!$B$8^2/100)</f>
        <v>0</v>
      </c>
      <c r="R557" s="17">
        <f>SQRT((([5]Inputs!$B$8^2/100)*100/(J557*[5]Inputs!$B$9)*V557)^2-(Q557)^2)/(2*PI()*50)</f>
        <v>0</v>
      </c>
      <c r="S557">
        <f>SQRT((100/(J557*[5]Inputs!$B$9))^2/(K557^2+1))*[5]Inputs!$B$8^2/100</f>
        <v>12.409471324438538</v>
      </c>
      <c r="T557">
        <f>SQRT((100/(J557*[5]Inputs!$B$9))^2-SQRT((100/(J557*[5]Inputs!$B$9))^2/(K557^2+1))^2)*[5]Inputs!$B$8^2/100/2/PI()/50</f>
        <v>6.4385935699593638E-2</v>
      </c>
      <c r="U557">
        <v>0</v>
      </c>
      <c r="V557">
        <v>0</v>
      </c>
      <c r="W557" t="str">
        <f t="shared" si="20"/>
        <v>PSCAD_SMIB_D_V.Osc_SCR7.06_XR1.63_P1_Q0_190.2_4Hz</v>
      </c>
      <c r="X557" t="str">
        <f t="shared" si="21"/>
        <v>1_0_7.06_1.63</v>
      </c>
      <c r="Z557">
        <v>4</v>
      </c>
      <c r="AB557" s="15"/>
      <c r="AC557" t="str">
        <f t="shared" si="22"/>
        <v>PSCAD_Test_190.2_4Hz_LWBESS_R0_SCR7.06_XR1.63_P1_Q0_NOBESS</v>
      </c>
      <c r="AD557" t="s">
        <v>238</v>
      </c>
    </row>
    <row r="558" spans="1:30" x14ac:dyDescent="0.25">
      <c r="A558" s="1" t="s">
        <v>124</v>
      </c>
      <c r="B558" t="s">
        <v>55</v>
      </c>
      <c r="C558" t="s">
        <v>169</v>
      </c>
      <c r="D558" t="s">
        <v>1301</v>
      </c>
      <c r="E558" s="4" t="s">
        <v>334</v>
      </c>
      <c r="F558" t="s">
        <v>305</v>
      </c>
      <c r="G558">
        <v>30</v>
      </c>
      <c r="H558">
        <v>1</v>
      </c>
      <c r="I558" s="7">
        <v>0</v>
      </c>
      <c r="J558">
        <f>[6]Inputs!$B$6</f>
        <v>7.06</v>
      </c>
      <c r="K558">
        <f>[6]Inputs!$C$6</f>
        <v>1.63</v>
      </c>
      <c r="L558" s="5" t="str">
        <f>VLOOKUP(X558,[5]Inputs!$A:$F,6,FALSE)</f>
        <v>0.9653</v>
      </c>
      <c r="M558" s="5" t="str">
        <f>VLOOKUP(X558,[5]Inputs!$A:$H,8,FALSE)</f>
        <v>1.0375</v>
      </c>
      <c r="N558" s="5" t="str">
        <f>VLOOKUP(X558,[5]Inputs!$A:$H,7,FALSE)</f>
        <v>1.0300</v>
      </c>
      <c r="O558">
        <v>0</v>
      </c>
      <c r="P558">
        <v>0</v>
      </c>
      <c r="Q558" s="17">
        <f>(SQRT((100/(J558*[5]Inputs!$B$9)*V558)^2/(K558^2+1)))*([5]Inputs!$B$8^2/100)</f>
        <v>0</v>
      </c>
      <c r="R558" s="17">
        <f>SQRT((([5]Inputs!$B$8^2/100)*100/(J558*[5]Inputs!$B$9)*V558)^2-(Q558)^2)/(2*PI()*50)</f>
        <v>0</v>
      </c>
      <c r="S558">
        <f>SQRT((100/(J558*[5]Inputs!$B$9))^2/(K558^2+1))*[5]Inputs!$B$8^2/100</f>
        <v>12.409471324438538</v>
      </c>
      <c r="T558">
        <f>SQRT((100/(J558*[5]Inputs!$B$9))^2-SQRT((100/(J558*[5]Inputs!$B$9))^2/(K558^2+1))^2)*[5]Inputs!$B$8^2/100/2/PI()/50</f>
        <v>6.4385935699593638E-2</v>
      </c>
      <c r="U558">
        <v>0</v>
      </c>
      <c r="V558">
        <v>0</v>
      </c>
      <c r="W558" t="str">
        <f t="shared" si="20"/>
        <v>PSCAD_SMIB_D_V.Osc_SCR7.06_XR1.63_P1_Q0_190.2_5Hz</v>
      </c>
      <c r="X558" t="str">
        <f t="shared" si="21"/>
        <v>1_0_7.06_1.63</v>
      </c>
      <c r="Z558">
        <v>5</v>
      </c>
      <c r="AB558" s="15"/>
      <c r="AC558" t="str">
        <f t="shared" si="22"/>
        <v>PSCAD_Test_190.2_5Hz_LWBESS_R0_SCR7.06_XR1.63_P1_Q0_NOBESS</v>
      </c>
      <c r="AD558" t="s">
        <v>239</v>
      </c>
    </row>
    <row r="559" spans="1:30" x14ac:dyDescent="0.25">
      <c r="A559" s="1" t="s">
        <v>125</v>
      </c>
      <c r="B559" t="s">
        <v>55</v>
      </c>
      <c r="C559" t="s">
        <v>169</v>
      </c>
      <c r="D559" t="s">
        <v>1301</v>
      </c>
      <c r="E559" s="4" t="s">
        <v>334</v>
      </c>
      <c r="F559" t="s">
        <v>305</v>
      </c>
      <c r="G559">
        <v>30</v>
      </c>
      <c r="H559">
        <v>1</v>
      </c>
      <c r="I559" s="7">
        <v>0</v>
      </c>
      <c r="J559">
        <f>[6]Inputs!$B$6</f>
        <v>7.06</v>
      </c>
      <c r="K559">
        <f>[6]Inputs!$C$6</f>
        <v>1.63</v>
      </c>
      <c r="L559" s="5" t="str">
        <f>VLOOKUP(X559,[5]Inputs!$A:$F,6,FALSE)</f>
        <v>0.9653</v>
      </c>
      <c r="M559" s="5" t="str">
        <f>VLOOKUP(X559,[5]Inputs!$A:$H,8,FALSE)</f>
        <v>1.0375</v>
      </c>
      <c r="N559" s="5" t="str">
        <f>VLOOKUP(X559,[5]Inputs!$A:$H,7,FALSE)</f>
        <v>1.0300</v>
      </c>
      <c r="O559">
        <v>0</v>
      </c>
      <c r="P559">
        <v>0</v>
      </c>
      <c r="Q559" s="17">
        <f>(SQRT((100/(J559*[5]Inputs!$B$9)*V559)^2/(K559^2+1)))*([5]Inputs!$B$8^2/100)</f>
        <v>0</v>
      </c>
      <c r="R559" s="17">
        <f>SQRT((([5]Inputs!$B$8^2/100)*100/(J559*[5]Inputs!$B$9)*V559)^2-(Q559)^2)/(2*PI()*50)</f>
        <v>0</v>
      </c>
      <c r="S559">
        <f>SQRT((100/(J559*[5]Inputs!$B$9))^2/(K559^2+1))*[5]Inputs!$B$8^2/100</f>
        <v>12.409471324438538</v>
      </c>
      <c r="T559">
        <f>SQRT((100/(J559*[5]Inputs!$B$9))^2-SQRT((100/(J559*[5]Inputs!$B$9))^2/(K559^2+1))^2)*[5]Inputs!$B$8^2/100/2/PI()/50</f>
        <v>6.4385935699593638E-2</v>
      </c>
      <c r="U559">
        <v>0</v>
      </c>
      <c r="V559">
        <v>0</v>
      </c>
      <c r="W559" t="str">
        <f t="shared" si="20"/>
        <v>PSCAD_SMIB_D_V.Osc_SCR7.06_XR1.63_P1_Q0_190.2_6Hz</v>
      </c>
      <c r="X559" t="str">
        <f t="shared" si="21"/>
        <v>1_0_7.06_1.63</v>
      </c>
      <c r="Z559">
        <v>6</v>
      </c>
      <c r="AB559" s="15"/>
      <c r="AC559" t="str">
        <f t="shared" si="22"/>
        <v>PSCAD_Test_190.2_6Hz_LWBESS_R0_SCR7.06_XR1.63_P1_Q0_NOBESS</v>
      </c>
      <c r="AD559" t="s">
        <v>240</v>
      </c>
    </row>
    <row r="560" spans="1:30" x14ac:dyDescent="0.25">
      <c r="A560" s="1" t="s">
        <v>126</v>
      </c>
      <c r="B560" t="s">
        <v>55</v>
      </c>
      <c r="C560" t="s">
        <v>169</v>
      </c>
      <c r="D560" t="s">
        <v>1301</v>
      </c>
      <c r="E560" s="4" t="s">
        <v>334</v>
      </c>
      <c r="F560" t="s">
        <v>305</v>
      </c>
      <c r="G560">
        <v>30</v>
      </c>
      <c r="H560">
        <v>1</v>
      </c>
      <c r="I560" s="7">
        <v>0</v>
      </c>
      <c r="J560">
        <f>[6]Inputs!$B$6</f>
        <v>7.06</v>
      </c>
      <c r="K560">
        <f>[6]Inputs!$C$6</f>
        <v>1.63</v>
      </c>
      <c r="L560" s="5" t="str">
        <f>VLOOKUP(X560,[5]Inputs!$A:$F,6,FALSE)</f>
        <v>0.9653</v>
      </c>
      <c r="M560" s="5" t="str">
        <f>VLOOKUP(X560,[5]Inputs!$A:$H,8,FALSE)</f>
        <v>1.0375</v>
      </c>
      <c r="N560" s="5" t="str">
        <f>VLOOKUP(X560,[5]Inputs!$A:$H,7,FALSE)</f>
        <v>1.0300</v>
      </c>
      <c r="O560">
        <v>0</v>
      </c>
      <c r="P560">
        <v>0</v>
      </c>
      <c r="Q560" s="17">
        <f>(SQRT((100/(J560*[5]Inputs!$B$9)*V560)^2/(K560^2+1)))*([5]Inputs!$B$8^2/100)</f>
        <v>0</v>
      </c>
      <c r="R560" s="17">
        <f>SQRT((([5]Inputs!$B$8^2/100)*100/(J560*[5]Inputs!$B$9)*V560)^2-(Q560)^2)/(2*PI()*50)</f>
        <v>0</v>
      </c>
      <c r="S560">
        <f>SQRT((100/(J560*[5]Inputs!$B$9))^2/(K560^2+1))*[5]Inputs!$B$8^2/100</f>
        <v>12.409471324438538</v>
      </c>
      <c r="T560">
        <f>SQRT((100/(J560*[5]Inputs!$B$9))^2-SQRT((100/(J560*[5]Inputs!$B$9))^2/(K560^2+1))^2)*[5]Inputs!$B$8^2/100/2/PI()/50</f>
        <v>6.4385935699593638E-2</v>
      </c>
      <c r="U560">
        <v>0</v>
      </c>
      <c r="V560">
        <v>0</v>
      </c>
      <c r="W560" t="str">
        <f t="shared" si="20"/>
        <v>PSCAD_SMIB_D_V.Osc_SCR7.06_XR1.63_P1_Q0_190.2_7Hz</v>
      </c>
      <c r="X560" t="str">
        <f t="shared" si="21"/>
        <v>1_0_7.06_1.63</v>
      </c>
      <c r="Z560">
        <v>7</v>
      </c>
      <c r="AB560" s="15"/>
      <c r="AC560" t="str">
        <f t="shared" si="22"/>
        <v>PSCAD_Test_190.2_7Hz_LWBESS_R0_SCR7.06_XR1.63_P1_Q0_NOBESS</v>
      </c>
      <c r="AD560" t="s">
        <v>241</v>
      </c>
    </row>
    <row r="561" spans="1:30" x14ac:dyDescent="0.25">
      <c r="A561" s="1" t="s">
        <v>127</v>
      </c>
      <c r="B561" t="s">
        <v>55</v>
      </c>
      <c r="C561" t="s">
        <v>169</v>
      </c>
      <c r="D561" t="s">
        <v>1301</v>
      </c>
      <c r="E561" s="4" t="s">
        <v>334</v>
      </c>
      <c r="F561" t="s">
        <v>305</v>
      </c>
      <c r="G561">
        <v>30</v>
      </c>
      <c r="H561">
        <v>1</v>
      </c>
      <c r="I561" s="7">
        <v>0</v>
      </c>
      <c r="J561">
        <f>[6]Inputs!$B$6</f>
        <v>7.06</v>
      </c>
      <c r="K561">
        <f>[6]Inputs!$C$6</f>
        <v>1.63</v>
      </c>
      <c r="L561" s="5" t="str">
        <f>VLOOKUP(X561,[5]Inputs!$A:$F,6,FALSE)</f>
        <v>0.9653</v>
      </c>
      <c r="M561" s="5" t="str">
        <f>VLOOKUP(X561,[5]Inputs!$A:$H,8,FALSE)</f>
        <v>1.0375</v>
      </c>
      <c r="N561" s="5" t="str">
        <f>VLOOKUP(X561,[5]Inputs!$A:$H,7,FALSE)</f>
        <v>1.0300</v>
      </c>
      <c r="O561">
        <v>0</v>
      </c>
      <c r="P561">
        <v>0</v>
      </c>
      <c r="Q561" s="17">
        <f>(SQRT((100/(J561*[5]Inputs!$B$9)*V561)^2/(K561^2+1)))*([5]Inputs!$B$8^2/100)</f>
        <v>0</v>
      </c>
      <c r="R561" s="17">
        <f>SQRT((([5]Inputs!$B$8^2/100)*100/(J561*[5]Inputs!$B$9)*V561)^2-(Q561)^2)/(2*PI()*50)</f>
        <v>0</v>
      </c>
      <c r="S561">
        <f>SQRT((100/(J561*[5]Inputs!$B$9))^2/(K561^2+1))*[5]Inputs!$B$8^2/100</f>
        <v>12.409471324438538</v>
      </c>
      <c r="T561">
        <f>SQRT((100/(J561*[5]Inputs!$B$9))^2-SQRT((100/(J561*[5]Inputs!$B$9))^2/(K561^2+1))^2)*[5]Inputs!$B$8^2/100/2/PI()/50</f>
        <v>6.4385935699593638E-2</v>
      </c>
      <c r="U561">
        <v>0</v>
      </c>
      <c r="V561">
        <v>0</v>
      </c>
      <c r="W561" t="str">
        <f t="shared" si="20"/>
        <v>PSCAD_SMIB_D_V.Osc_SCR7.06_XR1.63_P1_Q0_190.2_8Hz</v>
      </c>
      <c r="X561" t="str">
        <f t="shared" si="21"/>
        <v>1_0_7.06_1.63</v>
      </c>
      <c r="Z561">
        <v>8</v>
      </c>
      <c r="AB561" s="15"/>
      <c r="AC561" t="str">
        <f t="shared" si="22"/>
        <v>PSCAD_Test_190.2_8Hz_LWBESS_R0_SCR7.06_XR1.63_P1_Q0_NOBESS</v>
      </c>
      <c r="AD561" t="s">
        <v>242</v>
      </c>
    </row>
    <row r="562" spans="1:30" x14ac:dyDescent="0.25">
      <c r="A562" s="1" t="s">
        <v>128</v>
      </c>
      <c r="B562" t="s">
        <v>55</v>
      </c>
      <c r="C562" t="s">
        <v>169</v>
      </c>
      <c r="D562" t="s">
        <v>1301</v>
      </c>
      <c r="E562" s="4" t="s">
        <v>334</v>
      </c>
      <c r="F562" t="s">
        <v>305</v>
      </c>
      <c r="G562">
        <v>30</v>
      </c>
      <c r="H562">
        <v>1</v>
      </c>
      <c r="I562" s="7">
        <v>0</v>
      </c>
      <c r="J562">
        <f>[6]Inputs!$B$6</f>
        <v>7.06</v>
      </c>
      <c r="K562">
        <f>[6]Inputs!$C$6</f>
        <v>1.63</v>
      </c>
      <c r="L562" s="5" t="str">
        <f>VLOOKUP(X562,[5]Inputs!$A:$F,6,FALSE)</f>
        <v>0.9653</v>
      </c>
      <c r="M562" s="5" t="str">
        <f>VLOOKUP(X562,[5]Inputs!$A:$H,8,FALSE)</f>
        <v>1.0375</v>
      </c>
      <c r="N562" s="5" t="str">
        <f>VLOOKUP(X562,[5]Inputs!$A:$H,7,FALSE)</f>
        <v>1.0300</v>
      </c>
      <c r="O562">
        <v>0</v>
      </c>
      <c r="P562">
        <v>0</v>
      </c>
      <c r="Q562" s="17">
        <f>(SQRT((100/(J562*[5]Inputs!$B$9)*V562)^2/(K562^2+1)))*([5]Inputs!$B$8^2/100)</f>
        <v>0</v>
      </c>
      <c r="R562" s="17">
        <f>SQRT((([5]Inputs!$B$8^2/100)*100/(J562*[5]Inputs!$B$9)*V562)^2-(Q562)^2)/(2*PI()*50)</f>
        <v>0</v>
      </c>
      <c r="S562">
        <f>SQRT((100/(J562*[5]Inputs!$B$9))^2/(K562^2+1))*[5]Inputs!$B$8^2/100</f>
        <v>12.409471324438538</v>
      </c>
      <c r="T562">
        <f>SQRT((100/(J562*[5]Inputs!$B$9))^2-SQRT((100/(J562*[5]Inputs!$B$9))^2/(K562^2+1))^2)*[5]Inputs!$B$8^2/100/2/PI()/50</f>
        <v>6.4385935699593638E-2</v>
      </c>
      <c r="U562">
        <v>0</v>
      </c>
      <c r="V562">
        <v>0</v>
      </c>
      <c r="W562" t="str">
        <f t="shared" si="20"/>
        <v>PSCAD_SMIB_D_V.Osc_SCR7.06_XR1.63_P1_Q0_190.2_9Hz</v>
      </c>
      <c r="X562" t="str">
        <f t="shared" si="21"/>
        <v>1_0_7.06_1.63</v>
      </c>
      <c r="Z562">
        <v>9</v>
      </c>
      <c r="AB562" s="15"/>
      <c r="AC562" t="str">
        <f t="shared" si="22"/>
        <v>PSCAD_Test_190.2_9Hz_LWBESS_R0_SCR7.06_XR1.63_P1_Q0_NOBESS</v>
      </c>
      <c r="AD562" t="s">
        <v>243</v>
      </c>
    </row>
    <row r="563" spans="1:30" x14ac:dyDescent="0.25">
      <c r="A563" s="1" t="s">
        <v>129</v>
      </c>
      <c r="B563" t="s">
        <v>55</v>
      </c>
      <c r="C563" t="s">
        <v>169</v>
      </c>
      <c r="D563" t="s">
        <v>1301</v>
      </c>
      <c r="E563" s="4" t="s">
        <v>334</v>
      </c>
      <c r="F563" t="s">
        <v>305</v>
      </c>
      <c r="G563">
        <v>30</v>
      </c>
      <c r="H563">
        <v>1</v>
      </c>
      <c r="I563" s="7">
        <v>0</v>
      </c>
      <c r="J563">
        <f>[6]Inputs!$B$6</f>
        <v>7.06</v>
      </c>
      <c r="K563">
        <f>[6]Inputs!$C$6</f>
        <v>1.63</v>
      </c>
      <c r="L563" s="5" t="str">
        <f>VLOOKUP(X563,[5]Inputs!$A:$F,6,FALSE)</f>
        <v>0.9653</v>
      </c>
      <c r="M563" s="5" t="str">
        <f>VLOOKUP(X563,[5]Inputs!$A:$H,8,FALSE)</f>
        <v>1.0375</v>
      </c>
      <c r="N563" s="5" t="str">
        <f>VLOOKUP(X563,[5]Inputs!$A:$H,7,FALSE)</f>
        <v>1.0300</v>
      </c>
      <c r="O563">
        <v>0</v>
      </c>
      <c r="P563">
        <v>0</v>
      </c>
      <c r="Q563" s="17">
        <f>(SQRT((100/(J563*[5]Inputs!$B$9)*V563)^2/(K563^2+1)))*([5]Inputs!$B$8^2/100)</f>
        <v>0</v>
      </c>
      <c r="R563" s="17">
        <f>SQRT((([5]Inputs!$B$8^2/100)*100/(J563*[5]Inputs!$B$9)*V563)^2-(Q563)^2)/(2*PI()*50)</f>
        <v>0</v>
      </c>
      <c r="S563">
        <f>SQRT((100/(J563*[5]Inputs!$B$9))^2/(K563^2+1))*[5]Inputs!$B$8^2/100</f>
        <v>12.409471324438538</v>
      </c>
      <c r="T563">
        <f>SQRT((100/(J563*[5]Inputs!$B$9))^2-SQRT((100/(J563*[5]Inputs!$B$9))^2/(K563^2+1))^2)*[5]Inputs!$B$8^2/100/2/PI()/50</f>
        <v>6.4385935699593638E-2</v>
      </c>
      <c r="U563">
        <v>0</v>
      </c>
      <c r="V563">
        <v>0</v>
      </c>
      <c r="W563" t="str">
        <f t="shared" si="20"/>
        <v>PSCAD_SMIB_D_V.Osc_SCR7.06_XR1.63_P1_Q0_190.2_10Hz</v>
      </c>
      <c r="X563" t="str">
        <f t="shared" si="21"/>
        <v>1_0_7.06_1.63</v>
      </c>
      <c r="Z563">
        <v>10</v>
      </c>
      <c r="AB563" s="15"/>
      <c r="AC563" t="str">
        <f t="shared" si="22"/>
        <v>PSCAD_Test_190.2_10Hz_LWBESS_R0_SCR7.06_XR1.63_P1_Q0_NOBESS</v>
      </c>
      <c r="AD563" t="s">
        <v>244</v>
      </c>
    </row>
    <row r="564" spans="1:30" x14ac:dyDescent="0.25">
      <c r="A564" s="1" t="s">
        <v>130</v>
      </c>
      <c r="B564" t="s">
        <v>55</v>
      </c>
      <c r="C564" t="s">
        <v>169</v>
      </c>
      <c r="D564" t="s">
        <v>1301</v>
      </c>
      <c r="E564" s="4" t="s">
        <v>334</v>
      </c>
      <c r="F564" t="s">
        <v>305</v>
      </c>
      <c r="G564">
        <v>30</v>
      </c>
      <c r="H564">
        <v>1</v>
      </c>
      <c r="I564" s="7">
        <v>0</v>
      </c>
      <c r="J564">
        <f>[6]Inputs!$B$6</f>
        <v>7.06</v>
      </c>
      <c r="K564">
        <f>[6]Inputs!$C$6</f>
        <v>1.63</v>
      </c>
      <c r="L564" s="5" t="str">
        <f>VLOOKUP(X564,[5]Inputs!$A:$F,6,FALSE)</f>
        <v>0.9653</v>
      </c>
      <c r="M564" s="5" t="str">
        <f>VLOOKUP(X564,[5]Inputs!$A:$H,8,FALSE)</f>
        <v>1.0375</v>
      </c>
      <c r="N564" s="5" t="str">
        <f>VLOOKUP(X564,[5]Inputs!$A:$H,7,FALSE)</f>
        <v>1.0300</v>
      </c>
      <c r="O564">
        <v>0</v>
      </c>
      <c r="P564">
        <v>0</v>
      </c>
      <c r="Q564" s="17">
        <f>(SQRT((100/(J564*[5]Inputs!$B$9)*V564)^2/(K564^2+1)))*([5]Inputs!$B$8^2/100)</f>
        <v>0</v>
      </c>
      <c r="R564" s="17">
        <f>SQRT((([5]Inputs!$B$8^2/100)*100/(J564*[5]Inputs!$B$9)*V564)^2-(Q564)^2)/(2*PI()*50)</f>
        <v>0</v>
      </c>
      <c r="S564">
        <f>SQRT((100/(J564*[5]Inputs!$B$9))^2/(K564^2+1))*[5]Inputs!$B$8^2/100</f>
        <v>12.409471324438538</v>
      </c>
      <c r="T564">
        <f>SQRT((100/(J564*[5]Inputs!$B$9))^2-SQRT((100/(J564*[5]Inputs!$B$9))^2/(K564^2+1))^2)*[5]Inputs!$B$8^2/100/2/PI()/50</f>
        <v>6.4385935699593638E-2</v>
      </c>
      <c r="U564">
        <v>0</v>
      </c>
      <c r="V564">
        <v>0</v>
      </c>
      <c r="W564" t="str">
        <f t="shared" si="20"/>
        <v>PSCAD_SMIB_D_V.Osc_SCR7.06_XR1.63_P1_Q0_190.2_11Hz</v>
      </c>
      <c r="X564" t="str">
        <f t="shared" si="21"/>
        <v>1_0_7.06_1.63</v>
      </c>
      <c r="Z564">
        <v>11</v>
      </c>
      <c r="AB564" s="15"/>
      <c r="AC564" t="str">
        <f t="shared" si="22"/>
        <v>PSCAD_Test_190.2_11Hz_LWBESS_R0_SCR7.06_XR1.63_P1_Q0_NOBESS</v>
      </c>
      <c r="AD564" t="s">
        <v>245</v>
      </c>
    </row>
    <row r="565" spans="1:30" x14ac:dyDescent="0.25">
      <c r="A565" s="1" t="s">
        <v>131</v>
      </c>
      <c r="B565" t="s">
        <v>55</v>
      </c>
      <c r="C565" t="s">
        <v>169</v>
      </c>
      <c r="D565" t="s">
        <v>1301</v>
      </c>
      <c r="E565" s="4" t="s">
        <v>334</v>
      </c>
      <c r="F565" t="s">
        <v>305</v>
      </c>
      <c r="G565">
        <v>30</v>
      </c>
      <c r="H565">
        <v>1</v>
      </c>
      <c r="I565" s="7">
        <v>0</v>
      </c>
      <c r="J565">
        <f>[6]Inputs!$B$6</f>
        <v>7.06</v>
      </c>
      <c r="K565">
        <f>[6]Inputs!$C$6</f>
        <v>1.63</v>
      </c>
      <c r="L565" s="5" t="str">
        <f>VLOOKUP(X565,[5]Inputs!$A:$F,6,FALSE)</f>
        <v>0.9653</v>
      </c>
      <c r="M565" s="5" t="str">
        <f>VLOOKUP(X565,[5]Inputs!$A:$H,8,FALSE)</f>
        <v>1.0375</v>
      </c>
      <c r="N565" s="5" t="str">
        <f>VLOOKUP(X565,[5]Inputs!$A:$H,7,FALSE)</f>
        <v>1.0300</v>
      </c>
      <c r="O565">
        <v>0</v>
      </c>
      <c r="P565">
        <v>0</v>
      </c>
      <c r="Q565" s="17">
        <f>(SQRT((100/(J565*[5]Inputs!$B$9)*V565)^2/(K565^2+1)))*([5]Inputs!$B$8^2/100)</f>
        <v>0</v>
      </c>
      <c r="R565" s="17">
        <f>SQRT((([5]Inputs!$B$8^2/100)*100/(J565*[5]Inputs!$B$9)*V565)^2-(Q565)^2)/(2*PI()*50)</f>
        <v>0</v>
      </c>
      <c r="S565">
        <f>SQRT((100/(J565*[5]Inputs!$B$9))^2/(K565^2+1))*[5]Inputs!$B$8^2/100</f>
        <v>12.409471324438538</v>
      </c>
      <c r="T565">
        <f>SQRT((100/(J565*[5]Inputs!$B$9))^2-SQRT((100/(J565*[5]Inputs!$B$9))^2/(K565^2+1))^2)*[5]Inputs!$B$8^2/100/2/PI()/50</f>
        <v>6.4385935699593638E-2</v>
      </c>
      <c r="U565">
        <v>0</v>
      </c>
      <c r="V565">
        <v>0</v>
      </c>
      <c r="W565" t="str">
        <f t="shared" si="20"/>
        <v>PSCAD_SMIB_D_V.Osc_SCR7.06_XR1.63_P1_Q0_190.2_12Hz</v>
      </c>
      <c r="X565" t="str">
        <f t="shared" si="21"/>
        <v>1_0_7.06_1.63</v>
      </c>
      <c r="Z565">
        <v>12</v>
      </c>
      <c r="AB565" s="15"/>
      <c r="AC565" t="str">
        <f t="shared" si="22"/>
        <v>PSCAD_Test_190.2_12Hz_LWBESS_R0_SCR7.06_XR1.63_P1_Q0_NOBESS</v>
      </c>
      <c r="AD565" t="s">
        <v>246</v>
      </c>
    </row>
    <row r="566" spans="1:30" x14ac:dyDescent="0.25">
      <c r="A566" s="1" t="s">
        <v>132</v>
      </c>
      <c r="B566" t="s">
        <v>55</v>
      </c>
      <c r="C566" t="s">
        <v>169</v>
      </c>
      <c r="D566" t="s">
        <v>1301</v>
      </c>
      <c r="E566" s="4" t="s">
        <v>334</v>
      </c>
      <c r="F566" t="s">
        <v>305</v>
      </c>
      <c r="G566">
        <v>30</v>
      </c>
      <c r="H566">
        <v>1</v>
      </c>
      <c r="I566" s="7">
        <v>0</v>
      </c>
      <c r="J566">
        <f>[6]Inputs!$B$6</f>
        <v>7.06</v>
      </c>
      <c r="K566">
        <f>[6]Inputs!$C$6</f>
        <v>1.63</v>
      </c>
      <c r="L566" s="5" t="str">
        <f>VLOOKUP(X566,[5]Inputs!$A:$F,6,FALSE)</f>
        <v>0.9653</v>
      </c>
      <c r="M566" s="5" t="str">
        <f>VLOOKUP(X566,[5]Inputs!$A:$H,8,FALSE)</f>
        <v>1.0375</v>
      </c>
      <c r="N566" s="5" t="str">
        <f>VLOOKUP(X566,[5]Inputs!$A:$H,7,FALSE)</f>
        <v>1.0300</v>
      </c>
      <c r="O566">
        <v>0</v>
      </c>
      <c r="P566">
        <v>0</v>
      </c>
      <c r="Q566" s="17">
        <f>(SQRT((100/(J566*[5]Inputs!$B$9)*V566)^2/(K566^2+1)))*([5]Inputs!$B$8^2/100)</f>
        <v>0</v>
      </c>
      <c r="R566" s="17">
        <f>SQRT((([5]Inputs!$B$8^2/100)*100/(J566*[5]Inputs!$B$9)*V566)^2-(Q566)^2)/(2*PI()*50)</f>
        <v>0</v>
      </c>
      <c r="S566">
        <f>SQRT((100/(J566*[5]Inputs!$B$9))^2/(K566^2+1))*[5]Inputs!$B$8^2/100</f>
        <v>12.409471324438538</v>
      </c>
      <c r="T566">
        <f>SQRT((100/(J566*[5]Inputs!$B$9))^2-SQRT((100/(J566*[5]Inputs!$B$9))^2/(K566^2+1))^2)*[5]Inputs!$B$8^2/100/2/PI()/50</f>
        <v>6.4385935699593638E-2</v>
      </c>
      <c r="U566">
        <v>0</v>
      </c>
      <c r="V566">
        <v>0</v>
      </c>
      <c r="W566" t="str">
        <f t="shared" si="20"/>
        <v>PSCAD_SMIB_D_V.Osc_SCR7.06_XR1.63_P1_Q0_190.2_13Hz</v>
      </c>
      <c r="X566" t="str">
        <f t="shared" si="21"/>
        <v>1_0_7.06_1.63</v>
      </c>
      <c r="Z566">
        <v>13</v>
      </c>
      <c r="AB566" s="15"/>
      <c r="AC566" t="str">
        <f t="shared" si="22"/>
        <v>PSCAD_Test_190.2_13Hz_LWBESS_R0_SCR7.06_XR1.63_P1_Q0_NOBESS</v>
      </c>
      <c r="AD566" t="s">
        <v>247</v>
      </c>
    </row>
    <row r="567" spans="1:30" x14ac:dyDescent="0.25">
      <c r="A567" s="1" t="s">
        <v>133</v>
      </c>
      <c r="B567" t="s">
        <v>55</v>
      </c>
      <c r="C567" t="s">
        <v>169</v>
      </c>
      <c r="D567" t="s">
        <v>1301</v>
      </c>
      <c r="E567" s="4" t="s">
        <v>334</v>
      </c>
      <c r="F567" t="s">
        <v>305</v>
      </c>
      <c r="G567">
        <v>30</v>
      </c>
      <c r="H567">
        <v>1</v>
      </c>
      <c r="I567" s="7">
        <v>0</v>
      </c>
      <c r="J567">
        <f>[6]Inputs!$B$6</f>
        <v>7.06</v>
      </c>
      <c r="K567">
        <f>[6]Inputs!$C$6</f>
        <v>1.63</v>
      </c>
      <c r="L567" s="5" t="str">
        <f>VLOOKUP(X567,[5]Inputs!$A:$F,6,FALSE)</f>
        <v>0.9653</v>
      </c>
      <c r="M567" s="5" t="str">
        <f>VLOOKUP(X567,[5]Inputs!$A:$H,8,FALSE)</f>
        <v>1.0375</v>
      </c>
      <c r="N567" s="5" t="str">
        <f>VLOOKUP(X567,[5]Inputs!$A:$H,7,FALSE)</f>
        <v>1.0300</v>
      </c>
      <c r="O567">
        <v>0</v>
      </c>
      <c r="P567">
        <v>0</v>
      </c>
      <c r="Q567" s="17">
        <f>(SQRT((100/(J567*[5]Inputs!$B$9)*V567)^2/(K567^2+1)))*([5]Inputs!$B$8^2/100)</f>
        <v>0</v>
      </c>
      <c r="R567" s="17">
        <f>SQRT((([5]Inputs!$B$8^2/100)*100/(J567*[5]Inputs!$B$9)*V567)^2-(Q567)^2)/(2*PI()*50)</f>
        <v>0</v>
      </c>
      <c r="S567">
        <f>SQRT((100/(J567*[5]Inputs!$B$9))^2/(K567^2+1))*[5]Inputs!$B$8^2/100</f>
        <v>12.409471324438538</v>
      </c>
      <c r="T567">
        <f>SQRT((100/(J567*[5]Inputs!$B$9))^2-SQRT((100/(J567*[5]Inputs!$B$9))^2/(K567^2+1))^2)*[5]Inputs!$B$8^2/100/2/PI()/50</f>
        <v>6.4385935699593638E-2</v>
      </c>
      <c r="U567">
        <v>0</v>
      </c>
      <c r="V567">
        <v>0</v>
      </c>
      <c r="W567" t="str">
        <f t="shared" si="20"/>
        <v>PSCAD_SMIB_D_V.Osc_SCR7.06_XR1.63_P1_Q0_190.2_14Hz</v>
      </c>
      <c r="X567" t="str">
        <f t="shared" si="21"/>
        <v>1_0_7.06_1.63</v>
      </c>
      <c r="Z567">
        <v>14</v>
      </c>
      <c r="AB567" s="15"/>
      <c r="AC567" t="str">
        <f t="shared" si="22"/>
        <v>PSCAD_Test_190.2_14Hz_LWBESS_R0_SCR7.06_XR1.63_P1_Q0_NOBESS</v>
      </c>
      <c r="AD567" t="s">
        <v>248</v>
      </c>
    </row>
    <row r="568" spans="1:30" x14ac:dyDescent="0.25">
      <c r="A568" s="1" t="s">
        <v>134</v>
      </c>
      <c r="B568" t="s">
        <v>55</v>
      </c>
      <c r="C568" t="s">
        <v>169</v>
      </c>
      <c r="D568" t="s">
        <v>1301</v>
      </c>
      <c r="E568" s="4" t="s">
        <v>334</v>
      </c>
      <c r="F568" t="s">
        <v>305</v>
      </c>
      <c r="G568">
        <v>30</v>
      </c>
      <c r="H568">
        <v>1</v>
      </c>
      <c r="I568" s="7">
        <v>0</v>
      </c>
      <c r="J568">
        <f>[6]Inputs!$B$6</f>
        <v>7.06</v>
      </c>
      <c r="K568">
        <f>[6]Inputs!$C$6</f>
        <v>1.63</v>
      </c>
      <c r="L568" s="5" t="str">
        <f>VLOOKUP(X568,[5]Inputs!$A:$F,6,FALSE)</f>
        <v>0.9653</v>
      </c>
      <c r="M568" s="5" t="str">
        <f>VLOOKUP(X568,[5]Inputs!$A:$H,8,FALSE)</f>
        <v>1.0375</v>
      </c>
      <c r="N568" s="5" t="str">
        <f>VLOOKUP(X568,[5]Inputs!$A:$H,7,FALSE)</f>
        <v>1.0300</v>
      </c>
      <c r="O568">
        <v>0</v>
      </c>
      <c r="P568">
        <v>0</v>
      </c>
      <c r="Q568" s="17">
        <f>(SQRT((100/(J568*[5]Inputs!$B$9)*V568)^2/(K568^2+1)))*([5]Inputs!$B$8^2/100)</f>
        <v>0</v>
      </c>
      <c r="R568" s="17">
        <f>SQRT((([5]Inputs!$B$8^2/100)*100/(J568*[5]Inputs!$B$9)*V568)^2-(Q568)^2)/(2*PI()*50)</f>
        <v>0</v>
      </c>
      <c r="S568">
        <f>SQRT((100/(J568*[5]Inputs!$B$9))^2/(K568^2+1))*[5]Inputs!$B$8^2/100</f>
        <v>12.409471324438538</v>
      </c>
      <c r="T568">
        <f>SQRT((100/(J568*[5]Inputs!$B$9))^2-SQRT((100/(J568*[5]Inputs!$B$9))^2/(K568^2+1))^2)*[5]Inputs!$B$8^2/100/2/PI()/50</f>
        <v>6.4385935699593638E-2</v>
      </c>
      <c r="U568">
        <v>0</v>
      </c>
      <c r="V568">
        <v>0</v>
      </c>
      <c r="W568" t="str">
        <f t="shared" si="20"/>
        <v>PSCAD_SMIB_D_V.Osc_SCR7.06_XR1.63_P1_Q0_190.2_15Hz</v>
      </c>
      <c r="X568" t="str">
        <f t="shared" si="21"/>
        <v>1_0_7.06_1.63</v>
      </c>
      <c r="Z568">
        <v>15</v>
      </c>
      <c r="AB568" s="15"/>
      <c r="AC568" t="str">
        <f t="shared" si="22"/>
        <v>PSCAD_Test_190.2_15Hz_LWBESS_R0_SCR7.06_XR1.63_P1_Q0_NOBESS</v>
      </c>
      <c r="AD568" t="s">
        <v>249</v>
      </c>
    </row>
    <row r="569" spans="1:30" x14ac:dyDescent="0.25">
      <c r="A569" s="1" t="s">
        <v>135</v>
      </c>
      <c r="B569" t="s">
        <v>55</v>
      </c>
      <c r="C569" t="s">
        <v>169</v>
      </c>
      <c r="D569" t="s">
        <v>1301</v>
      </c>
      <c r="E569" s="4" t="s">
        <v>334</v>
      </c>
      <c r="F569" t="s">
        <v>305</v>
      </c>
      <c r="G569">
        <v>30</v>
      </c>
      <c r="H569">
        <v>1</v>
      </c>
      <c r="I569" s="7">
        <v>0</v>
      </c>
      <c r="J569">
        <f>[6]Inputs!$B$6</f>
        <v>7.06</v>
      </c>
      <c r="K569">
        <f>[6]Inputs!$C$6</f>
        <v>1.63</v>
      </c>
      <c r="L569" s="5" t="str">
        <f>VLOOKUP(X569,[5]Inputs!$A:$F,6,FALSE)</f>
        <v>0.9653</v>
      </c>
      <c r="M569" s="5" t="str">
        <f>VLOOKUP(X569,[5]Inputs!$A:$H,8,FALSE)</f>
        <v>1.0375</v>
      </c>
      <c r="N569" s="5" t="str">
        <f>VLOOKUP(X569,[5]Inputs!$A:$H,7,FALSE)</f>
        <v>1.0300</v>
      </c>
      <c r="O569">
        <v>0</v>
      </c>
      <c r="P569">
        <v>0</v>
      </c>
      <c r="Q569" s="17">
        <f>(SQRT((100/(J569*[5]Inputs!$B$9)*V569)^2/(K569^2+1)))*([5]Inputs!$B$8^2/100)</f>
        <v>0</v>
      </c>
      <c r="R569" s="17">
        <f>SQRT((([5]Inputs!$B$8^2/100)*100/(J569*[5]Inputs!$B$9)*V569)^2-(Q569)^2)/(2*PI()*50)</f>
        <v>0</v>
      </c>
      <c r="S569">
        <f>SQRT((100/(J569*[5]Inputs!$B$9))^2/(K569^2+1))*[5]Inputs!$B$8^2/100</f>
        <v>12.409471324438538</v>
      </c>
      <c r="T569">
        <f>SQRT((100/(J569*[5]Inputs!$B$9))^2-SQRT((100/(J569*[5]Inputs!$B$9))^2/(K569^2+1))^2)*[5]Inputs!$B$8^2/100/2/PI()/50</f>
        <v>6.4385935699593638E-2</v>
      </c>
      <c r="U569">
        <v>0</v>
      </c>
      <c r="V569">
        <v>0</v>
      </c>
      <c r="W569" t="str">
        <f t="shared" si="20"/>
        <v>PSCAD_SMIB_D_V.Osc_SCR7.06_XR1.63_P1_Q0_190.2_16Hz</v>
      </c>
      <c r="X569" t="str">
        <f t="shared" si="21"/>
        <v>1_0_7.06_1.63</v>
      </c>
      <c r="Z569">
        <v>16</v>
      </c>
      <c r="AB569" s="15"/>
      <c r="AC569" t="str">
        <f t="shared" si="22"/>
        <v>PSCAD_Test_190.2_16Hz_LWBESS_R0_SCR7.06_XR1.63_P1_Q0_NOBESS</v>
      </c>
      <c r="AD569" t="s">
        <v>250</v>
      </c>
    </row>
    <row r="570" spans="1:30" x14ac:dyDescent="0.25">
      <c r="A570" s="1" t="s">
        <v>136</v>
      </c>
      <c r="B570" t="s">
        <v>55</v>
      </c>
      <c r="C570" t="s">
        <v>169</v>
      </c>
      <c r="D570" t="s">
        <v>1301</v>
      </c>
      <c r="E570" s="4" t="s">
        <v>334</v>
      </c>
      <c r="F570" t="s">
        <v>305</v>
      </c>
      <c r="G570">
        <v>30</v>
      </c>
      <c r="H570">
        <v>1</v>
      </c>
      <c r="I570" s="7">
        <v>0</v>
      </c>
      <c r="J570">
        <f>[6]Inputs!$B$6</f>
        <v>7.06</v>
      </c>
      <c r="K570">
        <f>[6]Inputs!$C$6</f>
        <v>1.63</v>
      </c>
      <c r="L570" s="5" t="str">
        <f>VLOOKUP(X570,[5]Inputs!$A:$F,6,FALSE)</f>
        <v>0.9653</v>
      </c>
      <c r="M570" s="5" t="str">
        <f>VLOOKUP(X570,[5]Inputs!$A:$H,8,FALSE)</f>
        <v>1.0375</v>
      </c>
      <c r="N570" s="5" t="str">
        <f>VLOOKUP(X570,[5]Inputs!$A:$H,7,FALSE)</f>
        <v>1.0300</v>
      </c>
      <c r="O570">
        <v>0</v>
      </c>
      <c r="P570">
        <v>0</v>
      </c>
      <c r="Q570" s="17">
        <f>(SQRT((100/(J570*[5]Inputs!$B$9)*V570)^2/(K570^2+1)))*([5]Inputs!$B$8^2/100)</f>
        <v>0</v>
      </c>
      <c r="R570" s="17">
        <f>SQRT((([5]Inputs!$B$8^2/100)*100/(J570*[5]Inputs!$B$9)*V570)^2-(Q570)^2)/(2*PI()*50)</f>
        <v>0</v>
      </c>
      <c r="S570">
        <f>SQRT((100/(J570*[5]Inputs!$B$9))^2/(K570^2+1))*[5]Inputs!$B$8^2/100</f>
        <v>12.409471324438538</v>
      </c>
      <c r="T570">
        <f>SQRT((100/(J570*[5]Inputs!$B$9))^2-SQRT((100/(J570*[5]Inputs!$B$9))^2/(K570^2+1))^2)*[5]Inputs!$B$8^2/100/2/PI()/50</f>
        <v>6.4385935699593638E-2</v>
      </c>
      <c r="U570">
        <v>0</v>
      </c>
      <c r="V570">
        <v>0</v>
      </c>
      <c r="W570" t="str">
        <f t="shared" si="20"/>
        <v>PSCAD_SMIB_D_V.Osc_SCR7.06_XR1.63_P1_Q0_190.2_17Hz</v>
      </c>
      <c r="X570" t="str">
        <f t="shared" si="21"/>
        <v>1_0_7.06_1.63</v>
      </c>
      <c r="Z570">
        <v>17</v>
      </c>
      <c r="AB570" s="15"/>
      <c r="AC570" t="str">
        <f t="shared" si="22"/>
        <v>PSCAD_Test_190.2_17Hz_LWBESS_R0_SCR7.06_XR1.63_P1_Q0_NOBESS</v>
      </c>
      <c r="AD570" t="s">
        <v>251</v>
      </c>
    </row>
    <row r="571" spans="1:30" x14ac:dyDescent="0.25">
      <c r="A571" s="1" t="s">
        <v>137</v>
      </c>
      <c r="B571" t="s">
        <v>55</v>
      </c>
      <c r="C571" t="s">
        <v>169</v>
      </c>
      <c r="D571" t="s">
        <v>1301</v>
      </c>
      <c r="E571" s="4" t="s">
        <v>334</v>
      </c>
      <c r="F571" t="s">
        <v>305</v>
      </c>
      <c r="G571">
        <v>30</v>
      </c>
      <c r="H571">
        <v>1</v>
      </c>
      <c r="I571" s="7">
        <v>0</v>
      </c>
      <c r="J571">
        <f>[6]Inputs!$B$6</f>
        <v>7.06</v>
      </c>
      <c r="K571">
        <f>[6]Inputs!$C$6</f>
        <v>1.63</v>
      </c>
      <c r="L571" s="5" t="str">
        <f>VLOOKUP(X571,[5]Inputs!$A:$F,6,FALSE)</f>
        <v>0.9653</v>
      </c>
      <c r="M571" s="5" t="str">
        <f>VLOOKUP(X571,[5]Inputs!$A:$H,8,FALSE)</f>
        <v>1.0375</v>
      </c>
      <c r="N571" s="5" t="str">
        <f>VLOOKUP(X571,[5]Inputs!$A:$H,7,FALSE)</f>
        <v>1.0300</v>
      </c>
      <c r="O571">
        <v>0</v>
      </c>
      <c r="P571">
        <v>0</v>
      </c>
      <c r="Q571" s="17">
        <f>(SQRT((100/(J571*[5]Inputs!$B$9)*V571)^2/(K571^2+1)))*([5]Inputs!$B$8^2/100)</f>
        <v>0</v>
      </c>
      <c r="R571" s="17">
        <f>SQRT((([5]Inputs!$B$8^2/100)*100/(J571*[5]Inputs!$B$9)*V571)^2-(Q571)^2)/(2*PI()*50)</f>
        <v>0</v>
      </c>
      <c r="S571">
        <f>SQRT((100/(J571*[5]Inputs!$B$9))^2/(K571^2+1))*[5]Inputs!$B$8^2/100</f>
        <v>12.409471324438538</v>
      </c>
      <c r="T571">
        <f>SQRT((100/(J571*[5]Inputs!$B$9))^2-SQRT((100/(J571*[5]Inputs!$B$9))^2/(K571^2+1))^2)*[5]Inputs!$B$8^2/100/2/PI()/50</f>
        <v>6.4385935699593638E-2</v>
      </c>
      <c r="U571">
        <v>0</v>
      </c>
      <c r="V571">
        <v>0</v>
      </c>
      <c r="W571" t="str">
        <f t="shared" si="20"/>
        <v>PSCAD_SMIB_D_V.Osc_SCR7.06_XR1.63_P1_Q0_190.2_18Hz</v>
      </c>
      <c r="X571" t="str">
        <f t="shared" si="21"/>
        <v>1_0_7.06_1.63</v>
      </c>
      <c r="Z571">
        <v>18</v>
      </c>
      <c r="AB571" s="15"/>
      <c r="AC571" t="str">
        <f t="shared" si="22"/>
        <v>PSCAD_Test_190.2_18Hz_LWBESS_R0_SCR7.06_XR1.63_P1_Q0_NOBESS</v>
      </c>
      <c r="AD571" t="s">
        <v>252</v>
      </c>
    </row>
    <row r="572" spans="1:30" x14ac:dyDescent="0.25">
      <c r="A572" s="1" t="s">
        <v>138</v>
      </c>
      <c r="B572" t="s">
        <v>55</v>
      </c>
      <c r="C572" t="s">
        <v>169</v>
      </c>
      <c r="D572" t="s">
        <v>1301</v>
      </c>
      <c r="E572" s="4" t="s">
        <v>334</v>
      </c>
      <c r="F572" t="s">
        <v>305</v>
      </c>
      <c r="G572">
        <v>30</v>
      </c>
      <c r="H572">
        <v>1</v>
      </c>
      <c r="I572" s="7">
        <v>0</v>
      </c>
      <c r="J572">
        <f>[6]Inputs!$B$6</f>
        <v>7.06</v>
      </c>
      <c r="K572">
        <f>[6]Inputs!$C$6</f>
        <v>1.63</v>
      </c>
      <c r="L572" s="5" t="str">
        <f>VLOOKUP(X572,[5]Inputs!$A:$F,6,FALSE)</f>
        <v>0.9653</v>
      </c>
      <c r="M572" s="5" t="str">
        <f>VLOOKUP(X572,[5]Inputs!$A:$H,8,FALSE)</f>
        <v>1.0375</v>
      </c>
      <c r="N572" s="5" t="str">
        <f>VLOOKUP(X572,[5]Inputs!$A:$H,7,FALSE)</f>
        <v>1.0300</v>
      </c>
      <c r="O572">
        <v>0</v>
      </c>
      <c r="P572">
        <v>0</v>
      </c>
      <c r="Q572" s="17">
        <f>(SQRT((100/(J572*[5]Inputs!$B$9)*V572)^2/(K572^2+1)))*([5]Inputs!$B$8^2/100)</f>
        <v>0</v>
      </c>
      <c r="R572" s="17">
        <f>SQRT((([5]Inputs!$B$8^2/100)*100/(J572*[5]Inputs!$B$9)*V572)^2-(Q572)^2)/(2*PI()*50)</f>
        <v>0</v>
      </c>
      <c r="S572">
        <f>SQRT((100/(J572*[5]Inputs!$B$9))^2/(K572^2+1))*[5]Inputs!$B$8^2/100</f>
        <v>12.409471324438538</v>
      </c>
      <c r="T572">
        <f>SQRT((100/(J572*[5]Inputs!$B$9))^2-SQRT((100/(J572*[5]Inputs!$B$9))^2/(K572^2+1))^2)*[5]Inputs!$B$8^2/100/2/PI()/50</f>
        <v>6.4385935699593638E-2</v>
      </c>
      <c r="U572">
        <v>0</v>
      </c>
      <c r="V572">
        <v>0</v>
      </c>
      <c r="W572" t="str">
        <f t="shared" si="20"/>
        <v>PSCAD_SMIB_D_V.Osc_SCR7.06_XR1.63_P1_Q0_190.2_19Hz</v>
      </c>
      <c r="X572" t="str">
        <f t="shared" si="21"/>
        <v>1_0_7.06_1.63</v>
      </c>
      <c r="Z572">
        <v>19</v>
      </c>
      <c r="AB572" s="15"/>
      <c r="AC572" t="str">
        <f t="shared" si="22"/>
        <v>PSCAD_Test_190.2_19Hz_LWBESS_R0_SCR7.06_XR1.63_P1_Q0_NOBESS</v>
      </c>
      <c r="AD572" t="s">
        <v>253</v>
      </c>
    </row>
    <row r="573" spans="1:30" x14ac:dyDescent="0.25">
      <c r="A573" s="1" t="s">
        <v>139</v>
      </c>
      <c r="B573" t="s">
        <v>55</v>
      </c>
      <c r="C573" t="s">
        <v>169</v>
      </c>
      <c r="D573" t="s">
        <v>1301</v>
      </c>
      <c r="E573" s="4" t="s">
        <v>334</v>
      </c>
      <c r="F573" t="s">
        <v>305</v>
      </c>
      <c r="G573">
        <v>30</v>
      </c>
      <c r="H573">
        <v>1</v>
      </c>
      <c r="I573" s="7">
        <v>0</v>
      </c>
      <c r="J573">
        <f>[6]Inputs!$B$6</f>
        <v>7.06</v>
      </c>
      <c r="K573">
        <f>[6]Inputs!$C$6</f>
        <v>1.63</v>
      </c>
      <c r="L573" s="5" t="str">
        <f>VLOOKUP(X573,[5]Inputs!$A:$F,6,FALSE)</f>
        <v>0.9653</v>
      </c>
      <c r="M573" s="5" t="str">
        <f>VLOOKUP(X573,[5]Inputs!$A:$H,8,FALSE)</f>
        <v>1.0375</v>
      </c>
      <c r="N573" s="5" t="str">
        <f>VLOOKUP(X573,[5]Inputs!$A:$H,7,FALSE)</f>
        <v>1.0300</v>
      </c>
      <c r="O573">
        <v>0</v>
      </c>
      <c r="P573">
        <v>0</v>
      </c>
      <c r="Q573" s="17">
        <f>(SQRT((100/(J573*[5]Inputs!$B$9)*V573)^2/(K573^2+1)))*([5]Inputs!$B$8^2/100)</f>
        <v>0</v>
      </c>
      <c r="R573" s="17">
        <f>SQRT((([5]Inputs!$B$8^2/100)*100/(J573*[5]Inputs!$B$9)*V573)^2-(Q573)^2)/(2*PI()*50)</f>
        <v>0</v>
      </c>
      <c r="S573">
        <f>SQRT((100/(J573*[5]Inputs!$B$9))^2/(K573^2+1))*[5]Inputs!$B$8^2/100</f>
        <v>12.409471324438538</v>
      </c>
      <c r="T573">
        <f>SQRT((100/(J573*[5]Inputs!$B$9))^2-SQRT((100/(J573*[5]Inputs!$B$9))^2/(K573^2+1))^2)*[5]Inputs!$B$8^2/100/2/PI()/50</f>
        <v>6.4385935699593638E-2</v>
      </c>
      <c r="U573">
        <v>0</v>
      </c>
      <c r="V573">
        <v>0</v>
      </c>
      <c r="W573" t="str">
        <f t="shared" si="20"/>
        <v>PSCAD_SMIB_D_V.Osc_SCR7.06_XR1.63_P1_Q0_190.2_20Hz</v>
      </c>
      <c r="X573" t="str">
        <f t="shared" si="21"/>
        <v>1_0_7.06_1.63</v>
      </c>
      <c r="Z573">
        <v>20</v>
      </c>
      <c r="AB573" s="15"/>
      <c r="AC573" t="str">
        <f t="shared" si="22"/>
        <v>PSCAD_Test_190.2_20Hz_LWBESS_R0_SCR7.06_XR1.63_P1_Q0_NOBESS</v>
      </c>
      <c r="AD573" t="s">
        <v>254</v>
      </c>
    </row>
    <row r="574" spans="1:30" x14ac:dyDescent="0.25">
      <c r="A574" s="1" t="s">
        <v>188</v>
      </c>
      <c r="B574" t="s">
        <v>55</v>
      </c>
      <c r="C574" t="s">
        <v>99</v>
      </c>
      <c r="D574" t="s">
        <v>1301</v>
      </c>
      <c r="E574" s="4" t="s">
        <v>335</v>
      </c>
      <c r="F574" t="s">
        <v>305</v>
      </c>
      <c r="G574">
        <v>30</v>
      </c>
      <c r="H574">
        <v>0.5</v>
      </c>
      <c r="I574" s="7">
        <v>0</v>
      </c>
      <c r="J574" s="7">
        <v>4.53</v>
      </c>
      <c r="K574" s="7">
        <v>1.21</v>
      </c>
      <c r="L574" s="5" t="str">
        <f>VLOOKUP(X574,[5]Inputs!$A:$F,6,FALSE)</f>
        <v>0.9653</v>
      </c>
      <c r="M574" s="5" t="str">
        <f>VLOOKUP(X574,[5]Inputs!$A:$H,8,FALSE)</f>
        <v>1.0250</v>
      </c>
      <c r="N574" s="5" t="str">
        <f>VLOOKUP(X574,[5]Inputs!$A:$H,7,FALSE)</f>
        <v>1.0300</v>
      </c>
      <c r="O574">
        <v>0</v>
      </c>
      <c r="P574">
        <v>0</v>
      </c>
      <c r="Q574" s="17">
        <f>(SQRT((100/(J574*[5]Inputs!$B$9)*V574)^2/(K574^2+1)))*([5]Inputs!$B$8^2/100)</f>
        <v>0</v>
      </c>
      <c r="R574" s="17">
        <f>SQRT((([5]Inputs!$B$8^2/100)*100/(J574*[5]Inputs!$B$9)*V574)^2-(Q574)^2)/(2*PI()*50)</f>
        <v>0</v>
      </c>
      <c r="S574">
        <f>SQRT((100/(J574*[5]Inputs!$B$9))^2/(K574^2+1))*[5]Inputs!$B$8^2/100</f>
        <v>23.560643977140487</v>
      </c>
      <c r="T574">
        <f>SQRT((100/(J574*[5]Inputs!$B$9))^2-SQRT((100/(J574*[5]Inputs!$B$9))^2/(K574^2+1))^2)*[5]Inputs!$B$8^2/100/2/PI()/50</f>
        <v>9.0744989423642869E-2</v>
      </c>
      <c r="U574">
        <v>0</v>
      </c>
      <c r="V574">
        <v>0</v>
      </c>
      <c r="W574" t="str">
        <f t="shared" si="20"/>
        <v>PSCAD_SMIB_D_F.Osc_SCR4.53_XR1.21_P0.5_Q0_191.1_0.1Hz</v>
      </c>
      <c r="X574" t="str">
        <f t="shared" si="21"/>
        <v>0.5_0_4.53_1.21</v>
      </c>
      <c r="Z574">
        <v>0.1</v>
      </c>
      <c r="AB574" s="15"/>
      <c r="AC574" t="str">
        <f t="shared" si="22"/>
        <v>PSCAD_Test_191.1_0.1Hz_LWBESS_R0_SCR4.53_XR1.21_P0.5_Q0_NOBESS</v>
      </c>
    </row>
    <row r="575" spans="1:30" x14ac:dyDescent="0.25">
      <c r="A575" s="1" t="s">
        <v>189</v>
      </c>
      <c r="B575" t="s">
        <v>55</v>
      </c>
      <c r="C575" t="s">
        <v>99</v>
      </c>
      <c r="D575" t="s">
        <v>1301</v>
      </c>
      <c r="E575" s="4" t="s">
        <v>335</v>
      </c>
      <c r="F575" t="s">
        <v>305</v>
      </c>
      <c r="G575">
        <v>30</v>
      </c>
      <c r="H575">
        <v>0.5</v>
      </c>
      <c r="I575" s="7">
        <v>0</v>
      </c>
      <c r="J575" s="7">
        <v>4.53</v>
      </c>
      <c r="K575" s="7">
        <v>1.21</v>
      </c>
      <c r="L575" s="5" t="str">
        <f>VLOOKUP(X575,[5]Inputs!$A:$F,6,FALSE)</f>
        <v>0.9653</v>
      </c>
      <c r="M575" s="5" t="str">
        <f>VLOOKUP(X575,[5]Inputs!$A:$H,8,FALSE)</f>
        <v>1.0250</v>
      </c>
      <c r="N575" s="5" t="str">
        <f>VLOOKUP(X575,[5]Inputs!$A:$H,7,FALSE)</f>
        <v>1.0300</v>
      </c>
      <c r="O575">
        <v>0</v>
      </c>
      <c r="P575">
        <v>0</v>
      </c>
      <c r="Q575" s="17">
        <f>(SQRT((100/(J575*[5]Inputs!$B$9)*V575)^2/(K575^2+1)))*([5]Inputs!$B$8^2/100)</f>
        <v>0</v>
      </c>
      <c r="R575" s="17">
        <f>SQRT((([5]Inputs!$B$8^2/100)*100/(J575*[5]Inputs!$B$9)*V575)^2-(Q575)^2)/(2*PI()*50)</f>
        <v>0</v>
      </c>
      <c r="S575">
        <f>SQRT((100/(J575*[5]Inputs!$B$9))^2/(K575^2+1))*[5]Inputs!$B$8^2/100</f>
        <v>23.560643977140487</v>
      </c>
      <c r="T575">
        <f>SQRT((100/(J575*[5]Inputs!$B$9))^2-SQRT((100/(J575*[5]Inputs!$B$9))^2/(K575^2+1))^2)*[5]Inputs!$B$8^2/100/2/PI()/50</f>
        <v>9.0744989423642869E-2</v>
      </c>
      <c r="U575">
        <v>0</v>
      </c>
      <c r="V575">
        <v>0</v>
      </c>
      <c r="W575" t="str">
        <f t="shared" si="20"/>
        <v>PSCAD_SMIB_D_F.Osc_SCR4.53_XR1.21_P0.5_Q0_191.1_0.2Hz</v>
      </c>
      <c r="X575" t="str">
        <f t="shared" si="21"/>
        <v>0.5_0_4.53_1.21</v>
      </c>
      <c r="Z575">
        <v>0.2</v>
      </c>
      <c r="AB575" s="15"/>
      <c r="AC575" t="str">
        <f t="shared" si="22"/>
        <v>PSCAD_Test_191.1_0.2Hz_LWBESS_R0_SCR4.53_XR1.21_P0.5_Q0_NOBESS</v>
      </c>
    </row>
    <row r="576" spans="1:30" x14ac:dyDescent="0.25">
      <c r="A576" s="1" t="s">
        <v>190</v>
      </c>
      <c r="B576" t="s">
        <v>55</v>
      </c>
      <c r="C576" t="s">
        <v>99</v>
      </c>
      <c r="D576" t="s">
        <v>1301</v>
      </c>
      <c r="E576" s="4" t="s">
        <v>335</v>
      </c>
      <c r="F576" t="s">
        <v>305</v>
      </c>
      <c r="G576">
        <v>30</v>
      </c>
      <c r="H576">
        <v>0.5</v>
      </c>
      <c r="I576" s="7">
        <v>0</v>
      </c>
      <c r="J576" s="7">
        <v>4.53</v>
      </c>
      <c r="K576" s="7">
        <v>1.21</v>
      </c>
      <c r="L576" s="5" t="str">
        <f>VLOOKUP(X576,[5]Inputs!$A:$F,6,FALSE)</f>
        <v>0.9653</v>
      </c>
      <c r="M576" s="5" t="str">
        <f>VLOOKUP(X576,[5]Inputs!$A:$H,8,FALSE)</f>
        <v>1.0250</v>
      </c>
      <c r="N576" s="5" t="str">
        <f>VLOOKUP(X576,[5]Inputs!$A:$H,7,FALSE)</f>
        <v>1.0300</v>
      </c>
      <c r="O576">
        <v>0</v>
      </c>
      <c r="P576">
        <v>0</v>
      </c>
      <c r="Q576" s="17">
        <f>(SQRT((100/(J576*[5]Inputs!$B$9)*V576)^2/(K576^2+1)))*([5]Inputs!$B$8^2/100)</f>
        <v>0</v>
      </c>
      <c r="R576" s="17">
        <f>SQRT((([5]Inputs!$B$8^2/100)*100/(J576*[5]Inputs!$B$9)*V576)^2-(Q576)^2)/(2*PI()*50)</f>
        <v>0</v>
      </c>
      <c r="S576">
        <f>SQRT((100/(J576*[5]Inputs!$B$9))^2/(K576^2+1))*[5]Inputs!$B$8^2/100</f>
        <v>23.560643977140487</v>
      </c>
      <c r="T576">
        <f>SQRT((100/(J576*[5]Inputs!$B$9))^2-SQRT((100/(J576*[5]Inputs!$B$9))^2/(K576^2+1))^2)*[5]Inputs!$B$8^2/100/2/PI()/50</f>
        <v>9.0744989423642869E-2</v>
      </c>
      <c r="U576">
        <v>0</v>
      </c>
      <c r="V576">
        <v>0</v>
      </c>
      <c r="W576" t="str">
        <f t="shared" si="20"/>
        <v>PSCAD_SMIB_D_F.Osc_SCR4.53_XR1.21_P0.5_Q0_191.1_0.3Hz</v>
      </c>
      <c r="X576" t="str">
        <f t="shared" si="21"/>
        <v>0.5_0_4.53_1.21</v>
      </c>
      <c r="Z576">
        <v>0.3</v>
      </c>
      <c r="AB576" s="15"/>
      <c r="AC576" t="str">
        <f t="shared" si="22"/>
        <v>PSCAD_Test_191.1_0.3Hz_LWBESS_R0_SCR4.53_XR1.21_P0.5_Q0_NOBESS</v>
      </c>
    </row>
    <row r="577" spans="1:29" x14ac:dyDescent="0.25">
      <c r="A577" s="1" t="s">
        <v>191</v>
      </c>
      <c r="B577" t="s">
        <v>55</v>
      </c>
      <c r="C577" t="s">
        <v>99</v>
      </c>
      <c r="D577" t="s">
        <v>1301</v>
      </c>
      <c r="E577" s="4" t="s">
        <v>335</v>
      </c>
      <c r="F577" t="s">
        <v>305</v>
      </c>
      <c r="G577">
        <v>30</v>
      </c>
      <c r="H577">
        <v>0.5</v>
      </c>
      <c r="I577" s="7">
        <v>0</v>
      </c>
      <c r="J577" s="7">
        <v>4.53</v>
      </c>
      <c r="K577" s="7">
        <v>1.21</v>
      </c>
      <c r="L577" s="5" t="str">
        <f>VLOOKUP(X577,[5]Inputs!$A:$F,6,FALSE)</f>
        <v>0.9653</v>
      </c>
      <c r="M577" s="5" t="str">
        <f>VLOOKUP(X577,[5]Inputs!$A:$H,8,FALSE)</f>
        <v>1.0250</v>
      </c>
      <c r="N577" s="5" t="str">
        <f>VLOOKUP(X577,[5]Inputs!$A:$H,7,FALSE)</f>
        <v>1.0300</v>
      </c>
      <c r="O577">
        <v>0</v>
      </c>
      <c r="P577">
        <v>0</v>
      </c>
      <c r="Q577" s="17">
        <f>(SQRT((100/(J577*[5]Inputs!$B$9)*V577)^2/(K577^2+1)))*([5]Inputs!$B$8^2/100)</f>
        <v>0</v>
      </c>
      <c r="R577" s="17">
        <f>SQRT((([5]Inputs!$B$8^2/100)*100/(J577*[5]Inputs!$B$9)*V577)^2-(Q577)^2)/(2*PI()*50)</f>
        <v>0</v>
      </c>
      <c r="S577">
        <f>SQRT((100/(J577*[5]Inputs!$B$9))^2/(K577^2+1))*[5]Inputs!$B$8^2/100</f>
        <v>23.560643977140487</v>
      </c>
      <c r="T577">
        <f>SQRT((100/(J577*[5]Inputs!$B$9))^2-SQRT((100/(J577*[5]Inputs!$B$9))^2/(K577^2+1))^2)*[5]Inputs!$B$8^2/100/2/PI()/50</f>
        <v>9.0744989423642869E-2</v>
      </c>
      <c r="U577">
        <v>0</v>
      </c>
      <c r="V577">
        <v>0</v>
      </c>
      <c r="W577" t="str">
        <f t="shared" si="20"/>
        <v>PSCAD_SMIB_D_F.Osc_SCR4.53_XR1.21_P0.5_Q0_191.1_0.4Hz</v>
      </c>
      <c r="X577" t="str">
        <f t="shared" si="21"/>
        <v>0.5_0_4.53_1.21</v>
      </c>
      <c r="Z577">
        <v>0.4</v>
      </c>
      <c r="AB577" s="15"/>
      <c r="AC577" t="str">
        <f t="shared" si="22"/>
        <v>PSCAD_Test_191.1_0.4Hz_LWBESS_R0_SCR4.53_XR1.21_P0.5_Q0_NOBESS</v>
      </c>
    </row>
    <row r="578" spans="1:29" x14ac:dyDescent="0.25">
      <c r="A578" s="1" t="s">
        <v>192</v>
      </c>
      <c r="B578" t="s">
        <v>55</v>
      </c>
      <c r="C578" t="s">
        <v>99</v>
      </c>
      <c r="D578" t="s">
        <v>1301</v>
      </c>
      <c r="E578" s="4" t="s">
        <v>335</v>
      </c>
      <c r="F578" t="s">
        <v>305</v>
      </c>
      <c r="G578">
        <v>30</v>
      </c>
      <c r="H578">
        <v>0.5</v>
      </c>
      <c r="I578" s="7">
        <v>0</v>
      </c>
      <c r="J578" s="7">
        <v>4.53</v>
      </c>
      <c r="K578" s="7">
        <v>1.21</v>
      </c>
      <c r="L578" s="5" t="str">
        <f>VLOOKUP(X578,[5]Inputs!$A:$F,6,FALSE)</f>
        <v>0.9653</v>
      </c>
      <c r="M578" s="5" t="str">
        <f>VLOOKUP(X578,[5]Inputs!$A:$H,8,FALSE)</f>
        <v>1.0250</v>
      </c>
      <c r="N578" s="5" t="str">
        <f>VLOOKUP(X578,[5]Inputs!$A:$H,7,FALSE)</f>
        <v>1.0300</v>
      </c>
      <c r="O578">
        <v>0</v>
      </c>
      <c r="P578">
        <v>0</v>
      </c>
      <c r="Q578" s="17">
        <f>(SQRT((100/(J578*[5]Inputs!$B$9)*V578)^2/(K578^2+1)))*([5]Inputs!$B$8^2/100)</f>
        <v>0</v>
      </c>
      <c r="R578" s="17">
        <f>SQRT((([5]Inputs!$B$8^2/100)*100/(J578*[5]Inputs!$B$9)*V578)^2-(Q578)^2)/(2*PI()*50)</f>
        <v>0</v>
      </c>
      <c r="S578">
        <f>SQRT((100/(J578*[5]Inputs!$B$9))^2/(K578^2+1))*[5]Inputs!$B$8^2/100</f>
        <v>23.560643977140487</v>
      </c>
      <c r="T578">
        <f>SQRT((100/(J578*[5]Inputs!$B$9))^2-SQRT((100/(J578*[5]Inputs!$B$9))^2/(K578^2+1))^2)*[5]Inputs!$B$8^2/100/2/PI()/50</f>
        <v>9.0744989423642869E-2</v>
      </c>
      <c r="U578">
        <v>0</v>
      </c>
      <c r="V578">
        <v>0</v>
      </c>
      <c r="W578" t="str">
        <f t="shared" si="20"/>
        <v>PSCAD_SMIB_D_F.Osc_SCR4.53_XR1.21_P0.5_Q0_191.1_0.5Hz</v>
      </c>
      <c r="X578" t="str">
        <f t="shared" si="21"/>
        <v>0.5_0_4.53_1.21</v>
      </c>
      <c r="Z578">
        <v>0.5</v>
      </c>
      <c r="AB578" s="15"/>
      <c r="AC578" t="str">
        <f t="shared" si="22"/>
        <v>PSCAD_Test_191.1_0.5Hz_LWBESS_R0_SCR4.53_XR1.21_P0.5_Q0_NOBESS</v>
      </c>
    </row>
    <row r="579" spans="1:29" x14ac:dyDescent="0.25">
      <c r="A579" s="1" t="s">
        <v>193</v>
      </c>
      <c r="B579" t="s">
        <v>55</v>
      </c>
      <c r="C579" t="s">
        <v>99</v>
      </c>
      <c r="D579" t="s">
        <v>1301</v>
      </c>
      <c r="E579" s="4" t="s">
        <v>335</v>
      </c>
      <c r="F579" t="s">
        <v>305</v>
      </c>
      <c r="G579">
        <v>30</v>
      </c>
      <c r="H579">
        <v>0.5</v>
      </c>
      <c r="I579" s="7">
        <v>0</v>
      </c>
      <c r="J579" s="7">
        <v>4.53</v>
      </c>
      <c r="K579" s="7">
        <v>1.21</v>
      </c>
      <c r="L579" s="5" t="str">
        <f>VLOOKUP(X579,[5]Inputs!$A:$F,6,FALSE)</f>
        <v>0.9653</v>
      </c>
      <c r="M579" s="5" t="str">
        <f>VLOOKUP(X579,[5]Inputs!$A:$H,8,FALSE)</f>
        <v>1.0250</v>
      </c>
      <c r="N579" s="5" t="str">
        <f>VLOOKUP(X579,[5]Inputs!$A:$H,7,FALSE)</f>
        <v>1.0300</v>
      </c>
      <c r="O579">
        <v>0</v>
      </c>
      <c r="P579">
        <v>0</v>
      </c>
      <c r="Q579" s="17">
        <f>(SQRT((100/(J579*[5]Inputs!$B$9)*V579)^2/(K579^2+1)))*([5]Inputs!$B$8^2/100)</f>
        <v>0</v>
      </c>
      <c r="R579" s="17">
        <f>SQRT((([5]Inputs!$B$8^2/100)*100/(J579*[5]Inputs!$B$9)*V579)^2-(Q579)^2)/(2*PI()*50)</f>
        <v>0</v>
      </c>
      <c r="S579">
        <f>SQRT((100/(J579*[5]Inputs!$B$9))^2/(K579^2+1))*[5]Inputs!$B$8^2/100</f>
        <v>23.560643977140487</v>
      </c>
      <c r="T579">
        <f>SQRT((100/(J579*[5]Inputs!$B$9))^2-SQRT((100/(J579*[5]Inputs!$B$9))^2/(K579^2+1))^2)*[5]Inputs!$B$8^2/100/2/PI()/50</f>
        <v>9.0744989423642869E-2</v>
      </c>
      <c r="U579">
        <v>0</v>
      </c>
      <c r="V579">
        <v>0</v>
      </c>
      <c r="W579" t="str">
        <f t="shared" ref="W579:W642" si="23">"PSCAD_"&amp;F579&amp;"_"&amp;D579&amp;"_"&amp;E579&amp;"_SCR"&amp;ROUND(J579,2)&amp;"_XR"&amp;ROUND(K579,2)&amp;"_P"&amp;H579&amp;"_Q"&amp;I579&amp;"_"&amp;A579</f>
        <v>PSCAD_SMIB_D_F.Osc_SCR4.53_XR1.21_P0.5_Q0_191.1_0.6Hz</v>
      </c>
      <c r="X579" t="str">
        <f t="shared" ref="X579:X642" si="24">H579&amp;"_"&amp;I579&amp;"_"&amp;ROUND(J579,2)&amp;"_"&amp;ROUND(K579,2)</f>
        <v>0.5_0_4.53_1.21</v>
      </c>
      <c r="Z579">
        <v>0.6</v>
      </c>
      <c r="AB579" s="15"/>
      <c r="AC579" t="str">
        <f t="shared" si="22"/>
        <v>PSCAD_Test_191.1_0.6Hz_LWBESS_R0_SCR4.53_XR1.21_P0.5_Q0_NOBESS</v>
      </c>
    </row>
    <row r="580" spans="1:29" x14ac:dyDescent="0.25">
      <c r="A580" s="1" t="s">
        <v>194</v>
      </c>
      <c r="B580" t="s">
        <v>55</v>
      </c>
      <c r="C580" t="s">
        <v>99</v>
      </c>
      <c r="D580" t="s">
        <v>1301</v>
      </c>
      <c r="E580" s="4" t="s">
        <v>335</v>
      </c>
      <c r="F580" t="s">
        <v>305</v>
      </c>
      <c r="G580">
        <v>30</v>
      </c>
      <c r="H580">
        <v>0.5</v>
      </c>
      <c r="I580" s="7">
        <v>0</v>
      </c>
      <c r="J580" s="7">
        <v>4.53</v>
      </c>
      <c r="K580" s="7">
        <v>1.21</v>
      </c>
      <c r="L580" s="5" t="str">
        <f>VLOOKUP(X580,[5]Inputs!$A:$F,6,FALSE)</f>
        <v>0.9653</v>
      </c>
      <c r="M580" s="5" t="str">
        <f>VLOOKUP(X580,[5]Inputs!$A:$H,8,FALSE)</f>
        <v>1.0250</v>
      </c>
      <c r="N580" s="5" t="str">
        <f>VLOOKUP(X580,[5]Inputs!$A:$H,7,FALSE)</f>
        <v>1.0300</v>
      </c>
      <c r="O580">
        <v>0</v>
      </c>
      <c r="P580">
        <v>0</v>
      </c>
      <c r="Q580" s="17">
        <f>(SQRT((100/(J580*[5]Inputs!$B$9)*V580)^2/(K580^2+1)))*([5]Inputs!$B$8^2/100)</f>
        <v>0</v>
      </c>
      <c r="R580" s="17">
        <f>SQRT((([5]Inputs!$B$8^2/100)*100/(J580*[5]Inputs!$B$9)*V580)^2-(Q580)^2)/(2*PI()*50)</f>
        <v>0</v>
      </c>
      <c r="S580">
        <f>SQRT((100/(J580*[5]Inputs!$B$9))^2/(K580^2+1))*[5]Inputs!$B$8^2/100</f>
        <v>23.560643977140487</v>
      </c>
      <c r="T580">
        <f>SQRT((100/(J580*[5]Inputs!$B$9))^2-SQRT((100/(J580*[5]Inputs!$B$9))^2/(K580^2+1))^2)*[5]Inputs!$B$8^2/100/2/PI()/50</f>
        <v>9.0744989423642869E-2</v>
      </c>
      <c r="U580">
        <v>0</v>
      </c>
      <c r="V580">
        <v>0</v>
      </c>
      <c r="W580" t="str">
        <f t="shared" si="23"/>
        <v>PSCAD_SMIB_D_F.Osc_SCR4.53_XR1.21_P0.5_Q0_191.1_0.7Hz</v>
      </c>
      <c r="X580" t="str">
        <f t="shared" si="24"/>
        <v>0.5_0_4.53_1.21</v>
      </c>
      <c r="Z580">
        <v>0.7</v>
      </c>
      <c r="AB580" s="15"/>
      <c r="AC580" t="str">
        <f t="shared" ref="AC580:AC633" si="25">"PSCAD_Test_"&amp;A580&amp;"_LWBESS_R0_SCR"&amp;ROUND(J580,2)&amp;"_XR"&amp;ROUND(K580,2)&amp;"_P"&amp;H580&amp;"_Q"&amp;I580&amp;"_"&amp;"NOBESS"</f>
        <v>PSCAD_Test_191.1_0.7Hz_LWBESS_R0_SCR4.53_XR1.21_P0.5_Q0_NOBESS</v>
      </c>
    </row>
    <row r="581" spans="1:29" x14ac:dyDescent="0.25">
      <c r="A581" s="1" t="s">
        <v>195</v>
      </c>
      <c r="B581" t="s">
        <v>55</v>
      </c>
      <c r="C581" t="s">
        <v>99</v>
      </c>
      <c r="D581" t="s">
        <v>1301</v>
      </c>
      <c r="E581" s="4" t="s">
        <v>335</v>
      </c>
      <c r="F581" t="s">
        <v>305</v>
      </c>
      <c r="G581">
        <v>30</v>
      </c>
      <c r="H581">
        <v>0.5</v>
      </c>
      <c r="I581" s="7">
        <v>0</v>
      </c>
      <c r="J581" s="7">
        <v>4.53</v>
      </c>
      <c r="K581" s="7">
        <v>1.21</v>
      </c>
      <c r="L581" s="5" t="str">
        <f>VLOOKUP(X581,[5]Inputs!$A:$F,6,FALSE)</f>
        <v>0.9653</v>
      </c>
      <c r="M581" s="5" t="str">
        <f>VLOOKUP(X581,[5]Inputs!$A:$H,8,FALSE)</f>
        <v>1.0250</v>
      </c>
      <c r="N581" s="5" t="str">
        <f>VLOOKUP(X581,[5]Inputs!$A:$H,7,FALSE)</f>
        <v>1.0300</v>
      </c>
      <c r="O581">
        <v>0</v>
      </c>
      <c r="P581">
        <v>0</v>
      </c>
      <c r="Q581" s="17">
        <f>(SQRT((100/(J581*[5]Inputs!$B$9)*V581)^2/(K581^2+1)))*([5]Inputs!$B$8^2/100)</f>
        <v>0</v>
      </c>
      <c r="R581" s="17">
        <f>SQRT((([5]Inputs!$B$8^2/100)*100/(J581*[5]Inputs!$B$9)*V581)^2-(Q581)^2)/(2*PI()*50)</f>
        <v>0</v>
      </c>
      <c r="S581">
        <f>SQRT((100/(J581*[5]Inputs!$B$9))^2/(K581^2+1))*[5]Inputs!$B$8^2/100</f>
        <v>23.560643977140487</v>
      </c>
      <c r="T581">
        <f>SQRT((100/(J581*[5]Inputs!$B$9))^2-SQRT((100/(J581*[5]Inputs!$B$9))^2/(K581^2+1))^2)*[5]Inputs!$B$8^2/100/2/PI()/50</f>
        <v>9.0744989423642869E-2</v>
      </c>
      <c r="U581">
        <v>0</v>
      </c>
      <c r="V581">
        <v>0</v>
      </c>
      <c r="W581" t="str">
        <f t="shared" si="23"/>
        <v>PSCAD_SMIB_D_F.Osc_SCR4.53_XR1.21_P0.5_Q0_191.1_0.8Hz</v>
      </c>
      <c r="X581" t="str">
        <f t="shared" si="24"/>
        <v>0.5_0_4.53_1.21</v>
      </c>
      <c r="Z581">
        <v>0.8</v>
      </c>
      <c r="AB581" s="15"/>
      <c r="AC581" t="str">
        <f t="shared" si="25"/>
        <v>PSCAD_Test_191.1_0.8Hz_LWBESS_R0_SCR4.53_XR1.21_P0.5_Q0_NOBESS</v>
      </c>
    </row>
    <row r="582" spans="1:29" x14ac:dyDescent="0.25">
      <c r="A582" s="1" t="s">
        <v>196</v>
      </c>
      <c r="B582" t="s">
        <v>55</v>
      </c>
      <c r="C582" t="s">
        <v>99</v>
      </c>
      <c r="D582" t="s">
        <v>1301</v>
      </c>
      <c r="E582" s="4" t="s">
        <v>335</v>
      </c>
      <c r="F582" t="s">
        <v>305</v>
      </c>
      <c r="G582">
        <v>30</v>
      </c>
      <c r="H582">
        <v>0.5</v>
      </c>
      <c r="I582" s="7">
        <v>0</v>
      </c>
      <c r="J582" s="7">
        <v>4.53</v>
      </c>
      <c r="K582" s="7">
        <v>1.21</v>
      </c>
      <c r="L582" s="5" t="str">
        <f>VLOOKUP(X582,[5]Inputs!$A:$F,6,FALSE)</f>
        <v>0.9653</v>
      </c>
      <c r="M582" s="5" t="str">
        <f>VLOOKUP(X582,[5]Inputs!$A:$H,8,FALSE)</f>
        <v>1.0250</v>
      </c>
      <c r="N582" s="5" t="str">
        <f>VLOOKUP(X582,[5]Inputs!$A:$H,7,FALSE)</f>
        <v>1.0300</v>
      </c>
      <c r="O582">
        <v>0</v>
      </c>
      <c r="P582">
        <v>0</v>
      </c>
      <c r="Q582" s="17">
        <f>(SQRT((100/(J582*[5]Inputs!$B$9)*V582)^2/(K582^2+1)))*([5]Inputs!$B$8^2/100)</f>
        <v>0</v>
      </c>
      <c r="R582" s="17">
        <f>SQRT((([5]Inputs!$B$8^2/100)*100/(J582*[5]Inputs!$B$9)*V582)^2-(Q582)^2)/(2*PI()*50)</f>
        <v>0</v>
      </c>
      <c r="S582">
        <f>SQRT((100/(J582*[5]Inputs!$B$9))^2/(K582^2+1))*[5]Inputs!$B$8^2/100</f>
        <v>23.560643977140487</v>
      </c>
      <c r="T582">
        <f>SQRT((100/(J582*[5]Inputs!$B$9))^2-SQRT((100/(J582*[5]Inputs!$B$9))^2/(K582^2+1))^2)*[5]Inputs!$B$8^2/100/2/PI()/50</f>
        <v>9.0744989423642869E-2</v>
      </c>
      <c r="U582">
        <v>0</v>
      </c>
      <c r="V582">
        <v>0</v>
      </c>
      <c r="W582" t="str">
        <f t="shared" si="23"/>
        <v>PSCAD_SMIB_D_F.Osc_SCR4.53_XR1.21_P0.5_Q0_191.1_0.9Hz</v>
      </c>
      <c r="X582" t="str">
        <f t="shared" si="24"/>
        <v>0.5_0_4.53_1.21</v>
      </c>
      <c r="Z582">
        <v>0.9</v>
      </c>
      <c r="AB582" s="15"/>
      <c r="AC582" t="str">
        <f t="shared" si="25"/>
        <v>PSCAD_Test_191.1_0.9Hz_LWBESS_R0_SCR4.53_XR1.21_P0.5_Q0_NOBESS</v>
      </c>
    </row>
    <row r="583" spans="1:29" x14ac:dyDescent="0.25">
      <c r="A583" s="1" t="s">
        <v>140</v>
      </c>
      <c r="B583" t="s">
        <v>55</v>
      </c>
      <c r="C583" t="s">
        <v>99</v>
      </c>
      <c r="D583" t="s">
        <v>1301</v>
      </c>
      <c r="E583" s="4" t="s">
        <v>335</v>
      </c>
      <c r="F583" t="s">
        <v>305</v>
      </c>
      <c r="G583">
        <v>30</v>
      </c>
      <c r="H583">
        <v>0.5</v>
      </c>
      <c r="I583" s="7">
        <v>0</v>
      </c>
      <c r="J583" s="7">
        <v>4.53</v>
      </c>
      <c r="K583" s="7">
        <v>1.21</v>
      </c>
      <c r="L583" s="5" t="str">
        <f>VLOOKUP(X583,[5]Inputs!$A:$F,6,FALSE)</f>
        <v>0.9653</v>
      </c>
      <c r="M583" s="5" t="str">
        <f>VLOOKUP(X583,[5]Inputs!$A:$H,8,FALSE)</f>
        <v>1.0250</v>
      </c>
      <c r="N583" s="5" t="str">
        <f>VLOOKUP(X583,[5]Inputs!$A:$H,7,FALSE)</f>
        <v>1.0300</v>
      </c>
      <c r="O583">
        <v>0</v>
      </c>
      <c r="P583">
        <v>0</v>
      </c>
      <c r="Q583" s="17">
        <f>(SQRT((100/(J583*[5]Inputs!$B$9)*V583)^2/(K583^2+1)))*([5]Inputs!$B$8^2/100)</f>
        <v>0</v>
      </c>
      <c r="R583" s="17">
        <f>SQRT((([5]Inputs!$B$8^2/100)*100/(J583*[5]Inputs!$B$9)*V583)^2-(Q583)^2)/(2*PI()*50)</f>
        <v>0</v>
      </c>
      <c r="S583">
        <f>SQRT((100/(J583*[5]Inputs!$B$9))^2/(K583^2+1))*[5]Inputs!$B$8^2/100</f>
        <v>23.560643977140487</v>
      </c>
      <c r="T583">
        <f>SQRT((100/(J583*[5]Inputs!$B$9))^2-SQRT((100/(J583*[5]Inputs!$B$9))^2/(K583^2+1))^2)*[5]Inputs!$B$8^2/100/2/PI()/50</f>
        <v>9.0744989423642869E-2</v>
      </c>
      <c r="U583">
        <v>0</v>
      </c>
      <c r="V583">
        <v>0</v>
      </c>
      <c r="W583" t="str">
        <f t="shared" si="23"/>
        <v>PSCAD_SMIB_D_F.Osc_SCR4.53_XR1.21_P0.5_Q0_191.1_1Hz</v>
      </c>
      <c r="X583" t="str">
        <f t="shared" si="24"/>
        <v>0.5_0_4.53_1.21</v>
      </c>
      <c r="Z583">
        <v>1</v>
      </c>
      <c r="AB583" s="15"/>
      <c r="AC583" t="str">
        <f t="shared" si="25"/>
        <v>PSCAD_Test_191.1_1Hz_LWBESS_R0_SCR4.53_XR1.21_P0.5_Q0_NOBESS</v>
      </c>
    </row>
    <row r="584" spans="1:29" x14ac:dyDescent="0.25">
      <c r="A584" s="1" t="s">
        <v>141</v>
      </c>
      <c r="B584" t="s">
        <v>55</v>
      </c>
      <c r="C584" t="s">
        <v>99</v>
      </c>
      <c r="D584" t="s">
        <v>1301</v>
      </c>
      <c r="E584" s="4" t="s">
        <v>335</v>
      </c>
      <c r="F584" t="s">
        <v>305</v>
      </c>
      <c r="G584">
        <v>30</v>
      </c>
      <c r="H584">
        <v>0.5</v>
      </c>
      <c r="I584" s="7">
        <v>0</v>
      </c>
      <c r="J584" s="7">
        <v>4.53</v>
      </c>
      <c r="K584" s="7">
        <v>1.21</v>
      </c>
      <c r="L584" s="5" t="str">
        <f>VLOOKUP(X584,[5]Inputs!$A:$F,6,FALSE)</f>
        <v>0.9653</v>
      </c>
      <c r="M584" s="5" t="str">
        <f>VLOOKUP(X584,[5]Inputs!$A:$H,8,FALSE)</f>
        <v>1.0250</v>
      </c>
      <c r="N584" s="5" t="str">
        <f>VLOOKUP(X584,[5]Inputs!$A:$H,7,FALSE)</f>
        <v>1.0300</v>
      </c>
      <c r="O584">
        <v>0</v>
      </c>
      <c r="P584">
        <v>0</v>
      </c>
      <c r="Q584" s="17">
        <f>(SQRT((100/(J584*[5]Inputs!$B$9)*V584)^2/(K584^2+1)))*([5]Inputs!$B$8^2/100)</f>
        <v>0</v>
      </c>
      <c r="R584" s="17">
        <f>SQRT((([5]Inputs!$B$8^2/100)*100/(J584*[5]Inputs!$B$9)*V584)^2-(Q584)^2)/(2*PI()*50)</f>
        <v>0</v>
      </c>
      <c r="S584">
        <f>SQRT((100/(J584*[5]Inputs!$B$9))^2/(K584^2+1))*[5]Inputs!$B$8^2/100</f>
        <v>23.560643977140487</v>
      </c>
      <c r="T584">
        <f>SQRT((100/(J584*[5]Inputs!$B$9))^2-SQRT((100/(J584*[5]Inputs!$B$9))^2/(K584^2+1))^2)*[5]Inputs!$B$8^2/100/2/PI()/50</f>
        <v>9.0744989423642869E-2</v>
      </c>
      <c r="U584">
        <v>0</v>
      </c>
      <c r="V584">
        <v>0</v>
      </c>
      <c r="W584" t="str">
        <f t="shared" si="23"/>
        <v>PSCAD_SMIB_D_F.Osc_SCR4.53_XR1.21_P0.5_Q0_191.1_2Hz</v>
      </c>
      <c r="X584" t="str">
        <f t="shared" si="24"/>
        <v>0.5_0_4.53_1.21</v>
      </c>
      <c r="Z584">
        <v>2</v>
      </c>
      <c r="AB584" s="15"/>
      <c r="AC584" t="str">
        <f t="shared" si="25"/>
        <v>PSCAD_Test_191.1_2Hz_LWBESS_R0_SCR4.53_XR1.21_P0.5_Q0_NOBESS</v>
      </c>
    </row>
    <row r="585" spans="1:29" x14ac:dyDescent="0.25">
      <c r="A585" s="1" t="s">
        <v>142</v>
      </c>
      <c r="B585" t="s">
        <v>55</v>
      </c>
      <c r="C585" t="s">
        <v>99</v>
      </c>
      <c r="D585" t="s">
        <v>1301</v>
      </c>
      <c r="E585" s="4" t="s">
        <v>335</v>
      </c>
      <c r="F585" t="s">
        <v>305</v>
      </c>
      <c r="G585">
        <v>30</v>
      </c>
      <c r="H585">
        <v>0.5</v>
      </c>
      <c r="I585" s="7">
        <v>0</v>
      </c>
      <c r="J585" s="7">
        <v>4.53</v>
      </c>
      <c r="K585" s="7">
        <v>1.21</v>
      </c>
      <c r="L585" s="5" t="str">
        <f>VLOOKUP(X585,[5]Inputs!$A:$F,6,FALSE)</f>
        <v>0.9653</v>
      </c>
      <c r="M585" s="5" t="str">
        <f>VLOOKUP(X585,[5]Inputs!$A:$H,8,FALSE)</f>
        <v>1.0250</v>
      </c>
      <c r="N585" s="5" t="str">
        <f>VLOOKUP(X585,[5]Inputs!$A:$H,7,FALSE)</f>
        <v>1.0300</v>
      </c>
      <c r="O585">
        <v>0</v>
      </c>
      <c r="P585">
        <v>0</v>
      </c>
      <c r="Q585" s="17">
        <f>(SQRT((100/(J585*[5]Inputs!$B$9)*V585)^2/(K585^2+1)))*([5]Inputs!$B$8^2/100)</f>
        <v>0</v>
      </c>
      <c r="R585" s="17">
        <f>SQRT((([5]Inputs!$B$8^2/100)*100/(J585*[5]Inputs!$B$9)*V585)^2-(Q585)^2)/(2*PI()*50)</f>
        <v>0</v>
      </c>
      <c r="S585">
        <f>SQRT((100/(J585*[5]Inputs!$B$9))^2/(K585^2+1))*[5]Inputs!$B$8^2/100</f>
        <v>23.560643977140487</v>
      </c>
      <c r="T585">
        <f>SQRT((100/(J585*[5]Inputs!$B$9))^2-SQRT((100/(J585*[5]Inputs!$B$9))^2/(K585^2+1))^2)*[5]Inputs!$B$8^2/100/2/PI()/50</f>
        <v>9.0744989423642869E-2</v>
      </c>
      <c r="U585">
        <v>0</v>
      </c>
      <c r="V585">
        <v>0</v>
      </c>
      <c r="W585" t="str">
        <f t="shared" si="23"/>
        <v>PSCAD_SMIB_D_F.Osc_SCR4.53_XR1.21_P0.5_Q0_191.1_3Hz</v>
      </c>
      <c r="X585" t="str">
        <f t="shared" si="24"/>
        <v>0.5_0_4.53_1.21</v>
      </c>
      <c r="Z585">
        <v>3</v>
      </c>
      <c r="AB585" s="15"/>
      <c r="AC585" t="str">
        <f t="shared" si="25"/>
        <v>PSCAD_Test_191.1_3Hz_LWBESS_R0_SCR4.53_XR1.21_P0.5_Q0_NOBESS</v>
      </c>
    </row>
    <row r="586" spans="1:29" x14ac:dyDescent="0.25">
      <c r="A586" s="1" t="s">
        <v>143</v>
      </c>
      <c r="B586" t="s">
        <v>55</v>
      </c>
      <c r="C586" t="s">
        <v>99</v>
      </c>
      <c r="D586" t="s">
        <v>1301</v>
      </c>
      <c r="E586" s="4" t="s">
        <v>335</v>
      </c>
      <c r="F586" t="s">
        <v>305</v>
      </c>
      <c r="G586">
        <v>30</v>
      </c>
      <c r="H586">
        <v>0.5</v>
      </c>
      <c r="I586" s="7">
        <v>0</v>
      </c>
      <c r="J586" s="7">
        <v>4.53</v>
      </c>
      <c r="K586" s="7">
        <v>1.21</v>
      </c>
      <c r="L586" s="5" t="str">
        <f>VLOOKUP(X586,[5]Inputs!$A:$F,6,FALSE)</f>
        <v>0.9653</v>
      </c>
      <c r="M586" s="5" t="str">
        <f>VLOOKUP(X586,[5]Inputs!$A:$H,8,FALSE)</f>
        <v>1.0250</v>
      </c>
      <c r="N586" s="5" t="str">
        <f>VLOOKUP(X586,[5]Inputs!$A:$H,7,FALSE)</f>
        <v>1.0300</v>
      </c>
      <c r="O586">
        <v>0</v>
      </c>
      <c r="P586">
        <v>0</v>
      </c>
      <c r="Q586" s="17">
        <f>(SQRT((100/(J586*[5]Inputs!$B$9)*V586)^2/(K586^2+1)))*([5]Inputs!$B$8^2/100)</f>
        <v>0</v>
      </c>
      <c r="R586" s="17">
        <f>SQRT((([5]Inputs!$B$8^2/100)*100/(J586*[5]Inputs!$B$9)*V586)^2-(Q586)^2)/(2*PI()*50)</f>
        <v>0</v>
      </c>
      <c r="S586">
        <f>SQRT((100/(J586*[5]Inputs!$B$9))^2/(K586^2+1))*[5]Inputs!$B$8^2/100</f>
        <v>23.560643977140487</v>
      </c>
      <c r="T586">
        <f>SQRT((100/(J586*[5]Inputs!$B$9))^2-SQRT((100/(J586*[5]Inputs!$B$9))^2/(K586^2+1))^2)*[5]Inputs!$B$8^2/100/2/PI()/50</f>
        <v>9.0744989423642869E-2</v>
      </c>
      <c r="U586">
        <v>0</v>
      </c>
      <c r="V586">
        <v>0</v>
      </c>
      <c r="W586" t="str">
        <f t="shared" si="23"/>
        <v>PSCAD_SMIB_D_F.Osc_SCR4.53_XR1.21_P0.5_Q0_191.1_4Hz</v>
      </c>
      <c r="X586" t="str">
        <f t="shared" si="24"/>
        <v>0.5_0_4.53_1.21</v>
      </c>
      <c r="Z586">
        <v>4</v>
      </c>
      <c r="AB586" s="15"/>
      <c r="AC586" t="str">
        <f t="shared" si="25"/>
        <v>PSCAD_Test_191.1_4Hz_LWBESS_R0_SCR4.53_XR1.21_P0.5_Q0_NOBESS</v>
      </c>
    </row>
    <row r="587" spans="1:29" x14ac:dyDescent="0.25">
      <c r="A587" s="1" t="s">
        <v>144</v>
      </c>
      <c r="B587" t="s">
        <v>55</v>
      </c>
      <c r="C587" t="s">
        <v>99</v>
      </c>
      <c r="D587" t="s">
        <v>1301</v>
      </c>
      <c r="E587" s="4" t="s">
        <v>335</v>
      </c>
      <c r="F587" t="s">
        <v>305</v>
      </c>
      <c r="G587">
        <v>30</v>
      </c>
      <c r="H587">
        <v>0.5</v>
      </c>
      <c r="I587" s="7">
        <v>0</v>
      </c>
      <c r="J587" s="7">
        <v>4.53</v>
      </c>
      <c r="K587" s="7">
        <v>1.21</v>
      </c>
      <c r="L587" s="5" t="str">
        <f>VLOOKUP(X587,[5]Inputs!$A:$F,6,FALSE)</f>
        <v>0.9653</v>
      </c>
      <c r="M587" s="5" t="str">
        <f>VLOOKUP(X587,[5]Inputs!$A:$H,8,FALSE)</f>
        <v>1.0250</v>
      </c>
      <c r="N587" s="5" t="str">
        <f>VLOOKUP(X587,[5]Inputs!$A:$H,7,FALSE)</f>
        <v>1.0300</v>
      </c>
      <c r="O587">
        <v>0</v>
      </c>
      <c r="P587">
        <v>0</v>
      </c>
      <c r="Q587" s="17">
        <f>(SQRT((100/(J587*[5]Inputs!$B$9)*V587)^2/(K587^2+1)))*([5]Inputs!$B$8^2/100)</f>
        <v>0</v>
      </c>
      <c r="R587" s="17">
        <f>SQRT((([5]Inputs!$B$8^2/100)*100/(J587*[5]Inputs!$B$9)*V587)^2-(Q587)^2)/(2*PI()*50)</f>
        <v>0</v>
      </c>
      <c r="S587">
        <f>SQRT((100/(J587*[5]Inputs!$B$9))^2/(K587^2+1))*[5]Inputs!$B$8^2/100</f>
        <v>23.560643977140487</v>
      </c>
      <c r="T587">
        <f>SQRT((100/(J587*[5]Inputs!$B$9))^2-SQRT((100/(J587*[5]Inputs!$B$9))^2/(K587^2+1))^2)*[5]Inputs!$B$8^2/100/2/PI()/50</f>
        <v>9.0744989423642869E-2</v>
      </c>
      <c r="U587">
        <v>0</v>
      </c>
      <c r="V587">
        <v>0</v>
      </c>
      <c r="W587" t="str">
        <f t="shared" si="23"/>
        <v>PSCAD_SMIB_D_F.Osc_SCR4.53_XR1.21_P0.5_Q0_191.1_5Hz</v>
      </c>
      <c r="X587" t="str">
        <f t="shared" si="24"/>
        <v>0.5_0_4.53_1.21</v>
      </c>
      <c r="Z587">
        <v>5</v>
      </c>
      <c r="AB587" s="15"/>
      <c r="AC587" t="str">
        <f t="shared" si="25"/>
        <v>PSCAD_Test_191.1_5Hz_LWBESS_R0_SCR4.53_XR1.21_P0.5_Q0_NOBESS</v>
      </c>
    </row>
    <row r="588" spans="1:29" x14ac:dyDescent="0.25">
      <c r="A588" s="1" t="s">
        <v>145</v>
      </c>
      <c r="B588" t="s">
        <v>55</v>
      </c>
      <c r="C588" t="s">
        <v>99</v>
      </c>
      <c r="D588" t="s">
        <v>1301</v>
      </c>
      <c r="E588" s="4" t="s">
        <v>335</v>
      </c>
      <c r="F588" t="s">
        <v>305</v>
      </c>
      <c r="G588">
        <v>30</v>
      </c>
      <c r="H588">
        <v>0.5</v>
      </c>
      <c r="I588" s="7">
        <v>0</v>
      </c>
      <c r="J588" s="7">
        <v>4.53</v>
      </c>
      <c r="K588" s="7">
        <v>1.21</v>
      </c>
      <c r="L588" s="5" t="str">
        <f>VLOOKUP(X588,[5]Inputs!$A:$F,6,FALSE)</f>
        <v>0.9653</v>
      </c>
      <c r="M588" s="5" t="str">
        <f>VLOOKUP(X588,[5]Inputs!$A:$H,8,FALSE)</f>
        <v>1.0250</v>
      </c>
      <c r="N588" s="5" t="str">
        <f>VLOOKUP(X588,[5]Inputs!$A:$H,7,FALSE)</f>
        <v>1.0300</v>
      </c>
      <c r="O588">
        <v>0</v>
      </c>
      <c r="P588">
        <v>0</v>
      </c>
      <c r="Q588" s="17">
        <f>(SQRT((100/(J588*[5]Inputs!$B$9)*V588)^2/(K588^2+1)))*([5]Inputs!$B$8^2/100)</f>
        <v>0</v>
      </c>
      <c r="R588" s="17">
        <f>SQRT((([5]Inputs!$B$8^2/100)*100/(J588*[5]Inputs!$B$9)*V588)^2-(Q588)^2)/(2*PI()*50)</f>
        <v>0</v>
      </c>
      <c r="S588">
        <f>SQRT((100/(J588*[5]Inputs!$B$9))^2/(K588^2+1))*[5]Inputs!$B$8^2/100</f>
        <v>23.560643977140487</v>
      </c>
      <c r="T588">
        <f>SQRT((100/(J588*[5]Inputs!$B$9))^2-SQRT((100/(J588*[5]Inputs!$B$9))^2/(K588^2+1))^2)*[5]Inputs!$B$8^2/100/2/PI()/50</f>
        <v>9.0744989423642869E-2</v>
      </c>
      <c r="U588">
        <v>0</v>
      </c>
      <c r="V588">
        <v>0</v>
      </c>
      <c r="W588" t="str">
        <f t="shared" si="23"/>
        <v>PSCAD_SMIB_D_F.Osc_SCR4.53_XR1.21_P0.5_Q0_191.1_6Hz</v>
      </c>
      <c r="X588" t="str">
        <f t="shared" si="24"/>
        <v>0.5_0_4.53_1.21</v>
      </c>
      <c r="Z588">
        <v>6</v>
      </c>
      <c r="AB588" s="15"/>
      <c r="AC588" t="str">
        <f t="shared" si="25"/>
        <v>PSCAD_Test_191.1_6Hz_LWBESS_R0_SCR4.53_XR1.21_P0.5_Q0_NOBESS</v>
      </c>
    </row>
    <row r="589" spans="1:29" x14ac:dyDescent="0.25">
      <c r="A589" s="1" t="s">
        <v>146</v>
      </c>
      <c r="B589" t="s">
        <v>55</v>
      </c>
      <c r="C589" t="s">
        <v>99</v>
      </c>
      <c r="D589" t="s">
        <v>1301</v>
      </c>
      <c r="E589" s="4" t="s">
        <v>335</v>
      </c>
      <c r="F589" t="s">
        <v>305</v>
      </c>
      <c r="G589">
        <v>30</v>
      </c>
      <c r="H589">
        <v>0.5</v>
      </c>
      <c r="I589" s="7">
        <v>0</v>
      </c>
      <c r="J589" s="7">
        <v>4.53</v>
      </c>
      <c r="K589" s="7">
        <v>1.21</v>
      </c>
      <c r="L589" s="5" t="str">
        <f>VLOOKUP(X589,[5]Inputs!$A:$F,6,FALSE)</f>
        <v>0.9653</v>
      </c>
      <c r="M589" s="5" t="str">
        <f>VLOOKUP(X589,[5]Inputs!$A:$H,8,FALSE)</f>
        <v>1.0250</v>
      </c>
      <c r="N589" s="5" t="str">
        <f>VLOOKUP(X589,[5]Inputs!$A:$H,7,FALSE)</f>
        <v>1.0300</v>
      </c>
      <c r="O589">
        <v>0</v>
      </c>
      <c r="P589">
        <v>0</v>
      </c>
      <c r="Q589" s="17">
        <f>(SQRT((100/(J589*[5]Inputs!$B$9)*V589)^2/(K589^2+1)))*([5]Inputs!$B$8^2/100)</f>
        <v>0</v>
      </c>
      <c r="R589" s="17">
        <f>SQRT((([5]Inputs!$B$8^2/100)*100/(J589*[5]Inputs!$B$9)*V589)^2-(Q589)^2)/(2*PI()*50)</f>
        <v>0</v>
      </c>
      <c r="S589">
        <f>SQRT((100/(J589*[5]Inputs!$B$9))^2/(K589^2+1))*[5]Inputs!$B$8^2/100</f>
        <v>23.560643977140487</v>
      </c>
      <c r="T589">
        <f>SQRT((100/(J589*[5]Inputs!$B$9))^2-SQRT((100/(J589*[5]Inputs!$B$9))^2/(K589^2+1))^2)*[5]Inputs!$B$8^2/100/2/PI()/50</f>
        <v>9.0744989423642869E-2</v>
      </c>
      <c r="U589">
        <v>0</v>
      </c>
      <c r="V589">
        <v>0</v>
      </c>
      <c r="W589" t="str">
        <f t="shared" si="23"/>
        <v>PSCAD_SMIB_D_F.Osc_SCR4.53_XR1.21_P0.5_Q0_191.1_7Hz</v>
      </c>
      <c r="X589" t="str">
        <f t="shared" si="24"/>
        <v>0.5_0_4.53_1.21</v>
      </c>
      <c r="Z589">
        <v>7</v>
      </c>
      <c r="AB589" s="15"/>
      <c r="AC589" t="str">
        <f t="shared" si="25"/>
        <v>PSCAD_Test_191.1_7Hz_LWBESS_R0_SCR4.53_XR1.21_P0.5_Q0_NOBESS</v>
      </c>
    </row>
    <row r="590" spans="1:29" x14ac:dyDescent="0.25">
      <c r="A590" s="1" t="s">
        <v>147</v>
      </c>
      <c r="B590" t="s">
        <v>55</v>
      </c>
      <c r="C590" t="s">
        <v>99</v>
      </c>
      <c r="D590" t="s">
        <v>1301</v>
      </c>
      <c r="E590" s="4" t="s">
        <v>335</v>
      </c>
      <c r="F590" t="s">
        <v>305</v>
      </c>
      <c r="G590">
        <v>30</v>
      </c>
      <c r="H590">
        <v>0.5</v>
      </c>
      <c r="I590" s="7">
        <v>0</v>
      </c>
      <c r="J590" s="7">
        <v>4.53</v>
      </c>
      <c r="K590" s="7">
        <v>1.21</v>
      </c>
      <c r="L590" s="5" t="str">
        <f>VLOOKUP(X590,[5]Inputs!$A:$F,6,FALSE)</f>
        <v>0.9653</v>
      </c>
      <c r="M590" s="5" t="str">
        <f>VLOOKUP(X590,[5]Inputs!$A:$H,8,FALSE)</f>
        <v>1.0250</v>
      </c>
      <c r="N590" s="5" t="str">
        <f>VLOOKUP(X590,[5]Inputs!$A:$H,7,FALSE)</f>
        <v>1.0300</v>
      </c>
      <c r="O590">
        <v>0</v>
      </c>
      <c r="P590">
        <v>0</v>
      </c>
      <c r="Q590" s="17">
        <f>(SQRT((100/(J590*[5]Inputs!$B$9)*V590)^2/(K590^2+1)))*([5]Inputs!$B$8^2/100)</f>
        <v>0</v>
      </c>
      <c r="R590" s="17">
        <f>SQRT((([5]Inputs!$B$8^2/100)*100/(J590*[5]Inputs!$B$9)*V590)^2-(Q590)^2)/(2*PI()*50)</f>
        <v>0</v>
      </c>
      <c r="S590">
        <f>SQRT((100/(J590*[5]Inputs!$B$9))^2/(K590^2+1))*[5]Inputs!$B$8^2/100</f>
        <v>23.560643977140487</v>
      </c>
      <c r="T590">
        <f>SQRT((100/(J590*[5]Inputs!$B$9))^2-SQRT((100/(J590*[5]Inputs!$B$9))^2/(K590^2+1))^2)*[5]Inputs!$B$8^2/100/2/PI()/50</f>
        <v>9.0744989423642869E-2</v>
      </c>
      <c r="U590">
        <v>0</v>
      </c>
      <c r="V590">
        <v>0</v>
      </c>
      <c r="W590" t="str">
        <f t="shared" si="23"/>
        <v>PSCAD_SMIB_D_F.Osc_SCR4.53_XR1.21_P0.5_Q0_191.1_8Hz</v>
      </c>
      <c r="X590" t="str">
        <f t="shared" si="24"/>
        <v>0.5_0_4.53_1.21</v>
      </c>
      <c r="Z590">
        <v>8</v>
      </c>
      <c r="AB590" s="15"/>
      <c r="AC590" t="str">
        <f t="shared" si="25"/>
        <v>PSCAD_Test_191.1_8Hz_LWBESS_R0_SCR4.53_XR1.21_P0.5_Q0_NOBESS</v>
      </c>
    </row>
    <row r="591" spans="1:29" x14ac:dyDescent="0.25">
      <c r="A591" s="1" t="s">
        <v>148</v>
      </c>
      <c r="B591" t="s">
        <v>55</v>
      </c>
      <c r="C591" t="s">
        <v>99</v>
      </c>
      <c r="D591" t="s">
        <v>1301</v>
      </c>
      <c r="E591" s="4" t="s">
        <v>335</v>
      </c>
      <c r="F591" t="s">
        <v>305</v>
      </c>
      <c r="G591">
        <v>30</v>
      </c>
      <c r="H591">
        <v>0.5</v>
      </c>
      <c r="I591" s="7">
        <v>0</v>
      </c>
      <c r="J591" s="7">
        <v>4.53</v>
      </c>
      <c r="K591" s="7">
        <v>1.21</v>
      </c>
      <c r="L591" s="5" t="str">
        <f>VLOOKUP(X591,[5]Inputs!$A:$F,6,FALSE)</f>
        <v>0.9653</v>
      </c>
      <c r="M591" s="5" t="str">
        <f>VLOOKUP(X591,[5]Inputs!$A:$H,8,FALSE)</f>
        <v>1.0250</v>
      </c>
      <c r="N591" s="5" t="str">
        <f>VLOOKUP(X591,[5]Inputs!$A:$H,7,FALSE)</f>
        <v>1.0300</v>
      </c>
      <c r="O591">
        <v>0</v>
      </c>
      <c r="P591">
        <v>0</v>
      </c>
      <c r="Q591" s="17">
        <f>(SQRT((100/(J591*[5]Inputs!$B$9)*V591)^2/(K591^2+1)))*([5]Inputs!$B$8^2/100)</f>
        <v>0</v>
      </c>
      <c r="R591" s="17">
        <f>SQRT((([5]Inputs!$B$8^2/100)*100/(J591*[5]Inputs!$B$9)*V591)^2-(Q591)^2)/(2*PI()*50)</f>
        <v>0</v>
      </c>
      <c r="S591">
        <f>SQRT((100/(J591*[5]Inputs!$B$9))^2/(K591^2+1))*[5]Inputs!$B$8^2/100</f>
        <v>23.560643977140487</v>
      </c>
      <c r="T591">
        <f>SQRT((100/(J591*[5]Inputs!$B$9))^2-SQRT((100/(J591*[5]Inputs!$B$9))^2/(K591^2+1))^2)*[5]Inputs!$B$8^2/100/2/PI()/50</f>
        <v>9.0744989423642869E-2</v>
      </c>
      <c r="U591">
        <v>0</v>
      </c>
      <c r="V591">
        <v>0</v>
      </c>
      <c r="W591" t="str">
        <f t="shared" si="23"/>
        <v>PSCAD_SMIB_D_F.Osc_SCR4.53_XR1.21_P0.5_Q0_191.1_9Hz</v>
      </c>
      <c r="X591" t="str">
        <f t="shared" si="24"/>
        <v>0.5_0_4.53_1.21</v>
      </c>
      <c r="Z591">
        <v>9</v>
      </c>
      <c r="AB591" s="15"/>
      <c r="AC591" t="str">
        <f t="shared" si="25"/>
        <v>PSCAD_Test_191.1_9Hz_LWBESS_R0_SCR4.53_XR1.21_P0.5_Q0_NOBESS</v>
      </c>
    </row>
    <row r="592" spans="1:29" x14ac:dyDescent="0.25">
      <c r="A592" s="1" t="s">
        <v>149</v>
      </c>
      <c r="B592" t="s">
        <v>55</v>
      </c>
      <c r="C592" t="s">
        <v>99</v>
      </c>
      <c r="D592" t="s">
        <v>1301</v>
      </c>
      <c r="E592" s="4" t="s">
        <v>335</v>
      </c>
      <c r="F592" t="s">
        <v>305</v>
      </c>
      <c r="G592">
        <v>30</v>
      </c>
      <c r="H592">
        <v>0.5</v>
      </c>
      <c r="I592" s="7">
        <v>0</v>
      </c>
      <c r="J592" s="7">
        <v>4.53</v>
      </c>
      <c r="K592" s="7">
        <v>1.21</v>
      </c>
      <c r="L592" s="5" t="str">
        <f>VLOOKUP(X592,[5]Inputs!$A:$F,6,FALSE)</f>
        <v>0.9653</v>
      </c>
      <c r="M592" s="5" t="str">
        <f>VLOOKUP(X592,[5]Inputs!$A:$H,8,FALSE)</f>
        <v>1.0250</v>
      </c>
      <c r="N592" s="5" t="str">
        <f>VLOOKUP(X592,[5]Inputs!$A:$H,7,FALSE)</f>
        <v>1.0300</v>
      </c>
      <c r="O592">
        <v>0</v>
      </c>
      <c r="P592">
        <v>0</v>
      </c>
      <c r="Q592" s="17">
        <f>(SQRT((100/(J592*[5]Inputs!$B$9)*V592)^2/(K592^2+1)))*([5]Inputs!$B$8^2/100)</f>
        <v>0</v>
      </c>
      <c r="R592" s="17">
        <f>SQRT((([5]Inputs!$B$8^2/100)*100/(J592*[5]Inputs!$B$9)*V592)^2-(Q592)^2)/(2*PI()*50)</f>
        <v>0</v>
      </c>
      <c r="S592">
        <f>SQRT((100/(J592*[5]Inputs!$B$9))^2/(K592^2+1))*[5]Inputs!$B$8^2/100</f>
        <v>23.560643977140487</v>
      </c>
      <c r="T592">
        <f>SQRT((100/(J592*[5]Inputs!$B$9))^2-SQRT((100/(J592*[5]Inputs!$B$9))^2/(K592^2+1))^2)*[5]Inputs!$B$8^2/100/2/PI()/50</f>
        <v>9.0744989423642869E-2</v>
      </c>
      <c r="U592">
        <v>0</v>
      </c>
      <c r="V592">
        <v>0</v>
      </c>
      <c r="W592" t="str">
        <f t="shared" si="23"/>
        <v>PSCAD_SMIB_D_F.Osc_SCR4.53_XR1.21_P0.5_Q0_191.1_10Hz</v>
      </c>
      <c r="X592" t="str">
        <f t="shared" si="24"/>
        <v>0.5_0_4.53_1.21</v>
      </c>
      <c r="Z592">
        <v>10</v>
      </c>
      <c r="AB592" s="15"/>
      <c r="AC592" t="str">
        <f t="shared" si="25"/>
        <v>PSCAD_Test_191.1_10Hz_LWBESS_R0_SCR4.53_XR1.21_P0.5_Q0_NOBESS</v>
      </c>
    </row>
    <row r="593" spans="1:29" x14ac:dyDescent="0.25">
      <c r="A593" s="1" t="s">
        <v>150</v>
      </c>
      <c r="B593" t="s">
        <v>55</v>
      </c>
      <c r="C593" t="s">
        <v>99</v>
      </c>
      <c r="D593" t="s">
        <v>1301</v>
      </c>
      <c r="E593" s="4" t="s">
        <v>335</v>
      </c>
      <c r="F593" t="s">
        <v>305</v>
      </c>
      <c r="G593">
        <v>30</v>
      </c>
      <c r="H593">
        <v>0.5</v>
      </c>
      <c r="I593" s="7">
        <v>0</v>
      </c>
      <c r="J593" s="7">
        <v>4.53</v>
      </c>
      <c r="K593" s="7">
        <v>1.21</v>
      </c>
      <c r="L593" s="5" t="str">
        <f>VLOOKUP(X593,[5]Inputs!$A:$F,6,FALSE)</f>
        <v>0.9653</v>
      </c>
      <c r="M593" s="5" t="str">
        <f>VLOOKUP(X593,[5]Inputs!$A:$H,8,FALSE)</f>
        <v>1.0250</v>
      </c>
      <c r="N593" s="5" t="str">
        <f>VLOOKUP(X593,[5]Inputs!$A:$H,7,FALSE)</f>
        <v>1.0300</v>
      </c>
      <c r="O593">
        <v>0</v>
      </c>
      <c r="P593">
        <v>0</v>
      </c>
      <c r="Q593" s="17">
        <f>(SQRT((100/(J593*[5]Inputs!$B$9)*V593)^2/(K593^2+1)))*([5]Inputs!$B$8^2/100)</f>
        <v>0</v>
      </c>
      <c r="R593" s="17">
        <f>SQRT((([5]Inputs!$B$8^2/100)*100/(J593*[5]Inputs!$B$9)*V593)^2-(Q593)^2)/(2*PI()*50)</f>
        <v>0</v>
      </c>
      <c r="S593">
        <f>SQRT((100/(J593*[5]Inputs!$B$9))^2/(K593^2+1))*[5]Inputs!$B$8^2/100</f>
        <v>23.560643977140487</v>
      </c>
      <c r="T593">
        <f>SQRT((100/(J593*[5]Inputs!$B$9))^2-SQRT((100/(J593*[5]Inputs!$B$9))^2/(K593^2+1))^2)*[5]Inputs!$B$8^2/100/2/PI()/50</f>
        <v>9.0744989423642869E-2</v>
      </c>
      <c r="U593">
        <v>0</v>
      </c>
      <c r="V593">
        <v>0</v>
      </c>
      <c r="W593" t="str">
        <f t="shared" si="23"/>
        <v>PSCAD_SMIB_D_F.Osc_SCR4.53_XR1.21_P0.5_Q0_191.1_11Hz</v>
      </c>
      <c r="X593" t="str">
        <f t="shared" si="24"/>
        <v>0.5_0_4.53_1.21</v>
      </c>
      <c r="Z593">
        <v>11</v>
      </c>
      <c r="AB593" s="15"/>
      <c r="AC593" t="str">
        <f t="shared" si="25"/>
        <v>PSCAD_Test_191.1_11Hz_LWBESS_R0_SCR4.53_XR1.21_P0.5_Q0_NOBESS</v>
      </c>
    </row>
    <row r="594" spans="1:29" x14ac:dyDescent="0.25">
      <c r="A594" s="1" t="s">
        <v>151</v>
      </c>
      <c r="B594" t="s">
        <v>55</v>
      </c>
      <c r="C594" t="s">
        <v>99</v>
      </c>
      <c r="D594" t="s">
        <v>1301</v>
      </c>
      <c r="E594" s="4" t="s">
        <v>335</v>
      </c>
      <c r="F594" t="s">
        <v>305</v>
      </c>
      <c r="G594">
        <v>30</v>
      </c>
      <c r="H594">
        <v>0.5</v>
      </c>
      <c r="I594" s="7">
        <v>0</v>
      </c>
      <c r="J594" s="7">
        <v>4.53</v>
      </c>
      <c r="K594" s="7">
        <v>1.21</v>
      </c>
      <c r="L594" s="5" t="str">
        <f>VLOOKUP(X594,[5]Inputs!$A:$F,6,FALSE)</f>
        <v>0.9653</v>
      </c>
      <c r="M594" s="5" t="str">
        <f>VLOOKUP(X594,[5]Inputs!$A:$H,8,FALSE)</f>
        <v>1.0250</v>
      </c>
      <c r="N594" s="5" t="str">
        <f>VLOOKUP(X594,[5]Inputs!$A:$H,7,FALSE)</f>
        <v>1.0300</v>
      </c>
      <c r="O594">
        <v>0</v>
      </c>
      <c r="P594">
        <v>0</v>
      </c>
      <c r="Q594" s="17">
        <f>(SQRT((100/(J594*[5]Inputs!$B$9)*V594)^2/(K594^2+1)))*([5]Inputs!$B$8^2/100)</f>
        <v>0</v>
      </c>
      <c r="R594" s="17">
        <f>SQRT((([5]Inputs!$B$8^2/100)*100/(J594*[5]Inputs!$B$9)*V594)^2-(Q594)^2)/(2*PI()*50)</f>
        <v>0</v>
      </c>
      <c r="S594">
        <f>SQRT((100/(J594*[5]Inputs!$B$9))^2/(K594^2+1))*[5]Inputs!$B$8^2/100</f>
        <v>23.560643977140487</v>
      </c>
      <c r="T594">
        <f>SQRT((100/(J594*[5]Inputs!$B$9))^2-SQRT((100/(J594*[5]Inputs!$B$9))^2/(K594^2+1))^2)*[5]Inputs!$B$8^2/100/2/PI()/50</f>
        <v>9.0744989423642869E-2</v>
      </c>
      <c r="U594">
        <v>0</v>
      </c>
      <c r="V594">
        <v>0</v>
      </c>
      <c r="W594" t="str">
        <f t="shared" si="23"/>
        <v>PSCAD_SMIB_D_F.Osc_SCR4.53_XR1.21_P0.5_Q0_191.1_12Hz</v>
      </c>
      <c r="X594" t="str">
        <f t="shared" si="24"/>
        <v>0.5_0_4.53_1.21</v>
      </c>
      <c r="Z594">
        <v>12</v>
      </c>
      <c r="AB594" s="15"/>
      <c r="AC594" t="str">
        <f t="shared" si="25"/>
        <v>PSCAD_Test_191.1_12Hz_LWBESS_R0_SCR4.53_XR1.21_P0.5_Q0_NOBESS</v>
      </c>
    </row>
    <row r="595" spans="1:29" x14ac:dyDescent="0.25">
      <c r="A595" s="1" t="s">
        <v>152</v>
      </c>
      <c r="B595" t="s">
        <v>55</v>
      </c>
      <c r="C595" t="s">
        <v>99</v>
      </c>
      <c r="D595" t="s">
        <v>1301</v>
      </c>
      <c r="E595" s="4" t="s">
        <v>335</v>
      </c>
      <c r="F595" t="s">
        <v>305</v>
      </c>
      <c r="G595">
        <v>30</v>
      </c>
      <c r="H595">
        <v>0.5</v>
      </c>
      <c r="I595" s="7">
        <v>0</v>
      </c>
      <c r="J595" s="7">
        <v>4.53</v>
      </c>
      <c r="K595" s="7">
        <v>1.21</v>
      </c>
      <c r="L595" s="5" t="str">
        <f>VLOOKUP(X595,[5]Inputs!$A:$F,6,FALSE)</f>
        <v>0.9653</v>
      </c>
      <c r="M595" s="5" t="str">
        <f>VLOOKUP(X595,[5]Inputs!$A:$H,8,FALSE)</f>
        <v>1.0250</v>
      </c>
      <c r="N595" s="5" t="str">
        <f>VLOOKUP(X595,[5]Inputs!$A:$H,7,FALSE)</f>
        <v>1.0300</v>
      </c>
      <c r="O595">
        <v>0</v>
      </c>
      <c r="P595">
        <v>0</v>
      </c>
      <c r="Q595" s="17">
        <f>(SQRT((100/(J595*[5]Inputs!$B$9)*V595)^2/(K595^2+1)))*([5]Inputs!$B$8^2/100)</f>
        <v>0</v>
      </c>
      <c r="R595" s="17">
        <f>SQRT((([5]Inputs!$B$8^2/100)*100/(J595*[5]Inputs!$B$9)*V595)^2-(Q595)^2)/(2*PI()*50)</f>
        <v>0</v>
      </c>
      <c r="S595">
        <f>SQRT((100/(J595*[5]Inputs!$B$9))^2/(K595^2+1))*[5]Inputs!$B$8^2/100</f>
        <v>23.560643977140487</v>
      </c>
      <c r="T595">
        <f>SQRT((100/(J595*[5]Inputs!$B$9))^2-SQRT((100/(J595*[5]Inputs!$B$9))^2/(K595^2+1))^2)*[5]Inputs!$B$8^2/100/2/PI()/50</f>
        <v>9.0744989423642869E-2</v>
      </c>
      <c r="U595">
        <v>0</v>
      </c>
      <c r="V595">
        <v>0</v>
      </c>
      <c r="W595" t="str">
        <f t="shared" si="23"/>
        <v>PSCAD_SMIB_D_F.Osc_SCR4.53_XR1.21_P0.5_Q0_191.1_13Hz</v>
      </c>
      <c r="X595" t="str">
        <f t="shared" si="24"/>
        <v>0.5_0_4.53_1.21</v>
      </c>
      <c r="Z595">
        <v>13</v>
      </c>
      <c r="AB595" s="15"/>
      <c r="AC595" t="str">
        <f t="shared" si="25"/>
        <v>PSCAD_Test_191.1_13Hz_LWBESS_R0_SCR4.53_XR1.21_P0.5_Q0_NOBESS</v>
      </c>
    </row>
    <row r="596" spans="1:29" x14ac:dyDescent="0.25">
      <c r="A596" s="1" t="s">
        <v>153</v>
      </c>
      <c r="B596" t="s">
        <v>55</v>
      </c>
      <c r="C596" t="s">
        <v>99</v>
      </c>
      <c r="D596" t="s">
        <v>1301</v>
      </c>
      <c r="E596" s="4" t="s">
        <v>335</v>
      </c>
      <c r="F596" t="s">
        <v>305</v>
      </c>
      <c r="G596">
        <v>30</v>
      </c>
      <c r="H596">
        <v>0.5</v>
      </c>
      <c r="I596" s="7">
        <v>0</v>
      </c>
      <c r="J596" s="7">
        <v>4.53</v>
      </c>
      <c r="K596" s="7">
        <v>1.21</v>
      </c>
      <c r="L596" s="5" t="str">
        <f>VLOOKUP(X596,[5]Inputs!$A:$F,6,FALSE)</f>
        <v>0.9653</v>
      </c>
      <c r="M596" s="5" t="str">
        <f>VLOOKUP(X596,[5]Inputs!$A:$H,8,FALSE)</f>
        <v>1.0250</v>
      </c>
      <c r="N596" s="5" t="str">
        <f>VLOOKUP(X596,[5]Inputs!$A:$H,7,FALSE)</f>
        <v>1.0300</v>
      </c>
      <c r="O596">
        <v>0</v>
      </c>
      <c r="P596">
        <v>0</v>
      </c>
      <c r="Q596" s="17">
        <f>(SQRT((100/(J596*[5]Inputs!$B$9)*V596)^2/(K596^2+1)))*([5]Inputs!$B$8^2/100)</f>
        <v>0</v>
      </c>
      <c r="R596" s="17">
        <f>SQRT((([5]Inputs!$B$8^2/100)*100/(J596*[5]Inputs!$B$9)*V596)^2-(Q596)^2)/(2*PI()*50)</f>
        <v>0</v>
      </c>
      <c r="S596">
        <f>SQRT((100/(J596*[5]Inputs!$B$9))^2/(K596^2+1))*[5]Inputs!$B$8^2/100</f>
        <v>23.560643977140487</v>
      </c>
      <c r="T596">
        <f>SQRT((100/(J596*[5]Inputs!$B$9))^2-SQRT((100/(J596*[5]Inputs!$B$9))^2/(K596^2+1))^2)*[5]Inputs!$B$8^2/100/2/PI()/50</f>
        <v>9.0744989423642869E-2</v>
      </c>
      <c r="U596">
        <v>0</v>
      </c>
      <c r="V596">
        <v>0</v>
      </c>
      <c r="W596" t="str">
        <f t="shared" si="23"/>
        <v>PSCAD_SMIB_D_F.Osc_SCR4.53_XR1.21_P0.5_Q0_191.1_14Hz</v>
      </c>
      <c r="X596" t="str">
        <f t="shared" si="24"/>
        <v>0.5_0_4.53_1.21</v>
      </c>
      <c r="Z596">
        <v>14</v>
      </c>
      <c r="AB596" s="15"/>
      <c r="AC596" t="str">
        <f t="shared" si="25"/>
        <v>PSCAD_Test_191.1_14Hz_LWBESS_R0_SCR4.53_XR1.21_P0.5_Q0_NOBESS</v>
      </c>
    </row>
    <row r="597" spans="1:29" x14ac:dyDescent="0.25">
      <c r="A597" s="1" t="s">
        <v>154</v>
      </c>
      <c r="B597" t="s">
        <v>55</v>
      </c>
      <c r="C597" t="s">
        <v>99</v>
      </c>
      <c r="D597" t="s">
        <v>1301</v>
      </c>
      <c r="E597" s="4" t="s">
        <v>335</v>
      </c>
      <c r="F597" t="s">
        <v>305</v>
      </c>
      <c r="G597">
        <v>30</v>
      </c>
      <c r="H597">
        <v>0.5</v>
      </c>
      <c r="I597" s="7">
        <v>0</v>
      </c>
      <c r="J597" s="7">
        <v>4.53</v>
      </c>
      <c r="K597" s="7">
        <v>1.21</v>
      </c>
      <c r="L597" s="5" t="str">
        <f>VLOOKUP(X597,[5]Inputs!$A:$F,6,FALSE)</f>
        <v>0.9653</v>
      </c>
      <c r="M597" s="5" t="str">
        <f>VLOOKUP(X597,[5]Inputs!$A:$H,8,FALSE)</f>
        <v>1.0250</v>
      </c>
      <c r="N597" s="5" t="str">
        <f>VLOOKUP(X597,[5]Inputs!$A:$H,7,FALSE)</f>
        <v>1.0300</v>
      </c>
      <c r="O597">
        <v>0</v>
      </c>
      <c r="P597">
        <v>0</v>
      </c>
      <c r="Q597" s="17">
        <f>(SQRT((100/(J597*[5]Inputs!$B$9)*V597)^2/(K597^2+1)))*([5]Inputs!$B$8^2/100)</f>
        <v>0</v>
      </c>
      <c r="R597" s="17">
        <f>SQRT((([5]Inputs!$B$8^2/100)*100/(J597*[5]Inputs!$B$9)*V597)^2-(Q597)^2)/(2*PI()*50)</f>
        <v>0</v>
      </c>
      <c r="S597">
        <f>SQRT((100/(J597*[5]Inputs!$B$9))^2/(K597^2+1))*[5]Inputs!$B$8^2/100</f>
        <v>23.560643977140487</v>
      </c>
      <c r="T597">
        <f>SQRT((100/(J597*[5]Inputs!$B$9))^2-SQRT((100/(J597*[5]Inputs!$B$9))^2/(K597^2+1))^2)*[5]Inputs!$B$8^2/100/2/PI()/50</f>
        <v>9.0744989423642869E-2</v>
      </c>
      <c r="U597">
        <v>0</v>
      </c>
      <c r="V597">
        <v>0</v>
      </c>
      <c r="W597" t="str">
        <f t="shared" si="23"/>
        <v>PSCAD_SMIB_D_F.Osc_SCR4.53_XR1.21_P0.5_Q0_191.1_15Hz</v>
      </c>
      <c r="X597" t="str">
        <f t="shared" si="24"/>
        <v>0.5_0_4.53_1.21</v>
      </c>
      <c r="Z597">
        <v>15</v>
      </c>
      <c r="AB597" s="15"/>
      <c r="AC597" t="str">
        <f t="shared" si="25"/>
        <v>PSCAD_Test_191.1_15Hz_LWBESS_R0_SCR4.53_XR1.21_P0.5_Q0_NOBESS</v>
      </c>
    </row>
    <row r="598" spans="1:29" x14ac:dyDescent="0.25">
      <c r="A598" s="1" t="s">
        <v>155</v>
      </c>
      <c r="B598" t="s">
        <v>55</v>
      </c>
      <c r="C598" t="s">
        <v>99</v>
      </c>
      <c r="D598" t="s">
        <v>1301</v>
      </c>
      <c r="E598" s="4" t="s">
        <v>335</v>
      </c>
      <c r="F598" t="s">
        <v>305</v>
      </c>
      <c r="G598">
        <v>30</v>
      </c>
      <c r="H598">
        <v>0.5</v>
      </c>
      <c r="I598" s="7">
        <v>0</v>
      </c>
      <c r="J598" s="7">
        <v>4.53</v>
      </c>
      <c r="K598" s="7">
        <v>1.21</v>
      </c>
      <c r="L598" s="5" t="str">
        <f>VLOOKUP(X598,[5]Inputs!$A:$F,6,FALSE)</f>
        <v>0.9653</v>
      </c>
      <c r="M598" s="5" t="str">
        <f>VLOOKUP(X598,[5]Inputs!$A:$H,8,FALSE)</f>
        <v>1.0250</v>
      </c>
      <c r="N598" s="5" t="str">
        <f>VLOOKUP(X598,[5]Inputs!$A:$H,7,FALSE)</f>
        <v>1.0300</v>
      </c>
      <c r="O598">
        <v>0</v>
      </c>
      <c r="P598">
        <v>0</v>
      </c>
      <c r="Q598" s="17">
        <f>(SQRT((100/(J598*[5]Inputs!$B$9)*V598)^2/(K598^2+1)))*([5]Inputs!$B$8^2/100)</f>
        <v>0</v>
      </c>
      <c r="R598" s="17">
        <f>SQRT((([5]Inputs!$B$8^2/100)*100/(J598*[5]Inputs!$B$9)*V598)^2-(Q598)^2)/(2*PI()*50)</f>
        <v>0</v>
      </c>
      <c r="S598">
        <f>SQRT((100/(J598*[5]Inputs!$B$9))^2/(K598^2+1))*[5]Inputs!$B$8^2/100</f>
        <v>23.560643977140487</v>
      </c>
      <c r="T598">
        <f>SQRT((100/(J598*[5]Inputs!$B$9))^2-SQRT((100/(J598*[5]Inputs!$B$9))^2/(K598^2+1))^2)*[5]Inputs!$B$8^2/100/2/PI()/50</f>
        <v>9.0744989423642869E-2</v>
      </c>
      <c r="U598">
        <v>0</v>
      </c>
      <c r="V598">
        <v>0</v>
      </c>
      <c r="W598" t="str">
        <f t="shared" si="23"/>
        <v>PSCAD_SMIB_D_F.Osc_SCR4.53_XR1.21_P0.5_Q0_191.1_16Hz</v>
      </c>
      <c r="X598" t="str">
        <f t="shared" si="24"/>
        <v>0.5_0_4.53_1.21</v>
      </c>
      <c r="Z598">
        <v>16</v>
      </c>
      <c r="AB598" s="15"/>
      <c r="AC598" t="str">
        <f t="shared" si="25"/>
        <v>PSCAD_Test_191.1_16Hz_LWBESS_R0_SCR4.53_XR1.21_P0.5_Q0_NOBESS</v>
      </c>
    </row>
    <row r="599" spans="1:29" x14ac:dyDescent="0.25">
      <c r="A599" s="1" t="s">
        <v>156</v>
      </c>
      <c r="B599" t="s">
        <v>55</v>
      </c>
      <c r="C599" t="s">
        <v>99</v>
      </c>
      <c r="D599" t="s">
        <v>1301</v>
      </c>
      <c r="E599" s="4" t="s">
        <v>335</v>
      </c>
      <c r="F599" t="s">
        <v>305</v>
      </c>
      <c r="G599">
        <v>30</v>
      </c>
      <c r="H599">
        <v>0.5</v>
      </c>
      <c r="I599" s="7">
        <v>0</v>
      </c>
      <c r="J599" s="7">
        <v>4.53</v>
      </c>
      <c r="K599" s="7">
        <v>1.21</v>
      </c>
      <c r="L599" s="5" t="str">
        <f>VLOOKUP(X599,[5]Inputs!$A:$F,6,FALSE)</f>
        <v>0.9653</v>
      </c>
      <c r="M599" s="5" t="str">
        <f>VLOOKUP(X599,[5]Inputs!$A:$H,8,FALSE)</f>
        <v>1.0250</v>
      </c>
      <c r="N599" s="5" t="str">
        <f>VLOOKUP(X599,[5]Inputs!$A:$H,7,FALSE)</f>
        <v>1.0300</v>
      </c>
      <c r="O599">
        <v>0</v>
      </c>
      <c r="P599">
        <v>0</v>
      </c>
      <c r="Q599" s="17">
        <f>(SQRT((100/(J599*[5]Inputs!$B$9)*V599)^2/(K599^2+1)))*([5]Inputs!$B$8^2/100)</f>
        <v>0</v>
      </c>
      <c r="R599" s="17">
        <f>SQRT((([5]Inputs!$B$8^2/100)*100/(J599*[5]Inputs!$B$9)*V599)^2-(Q599)^2)/(2*PI()*50)</f>
        <v>0</v>
      </c>
      <c r="S599">
        <f>SQRT((100/(J599*[5]Inputs!$B$9))^2/(K599^2+1))*[5]Inputs!$B$8^2/100</f>
        <v>23.560643977140487</v>
      </c>
      <c r="T599">
        <f>SQRT((100/(J599*[5]Inputs!$B$9))^2-SQRT((100/(J599*[5]Inputs!$B$9))^2/(K599^2+1))^2)*[5]Inputs!$B$8^2/100/2/PI()/50</f>
        <v>9.0744989423642869E-2</v>
      </c>
      <c r="U599">
        <v>0</v>
      </c>
      <c r="V599">
        <v>0</v>
      </c>
      <c r="W599" t="str">
        <f t="shared" si="23"/>
        <v>PSCAD_SMIB_D_F.Osc_SCR4.53_XR1.21_P0.5_Q0_191.1_17Hz</v>
      </c>
      <c r="X599" t="str">
        <f t="shared" si="24"/>
        <v>0.5_0_4.53_1.21</v>
      </c>
      <c r="Z599">
        <v>17</v>
      </c>
      <c r="AB599" s="15"/>
      <c r="AC599" t="str">
        <f t="shared" si="25"/>
        <v>PSCAD_Test_191.1_17Hz_LWBESS_R0_SCR4.53_XR1.21_P0.5_Q0_NOBESS</v>
      </c>
    </row>
    <row r="600" spans="1:29" x14ac:dyDescent="0.25">
      <c r="A600" s="1" t="s">
        <v>157</v>
      </c>
      <c r="B600" t="s">
        <v>55</v>
      </c>
      <c r="C600" t="s">
        <v>99</v>
      </c>
      <c r="D600" t="s">
        <v>1301</v>
      </c>
      <c r="E600" s="4" t="s">
        <v>335</v>
      </c>
      <c r="F600" t="s">
        <v>305</v>
      </c>
      <c r="G600">
        <v>30</v>
      </c>
      <c r="H600">
        <v>0.5</v>
      </c>
      <c r="I600" s="7">
        <v>0</v>
      </c>
      <c r="J600" s="7">
        <v>4.53</v>
      </c>
      <c r="K600" s="7">
        <v>1.21</v>
      </c>
      <c r="L600" s="5" t="str">
        <f>VLOOKUP(X600,[5]Inputs!$A:$F,6,FALSE)</f>
        <v>0.9653</v>
      </c>
      <c r="M600" s="5" t="str">
        <f>VLOOKUP(X600,[5]Inputs!$A:$H,8,FALSE)</f>
        <v>1.0250</v>
      </c>
      <c r="N600" s="5" t="str">
        <f>VLOOKUP(X600,[5]Inputs!$A:$H,7,FALSE)</f>
        <v>1.0300</v>
      </c>
      <c r="O600">
        <v>0</v>
      </c>
      <c r="P600">
        <v>0</v>
      </c>
      <c r="Q600" s="17">
        <f>(SQRT((100/(J600*[5]Inputs!$B$9)*V600)^2/(K600^2+1)))*([5]Inputs!$B$8^2/100)</f>
        <v>0</v>
      </c>
      <c r="R600" s="17">
        <f>SQRT((([5]Inputs!$B$8^2/100)*100/(J600*[5]Inputs!$B$9)*V600)^2-(Q600)^2)/(2*PI()*50)</f>
        <v>0</v>
      </c>
      <c r="S600">
        <f>SQRT((100/(J600*[5]Inputs!$B$9))^2/(K600^2+1))*[5]Inputs!$B$8^2/100</f>
        <v>23.560643977140487</v>
      </c>
      <c r="T600">
        <f>SQRT((100/(J600*[5]Inputs!$B$9))^2-SQRT((100/(J600*[5]Inputs!$B$9))^2/(K600^2+1))^2)*[5]Inputs!$B$8^2/100/2/PI()/50</f>
        <v>9.0744989423642869E-2</v>
      </c>
      <c r="U600">
        <v>0</v>
      </c>
      <c r="V600">
        <v>0</v>
      </c>
      <c r="W600" t="str">
        <f t="shared" si="23"/>
        <v>PSCAD_SMIB_D_F.Osc_SCR4.53_XR1.21_P0.5_Q0_191.1_18Hz</v>
      </c>
      <c r="X600" t="str">
        <f t="shared" si="24"/>
        <v>0.5_0_4.53_1.21</v>
      </c>
      <c r="Z600">
        <v>18</v>
      </c>
      <c r="AB600" s="15"/>
      <c r="AC600" t="str">
        <f t="shared" si="25"/>
        <v>PSCAD_Test_191.1_18Hz_LWBESS_R0_SCR4.53_XR1.21_P0.5_Q0_NOBESS</v>
      </c>
    </row>
    <row r="601" spans="1:29" x14ac:dyDescent="0.25">
      <c r="A601" s="1" t="s">
        <v>158</v>
      </c>
      <c r="B601" t="s">
        <v>55</v>
      </c>
      <c r="C601" t="s">
        <v>99</v>
      </c>
      <c r="D601" t="s">
        <v>1301</v>
      </c>
      <c r="E601" s="4" t="s">
        <v>335</v>
      </c>
      <c r="F601" t="s">
        <v>305</v>
      </c>
      <c r="G601">
        <v>30</v>
      </c>
      <c r="H601">
        <v>0.5</v>
      </c>
      <c r="I601" s="7">
        <v>0</v>
      </c>
      <c r="J601" s="7">
        <v>4.53</v>
      </c>
      <c r="K601" s="7">
        <v>1.21</v>
      </c>
      <c r="L601" s="5" t="str">
        <f>VLOOKUP(X601,[5]Inputs!$A:$F,6,FALSE)</f>
        <v>0.9653</v>
      </c>
      <c r="M601" s="5" t="str">
        <f>VLOOKUP(X601,[5]Inputs!$A:$H,8,FALSE)</f>
        <v>1.0250</v>
      </c>
      <c r="N601" s="5" t="str">
        <f>VLOOKUP(X601,[5]Inputs!$A:$H,7,FALSE)</f>
        <v>1.0300</v>
      </c>
      <c r="O601">
        <v>0</v>
      </c>
      <c r="P601">
        <v>0</v>
      </c>
      <c r="Q601" s="17">
        <f>(SQRT((100/(J601*[5]Inputs!$B$9)*V601)^2/(K601^2+1)))*([5]Inputs!$B$8^2/100)</f>
        <v>0</v>
      </c>
      <c r="R601" s="17">
        <f>SQRT((([5]Inputs!$B$8^2/100)*100/(J601*[5]Inputs!$B$9)*V601)^2-(Q601)^2)/(2*PI()*50)</f>
        <v>0</v>
      </c>
      <c r="S601">
        <f>SQRT((100/(J601*[5]Inputs!$B$9))^2/(K601^2+1))*[5]Inputs!$B$8^2/100</f>
        <v>23.560643977140487</v>
      </c>
      <c r="T601">
        <f>SQRT((100/(J601*[5]Inputs!$B$9))^2-SQRT((100/(J601*[5]Inputs!$B$9))^2/(K601^2+1))^2)*[5]Inputs!$B$8^2/100/2/PI()/50</f>
        <v>9.0744989423642869E-2</v>
      </c>
      <c r="U601">
        <v>0</v>
      </c>
      <c r="V601">
        <v>0</v>
      </c>
      <c r="W601" t="str">
        <f t="shared" si="23"/>
        <v>PSCAD_SMIB_D_F.Osc_SCR4.53_XR1.21_P0.5_Q0_191.1_19Hz</v>
      </c>
      <c r="X601" t="str">
        <f t="shared" si="24"/>
        <v>0.5_0_4.53_1.21</v>
      </c>
      <c r="Z601">
        <v>19</v>
      </c>
      <c r="AB601" s="15"/>
      <c r="AC601" t="str">
        <f t="shared" si="25"/>
        <v>PSCAD_Test_191.1_19Hz_LWBESS_R0_SCR4.53_XR1.21_P0.5_Q0_NOBESS</v>
      </c>
    </row>
    <row r="602" spans="1:29" x14ac:dyDescent="0.25">
      <c r="A602" s="1" t="s">
        <v>159</v>
      </c>
      <c r="B602" t="s">
        <v>55</v>
      </c>
      <c r="C602" t="s">
        <v>99</v>
      </c>
      <c r="D602" t="s">
        <v>1301</v>
      </c>
      <c r="E602" s="4" t="s">
        <v>335</v>
      </c>
      <c r="F602" t="s">
        <v>305</v>
      </c>
      <c r="G602">
        <v>30</v>
      </c>
      <c r="H602">
        <v>0.5</v>
      </c>
      <c r="I602" s="7">
        <v>0</v>
      </c>
      <c r="J602" s="7">
        <v>4.53</v>
      </c>
      <c r="K602" s="7">
        <v>1.21</v>
      </c>
      <c r="L602" s="5" t="str">
        <f>VLOOKUP(X602,[5]Inputs!$A:$F,6,FALSE)</f>
        <v>0.9653</v>
      </c>
      <c r="M602" s="5" t="str">
        <f>VLOOKUP(X602,[5]Inputs!$A:$H,8,FALSE)</f>
        <v>1.0250</v>
      </c>
      <c r="N602" s="5" t="str">
        <f>VLOOKUP(X602,[5]Inputs!$A:$H,7,FALSE)</f>
        <v>1.0300</v>
      </c>
      <c r="O602">
        <v>0</v>
      </c>
      <c r="P602">
        <v>0</v>
      </c>
      <c r="Q602" s="17">
        <f>(SQRT((100/(J602*[5]Inputs!$B$9)*V602)^2/(K602^2+1)))*([5]Inputs!$B$8^2/100)</f>
        <v>0</v>
      </c>
      <c r="R602" s="17">
        <f>SQRT((([5]Inputs!$B$8^2/100)*100/(J602*[5]Inputs!$B$9)*V602)^2-(Q602)^2)/(2*PI()*50)</f>
        <v>0</v>
      </c>
      <c r="S602">
        <f>SQRT((100/(J602*[5]Inputs!$B$9))^2/(K602^2+1))*[5]Inputs!$B$8^2/100</f>
        <v>23.560643977140487</v>
      </c>
      <c r="T602">
        <f>SQRT((100/(J602*[5]Inputs!$B$9))^2-SQRT((100/(J602*[5]Inputs!$B$9))^2/(K602^2+1))^2)*[5]Inputs!$B$8^2/100/2/PI()/50</f>
        <v>9.0744989423642869E-2</v>
      </c>
      <c r="U602">
        <v>0</v>
      </c>
      <c r="V602">
        <v>0</v>
      </c>
      <c r="W602" t="str">
        <f t="shared" si="23"/>
        <v>PSCAD_SMIB_D_F.Osc_SCR4.53_XR1.21_P0.5_Q0_191.1_20Hz</v>
      </c>
      <c r="X602" t="str">
        <f t="shared" si="24"/>
        <v>0.5_0_4.53_1.21</v>
      </c>
      <c r="Z602">
        <v>20</v>
      </c>
      <c r="AB602" s="15"/>
      <c r="AC602" t="str">
        <f t="shared" si="25"/>
        <v>PSCAD_Test_191.1_20Hz_LWBESS_R0_SCR4.53_XR1.21_P0.5_Q0_NOBESS</v>
      </c>
    </row>
    <row r="603" spans="1:29" ht="15" customHeight="1" x14ac:dyDescent="0.25">
      <c r="A603" s="1" t="s">
        <v>160</v>
      </c>
      <c r="B603" t="s">
        <v>55</v>
      </c>
      <c r="C603" t="s">
        <v>99</v>
      </c>
      <c r="D603" t="s">
        <v>1301</v>
      </c>
      <c r="E603" s="4" t="s">
        <v>335</v>
      </c>
      <c r="F603" t="s">
        <v>305</v>
      </c>
      <c r="G603">
        <v>30</v>
      </c>
      <c r="H603">
        <v>0.5</v>
      </c>
      <c r="I603" s="7">
        <v>0</v>
      </c>
      <c r="J603">
        <f>[6]Inputs!$B$6</f>
        <v>7.06</v>
      </c>
      <c r="K603">
        <f>[6]Inputs!$C$6</f>
        <v>1.63</v>
      </c>
      <c r="L603" s="5" t="str">
        <f>VLOOKUP(X603,[5]Inputs!$A:$F,6,FALSE)</f>
        <v>0.9958</v>
      </c>
      <c r="M603" s="5" t="str">
        <f>VLOOKUP(X603,[5]Inputs!$A:$H,8,FALSE)</f>
        <v>1.0250</v>
      </c>
      <c r="N603" s="5" t="str">
        <f>VLOOKUP(X603,[5]Inputs!$A:$H,7,FALSE)</f>
        <v>1.0300</v>
      </c>
      <c r="O603">
        <v>0</v>
      </c>
      <c r="P603">
        <v>0</v>
      </c>
      <c r="Q603" s="17">
        <f>(SQRT((100/(J603*[5]Inputs!$B$9)*V603)^2/(K603^2+1)))*([5]Inputs!$B$8^2/100)</f>
        <v>0</v>
      </c>
      <c r="R603" s="17">
        <f>SQRT((([5]Inputs!$B$8^2/100)*100/(J603*[5]Inputs!$B$9)*V603)^2-(Q603)^2)/(2*PI()*50)</f>
        <v>0</v>
      </c>
      <c r="S603">
        <f>SQRT((100/(J603*[5]Inputs!$B$9))^2/(K603^2+1))*[5]Inputs!$B$8^2/100</f>
        <v>12.409471324438538</v>
      </c>
      <c r="T603">
        <f>SQRT((100/(J603*[5]Inputs!$B$9))^2-SQRT((100/(J603*[5]Inputs!$B$9))^2/(K603^2+1))^2)*[5]Inputs!$B$8^2/100/2/PI()/50</f>
        <v>6.4385935699593638E-2</v>
      </c>
      <c r="U603">
        <v>0</v>
      </c>
      <c r="V603">
        <v>0</v>
      </c>
      <c r="W603" t="str">
        <f t="shared" si="23"/>
        <v>PSCAD_SMIB_D_F.Osc_SCR7.06_XR1.63_P0.5_Q0_191.2_0.1Hz</v>
      </c>
      <c r="X603" t="str">
        <f t="shared" si="24"/>
        <v>0.5_0_7.06_1.63</v>
      </c>
      <c r="Z603">
        <v>0.1</v>
      </c>
      <c r="AB603" s="15"/>
      <c r="AC603" t="str">
        <f t="shared" si="25"/>
        <v>PSCAD_Test_191.2_0.1Hz_LWBESS_R0_SCR7.06_XR1.63_P0.5_Q0_NOBESS</v>
      </c>
    </row>
    <row r="604" spans="1:29" x14ac:dyDescent="0.25">
      <c r="A604" s="1" t="s">
        <v>161</v>
      </c>
      <c r="B604" t="s">
        <v>55</v>
      </c>
      <c r="C604" t="s">
        <v>99</v>
      </c>
      <c r="D604" t="s">
        <v>1301</v>
      </c>
      <c r="E604" s="4" t="s">
        <v>335</v>
      </c>
      <c r="F604" t="s">
        <v>305</v>
      </c>
      <c r="G604">
        <v>30</v>
      </c>
      <c r="H604">
        <v>0.5</v>
      </c>
      <c r="I604" s="7">
        <v>0</v>
      </c>
      <c r="J604">
        <f>[6]Inputs!$B$6</f>
        <v>7.06</v>
      </c>
      <c r="K604">
        <f>[6]Inputs!$C$6</f>
        <v>1.63</v>
      </c>
      <c r="L604" s="5" t="str">
        <f>VLOOKUP(X604,[5]Inputs!$A:$F,6,FALSE)</f>
        <v>0.9958</v>
      </c>
      <c r="M604" s="5" t="str">
        <f>VLOOKUP(X604,[5]Inputs!$A:$H,8,FALSE)</f>
        <v>1.0250</v>
      </c>
      <c r="N604" s="5" t="str">
        <f>VLOOKUP(X604,[5]Inputs!$A:$H,7,FALSE)</f>
        <v>1.0300</v>
      </c>
      <c r="O604">
        <v>0</v>
      </c>
      <c r="P604">
        <v>0</v>
      </c>
      <c r="Q604" s="17">
        <f>(SQRT((100/(J604*[5]Inputs!$B$9)*V604)^2/(K604^2+1)))*([5]Inputs!$B$8^2/100)</f>
        <v>0</v>
      </c>
      <c r="R604" s="17">
        <f>SQRT((([5]Inputs!$B$8^2/100)*100/(J604*[5]Inputs!$B$9)*V604)^2-(Q604)^2)/(2*PI()*50)</f>
        <v>0</v>
      </c>
      <c r="S604">
        <f>SQRT((100/(J604*[5]Inputs!$B$9))^2/(K604^2+1))*[5]Inputs!$B$8^2/100</f>
        <v>12.409471324438538</v>
      </c>
      <c r="T604">
        <f>SQRT((100/(J604*[5]Inputs!$B$9))^2-SQRT((100/(J604*[5]Inputs!$B$9))^2/(K604^2+1))^2)*[5]Inputs!$B$8^2/100/2/PI()/50</f>
        <v>6.4385935699593638E-2</v>
      </c>
      <c r="U604">
        <v>0</v>
      </c>
      <c r="V604">
        <v>0</v>
      </c>
      <c r="W604" t="str">
        <f t="shared" si="23"/>
        <v>PSCAD_SMIB_D_F.Osc_SCR7.06_XR1.63_P0.5_Q0_191.2_0.2Hz</v>
      </c>
      <c r="X604" t="str">
        <f t="shared" si="24"/>
        <v>0.5_0_7.06_1.63</v>
      </c>
      <c r="Z604">
        <v>0.2</v>
      </c>
      <c r="AB604" s="15"/>
      <c r="AC604" t="str">
        <f t="shared" si="25"/>
        <v>PSCAD_Test_191.2_0.2Hz_LWBESS_R0_SCR7.06_XR1.63_P0.5_Q0_NOBESS</v>
      </c>
    </row>
    <row r="605" spans="1:29" x14ac:dyDescent="0.25">
      <c r="A605" s="1" t="s">
        <v>162</v>
      </c>
      <c r="B605" t="s">
        <v>55</v>
      </c>
      <c r="C605" t="s">
        <v>99</v>
      </c>
      <c r="D605" t="s">
        <v>1301</v>
      </c>
      <c r="E605" s="4" t="s">
        <v>335</v>
      </c>
      <c r="F605" t="s">
        <v>305</v>
      </c>
      <c r="G605">
        <v>30</v>
      </c>
      <c r="H605">
        <v>0.5</v>
      </c>
      <c r="I605" s="7">
        <v>0</v>
      </c>
      <c r="J605">
        <f>[6]Inputs!$B$6</f>
        <v>7.06</v>
      </c>
      <c r="K605">
        <f>[6]Inputs!$C$6</f>
        <v>1.63</v>
      </c>
      <c r="L605" s="5" t="str">
        <f>VLOOKUP(X605,[5]Inputs!$A:$F,6,FALSE)</f>
        <v>0.9958</v>
      </c>
      <c r="M605" s="5" t="str">
        <f>VLOOKUP(X605,[5]Inputs!$A:$H,8,FALSE)</f>
        <v>1.0250</v>
      </c>
      <c r="N605" s="5" t="str">
        <f>VLOOKUP(X605,[5]Inputs!$A:$H,7,FALSE)</f>
        <v>1.0300</v>
      </c>
      <c r="O605">
        <v>0</v>
      </c>
      <c r="P605">
        <v>0</v>
      </c>
      <c r="Q605" s="17">
        <f>(SQRT((100/(J605*[5]Inputs!$B$9)*V605)^2/(K605^2+1)))*([5]Inputs!$B$8^2/100)</f>
        <v>0</v>
      </c>
      <c r="R605" s="17">
        <f>SQRT((([5]Inputs!$B$8^2/100)*100/(J605*[5]Inputs!$B$9)*V605)^2-(Q605)^2)/(2*PI()*50)</f>
        <v>0</v>
      </c>
      <c r="S605">
        <f>SQRT((100/(J605*[5]Inputs!$B$9))^2/(K605^2+1))*[5]Inputs!$B$8^2/100</f>
        <v>12.409471324438538</v>
      </c>
      <c r="T605">
        <f>SQRT((100/(J605*[5]Inputs!$B$9))^2-SQRT((100/(J605*[5]Inputs!$B$9))^2/(K605^2+1))^2)*[5]Inputs!$B$8^2/100/2/PI()/50</f>
        <v>6.4385935699593638E-2</v>
      </c>
      <c r="U605">
        <v>0</v>
      </c>
      <c r="V605">
        <v>0</v>
      </c>
      <c r="W605" t="str">
        <f t="shared" si="23"/>
        <v>PSCAD_SMIB_D_F.Osc_SCR7.06_XR1.63_P0.5_Q0_191.2_0.3Hz</v>
      </c>
      <c r="X605" t="str">
        <f t="shared" si="24"/>
        <v>0.5_0_7.06_1.63</v>
      </c>
      <c r="Z605">
        <v>0.3</v>
      </c>
      <c r="AB605" s="15"/>
      <c r="AC605" t="str">
        <f t="shared" si="25"/>
        <v>PSCAD_Test_191.2_0.3Hz_LWBESS_R0_SCR7.06_XR1.63_P0.5_Q0_NOBESS</v>
      </c>
    </row>
    <row r="606" spans="1:29" x14ac:dyDescent="0.25">
      <c r="A606" s="1" t="s">
        <v>163</v>
      </c>
      <c r="B606" t="s">
        <v>55</v>
      </c>
      <c r="C606" t="s">
        <v>99</v>
      </c>
      <c r="D606" t="s">
        <v>1301</v>
      </c>
      <c r="E606" s="4" t="s">
        <v>335</v>
      </c>
      <c r="F606" t="s">
        <v>305</v>
      </c>
      <c r="G606">
        <v>30</v>
      </c>
      <c r="H606">
        <v>0.5</v>
      </c>
      <c r="I606" s="7">
        <v>0</v>
      </c>
      <c r="J606">
        <f>[6]Inputs!$B$6</f>
        <v>7.06</v>
      </c>
      <c r="K606">
        <f>[6]Inputs!$C$6</f>
        <v>1.63</v>
      </c>
      <c r="L606" s="5" t="str">
        <f>VLOOKUP(X606,[5]Inputs!$A:$F,6,FALSE)</f>
        <v>0.9958</v>
      </c>
      <c r="M606" s="5" t="str">
        <f>VLOOKUP(X606,[5]Inputs!$A:$H,8,FALSE)</f>
        <v>1.0250</v>
      </c>
      <c r="N606" s="5" t="str">
        <f>VLOOKUP(X606,[5]Inputs!$A:$H,7,FALSE)</f>
        <v>1.0300</v>
      </c>
      <c r="O606">
        <v>0</v>
      </c>
      <c r="P606">
        <v>0</v>
      </c>
      <c r="Q606" s="17">
        <f>(SQRT((100/(J606*[5]Inputs!$B$9)*V606)^2/(K606^2+1)))*([5]Inputs!$B$8^2/100)</f>
        <v>0</v>
      </c>
      <c r="R606" s="17">
        <f>SQRT((([5]Inputs!$B$8^2/100)*100/(J606*[5]Inputs!$B$9)*V606)^2-(Q606)^2)/(2*PI()*50)</f>
        <v>0</v>
      </c>
      <c r="S606">
        <f>SQRT((100/(J606*[5]Inputs!$B$9))^2/(K606^2+1))*[5]Inputs!$B$8^2/100</f>
        <v>12.409471324438538</v>
      </c>
      <c r="T606">
        <f>SQRT((100/(J606*[5]Inputs!$B$9))^2-SQRT((100/(J606*[5]Inputs!$B$9))^2/(K606^2+1))^2)*[5]Inputs!$B$8^2/100/2/PI()/50</f>
        <v>6.4385935699593638E-2</v>
      </c>
      <c r="U606">
        <v>0</v>
      </c>
      <c r="V606">
        <v>0</v>
      </c>
      <c r="W606" t="str">
        <f t="shared" si="23"/>
        <v>PSCAD_SMIB_D_F.Osc_SCR7.06_XR1.63_P0.5_Q0_191.2_0.4Hz</v>
      </c>
      <c r="X606" t="str">
        <f t="shared" si="24"/>
        <v>0.5_0_7.06_1.63</v>
      </c>
      <c r="Z606">
        <v>0.4</v>
      </c>
      <c r="AB606" s="15"/>
      <c r="AC606" t="str">
        <f t="shared" si="25"/>
        <v>PSCAD_Test_191.2_0.4Hz_LWBESS_R0_SCR7.06_XR1.63_P0.5_Q0_NOBESS</v>
      </c>
    </row>
    <row r="607" spans="1:29" x14ac:dyDescent="0.25">
      <c r="A607" s="1" t="s">
        <v>164</v>
      </c>
      <c r="B607" t="s">
        <v>55</v>
      </c>
      <c r="C607" t="s">
        <v>99</v>
      </c>
      <c r="D607" t="s">
        <v>1301</v>
      </c>
      <c r="E607" s="4" t="s">
        <v>335</v>
      </c>
      <c r="F607" t="s">
        <v>305</v>
      </c>
      <c r="G607">
        <v>30</v>
      </c>
      <c r="H607">
        <v>0.5</v>
      </c>
      <c r="I607" s="7">
        <v>0</v>
      </c>
      <c r="J607">
        <f>[6]Inputs!$B$6</f>
        <v>7.06</v>
      </c>
      <c r="K607">
        <f>[6]Inputs!$C$6</f>
        <v>1.63</v>
      </c>
      <c r="L607" s="5" t="str">
        <f>VLOOKUP(X607,[5]Inputs!$A:$F,6,FALSE)</f>
        <v>0.9958</v>
      </c>
      <c r="M607" s="5" t="str">
        <f>VLOOKUP(X607,[5]Inputs!$A:$H,8,FALSE)</f>
        <v>1.0250</v>
      </c>
      <c r="N607" s="5" t="str">
        <f>VLOOKUP(X607,[5]Inputs!$A:$H,7,FALSE)</f>
        <v>1.0300</v>
      </c>
      <c r="O607">
        <v>0</v>
      </c>
      <c r="P607">
        <v>0</v>
      </c>
      <c r="Q607" s="17">
        <f>(SQRT((100/(J607*[5]Inputs!$B$9)*V607)^2/(K607^2+1)))*([5]Inputs!$B$8^2/100)</f>
        <v>0</v>
      </c>
      <c r="R607" s="17">
        <f>SQRT((([5]Inputs!$B$8^2/100)*100/(J607*[5]Inputs!$B$9)*V607)^2-(Q607)^2)/(2*PI()*50)</f>
        <v>0</v>
      </c>
      <c r="S607">
        <f>SQRT((100/(J607*[5]Inputs!$B$9))^2/(K607^2+1))*[5]Inputs!$B$8^2/100</f>
        <v>12.409471324438538</v>
      </c>
      <c r="T607">
        <f>SQRT((100/(J607*[5]Inputs!$B$9))^2-SQRT((100/(J607*[5]Inputs!$B$9))^2/(K607^2+1))^2)*[5]Inputs!$B$8^2/100/2/PI()/50</f>
        <v>6.4385935699593638E-2</v>
      </c>
      <c r="U607">
        <v>0</v>
      </c>
      <c r="V607">
        <v>0</v>
      </c>
      <c r="W607" t="str">
        <f t="shared" si="23"/>
        <v>PSCAD_SMIB_D_F.Osc_SCR7.06_XR1.63_P0.5_Q0_191.2_0.5Hz</v>
      </c>
      <c r="X607" t="str">
        <f t="shared" si="24"/>
        <v>0.5_0_7.06_1.63</v>
      </c>
      <c r="Z607">
        <v>0.5</v>
      </c>
      <c r="AB607" s="15"/>
      <c r="AC607" t="str">
        <f t="shared" si="25"/>
        <v>PSCAD_Test_191.2_0.5Hz_LWBESS_R0_SCR7.06_XR1.63_P0.5_Q0_NOBESS</v>
      </c>
    </row>
    <row r="608" spans="1:29" x14ac:dyDescent="0.25">
      <c r="A608" s="1" t="s">
        <v>165</v>
      </c>
      <c r="B608" t="s">
        <v>55</v>
      </c>
      <c r="C608" t="s">
        <v>99</v>
      </c>
      <c r="D608" t="s">
        <v>1301</v>
      </c>
      <c r="E608" s="4" t="s">
        <v>335</v>
      </c>
      <c r="F608" t="s">
        <v>305</v>
      </c>
      <c r="G608">
        <v>30</v>
      </c>
      <c r="H608">
        <v>0.5</v>
      </c>
      <c r="I608" s="7">
        <v>0</v>
      </c>
      <c r="J608">
        <f>[6]Inputs!$B$6</f>
        <v>7.06</v>
      </c>
      <c r="K608">
        <f>[6]Inputs!$C$6</f>
        <v>1.63</v>
      </c>
      <c r="L608" s="5" t="str">
        <f>VLOOKUP(X608,[5]Inputs!$A:$F,6,FALSE)</f>
        <v>0.9958</v>
      </c>
      <c r="M608" s="5" t="str">
        <f>VLOOKUP(X608,[5]Inputs!$A:$H,8,FALSE)</f>
        <v>1.0250</v>
      </c>
      <c r="N608" s="5" t="str">
        <f>VLOOKUP(X608,[5]Inputs!$A:$H,7,FALSE)</f>
        <v>1.0300</v>
      </c>
      <c r="O608">
        <v>0</v>
      </c>
      <c r="P608">
        <v>0</v>
      </c>
      <c r="Q608" s="17">
        <f>(SQRT((100/(J608*[5]Inputs!$B$9)*V608)^2/(K608^2+1)))*([5]Inputs!$B$8^2/100)</f>
        <v>0</v>
      </c>
      <c r="R608" s="17">
        <f>SQRT((([5]Inputs!$B$8^2/100)*100/(J608*[5]Inputs!$B$9)*V608)^2-(Q608)^2)/(2*PI()*50)</f>
        <v>0</v>
      </c>
      <c r="S608">
        <f>SQRT((100/(J608*[5]Inputs!$B$9))^2/(K608^2+1))*[5]Inputs!$B$8^2/100</f>
        <v>12.409471324438538</v>
      </c>
      <c r="T608">
        <f>SQRT((100/(J608*[5]Inputs!$B$9))^2-SQRT((100/(J608*[5]Inputs!$B$9))^2/(K608^2+1))^2)*[5]Inputs!$B$8^2/100/2/PI()/50</f>
        <v>6.4385935699593638E-2</v>
      </c>
      <c r="U608">
        <v>0</v>
      </c>
      <c r="V608">
        <v>0</v>
      </c>
      <c r="W608" t="str">
        <f t="shared" si="23"/>
        <v>PSCAD_SMIB_D_F.Osc_SCR7.06_XR1.63_P0.5_Q0_191.2_0.6Hz</v>
      </c>
      <c r="X608" t="str">
        <f t="shared" si="24"/>
        <v>0.5_0_7.06_1.63</v>
      </c>
      <c r="Z608">
        <v>0.6</v>
      </c>
      <c r="AB608" s="15"/>
      <c r="AC608" t="str">
        <f t="shared" si="25"/>
        <v>PSCAD_Test_191.2_0.6Hz_LWBESS_R0_SCR7.06_XR1.63_P0.5_Q0_NOBESS</v>
      </c>
    </row>
    <row r="609" spans="1:29" x14ac:dyDescent="0.25">
      <c r="A609" s="1" t="s">
        <v>166</v>
      </c>
      <c r="B609" t="s">
        <v>55</v>
      </c>
      <c r="C609" t="s">
        <v>99</v>
      </c>
      <c r="D609" t="s">
        <v>1301</v>
      </c>
      <c r="E609" s="4" t="s">
        <v>335</v>
      </c>
      <c r="F609" t="s">
        <v>305</v>
      </c>
      <c r="G609">
        <v>30</v>
      </c>
      <c r="H609">
        <v>0.5</v>
      </c>
      <c r="I609" s="7">
        <v>0</v>
      </c>
      <c r="J609">
        <f>[6]Inputs!$B$6</f>
        <v>7.06</v>
      </c>
      <c r="K609">
        <f>[6]Inputs!$C$6</f>
        <v>1.63</v>
      </c>
      <c r="L609" s="5" t="str">
        <f>VLOOKUP(X609,[5]Inputs!$A:$F,6,FALSE)</f>
        <v>0.9958</v>
      </c>
      <c r="M609" s="5" t="str">
        <f>VLOOKUP(X609,[5]Inputs!$A:$H,8,FALSE)</f>
        <v>1.0250</v>
      </c>
      <c r="N609" s="5" t="str">
        <f>VLOOKUP(X609,[5]Inputs!$A:$H,7,FALSE)</f>
        <v>1.0300</v>
      </c>
      <c r="O609">
        <v>0</v>
      </c>
      <c r="P609">
        <v>0</v>
      </c>
      <c r="Q609" s="17">
        <f>(SQRT((100/(J609*[5]Inputs!$B$9)*V609)^2/(K609^2+1)))*([5]Inputs!$B$8^2/100)</f>
        <v>0</v>
      </c>
      <c r="R609" s="17">
        <f>SQRT((([5]Inputs!$B$8^2/100)*100/(J609*[5]Inputs!$B$9)*V609)^2-(Q609)^2)/(2*PI()*50)</f>
        <v>0</v>
      </c>
      <c r="S609">
        <f>SQRT((100/(J609*[5]Inputs!$B$9))^2/(K609^2+1))*[5]Inputs!$B$8^2/100</f>
        <v>12.409471324438538</v>
      </c>
      <c r="T609">
        <f>SQRT((100/(J609*[5]Inputs!$B$9))^2-SQRT((100/(J609*[5]Inputs!$B$9))^2/(K609^2+1))^2)*[5]Inputs!$B$8^2/100/2/PI()/50</f>
        <v>6.4385935699593638E-2</v>
      </c>
      <c r="U609">
        <v>0</v>
      </c>
      <c r="V609">
        <v>0</v>
      </c>
      <c r="W609" t="str">
        <f t="shared" si="23"/>
        <v>PSCAD_SMIB_D_F.Osc_SCR7.06_XR1.63_P0.5_Q0_191.2_0.7Hz</v>
      </c>
      <c r="X609" t="str">
        <f t="shared" si="24"/>
        <v>0.5_0_7.06_1.63</v>
      </c>
      <c r="Z609">
        <v>0.7</v>
      </c>
      <c r="AB609" s="15"/>
      <c r="AC609" t="str">
        <f t="shared" si="25"/>
        <v>PSCAD_Test_191.2_0.7Hz_LWBESS_R0_SCR7.06_XR1.63_P0.5_Q0_NOBESS</v>
      </c>
    </row>
    <row r="610" spans="1:29" x14ac:dyDescent="0.25">
      <c r="A610" s="1" t="s">
        <v>167</v>
      </c>
      <c r="B610" t="s">
        <v>55</v>
      </c>
      <c r="C610" t="s">
        <v>99</v>
      </c>
      <c r="D610" t="s">
        <v>1301</v>
      </c>
      <c r="E610" s="4" t="s">
        <v>335</v>
      </c>
      <c r="F610" t="s">
        <v>305</v>
      </c>
      <c r="G610">
        <v>30</v>
      </c>
      <c r="H610">
        <v>0.5</v>
      </c>
      <c r="I610" s="7">
        <v>0</v>
      </c>
      <c r="J610">
        <f>[6]Inputs!$B$6</f>
        <v>7.06</v>
      </c>
      <c r="K610">
        <f>[6]Inputs!$C$6</f>
        <v>1.63</v>
      </c>
      <c r="L610" s="5" t="str">
        <f>VLOOKUP(X610,[5]Inputs!$A:$F,6,FALSE)</f>
        <v>0.9958</v>
      </c>
      <c r="M610" s="5" t="str">
        <f>VLOOKUP(X610,[5]Inputs!$A:$H,8,FALSE)</f>
        <v>1.0250</v>
      </c>
      <c r="N610" s="5" t="str">
        <f>VLOOKUP(X610,[5]Inputs!$A:$H,7,FALSE)</f>
        <v>1.0300</v>
      </c>
      <c r="O610">
        <v>0</v>
      </c>
      <c r="P610">
        <v>0</v>
      </c>
      <c r="Q610" s="17">
        <f>(SQRT((100/(J610*[5]Inputs!$B$9)*V610)^2/(K610^2+1)))*([5]Inputs!$B$8^2/100)</f>
        <v>0</v>
      </c>
      <c r="R610" s="17">
        <f>SQRT((([5]Inputs!$B$8^2/100)*100/(J610*[5]Inputs!$B$9)*V610)^2-(Q610)^2)/(2*PI()*50)</f>
        <v>0</v>
      </c>
      <c r="S610">
        <f>SQRT((100/(J610*[5]Inputs!$B$9))^2/(K610^2+1))*[5]Inputs!$B$8^2/100</f>
        <v>12.409471324438538</v>
      </c>
      <c r="T610">
        <f>SQRT((100/(J610*[5]Inputs!$B$9))^2-SQRT((100/(J610*[5]Inputs!$B$9))^2/(K610^2+1))^2)*[5]Inputs!$B$8^2/100/2/PI()/50</f>
        <v>6.4385935699593638E-2</v>
      </c>
      <c r="U610">
        <v>0</v>
      </c>
      <c r="V610">
        <v>0</v>
      </c>
      <c r="W610" t="str">
        <f t="shared" si="23"/>
        <v>PSCAD_SMIB_D_F.Osc_SCR7.06_XR1.63_P0.5_Q0_191.2_0.8Hz</v>
      </c>
      <c r="X610" t="str">
        <f t="shared" si="24"/>
        <v>0.5_0_7.06_1.63</v>
      </c>
      <c r="Z610">
        <v>0.8</v>
      </c>
      <c r="AB610" s="15"/>
      <c r="AC610" t="str">
        <f t="shared" si="25"/>
        <v>PSCAD_Test_191.2_0.8Hz_LWBESS_R0_SCR7.06_XR1.63_P0.5_Q0_NOBESS</v>
      </c>
    </row>
    <row r="611" spans="1:29" x14ac:dyDescent="0.25">
      <c r="A611" s="1" t="s">
        <v>168</v>
      </c>
      <c r="B611" t="s">
        <v>55</v>
      </c>
      <c r="C611" t="s">
        <v>99</v>
      </c>
      <c r="D611" t="s">
        <v>1301</v>
      </c>
      <c r="E611" s="4" t="s">
        <v>335</v>
      </c>
      <c r="F611" t="s">
        <v>305</v>
      </c>
      <c r="G611">
        <v>30</v>
      </c>
      <c r="H611">
        <v>0.5</v>
      </c>
      <c r="I611" s="7">
        <v>0</v>
      </c>
      <c r="J611">
        <f>[6]Inputs!$B$6</f>
        <v>7.06</v>
      </c>
      <c r="K611">
        <f>[6]Inputs!$C$6</f>
        <v>1.63</v>
      </c>
      <c r="L611" s="5" t="str">
        <f>VLOOKUP(X611,[5]Inputs!$A:$F,6,FALSE)</f>
        <v>0.9958</v>
      </c>
      <c r="M611" s="5" t="str">
        <f>VLOOKUP(X611,[5]Inputs!$A:$H,8,FALSE)</f>
        <v>1.0250</v>
      </c>
      <c r="N611" s="5" t="str">
        <f>VLOOKUP(X611,[5]Inputs!$A:$H,7,FALSE)</f>
        <v>1.0300</v>
      </c>
      <c r="O611">
        <v>0</v>
      </c>
      <c r="P611">
        <v>0</v>
      </c>
      <c r="Q611" s="17">
        <f>(SQRT((100/(J611*[5]Inputs!$B$9)*V611)^2/(K611^2+1)))*([5]Inputs!$B$8^2/100)</f>
        <v>0</v>
      </c>
      <c r="R611" s="17">
        <f>SQRT((([5]Inputs!$B$8^2/100)*100/(J611*[5]Inputs!$B$9)*V611)^2-(Q611)^2)/(2*PI()*50)</f>
        <v>0</v>
      </c>
      <c r="S611">
        <f>SQRT((100/(J611*[5]Inputs!$B$9))^2/(K611^2+1))*[5]Inputs!$B$8^2/100</f>
        <v>12.409471324438538</v>
      </c>
      <c r="T611">
        <f>SQRT((100/(J611*[5]Inputs!$B$9))^2-SQRT((100/(J611*[5]Inputs!$B$9))^2/(K611^2+1))^2)*[5]Inputs!$B$8^2/100/2/PI()/50</f>
        <v>6.4385935699593638E-2</v>
      </c>
      <c r="U611">
        <v>0</v>
      </c>
      <c r="V611">
        <v>0</v>
      </c>
      <c r="W611" t="str">
        <f t="shared" si="23"/>
        <v>PSCAD_SMIB_D_F.Osc_SCR7.06_XR1.63_P0.5_Q0_191.2_0.9Hz</v>
      </c>
      <c r="X611" t="str">
        <f t="shared" si="24"/>
        <v>0.5_0_7.06_1.63</v>
      </c>
      <c r="Z611">
        <v>0.9</v>
      </c>
      <c r="AB611" s="15"/>
      <c r="AC611" t="str">
        <f t="shared" si="25"/>
        <v>PSCAD_Test_191.2_0.9Hz_LWBESS_R0_SCR7.06_XR1.63_P0.5_Q0_NOBESS</v>
      </c>
    </row>
    <row r="612" spans="1:29" x14ac:dyDescent="0.25">
      <c r="A612" s="1" t="s">
        <v>79</v>
      </c>
      <c r="B612" t="s">
        <v>55</v>
      </c>
      <c r="C612" t="s">
        <v>99</v>
      </c>
      <c r="D612" t="s">
        <v>1301</v>
      </c>
      <c r="E612" s="4" t="s">
        <v>335</v>
      </c>
      <c r="F612" t="s">
        <v>305</v>
      </c>
      <c r="G612">
        <v>30</v>
      </c>
      <c r="H612">
        <v>0.5</v>
      </c>
      <c r="I612" s="7">
        <v>0</v>
      </c>
      <c r="J612">
        <f>[6]Inputs!$B$6</f>
        <v>7.06</v>
      </c>
      <c r="K612">
        <f>[6]Inputs!$C$6</f>
        <v>1.63</v>
      </c>
      <c r="L612" s="5" t="str">
        <f>VLOOKUP(X612,[5]Inputs!$A:$F,6,FALSE)</f>
        <v>0.9958</v>
      </c>
      <c r="M612" s="5" t="str">
        <f>VLOOKUP(X612,[5]Inputs!$A:$H,8,FALSE)</f>
        <v>1.0250</v>
      </c>
      <c r="N612" s="5" t="str">
        <f>VLOOKUP(X612,[5]Inputs!$A:$H,7,FALSE)</f>
        <v>1.0300</v>
      </c>
      <c r="O612">
        <v>0</v>
      </c>
      <c r="P612">
        <v>0</v>
      </c>
      <c r="Q612" s="17">
        <f>(SQRT((100/(J612*[5]Inputs!$B$9)*V612)^2/(K612^2+1)))*([5]Inputs!$B$8^2/100)</f>
        <v>0</v>
      </c>
      <c r="R612" s="17">
        <f>SQRT((([5]Inputs!$B$8^2/100)*100/(J612*[5]Inputs!$B$9)*V612)^2-(Q612)^2)/(2*PI()*50)</f>
        <v>0</v>
      </c>
      <c r="S612">
        <f>SQRT((100/(J612*[5]Inputs!$B$9))^2/(K612^2+1))*[5]Inputs!$B$8^2/100</f>
        <v>12.409471324438538</v>
      </c>
      <c r="T612">
        <f>SQRT((100/(J612*[5]Inputs!$B$9))^2-SQRT((100/(J612*[5]Inputs!$B$9))^2/(K612^2+1))^2)*[5]Inputs!$B$8^2/100/2/PI()/50</f>
        <v>6.4385935699593638E-2</v>
      </c>
      <c r="U612">
        <v>0</v>
      </c>
      <c r="V612">
        <v>0</v>
      </c>
      <c r="W612" t="str">
        <f t="shared" si="23"/>
        <v>PSCAD_SMIB_D_F.Osc_SCR7.06_XR1.63_P0.5_Q0_191.2_1Hz</v>
      </c>
      <c r="X612" t="str">
        <f t="shared" si="24"/>
        <v>0.5_0_7.06_1.63</v>
      </c>
      <c r="Z612">
        <v>1</v>
      </c>
      <c r="AB612" s="15"/>
      <c r="AC612" t="str">
        <f t="shared" si="25"/>
        <v>PSCAD_Test_191.2_1Hz_LWBESS_R0_SCR7.06_XR1.63_P0.5_Q0_NOBESS</v>
      </c>
    </row>
    <row r="613" spans="1:29" x14ac:dyDescent="0.25">
      <c r="A613" s="1" t="s">
        <v>80</v>
      </c>
      <c r="B613" t="s">
        <v>55</v>
      </c>
      <c r="C613" t="s">
        <v>99</v>
      </c>
      <c r="D613" t="s">
        <v>1301</v>
      </c>
      <c r="E613" s="4" t="s">
        <v>335</v>
      </c>
      <c r="F613" t="s">
        <v>305</v>
      </c>
      <c r="G613">
        <v>30</v>
      </c>
      <c r="H613">
        <v>0.5</v>
      </c>
      <c r="I613" s="7">
        <v>0</v>
      </c>
      <c r="J613">
        <f>[6]Inputs!$B$6</f>
        <v>7.06</v>
      </c>
      <c r="K613">
        <f>[6]Inputs!$C$6</f>
        <v>1.63</v>
      </c>
      <c r="L613" s="5" t="str">
        <f>VLOOKUP(X613,[5]Inputs!$A:$F,6,FALSE)</f>
        <v>0.9958</v>
      </c>
      <c r="M613" s="5" t="str">
        <f>VLOOKUP(X613,[5]Inputs!$A:$H,8,FALSE)</f>
        <v>1.0250</v>
      </c>
      <c r="N613" s="5" t="str">
        <f>VLOOKUP(X613,[5]Inputs!$A:$H,7,FALSE)</f>
        <v>1.0300</v>
      </c>
      <c r="O613">
        <v>0</v>
      </c>
      <c r="P613">
        <v>0</v>
      </c>
      <c r="Q613" s="17">
        <f>(SQRT((100/(J613*[5]Inputs!$B$9)*V613)^2/(K613^2+1)))*([5]Inputs!$B$8^2/100)</f>
        <v>0</v>
      </c>
      <c r="R613" s="17">
        <f>SQRT((([5]Inputs!$B$8^2/100)*100/(J613*[5]Inputs!$B$9)*V613)^2-(Q613)^2)/(2*PI()*50)</f>
        <v>0</v>
      </c>
      <c r="S613">
        <f>SQRT((100/(J613*[5]Inputs!$B$9))^2/(K613^2+1))*[5]Inputs!$B$8^2/100</f>
        <v>12.409471324438538</v>
      </c>
      <c r="T613">
        <f>SQRT((100/(J613*[5]Inputs!$B$9))^2-SQRT((100/(J613*[5]Inputs!$B$9))^2/(K613^2+1))^2)*[5]Inputs!$B$8^2/100/2/PI()/50</f>
        <v>6.4385935699593638E-2</v>
      </c>
      <c r="U613">
        <v>0</v>
      </c>
      <c r="V613">
        <v>0</v>
      </c>
      <c r="W613" t="str">
        <f t="shared" si="23"/>
        <v>PSCAD_SMIB_D_F.Osc_SCR7.06_XR1.63_P0.5_Q0_191.2_2Hz</v>
      </c>
      <c r="X613" t="str">
        <f t="shared" si="24"/>
        <v>0.5_0_7.06_1.63</v>
      </c>
      <c r="Z613">
        <v>2</v>
      </c>
      <c r="AB613" s="15"/>
      <c r="AC613" t="str">
        <f t="shared" si="25"/>
        <v>PSCAD_Test_191.2_2Hz_LWBESS_R0_SCR7.06_XR1.63_P0.5_Q0_NOBESS</v>
      </c>
    </row>
    <row r="614" spans="1:29" x14ac:dyDescent="0.25">
      <c r="A614" s="1" t="s">
        <v>81</v>
      </c>
      <c r="B614" t="s">
        <v>55</v>
      </c>
      <c r="C614" t="s">
        <v>99</v>
      </c>
      <c r="D614" t="s">
        <v>1301</v>
      </c>
      <c r="E614" s="4" t="s">
        <v>335</v>
      </c>
      <c r="F614" t="s">
        <v>305</v>
      </c>
      <c r="G614">
        <v>30</v>
      </c>
      <c r="H614">
        <v>0.5</v>
      </c>
      <c r="I614" s="7">
        <v>0</v>
      </c>
      <c r="J614">
        <f>[6]Inputs!$B$6</f>
        <v>7.06</v>
      </c>
      <c r="K614">
        <f>[6]Inputs!$C$6</f>
        <v>1.63</v>
      </c>
      <c r="L614" s="5" t="str">
        <f>VLOOKUP(X614,[5]Inputs!$A:$F,6,FALSE)</f>
        <v>0.9958</v>
      </c>
      <c r="M614" s="5" t="str">
        <f>VLOOKUP(X614,[5]Inputs!$A:$H,8,FALSE)</f>
        <v>1.0250</v>
      </c>
      <c r="N614" s="5" t="str">
        <f>VLOOKUP(X614,[5]Inputs!$A:$H,7,FALSE)</f>
        <v>1.0300</v>
      </c>
      <c r="O614">
        <v>0</v>
      </c>
      <c r="P614">
        <v>0</v>
      </c>
      <c r="Q614" s="17">
        <f>(SQRT((100/(J614*[5]Inputs!$B$9)*V614)^2/(K614^2+1)))*([5]Inputs!$B$8^2/100)</f>
        <v>0</v>
      </c>
      <c r="R614" s="17">
        <f>SQRT((([5]Inputs!$B$8^2/100)*100/(J614*[5]Inputs!$B$9)*V614)^2-(Q614)^2)/(2*PI()*50)</f>
        <v>0</v>
      </c>
      <c r="S614">
        <f>SQRT((100/(J614*[5]Inputs!$B$9))^2/(K614^2+1))*[5]Inputs!$B$8^2/100</f>
        <v>12.409471324438538</v>
      </c>
      <c r="T614">
        <f>SQRT((100/(J614*[5]Inputs!$B$9))^2-SQRT((100/(J614*[5]Inputs!$B$9))^2/(K614^2+1))^2)*[5]Inputs!$B$8^2/100/2/PI()/50</f>
        <v>6.4385935699593638E-2</v>
      </c>
      <c r="U614">
        <v>0</v>
      </c>
      <c r="V614">
        <v>0</v>
      </c>
      <c r="W614" t="str">
        <f t="shared" si="23"/>
        <v>PSCAD_SMIB_D_F.Osc_SCR7.06_XR1.63_P0.5_Q0_191.2_3Hz</v>
      </c>
      <c r="X614" t="str">
        <f t="shared" si="24"/>
        <v>0.5_0_7.06_1.63</v>
      </c>
      <c r="Z614">
        <v>3</v>
      </c>
      <c r="AB614" s="15"/>
      <c r="AC614" t="str">
        <f t="shared" si="25"/>
        <v>PSCAD_Test_191.2_3Hz_LWBESS_R0_SCR7.06_XR1.63_P0.5_Q0_NOBESS</v>
      </c>
    </row>
    <row r="615" spans="1:29" x14ac:dyDescent="0.25">
      <c r="A615" s="1" t="s">
        <v>82</v>
      </c>
      <c r="B615" t="s">
        <v>55</v>
      </c>
      <c r="C615" t="s">
        <v>99</v>
      </c>
      <c r="D615" t="s">
        <v>1301</v>
      </c>
      <c r="E615" s="4" t="s">
        <v>335</v>
      </c>
      <c r="F615" t="s">
        <v>305</v>
      </c>
      <c r="G615">
        <v>30</v>
      </c>
      <c r="H615">
        <v>0.5</v>
      </c>
      <c r="I615" s="7">
        <v>0</v>
      </c>
      <c r="J615">
        <f>[6]Inputs!$B$6</f>
        <v>7.06</v>
      </c>
      <c r="K615">
        <f>[6]Inputs!$C$6</f>
        <v>1.63</v>
      </c>
      <c r="L615" s="5" t="str">
        <f>VLOOKUP(X615,[5]Inputs!$A:$F,6,FALSE)</f>
        <v>0.9958</v>
      </c>
      <c r="M615" s="5" t="str">
        <f>VLOOKUP(X615,[5]Inputs!$A:$H,8,FALSE)</f>
        <v>1.0250</v>
      </c>
      <c r="N615" s="5" t="str">
        <f>VLOOKUP(X615,[5]Inputs!$A:$H,7,FALSE)</f>
        <v>1.0300</v>
      </c>
      <c r="O615">
        <v>0</v>
      </c>
      <c r="P615">
        <v>0</v>
      </c>
      <c r="Q615" s="17">
        <f>(SQRT((100/(J615*[5]Inputs!$B$9)*V615)^2/(K615^2+1)))*([5]Inputs!$B$8^2/100)</f>
        <v>0</v>
      </c>
      <c r="R615" s="17">
        <f>SQRT((([5]Inputs!$B$8^2/100)*100/(J615*[5]Inputs!$B$9)*V615)^2-(Q615)^2)/(2*PI()*50)</f>
        <v>0</v>
      </c>
      <c r="S615">
        <f>SQRT((100/(J615*[5]Inputs!$B$9))^2/(K615^2+1))*[5]Inputs!$B$8^2/100</f>
        <v>12.409471324438538</v>
      </c>
      <c r="T615">
        <f>SQRT((100/(J615*[5]Inputs!$B$9))^2-SQRT((100/(J615*[5]Inputs!$B$9))^2/(K615^2+1))^2)*[5]Inputs!$B$8^2/100/2/PI()/50</f>
        <v>6.4385935699593638E-2</v>
      </c>
      <c r="U615">
        <v>0</v>
      </c>
      <c r="V615">
        <v>0</v>
      </c>
      <c r="W615" t="str">
        <f t="shared" si="23"/>
        <v>PSCAD_SMIB_D_F.Osc_SCR7.06_XR1.63_P0.5_Q0_191.2_4Hz</v>
      </c>
      <c r="X615" t="str">
        <f t="shared" si="24"/>
        <v>0.5_0_7.06_1.63</v>
      </c>
      <c r="Z615">
        <v>4</v>
      </c>
      <c r="AB615" s="15"/>
      <c r="AC615" t="str">
        <f t="shared" si="25"/>
        <v>PSCAD_Test_191.2_4Hz_LWBESS_R0_SCR7.06_XR1.63_P0.5_Q0_NOBESS</v>
      </c>
    </row>
    <row r="616" spans="1:29" x14ac:dyDescent="0.25">
      <c r="A616" s="1" t="s">
        <v>83</v>
      </c>
      <c r="B616" t="s">
        <v>55</v>
      </c>
      <c r="C616" t="s">
        <v>99</v>
      </c>
      <c r="D616" t="s">
        <v>1301</v>
      </c>
      <c r="E616" s="4" t="s">
        <v>335</v>
      </c>
      <c r="F616" t="s">
        <v>305</v>
      </c>
      <c r="G616">
        <v>30</v>
      </c>
      <c r="H616">
        <v>0.5</v>
      </c>
      <c r="I616" s="7">
        <v>0</v>
      </c>
      <c r="J616">
        <f>[6]Inputs!$B$6</f>
        <v>7.06</v>
      </c>
      <c r="K616">
        <f>[6]Inputs!$C$6</f>
        <v>1.63</v>
      </c>
      <c r="L616" s="5" t="str">
        <f>VLOOKUP(X616,[5]Inputs!$A:$F,6,FALSE)</f>
        <v>0.9958</v>
      </c>
      <c r="M616" s="5" t="str">
        <f>VLOOKUP(X616,[5]Inputs!$A:$H,8,FALSE)</f>
        <v>1.0250</v>
      </c>
      <c r="N616" s="5" t="str">
        <f>VLOOKUP(X616,[5]Inputs!$A:$H,7,FALSE)</f>
        <v>1.0300</v>
      </c>
      <c r="O616">
        <v>0</v>
      </c>
      <c r="P616">
        <v>0</v>
      </c>
      <c r="Q616" s="17">
        <f>(SQRT((100/(J616*[5]Inputs!$B$9)*V616)^2/(K616^2+1)))*([5]Inputs!$B$8^2/100)</f>
        <v>0</v>
      </c>
      <c r="R616" s="17">
        <f>SQRT((([5]Inputs!$B$8^2/100)*100/(J616*[5]Inputs!$B$9)*V616)^2-(Q616)^2)/(2*PI()*50)</f>
        <v>0</v>
      </c>
      <c r="S616">
        <f>SQRT((100/(J616*[5]Inputs!$B$9))^2/(K616^2+1))*[5]Inputs!$B$8^2/100</f>
        <v>12.409471324438538</v>
      </c>
      <c r="T616">
        <f>SQRT((100/(J616*[5]Inputs!$B$9))^2-SQRT((100/(J616*[5]Inputs!$B$9))^2/(K616^2+1))^2)*[5]Inputs!$B$8^2/100/2/PI()/50</f>
        <v>6.4385935699593638E-2</v>
      </c>
      <c r="U616">
        <v>0</v>
      </c>
      <c r="V616">
        <v>0</v>
      </c>
      <c r="W616" t="str">
        <f t="shared" si="23"/>
        <v>PSCAD_SMIB_D_F.Osc_SCR7.06_XR1.63_P0.5_Q0_191.2_5Hz</v>
      </c>
      <c r="X616" t="str">
        <f t="shared" si="24"/>
        <v>0.5_0_7.06_1.63</v>
      </c>
      <c r="Z616">
        <v>5</v>
      </c>
      <c r="AB616" s="15"/>
      <c r="AC616" t="str">
        <f t="shared" si="25"/>
        <v>PSCAD_Test_191.2_5Hz_LWBESS_R0_SCR7.06_XR1.63_P0.5_Q0_NOBESS</v>
      </c>
    </row>
    <row r="617" spans="1:29" x14ac:dyDescent="0.25">
      <c r="A617" s="1" t="s">
        <v>84</v>
      </c>
      <c r="B617" t="s">
        <v>55</v>
      </c>
      <c r="C617" t="s">
        <v>99</v>
      </c>
      <c r="D617" t="s">
        <v>1301</v>
      </c>
      <c r="E617" s="4" t="s">
        <v>335</v>
      </c>
      <c r="F617" t="s">
        <v>305</v>
      </c>
      <c r="G617">
        <v>30</v>
      </c>
      <c r="H617">
        <v>0.5</v>
      </c>
      <c r="I617" s="7">
        <v>0</v>
      </c>
      <c r="J617">
        <f>[6]Inputs!$B$6</f>
        <v>7.06</v>
      </c>
      <c r="K617">
        <f>[6]Inputs!$C$6</f>
        <v>1.63</v>
      </c>
      <c r="L617" s="5" t="str">
        <f>VLOOKUP(X617,[5]Inputs!$A:$F,6,FALSE)</f>
        <v>0.9958</v>
      </c>
      <c r="M617" s="5" t="str">
        <f>VLOOKUP(X617,[5]Inputs!$A:$H,8,FALSE)</f>
        <v>1.0250</v>
      </c>
      <c r="N617" s="5" t="str">
        <f>VLOOKUP(X617,[5]Inputs!$A:$H,7,FALSE)</f>
        <v>1.0300</v>
      </c>
      <c r="O617">
        <v>0</v>
      </c>
      <c r="P617">
        <v>0</v>
      </c>
      <c r="Q617" s="17">
        <f>(SQRT((100/(J617*[5]Inputs!$B$9)*V617)^2/(K617^2+1)))*([5]Inputs!$B$8^2/100)</f>
        <v>0</v>
      </c>
      <c r="R617" s="17">
        <f>SQRT((([5]Inputs!$B$8^2/100)*100/(J617*[5]Inputs!$B$9)*V617)^2-(Q617)^2)/(2*PI()*50)</f>
        <v>0</v>
      </c>
      <c r="S617">
        <f>SQRT((100/(J617*[5]Inputs!$B$9))^2/(K617^2+1))*[5]Inputs!$B$8^2/100</f>
        <v>12.409471324438538</v>
      </c>
      <c r="T617">
        <f>SQRT((100/(J617*[5]Inputs!$B$9))^2-SQRT((100/(J617*[5]Inputs!$B$9))^2/(K617^2+1))^2)*[5]Inputs!$B$8^2/100/2/PI()/50</f>
        <v>6.4385935699593638E-2</v>
      </c>
      <c r="U617">
        <v>0</v>
      </c>
      <c r="V617">
        <v>0</v>
      </c>
      <c r="W617" t="str">
        <f t="shared" si="23"/>
        <v>PSCAD_SMIB_D_F.Osc_SCR7.06_XR1.63_P0.5_Q0_191.2_6Hz</v>
      </c>
      <c r="X617" t="str">
        <f t="shared" si="24"/>
        <v>0.5_0_7.06_1.63</v>
      </c>
      <c r="Z617">
        <v>6</v>
      </c>
      <c r="AB617" s="15"/>
      <c r="AC617" t="str">
        <f t="shared" si="25"/>
        <v>PSCAD_Test_191.2_6Hz_LWBESS_R0_SCR7.06_XR1.63_P0.5_Q0_NOBESS</v>
      </c>
    </row>
    <row r="618" spans="1:29" x14ac:dyDescent="0.25">
      <c r="A618" s="1" t="s">
        <v>85</v>
      </c>
      <c r="B618" t="s">
        <v>55</v>
      </c>
      <c r="C618" t="s">
        <v>99</v>
      </c>
      <c r="D618" t="s">
        <v>1301</v>
      </c>
      <c r="E618" s="4" t="s">
        <v>335</v>
      </c>
      <c r="F618" t="s">
        <v>305</v>
      </c>
      <c r="G618">
        <v>30</v>
      </c>
      <c r="H618">
        <v>0.5</v>
      </c>
      <c r="I618" s="7">
        <v>0</v>
      </c>
      <c r="J618">
        <f>[6]Inputs!$B$6</f>
        <v>7.06</v>
      </c>
      <c r="K618">
        <f>[6]Inputs!$C$6</f>
        <v>1.63</v>
      </c>
      <c r="L618" s="5" t="str">
        <f>VLOOKUP(X618,[5]Inputs!$A:$F,6,FALSE)</f>
        <v>0.9958</v>
      </c>
      <c r="M618" s="5" t="str">
        <f>VLOOKUP(X618,[5]Inputs!$A:$H,8,FALSE)</f>
        <v>1.0250</v>
      </c>
      <c r="N618" s="5" t="str">
        <f>VLOOKUP(X618,[5]Inputs!$A:$H,7,FALSE)</f>
        <v>1.0300</v>
      </c>
      <c r="O618">
        <v>0</v>
      </c>
      <c r="P618">
        <v>0</v>
      </c>
      <c r="Q618" s="17">
        <f>(SQRT((100/(J618*[5]Inputs!$B$9)*V618)^2/(K618^2+1)))*([5]Inputs!$B$8^2/100)</f>
        <v>0</v>
      </c>
      <c r="R618" s="17">
        <f>SQRT((([5]Inputs!$B$8^2/100)*100/(J618*[5]Inputs!$B$9)*V618)^2-(Q618)^2)/(2*PI()*50)</f>
        <v>0</v>
      </c>
      <c r="S618">
        <f>SQRT((100/(J618*[5]Inputs!$B$9))^2/(K618^2+1))*[5]Inputs!$B$8^2/100</f>
        <v>12.409471324438538</v>
      </c>
      <c r="T618">
        <f>SQRT((100/(J618*[5]Inputs!$B$9))^2-SQRT((100/(J618*[5]Inputs!$B$9))^2/(K618^2+1))^2)*[5]Inputs!$B$8^2/100/2/PI()/50</f>
        <v>6.4385935699593638E-2</v>
      </c>
      <c r="U618">
        <v>0</v>
      </c>
      <c r="V618">
        <v>0</v>
      </c>
      <c r="W618" t="str">
        <f t="shared" si="23"/>
        <v>PSCAD_SMIB_D_F.Osc_SCR7.06_XR1.63_P0.5_Q0_191.2_7Hz</v>
      </c>
      <c r="X618" t="str">
        <f t="shared" si="24"/>
        <v>0.5_0_7.06_1.63</v>
      </c>
      <c r="Z618">
        <v>7</v>
      </c>
      <c r="AB618" s="15"/>
      <c r="AC618" t="str">
        <f t="shared" si="25"/>
        <v>PSCAD_Test_191.2_7Hz_LWBESS_R0_SCR7.06_XR1.63_P0.5_Q0_NOBESS</v>
      </c>
    </row>
    <row r="619" spans="1:29" x14ac:dyDescent="0.25">
      <c r="A619" s="1" t="s">
        <v>86</v>
      </c>
      <c r="B619" t="s">
        <v>55</v>
      </c>
      <c r="C619" t="s">
        <v>99</v>
      </c>
      <c r="D619" t="s">
        <v>1301</v>
      </c>
      <c r="E619" s="4" t="s">
        <v>335</v>
      </c>
      <c r="F619" t="s">
        <v>305</v>
      </c>
      <c r="G619">
        <v>30</v>
      </c>
      <c r="H619">
        <v>0.5</v>
      </c>
      <c r="I619" s="7">
        <v>0</v>
      </c>
      <c r="J619">
        <f>[6]Inputs!$B$6</f>
        <v>7.06</v>
      </c>
      <c r="K619">
        <f>[6]Inputs!$C$6</f>
        <v>1.63</v>
      </c>
      <c r="L619" s="5" t="str">
        <f>VLOOKUP(X619,[5]Inputs!$A:$F,6,FALSE)</f>
        <v>0.9958</v>
      </c>
      <c r="M619" s="5" t="str">
        <f>VLOOKUP(X619,[5]Inputs!$A:$H,8,FALSE)</f>
        <v>1.0250</v>
      </c>
      <c r="N619" s="5" t="str">
        <f>VLOOKUP(X619,[5]Inputs!$A:$H,7,FALSE)</f>
        <v>1.0300</v>
      </c>
      <c r="O619">
        <v>0</v>
      </c>
      <c r="P619">
        <v>0</v>
      </c>
      <c r="Q619" s="17">
        <f>(SQRT((100/(J619*[5]Inputs!$B$9)*V619)^2/(K619^2+1)))*([5]Inputs!$B$8^2/100)</f>
        <v>0</v>
      </c>
      <c r="R619" s="17">
        <f>SQRT((([5]Inputs!$B$8^2/100)*100/(J619*[5]Inputs!$B$9)*V619)^2-(Q619)^2)/(2*PI()*50)</f>
        <v>0</v>
      </c>
      <c r="S619">
        <f>SQRT((100/(J619*[5]Inputs!$B$9))^2/(K619^2+1))*[5]Inputs!$B$8^2/100</f>
        <v>12.409471324438538</v>
      </c>
      <c r="T619">
        <f>SQRT((100/(J619*[5]Inputs!$B$9))^2-SQRT((100/(J619*[5]Inputs!$B$9))^2/(K619^2+1))^2)*[5]Inputs!$B$8^2/100/2/PI()/50</f>
        <v>6.4385935699593638E-2</v>
      </c>
      <c r="U619">
        <v>0</v>
      </c>
      <c r="V619">
        <v>0</v>
      </c>
      <c r="W619" t="str">
        <f t="shared" si="23"/>
        <v>PSCAD_SMIB_D_F.Osc_SCR7.06_XR1.63_P0.5_Q0_191.2_8Hz</v>
      </c>
      <c r="X619" t="str">
        <f t="shared" si="24"/>
        <v>0.5_0_7.06_1.63</v>
      </c>
      <c r="Z619">
        <v>8</v>
      </c>
      <c r="AB619" s="15"/>
      <c r="AC619" t="str">
        <f t="shared" si="25"/>
        <v>PSCAD_Test_191.2_8Hz_LWBESS_R0_SCR7.06_XR1.63_P0.5_Q0_NOBESS</v>
      </c>
    </row>
    <row r="620" spans="1:29" x14ac:dyDescent="0.25">
      <c r="A620" s="1" t="s">
        <v>87</v>
      </c>
      <c r="B620" t="s">
        <v>55</v>
      </c>
      <c r="C620" t="s">
        <v>99</v>
      </c>
      <c r="D620" t="s">
        <v>1301</v>
      </c>
      <c r="E620" s="4" t="s">
        <v>335</v>
      </c>
      <c r="F620" t="s">
        <v>305</v>
      </c>
      <c r="G620">
        <v>30</v>
      </c>
      <c r="H620">
        <v>0.5</v>
      </c>
      <c r="I620" s="7">
        <v>0</v>
      </c>
      <c r="J620">
        <f>[6]Inputs!$B$6</f>
        <v>7.06</v>
      </c>
      <c r="K620">
        <f>[6]Inputs!$C$6</f>
        <v>1.63</v>
      </c>
      <c r="L620" s="5" t="str">
        <f>VLOOKUP(X620,[5]Inputs!$A:$F,6,FALSE)</f>
        <v>0.9958</v>
      </c>
      <c r="M620" s="5" t="str">
        <f>VLOOKUP(X620,[5]Inputs!$A:$H,8,FALSE)</f>
        <v>1.0250</v>
      </c>
      <c r="N620" s="5" t="str">
        <f>VLOOKUP(X620,[5]Inputs!$A:$H,7,FALSE)</f>
        <v>1.0300</v>
      </c>
      <c r="O620">
        <v>0</v>
      </c>
      <c r="P620">
        <v>0</v>
      </c>
      <c r="Q620" s="17">
        <f>(SQRT((100/(J620*[5]Inputs!$B$9)*V620)^2/(K620^2+1)))*([5]Inputs!$B$8^2/100)</f>
        <v>0</v>
      </c>
      <c r="R620" s="17">
        <f>SQRT((([5]Inputs!$B$8^2/100)*100/(J620*[5]Inputs!$B$9)*V620)^2-(Q620)^2)/(2*PI()*50)</f>
        <v>0</v>
      </c>
      <c r="S620">
        <f>SQRT((100/(J620*[5]Inputs!$B$9))^2/(K620^2+1))*[5]Inputs!$B$8^2/100</f>
        <v>12.409471324438538</v>
      </c>
      <c r="T620">
        <f>SQRT((100/(J620*[5]Inputs!$B$9))^2-SQRT((100/(J620*[5]Inputs!$B$9))^2/(K620^2+1))^2)*[5]Inputs!$B$8^2/100/2/PI()/50</f>
        <v>6.4385935699593638E-2</v>
      </c>
      <c r="U620">
        <v>0</v>
      </c>
      <c r="V620">
        <v>0</v>
      </c>
      <c r="W620" t="str">
        <f t="shared" si="23"/>
        <v>PSCAD_SMIB_D_F.Osc_SCR7.06_XR1.63_P0.5_Q0_191.2_9Hz</v>
      </c>
      <c r="X620" t="str">
        <f t="shared" si="24"/>
        <v>0.5_0_7.06_1.63</v>
      </c>
      <c r="Z620">
        <v>9</v>
      </c>
      <c r="AB620" s="15"/>
      <c r="AC620" t="str">
        <f t="shared" si="25"/>
        <v>PSCAD_Test_191.2_9Hz_LWBESS_R0_SCR7.06_XR1.63_P0.5_Q0_NOBESS</v>
      </c>
    </row>
    <row r="621" spans="1:29" x14ac:dyDescent="0.25">
      <c r="A621" s="1" t="s">
        <v>88</v>
      </c>
      <c r="B621" t="s">
        <v>55</v>
      </c>
      <c r="C621" t="s">
        <v>99</v>
      </c>
      <c r="D621" t="s">
        <v>1301</v>
      </c>
      <c r="E621" s="4" t="s">
        <v>335</v>
      </c>
      <c r="F621" t="s">
        <v>305</v>
      </c>
      <c r="G621">
        <v>30</v>
      </c>
      <c r="H621">
        <v>0.5</v>
      </c>
      <c r="I621" s="7">
        <v>0</v>
      </c>
      <c r="J621">
        <f>[6]Inputs!$B$6</f>
        <v>7.06</v>
      </c>
      <c r="K621">
        <f>[6]Inputs!$C$6</f>
        <v>1.63</v>
      </c>
      <c r="L621" s="5" t="str">
        <f>VLOOKUP(X621,[5]Inputs!$A:$F,6,FALSE)</f>
        <v>0.9958</v>
      </c>
      <c r="M621" s="5" t="str">
        <f>VLOOKUP(X621,[5]Inputs!$A:$H,8,FALSE)</f>
        <v>1.0250</v>
      </c>
      <c r="N621" s="5" t="str">
        <f>VLOOKUP(X621,[5]Inputs!$A:$H,7,FALSE)</f>
        <v>1.0300</v>
      </c>
      <c r="O621">
        <v>0</v>
      </c>
      <c r="P621">
        <v>0</v>
      </c>
      <c r="Q621" s="17">
        <f>(SQRT((100/(J621*[5]Inputs!$B$9)*V621)^2/(K621^2+1)))*([5]Inputs!$B$8^2/100)</f>
        <v>0</v>
      </c>
      <c r="R621" s="17">
        <f>SQRT((([5]Inputs!$B$8^2/100)*100/(J621*[5]Inputs!$B$9)*V621)^2-(Q621)^2)/(2*PI()*50)</f>
        <v>0</v>
      </c>
      <c r="S621">
        <f>SQRT((100/(J621*[5]Inputs!$B$9))^2/(K621^2+1))*[5]Inputs!$B$8^2/100</f>
        <v>12.409471324438538</v>
      </c>
      <c r="T621">
        <f>SQRT((100/(J621*[5]Inputs!$B$9))^2-SQRT((100/(J621*[5]Inputs!$B$9))^2/(K621^2+1))^2)*[5]Inputs!$B$8^2/100/2/PI()/50</f>
        <v>6.4385935699593638E-2</v>
      </c>
      <c r="U621">
        <v>0</v>
      </c>
      <c r="V621">
        <v>0</v>
      </c>
      <c r="W621" t="str">
        <f t="shared" si="23"/>
        <v>PSCAD_SMIB_D_F.Osc_SCR7.06_XR1.63_P0.5_Q0_191.2_10Hz</v>
      </c>
      <c r="X621" t="str">
        <f t="shared" si="24"/>
        <v>0.5_0_7.06_1.63</v>
      </c>
      <c r="Z621">
        <v>10</v>
      </c>
      <c r="AB621" s="15"/>
      <c r="AC621" t="str">
        <f t="shared" si="25"/>
        <v>PSCAD_Test_191.2_10Hz_LWBESS_R0_SCR7.06_XR1.63_P0.5_Q0_NOBESS</v>
      </c>
    </row>
    <row r="622" spans="1:29" x14ac:dyDescent="0.25">
      <c r="A622" s="1" t="s">
        <v>89</v>
      </c>
      <c r="B622" t="s">
        <v>55</v>
      </c>
      <c r="C622" t="s">
        <v>99</v>
      </c>
      <c r="D622" t="s">
        <v>1301</v>
      </c>
      <c r="E622" s="4" t="s">
        <v>335</v>
      </c>
      <c r="F622" t="s">
        <v>305</v>
      </c>
      <c r="G622">
        <v>30</v>
      </c>
      <c r="H622">
        <v>0.5</v>
      </c>
      <c r="I622" s="7">
        <v>0</v>
      </c>
      <c r="J622">
        <f>[6]Inputs!$B$6</f>
        <v>7.06</v>
      </c>
      <c r="K622">
        <f>[6]Inputs!$C$6</f>
        <v>1.63</v>
      </c>
      <c r="L622" s="5" t="str">
        <f>VLOOKUP(X622,[5]Inputs!$A:$F,6,FALSE)</f>
        <v>0.9958</v>
      </c>
      <c r="M622" s="5" t="str">
        <f>VLOOKUP(X622,[5]Inputs!$A:$H,8,FALSE)</f>
        <v>1.0250</v>
      </c>
      <c r="N622" s="5" t="str">
        <f>VLOOKUP(X622,[5]Inputs!$A:$H,7,FALSE)</f>
        <v>1.0300</v>
      </c>
      <c r="O622">
        <v>0</v>
      </c>
      <c r="P622">
        <v>0</v>
      </c>
      <c r="Q622" s="17">
        <f>(SQRT((100/(J622*[5]Inputs!$B$9)*V622)^2/(K622^2+1)))*([5]Inputs!$B$8^2/100)</f>
        <v>0</v>
      </c>
      <c r="R622" s="17">
        <f>SQRT((([5]Inputs!$B$8^2/100)*100/(J622*[5]Inputs!$B$9)*V622)^2-(Q622)^2)/(2*PI()*50)</f>
        <v>0</v>
      </c>
      <c r="S622">
        <f>SQRT((100/(J622*[5]Inputs!$B$9))^2/(K622^2+1))*[5]Inputs!$B$8^2/100</f>
        <v>12.409471324438538</v>
      </c>
      <c r="T622">
        <f>SQRT((100/(J622*[5]Inputs!$B$9))^2-SQRT((100/(J622*[5]Inputs!$B$9))^2/(K622^2+1))^2)*[5]Inputs!$B$8^2/100/2/PI()/50</f>
        <v>6.4385935699593638E-2</v>
      </c>
      <c r="U622">
        <v>0</v>
      </c>
      <c r="V622">
        <v>0</v>
      </c>
      <c r="W622" t="str">
        <f t="shared" si="23"/>
        <v>PSCAD_SMIB_D_F.Osc_SCR7.06_XR1.63_P0.5_Q0_191.2_11Hz</v>
      </c>
      <c r="X622" t="str">
        <f t="shared" si="24"/>
        <v>0.5_0_7.06_1.63</v>
      </c>
      <c r="Z622">
        <v>11</v>
      </c>
      <c r="AB622" s="15"/>
      <c r="AC622" t="str">
        <f t="shared" si="25"/>
        <v>PSCAD_Test_191.2_11Hz_LWBESS_R0_SCR7.06_XR1.63_P0.5_Q0_NOBESS</v>
      </c>
    </row>
    <row r="623" spans="1:29" x14ac:dyDescent="0.25">
      <c r="A623" s="1" t="s">
        <v>90</v>
      </c>
      <c r="B623" t="s">
        <v>55</v>
      </c>
      <c r="C623" t="s">
        <v>99</v>
      </c>
      <c r="D623" t="s">
        <v>1301</v>
      </c>
      <c r="E623" s="4" t="s">
        <v>335</v>
      </c>
      <c r="F623" t="s">
        <v>305</v>
      </c>
      <c r="G623">
        <v>30</v>
      </c>
      <c r="H623">
        <v>0.5</v>
      </c>
      <c r="I623" s="7">
        <v>0</v>
      </c>
      <c r="J623">
        <f>[6]Inputs!$B$6</f>
        <v>7.06</v>
      </c>
      <c r="K623">
        <f>[6]Inputs!$C$6</f>
        <v>1.63</v>
      </c>
      <c r="L623" s="5" t="str">
        <f>VLOOKUP(X623,[5]Inputs!$A:$F,6,FALSE)</f>
        <v>0.9958</v>
      </c>
      <c r="M623" s="5" t="str">
        <f>VLOOKUP(X623,[5]Inputs!$A:$H,8,FALSE)</f>
        <v>1.0250</v>
      </c>
      <c r="N623" s="5" t="str">
        <f>VLOOKUP(X623,[5]Inputs!$A:$H,7,FALSE)</f>
        <v>1.0300</v>
      </c>
      <c r="O623">
        <v>0</v>
      </c>
      <c r="P623">
        <v>0</v>
      </c>
      <c r="Q623" s="17">
        <f>(SQRT((100/(J623*[5]Inputs!$B$9)*V623)^2/(K623^2+1)))*([5]Inputs!$B$8^2/100)</f>
        <v>0</v>
      </c>
      <c r="R623" s="17">
        <f>SQRT((([5]Inputs!$B$8^2/100)*100/(J623*[5]Inputs!$B$9)*V623)^2-(Q623)^2)/(2*PI()*50)</f>
        <v>0</v>
      </c>
      <c r="S623">
        <f>SQRT((100/(J623*[5]Inputs!$B$9))^2/(K623^2+1))*[5]Inputs!$B$8^2/100</f>
        <v>12.409471324438538</v>
      </c>
      <c r="T623">
        <f>SQRT((100/(J623*[5]Inputs!$B$9))^2-SQRT((100/(J623*[5]Inputs!$B$9))^2/(K623^2+1))^2)*[5]Inputs!$B$8^2/100/2/PI()/50</f>
        <v>6.4385935699593638E-2</v>
      </c>
      <c r="U623">
        <v>0</v>
      </c>
      <c r="V623">
        <v>0</v>
      </c>
      <c r="W623" t="str">
        <f t="shared" si="23"/>
        <v>PSCAD_SMIB_D_F.Osc_SCR7.06_XR1.63_P0.5_Q0_191.2_12Hz</v>
      </c>
      <c r="X623" t="str">
        <f t="shared" si="24"/>
        <v>0.5_0_7.06_1.63</v>
      </c>
      <c r="Z623">
        <v>12</v>
      </c>
      <c r="AB623" s="15"/>
      <c r="AC623" t="str">
        <f t="shared" si="25"/>
        <v>PSCAD_Test_191.2_12Hz_LWBESS_R0_SCR7.06_XR1.63_P0.5_Q0_NOBESS</v>
      </c>
    </row>
    <row r="624" spans="1:29" x14ac:dyDescent="0.25">
      <c r="A624" s="1" t="s">
        <v>91</v>
      </c>
      <c r="B624" t="s">
        <v>55</v>
      </c>
      <c r="C624" t="s">
        <v>99</v>
      </c>
      <c r="D624" t="s">
        <v>1301</v>
      </c>
      <c r="E624" s="4" t="s">
        <v>335</v>
      </c>
      <c r="F624" t="s">
        <v>305</v>
      </c>
      <c r="G624">
        <v>30</v>
      </c>
      <c r="H624">
        <v>0.5</v>
      </c>
      <c r="I624" s="7">
        <v>0</v>
      </c>
      <c r="J624">
        <f>[6]Inputs!$B$6</f>
        <v>7.06</v>
      </c>
      <c r="K624">
        <f>[6]Inputs!$C$6</f>
        <v>1.63</v>
      </c>
      <c r="L624" s="5" t="str">
        <f>VLOOKUP(X624,[5]Inputs!$A:$F,6,FALSE)</f>
        <v>0.9958</v>
      </c>
      <c r="M624" s="5" t="str">
        <f>VLOOKUP(X624,[5]Inputs!$A:$H,8,FALSE)</f>
        <v>1.0250</v>
      </c>
      <c r="N624" s="5" t="str">
        <f>VLOOKUP(X624,[5]Inputs!$A:$H,7,FALSE)</f>
        <v>1.0300</v>
      </c>
      <c r="O624">
        <v>0</v>
      </c>
      <c r="P624">
        <v>0</v>
      </c>
      <c r="Q624" s="17">
        <f>(SQRT((100/(J624*[5]Inputs!$B$9)*V624)^2/(K624^2+1)))*([5]Inputs!$B$8^2/100)</f>
        <v>0</v>
      </c>
      <c r="R624" s="17">
        <f>SQRT((([5]Inputs!$B$8^2/100)*100/(J624*[5]Inputs!$B$9)*V624)^2-(Q624)^2)/(2*PI()*50)</f>
        <v>0</v>
      </c>
      <c r="S624">
        <f>SQRT((100/(J624*[5]Inputs!$B$9))^2/(K624^2+1))*[5]Inputs!$B$8^2/100</f>
        <v>12.409471324438538</v>
      </c>
      <c r="T624">
        <f>SQRT((100/(J624*[5]Inputs!$B$9))^2-SQRT((100/(J624*[5]Inputs!$B$9))^2/(K624^2+1))^2)*[5]Inputs!$B$8^2/100/2/PI()/50</f>
        <v>6.4385935699593638E-2</v>
      </c>
      <c r="U624">
        <v>0</v>
      </c>
      <c r="V624">
        <v>0</v>
      </c>
      <c r="W624" t="str">
        <f t="shared" si="23"/>
        <v>PSCAD_SMIB_D_F.Osc_SCR7.06_XR1.63_P0.5_Q0_191.2_13Hz</v>
      </c>
      <c r="X624" t="str">
        <f t="shared" si="24"/>
        <v>0.5_0_7.06_1.63</v>
      </c>
      <c r="Z624">
        <v>13</v>
      </c>
      <c r="AB624" s="15"/>
      <c r="AC624" t="str">
        <f t="shared" si="25"/>
        <v>PSCAD_Test_191.2_13Hz_LWBESS_R0_SCR7.06_XR1.63_P0.5_Q0_NOBESS</v>
      </c>
    </row>
    <row r="625" spans="1:29" x14ac:dyDescent="0.25">
      <c r="A625" s="1" t="s">
        <v>92</v>
      </c>
      <c r="B625" t="s">
        <v>55</v>
      </c>
      <c r="C625" t="s">
        <v>99</v>
      </c>
      <c r="D625" t="s">
        <v>1301</v>
      </c>
      <c r="E625" s="4" t="s">
        <v>335</v>
      </c>
      <c r="F625" t="s">
        <v>305</v>
      </c>
      <c r="G625">
        <v>30</v>
      </c>
      <c r="H625">
        <v>0.5</v>
      </c>
      <c r="I625" s="7">
        <v>0</v>
      </c>
      <c r="J625">
        <f>[6]Inputs!$B$6</f>
        <v>7.06</v>
      </c>
      <c r="K625">
        <f>[6]Inputs!$C$6</f>
        <v>1.63</v>
      </c>
      <c r="L625" s="5" t="str">
        <f>VLOOKUP(X625,[5]Inputs!$A:$F,6,FALSE)</f>
        <v>0.9958</v>
      </c>
      <c r="M625" s="5" t="str">
        <f>VLOOKUP(X625,[5]Inputs!$A:$H,8,FALSE)</f>
        <v>1.0250</v>
      </c>
      <c r="N625" s="5" t="str">
        <f>VLOOKUP(X625,[5]Inputs!$A:$H,7,FALSE)</f>
        <v>1.0300</v>
      </c>
      <c r="O625">
        <v>0</v>
      </c>
      <c r="P625">
        <v>0</v>
      </c>
      <c r="Q625" s="17">
        <f>(SQRT((100/(J625*[5]Inputs!$B$9)*V625)^2/(K625^2+1)))*([5]Inputs!$B$8^2/100)</f>
        <v>0</v>
      </c>
      <c r="R625" s="17">
        <f>SQRT((([5]Inputs!$B$8^2/100)*100/(J625*[5]Inputs!$B$9)*V625)^2-(Q625)^2)/(2*PI()*50)</f>
        <v>0</v>
      </c>
      <c r="S625">
        <f>SQRT((100/(J625*[5]Inputs!$B$9))^2/(K625^2+1))*[5]Inputs!$B$8^2/100</f>
        <v>12.409471324438538</v>
      </c>
      <c r="T625">
        <f>SQRT((100/(J625*[5]Inputs!$B$9))^2-SQRT((100/(J625*[5]Inputs!$B$9))^2/(K625^2+1))^2)*[5]Inputs!$B$8^2/100/2/PI()/50</f>
        <v>6.4385935699593638E-2</v>
      </c>
      <c r="U625">
        <v>0</v>
      </c>
      <c r="V625">
        <v>0</v>
      </c>
      <c r="W625" t="str">
        <f t="shared" si="23"/>
        <v>PSCAD_SMIB_D_F.Osc_SCR7.06_XR1.63_P0.5_Q0_191.2_14Hz</v>
      </c>
      <c r="X625" t="str">
        <f t="shared" si="24"/>
        <v>0.5_0_7.06_1.63</v>
      </c>
      <c r="Z625">
        <v>14</v>
      </c>
      <c r="AB625" s="15"/>
      <c r="AC625" t="str">
        <f t="shared" si="25"/>
        <v>PSCAD_Test_191.2_14Hz_LWBESS_R0_SCR7.06_XR1.63_P0.5_Q0_NOBESS</v>
      </c>
    </row>
    <row r="626" spans="1:29" x14ac:dyDescent="0.25">
      <c r="A626" s="1" t="s">
        <v>93</v>
      </c>
      <c r="B626" t="s">
        <v>55</v>
      </c>
      <c r="C626" t="s">
        <v>99</v>
      </c>
      <c r="D626" t="s">
        <v>1301</v>
      </c>
      <c r="E626" s="4" t="s">
        <v>335</v>
      </c>
      <c r="F626" t="s">
        <v>305</v>
      </c>
      <c r="G626">
        <v>30</v>
      </c>
      <c r="H626">
        <v>0.5</v>
      </c>
      <c r="I626" s="7">
        <v>0</v>
      </c>
      <c r="J626">
        <f>[6]Inputs!$B$6</f>
        <v>7.06</v>
      </c>
      <c r="K626">
        <f>[6]Inputs!$C$6</f>
        <v>1.63</v>
      </c>
      <c r="L626" s="5" t="str">
        <f>VLOOKUP(X626,[5]Inputs!$A:$F,6,FALSE)</f>
        <v>0.9958</v>
      </c>
      <c r="M626" s="5" t="str">
        <f>VLOOKUP(X626,[5]Inputs!$A:$H,8,FALSE)</f>
        <v>1.0250</v>
      </c>
      <c r="N626" s="5" t="str">
        <f>VLOOKUP(X626,[5]Inputs!$A:$H,7,FALSE)</f>
        <v>1.0300</v>
      </c>
      <c r="O626">
        <v>0</v>
      </c>
      <c r="P626">
        <v>0</v>
      </c>
      <c r="Q626" s="17">
        <f>(SQRT((100/(J626*[5]Inputs!$B$9)*V626)^2/(K626^2+1)))*([5]Inputs!$B$8^2/100)</f>
        <v>0</v>
      </c>
      <c r="R626" s="17">
        <f>SQRT((([5]Inputs!$B$8^2/100)*100/(J626*[5]Inputs!$B$9)*V626)^2-(Q626)^2)/(2*PI()*50)</f>
        <v>0</v>
      </c>
      <c r="S626">
        <f>SQRT((100/(J626*[5]Inputs!$B$9))^2/(K626^2+1))*[5]Inputs!$B$8^2/100</f>
        <v>12.409471324438538</v>
      </c>
      <c r="T626">
        <f>SQRT((100/(J626*[5]Inputs!$B$9))^2-SQRT((100/(J626*[5]Inputs!$B$9))^2/(K626^2+1))^2)*[5]Inputs!$B$8^2/100/2/PI()/50</f>
        <v>6.4385935699593638E-2</v>
      </c>
      <c r="U626">
        <v>0</v>
      </c>
      <c r="V626">
        <v>0</v>
      </c>
      <c r="W626" t="str">
        <f t="shared" si="23"/>
        <v>PSCAD_SMIB_D_F.Osc_SCR7.06_XR1.63_P0.5_Q0_191.2_15Hz</v>
      </c>
      <c r="X626" t="str">
        <f t="shared" si="24"/>
        <v>0.5_0_7.06_1.63</v>
      </c>
      <c r="Z626">
        <v>15</v>
      </c>
      <c r="AB626" s="15"/>
      <c r="AC626" t="str">
        <f t="shared" si="25"/>
        <v>PSCAD_Test_191.2_15Hz_LWBESS_R0_SCR7.06_XR1.63_P0.5_Q0_NOBESS</v>
      </c>
    </row>
    <row r="627" spans="1:29" x14ac:dyDescent="0.25">
      <c r="A627" s="1" t="s">
        <v>94</v>
      </c>
      <c r="B627" t="s">
        <v>55</v>
      </c>
      <c r="C627" t="s">
        <v>99</v>
      </c>
      <c r="D627" t="s">
        <v>1301</v>
      </c>
      <c r="E627" s="4" t="s">
        <v>335</v>
      </c>
      <c r="F627" t="s">
        <v>305</v>
      </c>
      <c r="G627">
        <v>30</v>
      </c>
      <c r="H627">
        <v>0.5</v>
      </c>
      <c r="I627" s="7">
        <v>0</v>
      </c>
      <c r="J627">
        <f>[6]Inputs!$B$6</f>
        <v>7.06</v>
      </c>
      <c r="K627">
        <f>[6]Inputs!$C$6</f>
        <v>1.63</v>
      </c>
      <c r="L627" s="5" t="str">
        <f>VLOOKUP(X627,[5]Inputs!$A:$F,6,FALSE)</f>
        <v>0.9958</v>
      </c>
      <c r="M627" s="5" t="str">
        <f>VLOOKUP(X627,[5]Inputs!$A:$H,8,FALSE)</f>
        <v>1.0250</v>
      </c>
      <c r="N627" s="5" t="str">
        <f>VLOOKUP(X627,[5]Inputs!$A:$H,7,FALSE)</f>
        <v>1.0300</v>
      </c>
      <c r="O627">
        <v>0</v>
      </c>
      <c r="P627">
        <v>0</v>
      </c>
      <c r="Q627" s="17">
        <f>(SQRT((100/(J627*[5]Inputs!$B$9)*V627)^2/(K627^2+1)))*([5]Inputs!$B$8^2/100)</f>
        <v>0</v>
      </c>
      <c r="R627" s="17">
        <f>SQRT((([5]Inputs!$B$8^2/100)*100/(J627*[5]Inputs!$B$9)*V627)^2-(Q627)^2)/(2*PI()*50)</f>
        <v>0</v>
      </c>
      <c r="S627">
        <f>SQRT((100/(J627*[5]Inputs!$B$9))^2/(K627^2+1))*[5]Inputs!$B$8^2/100</f>
        <v>12.409471324438538</v>
      </c>
      <c r="T627">
        <f>SQRT((100/(J627*[5]Inputs!$B$9))^2-SQRT((100/(J627*[5]Inputs!$B$9))^2/(K627^2+1))^2)*[5]Inputs!$B$8^2/100/2/PI()/50</f>
        <v>6.4385935699593638E-2</v>
      </c>
      <c r="U627">
        <v>0</v>
      </c>
      <c r="V627">
        <v>0</v>
      </c>
      <c r="W627" t="str">
        <f t="shared" si="23"/>
        <v>PSCAD_SMIB_D_F.Osc_SCR7.06_XR1.63_P0.5_Q0_191.2_16Hz</v>
      </c>
      <c r="X627" t="str">
        <f t="shared" si="24"/>
        <v>0.5_0_7.06_1.63</v>
      </c>
      <c r="Z627">
        <v>16</v>
      </c>
      <c r="AB627" s="15"/>
      <c r="AC627" t="str">
        <f t="shared" si="25"/>
        <v>PSCAD_Test_191.2_16Hz_LWBESS_R0_SCR7.06_XR1.63_P0.5_Q0_NOBESS</v>
      </c>
    </row>
    <row r="628" spans="1:29" x14ac:dyDescent="0.25">
      <c r="A628" s="1" t="s">
        <v>95</v>
      </c>
      <c r="B628" t="s">
        <v>55</v>
      </c>
      <c r="C628" t="s">
        <v>99</v>
      </c>
      <c r="D628" t="s">
        <v>1301</v>
      </c>
      <c r="E628" s="4" t="s">
        <v>335</v>
      </c>
      <c r="F628" t="s">
        <v>305</v>
      </c>
      <c r="G628">
        <v>30</v>
      </c>
      <c r="H628">
        <v>0.5</v>
      </c>
      <c r="I628" s="7">
        <v>0</v>
      </c>
      <c r="J628">
        <f>[6]Inputs!$B$6</f>
        <v>7.06</v>
      </c>
      <c r="K628">
        <f>[6]Inputs!$C$6</f>
        <v>1.63</v>
      </c>
      <c r="L628" s="5" t="str">
        <f>VLOOKUP(X628,[5]Inputs!$A:$F,6,FALSE)</f>
        <v>0.9958</v>
      </c>
      <c r="M628" s="5" t="str">
        <f>VLOOKUP(X628,[5]Inputs!$A:$H,8,FALSE)</f>
        <v>1.0250</v>
      </c>
      <c r="N628" s="5" t="str">
        <f>VLOOKUP(X628,[5]Inputs!$A:$H,7,FALSE)</f>
        <v>1.0300</v>
      </c>
      <c r="O628">
        <v>0</v>
      </c>
      <c r="P628">
        <v>0</v>
      </c>
      <c r="Q628" s="17">
        <f>(SQRT((100/(J628*[5]Inputs!$B$9)*V628)^2/(K628^2+1)))*([5]Inputs!$B$8^2/100)</f>
        <v>0</v>
      </c>
      <c r="R628" s="17">
        <f>SQRT((([5]Inputs!$B$8^2/100)*100/(J628*[5]Inputs!$B$9)*V628)^2-(Q628)^2)/(2*PI()*50)</f>
        <v>0</v>
      </c>
      <c r="S628">
        <f>SQRT((100/(J628*[5]Inputs!$B$9))^2/(K628^2+1))*[5]Inputs!$B$8^2/100</f>
        <v>12.409471324438538</v>
      </c>
      <c r="T628">
        <f>SQRT((100/(J628*[5]Inputs!$B$9))^2-SQRT((100/(J628*[5]Inputs!$B$9))^2/(K628^2+1))^2)*[5]Inputs!$B$8^2/100/2/PI()/50</f>
        <v>6.4385935699593638E-2</v>
      </c>
      <c r="U628">
        <v>0</v>
      </c>
      <c r="V628">
        <v>0</v>
      </c>
      <c r="W628" t="str">
        <f t="shared" si="23"/>
        <v>PSCAD_SMIB_D_F.Osc_SCR7.06_XR1.63_P0.5_Q0_191.2_17Hz</v>
      </c>
      <c r="X628" t="str">
        <f t="shared" si="24"/>
        <v>0.5_0_7.06_1.63</v>
      </c>
      <c r="Z628">
        <v>17</v>
      </c>
      <c r="AB628" s="15"/>
      <c r="AC628" t="str">
        <f t="shared" si="25"/>
        <v>PSCAD_Test_191.2_17Hz_LWBESS_R0_SCR7.06_XR1.63_P0.5_Q0_NOBESS</v>
      </c>
    </row>
    <row r="629" spans="1:29" x14ac:dyDescent="0.25">
      <c r="A629" s="1" t="s">
        <v>96</v>
      </c>
      <c r="B629" t="s">
        <v>55</v>
      </c>
      <c r="C629" t="s">
        <v>99</v>
      </c>
      <c r="D629" t="s">
        <v>1301</v>
      </c>
      <c r="E629" s="4" t="s">
        <v>335</v>
      </c>
      <c r="F629" t="s">
        <v>305</v>
      </c>
      <c r="G629">
        <v>30</v>
      </c>
      <c r="H629">
        <v>0.5</v>
      </c>
      <c r="I629" s="7">
        <v>0</v>
      </c>
      <c r="J629">
        <f>[6]Inputs!$B$6</f>
        <v>7.06</v>
      </c>
      <c r="K629">
        <f>[6]Inputs!$C$6</f>
        <v>1.63</v>
      </c>
      <c r="L629" s="5" t="str">
        <f>VLOOKUP(X629,[5]Inputs!$A:$F,6,FALSE)</f>
        <v>0.9958</v>
      </c>
      <c r="M629" s="5" t="str">
        <f>VLOOKUP(X629,[5]Inputs!$A:$H,8,FALSE)</f>
        <v>1.0250</v>
      </c>
      <c r="N629" s="5" t="str">
        <f>VLOOKUP(X629,[5]Inputs!$A:$H,7,FALSE)</f>
        <v>1.0300</v>
      </c>
      <c r="O629">
        <v>0</v>
      </c>
      <c r="P629">
        <v>0</v>
      </c>
      <c r="Q629" s="17">
        <f>(SQRT((100/(J629*[5]Inputs!$B$9)*V629)^2/(K629^2+1)))*([5]Inputs!$B$8^2/100)</f>
        <v>0</v>
      </c>
      <c r="R629" s="17">
        <f>SQRT((([5]Inputs!$B$8^2/100)*100/(J629*[5]Inputs!$B$9)*V629)^2-(Q629)^2)/(2*PI()*50)</f>
        <v>0</v>
      </c>
      <c r="S629">
        <f>SQRT((100/(J629*[5]Inputs!$B$9))^2/(K629^2+1))*[5]Inputs!$B$8^2/100</f>
        <v>12.409471324438538</v>
      </c>
      <c r="T629">
        <f>SQRT((100/(J629*[5]Inputs!$B$9))^2-SQRT((100/(J629*[5]Inputs!$B$9))^2/(K629^2+1))^2)*[5]Inputs!$B$8^2/100/2/PI()/50</f>
        <v>6.4385935699593638E-2</v>
      </c>
      <c r="U629">
        <v>0</v>
      </c>
      <c r="V629">
        <v>0</v>
      </c>
      <c r="W629" t="str">
        <f t="shared" si="23"/>
        <v>PSCAD_SMIB_D_F.Osc_SCR7.06_XR1.63_P0.5_Q0_191.2_18Hz</v>
      </c>
      <c r="X629" t="str">
        <f t="shared" si="24"/>
        <v>0.5_0_7.06_1.63</v>
      </c>
      <c r="Z629">
        <v>18</v>
      </c>
      <c r="AB629" s="15"/>
      <c r="AC629" t="str">
        <f t="shared" si="25"/>
        <v>PSCAD_Test_191.2_18Hz_LWBESS_R0_SCR7.06_XR1.63_P0.5_Q0_NOBESS</v>
      </c>
    </row>
    <row r="630" spans="1:29" x14ac:dyDescent="0.25">
      <c r="A630" s="1" t="s">
        <v>97</v>
      </c>
      <c r="B630" t="s">
        <v>55</v>
      </c>
      <c r="C630" t="s">
        <v>99</v>
      </c>
      <c r="D630" t="s">
        <v>1301</v>
      </c>
      <c r="E630" s="4" t="s">
        <v>335</v>
      </c>
      <c r="F630" t="s">
        <v>305</v>
      </c>
      <c r="G630">
        <v>30</v>
      </c>
      <c r="H630">
        <v>0.5</v>
      </c>
      <c r="I630" s="7">
        <v>0</v>
      </c>
      <c r="J630">
        <f>[6]Inputs!$B$6</f>
        <v>7.06</v>
      </c>
      <c r="K630">
        <f>[6]Inputs!$C$6</f>
        <v>1.63</v>
      </c>
      <c r="L630" s="5" t="str">
        <f>VLOOKUP(X630,[5]Inputs!$A:$F,6,FALSE)</f>
        <v>0.9958</v>
      </c>
      <c r="M630" s="5" t="str">
        <f>VLOOKUP(X630,[5]Inputs!$A:$H,8,FALSE)</f>
        <v>1.0250</v>
      </c>
      <c r="N630" s="5" t="str">
        <f>VLOOKUP(X630,[5]Inputs!$A:$H,7,FALSE)</f>
        <v>1.0300</v>
      </c>
      <c r="O630">
        <v>0</v>
      </c>
      <c r="P630">
        <v>0</v>
      </c>
      <c r="Q630" s="17">
        <f>(SQRT((100/(J630*[5]Inputs!$B$9)*V630)^2/(K630^2+1)))*([5]Inputs!$B$8^2/100)</f>
        <v>0</v>
      </c>
      <c r="R630" s="17">
        <f>SQRT((([5]Inputs!$B$8^2/100)*100/(J630*[5]Inputs!$B$9)*V630)^2-(Q630)^2)/(2*PI()*50)</f>
        <v>0</v>
      </c>
      <c r="S630">
        <f>SQRT((100/(J630*[5]Inputs!$B$9))^2/(K630^2+1))*[5]Inputs!$B$8^2/100</f>
        <v>12.409471324438538</v>
      </c>
      <c r="T630">
        <f>SQRT((100/(J630*[5]Inputs!$B$9))^2-SQRT((100/(J630*[5]Inputs!$B$9))^2/(K630^2+1))^2)*[5]Inputs!$B$8^2/100/2/PI()/50</f>
        <v>6.4385935699593638E-2</v>
      </c>
      <c r="U630">
        <v>0</v>
      </c>
      <c r="V630">
        <v>0</v>
      </c>
      <c r="W630" t="str">
        <f t="shared" si="23"/>
        <v>PSCAD_SMIB_D_F.Osc_SCR7.06_XR1.63_P0.5_Q0_191.2_19Hz</v>
      </c>
      <c r="X630" t="str">
        <f t="shared" si="24"/>
        <v>0.5_0_7.06_1.63</v>
      </c>
      <c r="Z630">
        <v>19</v>
      </c>
      <c r="AB630" s="15"/>
      <c r="AC630" t="str">
        <f t="shared" si="25"/>
        <v>PSCAD_Test_191.2_19Hz_LWBESS_R0_SCR7.06_XR1.63_P0.5_Q0_NOBESS</v>
      </c>
    </row>
    <row r="631" spans="1:29" x14ac:dyDescent="0.25">
      <c r="A631" s="1" t="s">
        <v>98</v>
      </c>
      <c r="B631" t="s">
        <v>55</v>
      </c>
      <c r="C631" t="s">
        <v>99</v>
      </c>
      <c r="D631" t="s">
        <v>1301</v>
      </c>
      <c r="E631" s="4" t="s">
        <v>335</v>
      </c>
      <c r="F631" t="s">
        <v>305</v>
      </c>
      <c r="G631">
        <v>30</v>
      </c>
      <c r="H631">
        <v>0.5</v>
      </c>
      <c r="I631" s="7">
        <v>0</v>
      </c>
      <c r="J631">
        <f>[6]Inputs!$B$6</f>
        <v>7.06</v>
      </c>
      <c r="K631">
        <f>[6]Inputs!$C$6</f>
        <v>1.63</v>
      </c>
      <c r="L631" s="5" t="str">
        <f>VLOOKUP(X631,[5]Inputs!$A:$F,6,FALSE)</f>
        <v>0.9958</v>
      </c>
      <c r="M631" s="5" t="str">
        <f>VLOOKUP(X631,[5]Inputs!$A:$H,8,FALSE)</f>
        <v>1.0250</v>
      </c>
      <c r="N631" s="5" t="str">
        <f>VLOOKUP(X631,[5]Inputs!$A:$H,7,FALSE)</f>
        <v>1.0300</v>
      </c>
      <c r="O631">
        <v>0</v>
      </c>
      <c r="P631">
        <v>0</v>
      </c>
      <c r="Q631" s="17">
        <f>(SQRT((100/(J631*[5]Inputs!$B$9)*V631)^2/(K631^2+1)))*([5]Inputs!$B$8^2/100)</f>
        <v>0</v>
      </c>
      <c r="R631" s="17">
        <f>SQRT((([5]Inputs!$B$8^2/100)*100/(J631*[5]Inputs!$B$9)*V631)^2-(Q631)^2)/(2*PI()*50)</f>
        <v>0</v>
      </c>
      <c r="S631">
        <f>SQRT((100/(J631*[5]Inputs!$B$9))^2/(K631^2+1))*[5]Inputs!$B$8^2/100</f>
        <v>12.409471324438538</v>
      </c>
      <c r="T631">
        <f>SQRT((100/(J631*[5]Inputs!$B$9))^2-SQRT((100/(J631*[5]Inputs!$B$9))^2/(K631^2+1))^2)*[5]Inputs!$B$8^2/100/2/PI()/50</f>
        <v>6.4385935699593638E-2</v>
      </c>
      <c r="U631">
        <v>0</v>
      </c>
      <c r="V631">
        <v>0</v>
      </c>
      <c r="W631" t="str">
        <f t="shared" si="23"/>
        <v>PSCAD_SMIB_D_F.Osc_SCR7.06_XR1.63_P0.5_Q0_191.2_20Hz</v>
      </c>
      <c r="X631" t="str">
        <f t="shared" si="24"/>
        <v>0.5_0_7.06_1.63</v>
      </c>
      <c r="Z631">
        <v>20</v>
      </c>
      <c r="AB631" s="15"/>
      <c r="AC631" t="str">
        <f t="shared" si="25"/>
        <v>PSCAD_Test_191.2_20Hz_LWBESS_R0_SCR7.06_XR1.63_P0.5_Q0_NOBESS</v>
      </c>
    </row>
    <row r="632" spans="1:29" x14ac:dyDescent="0.25">
      <c r="A632" s="1" t="s">
        <v>266</v>
      </c>
      <c r="B632" t="s">
        <v>55</v>
      </c>
      <c r="C632" t="s">
        <v>29</v>
      </c>
      <c r="D632" t="s">
        <v>1301</v>
      </c>
      <c r="E632" t="s">
        <v>336</v>
      </c>
      <c r="F632" t="s">
        <v>305</v>
      </c>
      <c r="G632">
        <v>90</v>
      </c>
      <c r="H632">
        <v>1</v>
      </c>
      <c r="I632" s="7">
        <v>0</v>
      </c>
      <c r="J632" s="7">
        <v>7.06</v>
      </c>
      <c r="K632" s="7">
        <v>1.63</v>
      </c>
      <c r="L632" s="5" t="str">
        <f>VLOOKUP(X632,[5]Inputs!$A:$F,6,FALSE)</f>
        <v>0.9653</v>
      </c>
      <c r="M632" s="5" t="str">
        <f>VLOOKUP(X632,[5]Inputs!$A:$H,8,FALSE)</f>
        <v>1.0375</v>
      </c>
      <c r="N632" s="5" t="str">
        <f>VLOOKUP(X632,[5]Inputs!$A:$H,7,FALSE)</f>
        <v>1.0300</v>
      </c>
      <c r="O632">
        <v>0</v>
      </c>
      <c r="P632">
        <v>0</v>
      </c>
      <c r="Q632">
        <v>0</v>
      </c>
      <c r="R632">
        <v>0</v>
      </c>
      <c r="S632">
        <f>SQRT((100/(J632*[5]Inputs!$B$9))^2/(K632^2+1))*[5]Inputs!$B$8^2/100</f>
        <v>12.409471324438538</v>
      </c>
      <c r="T632">
        <f>SQRT((100/(J632*[5]Inputs!$B$9))^2-SQRT((100/(J632*[5]Inputs!$B$9))^2/(K632^2+1))^2)*[5]Inputs!$B$8^2/100/2/PI()/50</f>
        <v>6.4385935699593638E-2</v>
      </c>
      <c r="U632">
        <v>0</v>
      </c>
      <c r="V632">
        <v>0</v>
      </c>
      <c r="W632" t="str">
        <f t="shared" si="23"/>
        <v>PSCAD_SMIB_D_V.ref_SCR7.06_XR1.63_P1_Q0_Vref_1</v>
      </c>
      <c r="X632" t="str">
        <f t="shared" si="24"/>
        <v>1_0_7.06_1.63</v>
      </c>
      <c r="Z632">
        <v>0</v>
      </c>
      <c r="AB632" s="13" t="s">
        <v>278</v>
      </c>
      <c r="AC632" t="str">
        <f t="shared" si="25"/>
        <v>PSCAD_Test_Vref_1_LWBESS_R0_SCR7.06_XR1.63_P1_Q0_NOBESS</v>
      </c>
    </row>
    <row r="633" spans="1:29" x14ac:dyDescent="0.25">
      <c r="A633" s="1" t="s">
        <v>267</v>
      </c>
      <c r="B633" t="s">
        <v>55</v>
      </c>
      <c r="C633" t="s">
        <v>29</v>
      </c>
      <c r="D633" t="s">
        <v>1301</v>
      </c>
      <c r="E633" t="s">
        <v>336</v>
      </c>
      <c r="F633" t="s">
        <v>305</v>
      </c>
      <c r="G633">
        <v>90</v>
      </c>
      <c r="H633">
        <v>1</v>
      </c>
      <c r="I633" s="7">
        <v>0</v>
      </c>
      <c r="J633" s="7">
        <v>4.53</v>
      </c>
      <c r="K633" s="7">
        <v>1.21</v>
      </c>
      <c r="L633" s="5" t="str">
        <f>VLOOKUP(X633,[5]Inputs!$A:$F,6,FALSE)</f>
        <v>0.9087</v>
      </c>
      <c r="M633" s="5" t="str">
        <f>VLOOKUP(X633,[5]Inputs!$A:$H,8,FALSE)</f>
        <v>1.0375</v>
      </c>
      <c r="N633" s="5" t="str">
        <f>VLOOKUP(X633,[5]Inputs!$A:$H,7,FALSE)</f>
        <v>1.0300</v>
      </c>
      <c r="O633">
        <v>0</v>
      </c>
      <c r="P633">
        <v>0</v>
      </c>
      <c r="Q633">
        <v>0</v>
      </c>
      <c r="R633">
        <v>0</v>
      </c>
      <c r="S633">
        <f>SQRT((100/(J633*[5]Inputs!$B$9))^2/(K633^2+1))*[5]Inputs!$B$8^2/100</f>
        <v>23.560643977140487</v>
      </c>
      <c r="T633">
        <f>SQRT((100/(J633*[5]Inputs!$B$9))^2-SQRT((100/(J633*[5]Inputs!$B$9))^2/(K633^2+1))^2)*[5]Inputs!$B$8^2/100/2/PI()/50</f>
        <v>9.0744989423642869E-2</v>
      </c>
      <c r="U633">
        <v>0</v>
      </c>
      <c r="V633">
        <v>0</v>
      </c>
      <c r="W633" t="str">
        <f t="shared" si="23"/>
        <v>PSCAD_SMIB_D_V.ref_SCR4.53_XR1.21_P1_Q0_Vref_2</v>
      </c>
      <c r="X633" t="str">
        <f t="shared" si="24"/>
        <v>1_0_4.53_1.21</v>
      </c>
      <c r="Z633">
        <v>0</v>
      </c>
      <c r="AB633" s="13"/>
      <c r="AC633" t="str">
        <f t="shared" si="25"/>
        <v>PSCAD_Test_Vref_2_LWBESS_R0_SCR4.53_XR1.21_P1_Q0_NOBESS</v>
      </c>
    </row>
    <row r="634" spans="1:29" x14ac:dyDescent="0.25">
      <c r="A634" t="s">
        <v>273</v>
      </c>
      <c r="B634" t="s">
        <v>55</v>
      </c>
      <c r="C634" t="s">
        <v>268</v>
      </c>
      <c r="D634" t="s">
        <v>1301</v>
      </c>
      <c r="E634" t="s">
        <v>337</v>
      </c>
      <c r="F634" t="s">
        <v>305</v>
      </c>
      <c r="G634">
        <v>90</v>
      </c>
      <c r="H634">
        <v>1</v>
      </c>
      <c r="I634" s="7">
        <v>0</v>
      </c>
      <c r="J634" s="7">
        <v>7.06</v>
      </c>
      <c r="K634" s="7">
        <v>1.63</v>
      </c>
      <c r="L634" s="5" t="str">
        <f>VLOOKUP(X634,[5]Inputs!$A:$F,6,FALSE)</f>
        <v>0.9653</v>
      </c>
      <c r="M634" s="5" t="str">
        <f>VLOOKUP(X634,[5]Inputs!$A:$H,8,FALSE)</f>
        <v>1.0375</v>
      </c>
      <c r="N634" s="5" t="str">
        <f>VLOOKUP(X634,[5]Inputs!$A:$H,7,FALSE)</f>
        <v>1.0300</v>
      </c>
      <c r="O634">
        <v>0</v>
      </c>
      <c r="P634">
        <v>0.2</v>
      </c>
      <c r="Q634">
        <v>0</v>
      </c>
      <c r="R634">
        <v>0</v>
      </c>
      <c r="S634">
        <f>SQRT((100/(J634*[5]Inputs!$B$9))^2/(K634^2+1))*[5]Inputs!$B$8^2/100</f>
        <v>12.409471324438538</v>
      </c>
      <c r="T634">
        <f>SQRT((100/(J634*[5]Inputs!$B$9))^2-SQRT((100/(J634*[5]Inputs!$B$9))^2/(K634^2+1))^2)*[5]Inputs!$B$8^2/100/2/PI()/50</f>
        <v>6.4385935699593638E-2</v>
      </c>
      <c r="U634">
        <v>0</v>
      </c>
      <c r="V634">
        <v>0</v>
      </c>
      <c r="W634" t="str">
        <f t="shared" si="23"/>
        <v>PSCAD_SMIB_D_PPC.Func_SCR7.06_XR1.63_P1_Q0_PPC_Function_1</v>
      </c>
      <c r="X634" t="str">
        <f t="shared" si="24"/>
        <v>1_0_7.06_1.63</v>
      </c>
      <c r="Z634">
        <v>0</v>
      </c>
      <c r="AB634" s="13" t="s">
        <v>272</v>
      </c>
      <c r="AC634" t="str">
        <f>C634&amp;"_LWBESS_R0_SCR"&amp;ROUND(J634,2)&amp;"_XR"&amp;ROUND(K634,2)&amp;"_P"&amp;H634&amp;"_Q"&amp;I634&amp;"_"&amp;"NOBESS"</f>
        <v>PPC_Function_Flt_Freq_LWBESS_R0_SCR7.06_XR1.63_P1_Q0_NOBESS</v>
      </c>
    </row>
    <row r="635" spans="1:29" x14ac:dyDescent="0.25">
      <c r="A635" t="s">
        <v>274</v>
      </c>
      <c r="B635" t="s">
        <v>55</v>
      </c>
      <c r="C635" t="s">
        <v>268</v>
      </c>
      <c r="D635" t="s">
        <v>1301</v>
      </c>
      <c r="E635" t="s">
        <v>337</v>
      </c>
      <c r="F635" t="s">
        <v>305</v>
      </c>
      <c r="G635">
        <v>90</v>
      </c>
      <c r="H635">
        <v>1</v>
      </c>
      <c r="I635" s="7">
        <v>0</v>
      </c>
      <c r="J635" s="7">
        <v>4.53</v>
      </c>
      <c r="K635" s="7">
        <v>1.21</v>
      </c>
      <c r="L635" s="5" t="str">
        <f>VLOOKUP(X635,[5]Inputs!$A:$F,6,FALSE)</f>
        <v>0.9087</v>
      </c>
      <c r="M635" s="5" t="str">
        <f>VLOOKUP(X635,[5]Inputs!$A:$H,8,FALSE)</f>
        <v>1.0375</v>
      </c>
      <c r="N635" s="5" t="str">
        <f>VLOOKUP(X635,[5]Inputs!$A:$H,7,FALSE)</f>
        <v>1.0300</v>
      </c>
      <c r="O635">
        <v>0</v>
      </c>
      <c r="P635">
        <v>0.2</v>
      </c>
      <c r="Q635">
        <v>0</v>
      </c>
      <c r="R635">
        <v>0</v>
      </c>
      <c r="S635">
        <f>SQRT((100/(J635*[5]Inputs!$B$9))^2/(K635^2+1))*[5]Inputs!$B$8^2/100</f>
        <v>23.560643977140487</v>
      </c>
      <c r="T635">
        <f>SQRT((100/(J635*[5]Inputs!$B$9))^2-SQRT((100/(J635*[5]Inputs!$B$9))^2/(K635^2+1))^2)*[5]Inputs!$B$8^2/100/2/PI()/50</f>
        <v>9.0744989423642869E-2</v>
      </c>
      <c r="U635">
        <v>0</v>
      </c>
      <c r="V635">
        <v>0</v>
      </c>
      <c r="W635" t="str">
        <f t="shared" si="23"/>
        <v>PSCAD_SMIB_D_PPC.Func_SCR4.53_XR1.21_P1_Q0_PPC_Function_2</v>
      </c>
      <c r="X635" t="str">
        <f t="shared" si="24"/>
        <v>1_0_4.53_1.21</v>
      </c>
      <c r="Z635">
        <v>0</v>
      </c>
      <c r="AB635" s="14"/>
      <c r="AC635" t="str">
        <f t="shared" ref="AC635:AC637" si="26">C635&amp;"_LWBESS_R0_SCR"&amp;ROUND(J635,2)&amp;"_XR"&amp;ROUND(K635,2)&amp;"_P"&amp;H635&amp;"_Q"&amp;I635&amp;"_"&amp;"NOBESS"</f>
        <v>PPC_Function_Flt_Freq_LWBESS_R0_SCR4.53_XR1.21_P1_Q0_NOBESS</v>
      </c>
    </row>
    <row r="636" spans="1:29" x14ac:dyDescent="0.25">
      <c r="A636" t="s">
        <v>275</v>
      </c>
      <c r="B636" t="s">
        <v>55</v>
      </c>
      <c r="C636" t="s">
        <v>269</v>
      </c>
      <c r="D636" t="s">
        <v>1301</v>
      </c>
      <c r="E636" t="s">
        <v>337</v>
      </c>
      <c r="F636" t="s">
        <v>305</v>
      </c>
      <c r="G636">
        <v>90</v>
      </c>
      <c r="H636">
        <v>1</v>
      </c>
      <c r="I636" s="7">
        <v>0</v>
      </c>
      <c r="J636" s="7">
        <v>7.06</v>
      </c>
      <c r="K636" s="7">
        <v>1.63</v>
      </c>
      <c r="L636" s="5" t="str">
        <f>VLOOKUP(X636,[5]Inputs!$A:$F,6,FALSE)</f>
        <v>0.9653</v>
      </c>
      <c r="M636" s="5" t="str">
        <f>VLOOKUP(X636,[5]Inputs!$A:$H,8,FALSE)</f>
        <v>1.0375</v>
      </c>
      <c r="N636" s="5" t="str">
        <f>VLOOKUP(X636,[5]Inputs!$A:$H,7,FALSE)</f>
        <v>1.0300</v>
      </c>
      <c r="O636">
        <v>0</v>
      </c>
      <c r="P636">
        <v>0.2</v>
      </c>
      <c r="Q636">
        <v>0</v>
      </c>
      <c r="R636">
        <v>0</v>
      </c>
      <c r="S636">
        <f>SQRT((100/(J636*[5]Inputs!$B$9))^2/(K636^2+1))*[5]Inputs!$B$8^2/100</f>
        <v>12.409471324438538</v>
      </c>
      <c r="T636">
        <f>SQRT((100/(J636*[5]Inputs!$B$9))^2-SQRT((100/(J636*[5]Inputs!$B$9))^2/(K636^2+1))^2)*[5]Inputs!$B$8^2/100/2/PI()/50</f>
        <v>6.4385935699593638E-2</v>
      </c>
      <c r="U636">
        <v>0</v>
      </c>
      <c r="V636">
        <v>0</v>
      </c>
      <c r="W636" t="str">
        <f t="shared" si="23"/>
        <v>PSCAD_SMIB_D_PPC.Func_SCR7.06_XR1.63_P1_Q0_PPC_Function_3</v>
      </c>
      <c r="X636" t="str">
        <f t="shared" si="24"/>
        <v>1_0_7.06_1.63</v>
      </c>
      <c r="Z636">
        <v>0</v>
      </c>
      <c r="AB636" s="14"/>
      <c r="AC636" t="str">
        <f t="shared" si="26"/>
        <v>PPC_Function_Flt_Vdist_LWBESS_R0_SCR7.06_XR1.63_P1_Q0_NOBESS</v>
      </c>
    </row>
    <row r="637" spans="1:29" x14ac:dyDescent="0.25">
      <c r="A637" t="s">
        <v>276</v>
      </c>
      <c r="B637" t="s">
        <v>55</v>
      </c>
      <c r="C637" t="s">
        <v>269</v>
      </c>
      <c r="D637" t="s">
        <v>1301</v>
      </c>
      <c r="E637" t="s">
        <v>337</v>
      </c>
      <c r="F637" t="s">
        <v>305</v>
      </c>
      <c r="G637">
        <v>90</v>
      </c>
      <c r="H637">
        <v>1</v>
      </c>
      <c r="I637" s="7">
        <v>0</v>
      </c>
      <c r="J637" s="7">
        <v>4.53</v>
      </c>
      <c r="K637" s="7">
        <v>1.21</v>
      </c>
      <c r="L637" s="5" t="str">
        <f>VLOOKUP(X637,[5]Inputs!$A:$F,6,FALSE)</f>
        <v>0.9087</v>
      </c>
      <c r="M637" s="5" t="str">
        <f>VLOOKUP(X637,[5]Inputs!$A:$H,8,FALSE)</f>
        <v>1.0375</v>
      </c>
      <c r="N637" s="5" t="str">
        <f>VLOOKUP(X637,[5]Inputs!$A:$H,7,FALSE)</f>
        <v>1.0300</v>
      </c>
      <c r="O637">
        <v>0</v>
      </c>
      <c r="P637">
        <v>0.2</v>
      </c>
      <c r="Q637">
        <v>0</v>
      </c>
      <c r="R637">
        <v>0</v>
      </c>
      <c r="S637">
        <f>SQRT((100/(J637*[5]Inputs!$B$9))^2/(K637^2+1))*[5]Inputs!$B$8^2/100</f>
        <v>23.560643977140487</v>
      </c>
      <c r="T637">
        <f>SQRT((100/(J637*[5]Inputs!$B$9))^2-SQRT((100/(J637*[5]Inputs!$B$9))^2/(K637^2+1))^2)*[5]Inputs!$B$8^2/100/2/PI()/50</f>
        <v>9.0744989423642869E-2</v>
      </c>
      <c r="U637">
        <v>0</v>
      </c>
      <c r="V637">
        <v>0</v>
      </c>
      <c r="W637" t="str">
        <f t="shared" si="23"/>
        <v>PSCAD_SMIB_D_PPC.Func_SCR4.53_XR1.21_P1_Q0_PPC_Function_4</v>
      </c>
      <c r="X637" t="str">
        <f t="shared" si="24"/>
        <v>1_0_4.53_1.21</v>
      </c>
      <c r="Z637">
        <v>0</v>
      </c>
      <c r="AB637" s="14"/>
      <c r="AC637" t="str">
        <f t="shared" si="26"/>
        <v>PPC_Function_Flt_Vdist_LWBESS_R0_SCR4.53_XR1.21_P1_Q0_NOBESS</v>
      </c>
    </row>
    <row r="638" spans="1:29" x14ac:dyDescent="0.25">
      <c r="A638" s="1" t="s">
        <v>270</v>
      </c>
      <c r="B638" t="s">
        <v>55</v>
      </c>
      <c r="C638" t="s">
        <v>277</v>
      </c>
      <c r="D638" t="s">
        <v>1301</v>
      </c>
      <c r="E638" t="s">
        <v>338</v>
      </c>
      <c r="F638" t="s">
        <v>305</v>
      </c>
      <c r="G638">
        <v>40</v>
      </c>
      <c r="H638">
        <v>0</v>
      </c>
      <c r="I638" s="7">
        <v>0</v>
      </c>
      <c r="J638" s="7">
        <v>7.06</v>
      </c>
      <c r="K638" s="7">
        <v>1.63</v>
      </c>
      <c r="L638" s="5" t="str">
        <f>VLOOKUP(X638,[5]Inputs!$A:$F,6,FALSE)</f>
        <v>1.0300</v>
      </c>
      <c r="M638" s="5" t="str">
        <f>VLOOKUP(X638,[5]Inputs!$A:$H,8,FALSE)</f>
        <v>1.0375</v>
      </c>
      <c r="N638" s="5" t="str">
        <f>VLOOKUP(X638,[5]Inputs!$A:$H,7,FALSE)</f>
        <v>1.0300</v>
      </c>
      <c r="O638">
        <v>0</v>
      </c>
      <c r="P638">
        <v>0</v>
      </c>
      <c r="Q638">
        <v>0</v>
      </c>
      <c r="R638">
        <v>0</v>
      </c>
      <c r="S638">
        <f>SQRT((100/(J638*[5]Inputs!$B$9))^2/(K638^2+1))*[5]Inputs!$B$8^2/100</f>
        <v>12.409471324438538</v>
      </c>
      <c r="T638">
        <f>SQRT((100/(J638*[5]Inputs!$B$9))^2-SQRT((100/(J638*[5]Inputs!$B$9))^2/(K638^2+1))^2)*[5]Inputs!$B$8^2/100/2/PI()/50</f>
        <v>6.4385935699593638E-2</v>
      </c>
      <c r="U638">
        <v>0</v>
      </c>
      <c r="V638">
        <v>0</v>
      </c>
      <c r="W638" t="str">
        <f t="shared" si="23"/>
        <v>PSCAD_SMIB_D_PDP.P_SCR7.06_XR1.63_P0_Q0_Pref_1</v>
      </c>
      <c r="X638" t="str">
        <f t="shared" si="24"/>
        <v>0_0_7.06_1.63</v>
      </c>
      <c r="Z638">
        <v>0</v>
      </c>
      <c r="AB638" s="13" t="s">
        <v>279</v>
      </c>
      <c r="AC638" t="str">
        <f t="shared" ref="AC638:AC647" si="27">"PSCAD_Test_"&amp;A638&amp;"_LWBESS_R0_SCR"&amp;ROUND(J638,2)&amp;"_XR"&amp;ROUND(K638,2)&amp;"_P"&amp;H638&amp;"_Q"&amp;I638&amp;"_"&amp;"NOBESS"</f>
        <v>PSCAD_Test_Pref_1_LWBESS_R0_SCR7.06_XR1.63_P0_Q0_NOBESS</v>
      </c>
    </row>
    <row r="639" spans="1:29" x14ac:dyDescent="0.25">
      <c r="A639" s="1" t="s">
        <v>271</v>
      </c>
      <c r="B639" t="s">
        <v>55</v>
      </c>
      <c r="C639" t="s">
        <v>277</v>
      </c>
      <c r="D639" t="s">
        <v>1301</v>
      </c>
      <c r="E639" t="s">
        <v>338</v>
      </c>
      <c r="F639" t="s">
        <v>305</v>
      </c>
      <c r="G639">
        <v>40</v>
      </c>
      <c r="H639">
        <v>0</v>
      </c>
      <c r="I639" s="7">
        <v>0</v>
      </c>
      <c r="J639" s="7">
        <v>4.53</v>
      </c>
      <c r="K639" s="7">
        <v>1.21</v>
      </c>
      <c r="L639" s="5" t="str">
        <f>VLOOKUP(X639,[5]Inputs!$A:$F,6,FALSE)</f>
        <v>1.0300</v>
      </c>
      <c r="M639" s="5" t="str">
        <f>VLOOKUP(X639,[5]Inputs!$A:$H,8,FALSE)</f>
        <v>1.0375</v>
      </c>
      <c r="N639" s="5" t="str">
        <f>VLOOKUP(X639,[5]Inputs!$A:$H,7,FALSE)</f>
        <v>1.0300</v>
      </c>
      <c r="O639">
        <v>0</v>
      </c>
      <c r="P639">
        <v>0</v>
      </c>
      <c r="Q639">
        <v>0</v>
      </c>
      <c r="R639">
        <v>0</v>
      </c>
      <c r="S639">
        <f>SQRT((100/(J639*[5]Inputs!$B$9))^2/(K639^2+1))*[5]Inputs!$B$8^2/100</f>
        <v>23.560643977140487</v>
      </c>
      <c r="T639">
        <f>SQRT((100/(J639*[5]Inputs!$B$9))^2-SQRT((100/(J639*[5]Inputs!$B$9))^2/(K639^2+1))^2)*[5]Inputs!$B$8^2/100/2/PI()/50</f>
        <v>9.0744989423642869E-2</v>
      </c>
      <c r="U639">
        <v>0</v>
      </c>
      <c r="V639">
        <v>0</v>
      </c>
      <c r="W639" t="str">
        <f t="shared" si="23"/>
        <v>PSCAD_SMIB_D_PDP.P_SCR4.53_XR1.21_P0_Q0_Pref_2</v>
      </c>
      <c r="X639" t="str">
        <f t="shared" si="24"/>
        <v>0_0_4.53_1.21</v>
      </c>
      <c r="Z639">
        <v>0</v>
      </c>
      <c r="AB639" s="13"/>
      <c r="AC639" t="str">
        <f t="shared" si="27"/>
        <v>PSCAD_Test_Pref_2_LWBESS_R0_SCR4.53_XR1.21_P0_Q0_NOBESS</v>
      </c>
    </row>
    <row r="640" spans="1:29" x14ac:dyDescent="0.25">
      <c r="A640" s="1" t="s">
        <v>255</v>
      </c>
      <c r="B640" t="s">
        <v>55</v>
      </c>
      <c r="C640" t="s">
        <v>63</v>
      </c>
      <c r="D640" t="s">
        <v>1301</v>
      </c>
      <c r="E640" t="s">
        <v>302</v>
      </c>
      <c r="F640" t="s">
        <v>305</v>
      </c>
      <c r="G640">
        <v>60</v>
      </c>
      <c r="H640">
        <v>0</v>
      </c>
      <c r="I640" s="7">
        <v>0</v>
      </c>
      <c r="J640" s="7">
        <v>7.06</v>
      </c>
      <c r="K640" s="7">
        <v>1.63</v>
      </c>
      <c r="L640" s="5" t="str">
        <f>VLOOKUP(X640,[5]Inputs!$A:$F,6,FALSE)</f>
        <v>1.0300</v>
      </c>
      <c r="M640" s="5" t="str">
        <f>VLOOKUP(X640,[5]Inputs!$A:$H,8,FALSE)</f>
        <v>1.0375</v>
      </c>
      <c r="N640" s="5" t="str">
        <f>VLOOKUP(X640,[5]Inputs!$A:$H,7,FALSE)</f>
        <v>1.0300</v>
      </c>
      <c r="O640">
        <v>0</v>
      </c>
      <c r="P640">
        <v>0</v>
      </c>
      <c r="Q640">
        <v>0</v>
      </c>
      <c r="R640">
        <v>0</v>
      </c>
      <c r="S640">
        <f>SQRT((100/(J640*[5]Inputs!$B$9))^2/(K640^2+1))*[5]Inputs!$B$8^2/100</f>
        <v>12.409471324438538</v>
      </c>
      <c r="T640">
        <f>SQRT((100/(J640*[5]Inputs!$B$9))^2-SQRT((100/(J640*[5]Inputs!$B$9))^2/(K640^2+1))^2)*[5]Inputs!$B$8^2/100/2/PI()/50</f>
        <v>6.4385935699593638E-2</v>
      </c>
      <c r="U640">
        <v>0</v>
      </c>
      <c r="V640">
        <v>0</v>
      </c>
      <c r="W640" t="str">
        <f t="shared" si="23"/>
        <v>PSCAD_SMIB_D_ROCOF_SCR7.06_XR1.63_P0_Q0_ROCOF_1</v>
      </c>
      <c r="X640" t="str">
        <f t="shared" si="24"/>
        <v>0_0_7.06_1.63</v>
      </c>
      <c r="Z640">
        <v>0</v>
      </c>
      <c r="AB640" s="13" t="s">
        <v>260</v>
      </c>
      <c r="AC640" t="str">
        <f t="shared" si="27"/>
        <v>PSCAD_Test_ROCOF_1_LWBESS_R0_SCR7.06_XR1.63_P0_Q0_NOBESS</v>
      </c>
    </row>
    <row r="641" spans="1:29" x14ac:dyDescent="0.25">
      <c r="A641" s="1" t="s">
        <v>258</v>
      </c>
      <c r="B641" t="s">
        <v>55</v>
      </c>
      <c r="C641" t="s">
        <v>63</v>
      </c>
      <c r="D641" t="s">
        <v>1301</v>
      </c>
      <c r="E641" t="s">
        <v>302</v>
      </c>
      <c r="F641" t="s">
        <v>305</v>
      </c>
      <c r="G641">
        <v>60</v>
      </c>
      <c r="H641">
        <v>0</v>
      </c>
      <c r="I641" s="7">
        <v>0</v>
      </c>
      <c r="J641" s="7">
        <v>4.53</v>
      </c>
      <c r="K641" s="7">
        <v>1.21</v>
      </c>
      <c r="L641" s="5" t="str">
        <f>VLOOKUP(X641,[5]Inputs!$A:$F,6,FALSE)</f>
        <v>1.0300</v>
      </c>
      <c r="M641" s="5" t="str">
        <f>VLOOKUP(X641,[5]Inputs!$A:$H,8,FALSE)</f>
        <v>1.0375</v>
      </c>
      <c r="N641" s="5" t="str">
        <f>VLOOKUP(X641,[5]Inputs!$A:$H,7,FALSE)</f>
        <v>1.0300</v>
      </c>
      <c r="O641">
        <v>0</v>
      </c>
      <c r="P641">
        <v>0</v>
      </c>
      <c r="Q641">
        <v>0</v>
      </c>
      <c r="R641">
        <v>0</v>
      </c>
      <c r="S641">
        <f>SQRT((100/(J641*[5]Inputs!$B$9))^2/(K641^2+1))*[5]Inputs!$B$8^2/100</f>
        <v>23.560643977140487</v>
      </c>
      <c r="T641">
        <f>SQRT((100/(J641*[5]Inputs!$B$9))^2-SQRT((100/(J641*[5]Inputs!$B$9))^2/(K641^2+1))^2)*[5]Inputs!$B$8^2/100/2/PI()/50</f>
        <v>9.0744989423642869E-2</v>
      </c>
      <c r="U641">
        <v>0</v>
      </c>
      <c r="V641">
        <v>0</v>
      </c>
      <c r="W641" t="str">
        <f t="shared" si="23"/>
        <v>PSCAD_SMIB_D_ROCOF_SCR4.53_XR1.21_P0_Q0_ROCOF_2</v>
      </c>
      <c r="X641" t="str">
        <f t="shared" si="24"/>
        <v>0_0_4.53_1.21</v>
      </c>
      <c r="Z641">
        <v>0</v>
      </c>
      <c r="AB641" s="13"/>
      <c r="AC641" t="str">
        <f t="shared" si="27"/>
        <v>PSCAD_Test_ROCOF_2_LWBESS_R0_SCR4.53_XR1.21_P0_Q0_NOBESS</v>
      </c>
    </row>
    <row r="642" spans="1:29" x14ac:dyDescent="0.25">
      <c r="A642" s="1" t="s">
        <v>257</v>
      </c>
      <c r="B642" t="s">
        <v>55</v>
      </c>
      <c r="C642" t="s">
        <v>62</v>
      </c>
      <c r="D642" t="s">
        <v>1301</v>
      </c>
      <c r="E642" t="s">
        <v>302</v>
      </c>
      <c r="F642" t="s">
        <v>305</v>
      </c>
      <c r="G642">
        <v>20</v>
      </c>
      <c r="H642">
        <v>0</v>
      </c>
      <c r="I642" s="7">
        <v>0</v>
      </c>
      <c r="J642" s="7">
        <v>7.06</v>
      </c>
      <c r="K642" s="7">
        <v>1.63</v>
      </c>
      <c r="L642" s="5" t="str">
        <f>VLOOKUP(X642,[5]Inputs!$A:$F,6,FALSE)</f>
        <v>1.0300</v>
      </c>
      <c r="M642" s="5" t="str">
        <f>VLOOKUP(X642,[5]Inputs!$A:$H,8,FALSE)</f>
        <v>1.0375</v>
      </c>
      <c r="N642" s="5" t="str">
        <f>VLOOKUP(X642,[5]Inputs!$A:$H,7,FALSE)</f>
        <v>1.0300</v>
      </c>
      <c r="O642">
        <v>0</v>
      </c>
      <c r="P642">
        <v>0</v>
      </c>
      <c r="Q642">
        <v>0</v>
      </c>
      <c r="R642">
        <v>0</v>
      </c>
      <c r="S642">
        <f>SQRT((100/(J642*[5]Inputs!$B$9))^2/(K642^2+1))*[5]Inputs!$B$8^2/100</f>
        <v>12.409471324438538</v>
      </c>
      <c r="T642">
        <f>SQRT((100/(J642*[5]Inputs!$B$9))^2-SQRT((100/(J642*[5]Inputs!$B$9))^2/(K642^2+1))^2)*[5]Inputs!$B$8^2/100/2/PI()/50</f>
        <v>6.4385935699593638E-2</v>
      </c>
      <c r="U642">
        <v>0</v>
      </c>
      <c r="V642">
        <v>0</v>
      </c>
      <c r="W642" t="str">
        <f t="shared" si="23"/>
        <v>PSCAD_SMIB_D_ROCOF_SCR7.06_XR1.63_P0_Q0_ROCOF_3</v>
      </c>
      <c r="X642" t="str">
        <f t="shared" si="24"/>
        <v>0_0_7.06_1.63</v>
      </c>
      <c r="Z642">
        <v>0</v>
      </c>
      <c r="AB642" s="13"/>
      <c r="AC642" t="str">
        <f t="shared" si="27"/>
        <v>PSCAD_Test_ROCOF_3_LWBESS_R0_SCR7.06_XR1.63_P0_Q0_NOBESS</v>
      </c>
    </row>
    <row r="643" spans="1:29" x14ac:dyDescent="0.25">
      <c r="A643" s="1" t="s">
        <v>256</v>
      </c>
      <c r="B643" t="s">
        <v>55</v>
      </c>
      <c r="C643" t="s">
        <v>62</v>
      </c>
      <c r="D643" t="s">
        <v>1301</v>
      </c>
      <c r="E643" t="s">
        <v>302</v>
      </c>
      <c r="F643" t="s">
        <v>305</v>
      </c>
      <c r="G643">
        <v>20</v>
      </c>
      <c r="H643">
        <v>0</v>
      </c>
      <c r="I643" s="7">
        <v>0</v>
      </c>
      <c r="J643" s="7">
        <v>4.53</v>
      </c>
      <c r="K643" s="7">
        <v>1.21</v>
      </c>
      <c r="L643" s="5" t="str">
        <f>VLOOKUP(X643,[5]Inputs!$A:$F,6,FALSE)</f>
        <v>1.0300</v>
      </c>
      <c r="M643" s="5" t="str">
        <f>VLOOKUP(X643,[5]Inputs!$A:$H,8,FALSE)</f>
        <v>1.0375</v>
      </c>
      <c r="N643" s="5" t="str">
        <f>VLOOKUP(X643,[5]Inputs!$A:$H,7,FALSE)</f>
        <v>1.0300</v>
      </c>
      <c r="O643">
        <v>0</v>
      </c>
      <c r="P643">
        <v>0</v>
      </c>
      <c r="Q643">
        <v>0</v>
      </c>
      <c r="R643">
        <v>0</v>
      </c>
      <c r="S643">
        <f>SQRT((100/(J643*[5]Inputs!$B$9))^2/(K643^2+1))*[5]Inputs!$B$8^2/100</f>
        <v>23.560643977140487</v>
      </c>
      <c r="T643">
        <f>SQRT((100/(J643*[5]Inputs!$B$9))^2-SQRT((100/(J643*[5]Inputs!$B$9))^2/(K643^2+1))^2)*[5]Inputs!$B$8^2/100/2/PI()/50</f>
        <v>9.0744989423642869E-2</v>
      </c>
      <c r="U643">
        <v>0</v>
      </c>
      <c r="V643">
        <v>0</v>
      </c>
      <c r="W643" t="str">
        <f t="shared" ref="W643:W706" si="28">"PSCAD_"&amp;F643&amp;"_"&amp;D643&amp;"_"&amp;E643&amp;"_SCR"&amp;ROUND(J643,2)&amp;"_XR"&amp;ROUND(K643,2)&amp;"_P"&amp;H643&amp;"_Q"&amp;I643&amp;"_"&amp;A643</f>
        <v>PSCAD_SMIB_D_ROCOF_SCR4.53_XR1.21_P0_Q0_ROCOF_4</v>
      </c>
      <c r="X643" t="str">
        <f t="shared" ref="X643:X706" si="29">H643&amp;"_"&amp;I643&amp;"_"&amp;ROUND(J643,2)&amp;"_"&amp;ROUND(K643,2)</f>
        <v>0_0_4.53_1.21</v>
      </c>
      <c r="Z643">
        <v>0</v>
      </c>
      <c r="AB643" s="13"/>
      <c r="AC643" t="str">
        <f t="shared" si="27"/>
        <v>PSCAD_Test_ROCOF_4_LWBESS_R0_SCR4.53_XR1.21_P0_Q0_NOBESS</v>
      </c>
    </row>
    <row r="644" spans="1:29" x14ac:dyDescent="0.25">
      <c r="A644" s="1" t="s">
        <v>262</v>
      </c>
      <c r="B644" t="s">
        <v>55</v>
      </c>
      <c r="C644" t="s">
        <v>64</v>
      </c>
      <c r="D644" t="s">
        <v>1301</v>
      </c>
      <c r="E644" t="s">
        <v>302</v>
      </c>
      <c r="F644" t="s">
        <v>305</v>
      </c>
      <c r="G644">
        <v>20</v>
      </c>
      <c r="H644">
        <v>0</v>
      </c>
      <c r="I644" s="7">
        <v>0</v>
      </c>
      <c r="J644" s="7">
        <v>7.06</v>
      </c>
      <c r="K644" s="7">
        <v>1.63</v>
      </c>
      <c r="L644" s="5" t="str">
        <f>VLOOKUP(X644,[5]Inputs!$A:$F,6,FALSE)</f>
        <v>1.0300</v>
      </c>
      <c r="M644" s="5" t="str">
        <f>VLOOKUP(X644,[5]Inputs!$A:$H,8,FALSE)</f>
        <v>1.0375</v>
      </c>
      <c r="N644" s="5" t="str">
        <f>VLOOKUP(X644,[5]Inputs!$A:$H,7,FALSE)</f>
        <v>1.0300</v>
      </c>
      <c r="O644">
        <v>0</v>
      </c>
      <c r="P644">
        <v>0</v>
      </c>
      <c r="Q644">
        <v>0</v>
      </c>
      <c r="R644">
        <v>0</v>
      </c>
      <c r="S644">
        <f>SQRT((100/(J644*[5]Inputs!$B$9))^2/(K644^2+1))*[5]Inputs!$B$8^2/100</f>
        <v>12.409471324438538</v>
      </c>
      <c r="T644">
        <f>SQRT((100/(J644*[5]Inputs!$B$9))^2-SQRT((100/(J644*[5]Inputs!$B$9))^2/(K644^2+1))^2)*[5]Inputs!$B$8^2/100/2/PI()/50</f>
        <v>6.4385935699593638E-2</v>
      </c>
      <c r="U644">
        <v>0</v>
      </c>
      <c r="V644">
        <v>0</v>
      </c>
      <c r="W644" t="str">
        <f t="shared" si="28"/>
        <v>PSCAD_SMIB_D_ROCOF_SCR7.06_XR1.63_P0_Q0_ROCOF_5</v>
      </c>
      <c r="X644" t="str">
        <f t="shared" si="29"/>
        <v>0_0_7.06_1.63</v>
      </c>
      <c r="Z644">
        <v>0</v>
      </c>
      <c r="AB644" s="13"/>
      <c r="AC644" t="str">
        <f t="shared" si="27"/>
        <v>PSCAD_Test_ROCOF_5_LWBESS_R0_SCR7.06_XR1.63_P0_Q0_NOBESS</v>
      </c>
    </row>
    <row r="645" spans="1:29" x14ac:dyDescent="0.25">
      <c r="A645" s="1" t="s">
        <v>263</v>
      </c>
      <c r="B645" t="s">
        <v>55</v>
      </c>
      <c r="C645" t="s">
        <v>64</v>
      </c>
      <c r="D645" t="s">
        <v>1301</v>
      </c>
      <c r="E645" t="s">
        <v>302</v>
      </c>
      <c r="F645" t="s">
        <v>305</v>
      </c>
      <c r="G645">
        <v>20</v>
      </c>
      <c r="H645">
        <v>0</v>
      </c>
      <c r="I645" s="7">
        <v>0</v>
      </c>
      <c r="J645" s="7">
        <v>4.53</v>
      </c>
      <c r="K645" s="7">
        <v>1.21</v>
      </c>
      <c r="L645" s="5" t="str">
        <f>VLOOKUP(X645,[5]Inputs!$A:$F,6,FALSE)</f>
        <v>1.0300</v>
      </c>
      <c r="M645" s="5" t="str">
        <f>VLOOKUP(X645,[5]Inputs!$A:$H,8,FALSE)</f>
        <v>1.0375</v>
      </c>
      <c r="N645" s="5" t="str">
        <f>VLOOKUP(X645,[5]Inputs!$A:$H,7,FALSE)</f>
        <v>1.0300</v>
      </c>
      <c r="O645">
        <v>0</v>
      </c>
      <c r="P645">
        <v>0</v>
      </c>
      <c r="Q645">
        <v>0</v>
      </c>
      <c r="R645">
        <v>0</v>
      </c>
      <c r="S645">
        <f>SQRT((100/(J645*[5]Inputs!$B$9))^2/(K645^2+1))*[5]Inputs!$B$8^2/100</f>
        <v>23.560643977140487</v>
      </c>
      <c r="T645">
        <f>SQRT((100/(J645*[5]Inputs!$B$9))^2-SQRT((100/(J645*[5]Inputs!$B$9))^2/(K645^2+1))^2)*[5]Inputs!$B$8^2/100/2/PI()/50</f>
        <v>9.0744989423642869E-2</v>
      </c>
      <c r="U645">
        <v>0</v>
      </c>
      <c r="V645">
        <v>0</v>
      </c>
      <c r="W645" t="str">
        <f t="shared" si="28"/>
        <v>PSCAD_SMIB_D_ROCOF_SCR4.53_XR1.21_P0_Q0_ROCOF_6</v>
      </c>
      <c r="X645" t="str">
        <f t="shared" si="29"/>
        <v>0_0_4.53_1.21</v>
      </c>
      <c r="Z645">
        <v>0</v>
      </c>
      <c r="AB645" s="13"/>
      <c r="AC645" t="str">
        <f t="shared" si="27"/>
        <v>PSCAD_Test_ROCOF_6_LWBESS_R0_SCR4.53_XR1.21_P0_Q0_NOBESS</v>
      </c>
    </row>
    <row r="646" spans="1:29" x14ac:dyDescent="0.25">
      <c r="A646" s="1" t="s">
        <v>264</v>
      </c>
      <c r="B646" t="s">
        <v>55</v>
      </c>
      <c r="C646" t="s">
        <v>65</v>
      </c>
      <c r="D646" t="s">
        <v>1301</v>
      </c>
      <c r="E646" t="s">
        <v>302</v>
      </c>
      <c r="F646" t="s">
        <v>305</v>
      </c>
      <c r="G646">
        <v>20</v>
      </c>
      <c r="H646">
        <v>0</v>
      </c>
      <c r="I646" s="7">
        <v>0</v>
      </c>
      <c r="J646" s="7">
        <v>7.06</v>
      </c>
      <c r="K646" s="7">
        <v>1.63</v>
      </c>
      <c r="L646" s="5" t="str">
        <f>VLOOKUP(X646,[5]Inputs!$A:$F,6,FALSE)</f>
        <v>1.0300</v>
      </c>
      <c r="M646" s="5" t="str">
        <f>VLOOKUP(X646,[5]Inputs!$A:$H,8,FALSE)</f>
        <v>1.0375</v>
      </c>
      <c r="N646" s="5" t="str">
        <f>VLOOKUP(X646,[5]Inputs!$A:$H,7,FALSE)</f>
        <v>1.0300</v>
      </c>
      <c r="O646">
        <v>0</v>
      </c>
      <c r="P646">
        <v>0</v>
      </c>
      <c r="Q646">
        <v>0</v>
      </c>
      <c r="R646">
        <v>0</v>
      </c>
      <c r="S646">
        <f>SQRT((100/(J646*[5]Inputs!$B$9))^2/(K646^2+1))*[5]Inputs!$B$8^2/100</f>
        <v>12.409471324438538</v>
      </c>
      <c r="T646">
        <f>SQRT((100/(J646*[5]Inputs!$B$9))^2-SQRT((100/(J646*[5]Inputs!$B$9))^2/(K646^2+1))^2)*[5]Inputs!$B$8^2/100/2/PI()/50</f>
        <v>6.4385935699593638E-2</v>
      </c>
      <c r="U646">
        <v>0</v>
      </c>
      <c r="V646">
        <v>0</v>
      </c>
      <c r="W646" t="str">
        <f t="shared" si="28"/>
        <v>PSCAD_SMIB_D_ROCOF_SCR7.06_XR1.63_P0_Q0_ROCOF_7</v>
      </c>
      <c r="X646" t="str">
        <f t="shared" si="29"/>
        <v>0_0_7.06_1.63</v>
      </c>
      <c r="Z646">
        <v>0</v>
      </c>
      <c r="AB646" s="13"/>
      <c r="AC646" t="str">
        <f t="shared" si="27"/>
        <v>PSCAD_Test_ROCOF_7_LWBESS_R0_SCR7.06_XR1.63_P0_Q0_NOBESS</v>
      </c>
    </row>
    <row r="647" spans="1:29" x14ac:dyDescent="0.25">
      <c r="A647" s="1" t="s">
        <v>265</v>
      </c>
      <c r="B647" t="s">
        <v>55</v>
      </c>
      <c r="C647" t="s">
        <v>65</v>
      </c>
      <c r="D647" t="s">
        <v>1301</v>
      </c>
      <c r="E647" t="s">
        <v>302</v>
      </c>
      <c r="F647" t="s">
        <v>305</v>
      </c>
      <c r="G647">
        <v>20</v>
      </c>
      <c r="H647">
        <v>0</v>
      </c>
      <c r="I647" s="7">
        <v>0</v>
      </c>
      <c r="J647" s="7">
        <v>4.53</v>
      </c>
      <c r="K647" s="7">
        <v>1.21</v>
      </c>
      <c r="L647" s="5" t="str">
        <f>VLOOKUP(X647,[5]Inputs!$A:$F,6,FALSE)</f>
        <v>1.0300</v>
      </c>
      <c r="M647" s="5" t="str">
        <f>VLOOKUP(X647,[5]Inputs!$A:$H,8,FALSE)</f>
        <v>1.0375</v>
      </c>
      <c r="N647" s="5" t="str">
        <f>VLOOKUP(X647,[5]Inputs!$A:$H,7,FALSE)</f>
        <v>1.0300</v>
      </c>
      <c r="O647">
        <v>0</v>
      </c>
      <c r="P647">
        <v>0</v>
      </c>
      <c r="Q647">
        <v>0</v>
      </c>
      <c r="R647">
        <v>0</v>
      </c>
      <c r="S647">
        <f>SQRT((100/(J647*[5]Inputs!$B$9))^2/(K647^2+1))*[5]Inputs!$B$8^2/100</f>
        <v>23.560643977140487</v>
      </c>
      <c r="T647">
        <f>SQRT((100/(J647*[5]Inputs!$B$9))^2-SQRT((100/(J647*[5]Inputs!$B$9))^2/(K647^2+1))^2)*[5]Inputs!$B$8^2/100/2/PI()/50</f>
        <v>9.0744989423642869E-2</v>
      </c>
      <c r="U647">
        <v>0</v>
      </c>
      <c r="V647">
        <v>0</v>
      </c>
      <c r="W647" t="str">
        <f t="shared" si="28"/>
        <v>PSCAD_SMIB_D_ROCOF_SCR4.53_XR1.21_P0_Q0_ROCOF_8</v>
      </c>
      <c r="X647" t="str">
        <f t="shared" si="29"/>
        <v>0_0_4.53_1.21</v>
      </c>
      <c r="Z647">
        <v>0</v>
      </c>
      <c r="AB647" s="13"/>
      <c r="AC647" t="str">
        <f t="shared" si="27"/>
        <v>PSCAD_Test_ROCOF_8_LWBESS_R0_SCR4.53_XR1.21_P0_Q0_NOBESS</v>
      </c>
    </row>
    <row r="648" spans="1:29" s="4" customFormat="1" x14ac:dyDescent="0.25">
      <c r="A648" t="s">
        <v>806</v>
      </c>
      <c r="B648" t="s">
        <v>280</v>
      </c>
      <c r="C648" t="s">
        <v>287</v>
      </c>
      <c r="D648" t="s">
        <v>1301</v>
      </c>
      <c r="E648" s="2">
        <v>52513</v>
      </c>
      <c r="F648" s="2" t="s">
        <v>305</v>
      </c>
      <c r="G648" s="4">
        <v>90</v>
      </c>
      <c r="H648">
        <v>1</v>
      </c>
      <c r="I648">
        <v>0</v>
      </c>
      <c r="J648">
        <v>3</v>
      </c>
      <c r="K648">
        <v>14</v>
      </c>
      <c r="L648" s="5" t="str">
        <f>VLOOKUP(X648,[5]Inputs!$A:$F,6,FALSE)</f>
        <v>1.0573</v>
      </c>
      <c r="M648" s="5" t="str">
        <f>VLOOKUP(X648,[5]Inputs!$A:$H,8,FALSE)</f>
        <v>1.0500</v>
      </c>
      <c r="N648" s="5" t="str">
        <f>VLOOKUP(X648,[5]Inputs!$A:$H,7,FALSE)</f>
        <v>1.0300</v>
      </c>
      <c r="O648" s="4">
        <v>0</v>
      </c>
      <c r="P648" s="4">
        <v>0</v>
      </c>
      <c r="Q648" s="4">
        <v>0</v>
      </c>
      <c r="R648" s="4">
        <v>0</v>
      </c>
      <c r="S648">
        <f>SQRT((100/(J648*[5]Inputs!$B$9))^2/(K648^2+1))*[5]Inputs!$B$8^2/100</f>
        <v>3.9788737147094158</v>
      </c>
      <c r="T648">
        <f>SQRT((100/(J648*[5]Inputs!$B$9))^2-SQRT((100/(J648*[5]Inputs!$B$9))^2/(K648^2+1))^2)*[5]Inputs!$B$8^2/100/2/PI()/50</f>
        <v>0.17731207749763631</v>
      </c>
      <c r="U648" s="4">
        <v>0</v>
      </c>
      <c r="V648" s="4">
        <v>0</v>
      </c>
      <c r="W648" t="str">
        <f t="shared" si="28"/>
        <v>PSCAD_SMIB_D_52513_SCR3_XR14_P1_Q0_Vref.1</v>
      </c>
      <c r="X648" t="str">
        <f t="shared" si="29"/>
        <v>1_0_3_14</v>
      </c>
      <c r="Z648" s="4">
        <v>0</v>
      </c>
    </row>
    <row r="649" spans="1:29" x14ac:dyDescent="0.25">
      <c r="A649" t="s">
        <v>807</v>
      </c>
      <c r="B649" t="s">
        <v>280</v>
      </c>
      <c r="C649" t="s">
        <v>287</v>
      </c>
      <c r="D649" t="s">
        <v>1301</v>
      </c>
      <c r="E649" s="2">
        <v>52513</v>
      </c>
      <c r="F649" s="2" t="s">
        <v>305</v>
      </c>
      <c r="G649">
        <v>90</v>
      </c>
      <c r="H649">
        <v>1</v>
      </c>
      <c r="I649">
        <v>0</v>
      </c>
      <c r="J649">
        <v>3</v>
      </c>
      <c r="K649">
        <v>3</v>
      </c>
      <c r="L649" s="5" t="str">
        <f>VLOOKUP(X649,[5]Inputs!$A:$F,6,FALSE)</f>
        <v>0.9773</v>
      </c>
      <c r="M649" s="5" t="str">
        <f>VLOOKUP(X649,[5]Inputs!$A:$H,8,FALSE)</f>
        <v>1.0375</v>
      </c>
      <c r="N649" s="5" t="str">
        <f>VLOOKUP(X649,[5]Inputs!$A:$H,7,FALSE)</f>
        <v>1.0300</v>
      </c>
      <c r="O649">
        <v>0</v>
      </c>
      <c r="P649">
        <v>0</v>
      </c>
      <c r="Q649">
        <v>0</v>
      </c>
      <c r="R649">
        <v>0</v>
      </c>
      <c r="S649">
        <f>SQRT((100/(J649*[5]Inputs!$B$9))^2/(K649^2+1))*[5]Inputs!$B$8^2/100</f>
        <v>17.660104471401873</v>
      </c>
      <c r="T649">
        <f>SQRT((100/(J649*[5]Inputs!$B$9))^2-SQRT((100/(J649*[5]Inputs!$B$9))^2/(K649^2+1))^2)*[5]Inputs!$B$8^2/100/2/PI()/50</f>
        <v>0.16864157532857349</v>
      </c>
      <c r="U649">
        <v>0</v>
      </c>
      <c r="V649">
        <v>0</v>
      </c>
      <c r="W649" t="str">
        <f t="shared" si="28"/>
        <v>PSCAD_SMIB_D_52513_SCR3_XR3_P1_Q0_Vref.2</v>
      </c>
      <c r="X649" t="str">
        <f t="shared" si="29"/>
        <v>1_0_3_3</v>
      </c>
      <c r="Z649">
        <v>0</v>
      </c>
    </row>
    <row r="650" spans="1:29" x14ac:dyDescent="0.25">
      <c r="A650" t="s">
        <v>808</v>
      </c>
      <c r="B650" t="s">
        <v>280</v>
      </c>
      <c r="C650" t="s">
        <v>287</v>
      </c>
      <c r="D650" t="s">
        <v>1301</v>
      </c>
      <c r="E650" s="2">
        <v>52513</v>
      </c>
      <c r="F650" s="2" t="s">
        <v>305</v>
      </c>
      <c r="G650">
        <v>90</v>
      </c>
      <c r="H650">
        <v>1</v>
      </c>
      <c r="I650">
        <v>0</v>
      </c>
      <c r="J650" s="8">
        <v>7.06</v>
      </c>
      <c r="K650" s="8">
        <v>1.63</v>
      </c>
      <c r="L650" s="5" t="str">
        <f>VLOOKUP(X650,[5]Inputs!$A:$F,6,FALSE)</f>
        <v>0.9653</v>
      </c>
      <c r="M650" s="5" t="str">
        <f>VLOOKUP(X650,[5]Inputs!$A:$H,8,FALSE)</f>
        <v>1.0375</v>
      </c>
      <c r="N650" s="5" t="str">
        <f>VLOOKUP(X650,[5]Inputs!$A:$H,7,FALSE)</f>
        <v>1.0300</v>
      </c>
      <c r="O650">
        <v>0</v>
      </c>
      <c r="P650">
        <v>0</v>
      </c>
      <c r="Q650">
        <v>0</v>
      </c>
      <c r="R650">
        <v>0</v>
      </c>
      <c r="S650">
        <f>SQRT((100/(J650*[5]Inputs!$B$9))^2/(K650^2+1))*[5]Inputs!$B$8^2/100</f>
        <v>12.409471324438538</v>
      </c>
      <c r="T650">
        <f>SQRT((100/(J650*[5]Inputs!$B$9))^2-SQRT((100/(J650*[5]Inputs!$B$9))^2/(K650^2+1))^2)*[5]Inputs!$B$8^2/100/2/PI()/50</f>
        <v>6.4385935699593638E-2</v>
      </c>
      <c r="U650">
        <v>0</v>
      </c>
      <c r="V650">
        <v>0</v>
      </c>
      <c r="W650" t="str">
        <f t="shared" si="28"/>
        <v>PSCAD_SMIB_D_52513_SCR7.06_XR1.63_P1_Q0_Vref.3</v>
      </c>
      <c r="X650" t="str">
        <f t="shared" si="29"/>
        <v>1_0_7.06_1.63</v>
      </c>
      <c r="Z650">
        <v>0</v>
      </c>
    </row>
    <row r="651" spans="1:29" x14ac:dyDescent="0.25">
      <c r="A651" t="s">
        <v>809</v>
      </c>
      <c r="B651" t="s">
        <v>280</v>
      </c>
      <c r="C651" t="s">
        <v>287</v>
      </c>
      <c r="D651" t="s">
        <v>1301</v>
      </c>
      <c r="E651" s="2">
        <v>52513</v>
      </c>
      <c r="F651" s="2" t="s">
        <v>305</v>
      </c>
      <c r="G651">
        <v>90</v>
      </c>
      <c r="H651">
        <v>1</v>
      </c>
      <c r="I651">
        <v>0</v>
      </c>
      <c r="J651" s="8">
        <v>4.53</v>
      </c>
      <c r="K651" s="8">
        <v>1.21</v>
      </c>
      <c r="L651" s="5" t="str">
        <f>VLOOKUP(X651,[5]Inputs!$A:$F,6,FALSE)</f>
        <v>0.9087</v>
      </c>
      <c r="M651" s="5" t="str">
        <f>VLOOKUP(X651,[5]Inputs!$A:$H,8,FALSE)</f>
        <v>1.0375</v>
      </c>
      <c r="N651" s="5" t="str">
        <f>VLOOKUP(X651,[5]Inputs!$A:$H,7,FALSE)</f>
        <v>1.0300</v>
      </c>
      <c r="O651">
        <v>0</v>
      </c>
      <c r="P651">
        <v>0</v>
      </c>
      <c r="Q651">
        <v>0</v>
      </c>
      <c r="R651">
        <v>0</v>
      </c>
      <c r="S651">
        <f>SQRT((100/(J651*[5]Inputs!$B$9))^2/(K651^2+1))*[5]Inputs!$B$8^2/100</f>
        <v>23.560643977140487</v>
      </c>
      <c r="T651">
        <f>SQRT((100/(J651*[5]Inputs!$B$9))^2-SQRT((100/(J651*[5]Inputs!$B$9))^2/(K651^2+1))^2)*[5]Inputs!$B$8^2/100/2/PI()/50</f>
        <v>9.0744989423642869E-2</v>
      </c>
      <c r="U651">
        <v>0</v>
      </c>
      <c r="V651">
        <v>0</v>
      </c>
      <c r="W651" t="str">
        <f t="shared" si="28"/>
        <v>PSCAD_SMIB_D_52513_SCR4.53_XR1.21_P1_Q0_Vref.4</v>
      </c>
      <c r="X651" t="str">
        <f t="shared" si="29"/>
        <v>1_0_4.53_1.21</v>
      </c>
      <c r="Z651">
        <v>0</v>
      </c>
    </row>
    <row r="652" spans="1:29" x14ac:dyDescent="0.25">
      <c r="A652" t="s">
        <v>810</v>
      </c>
      <c r="B652" t="s">
        <v>280</v>
      </c>
      <c r="C652" t="s">
        <v>287</v>
      </c>
      <c r="D652" t="s">
        <v>1301</v>
      </c>
      <c r="E652" s="2">
        <v>52513</v>
      </c>
      <c r="F652" s="2" t="s">
        <v>305</v>
      </c>
      <c r="G652">
        <v>90</v>
      </c>
      <c r="H652">
        <v>0</v>
      </c>
      <c r="I652">
        <v>0</v>
      </c>
      <c r="J652">
        <v>3</v>
      </c>
      <c r="K652">
        <v>14</v>
      </c>
      <c r="L652" s="5" t="str">
        <f>VLOOKUP(X652,[5]Inputs!$A:$F,6,FALSE)</f>
        <v>1.0298</v>
      </c>
      <c r="M652" s="5" t="str">
        <f>VLOOKUP(X652,[5]Inputs!$A:$H,8,FALSE)</f>
        <v>1.0250</v>
      </c>
      <c r="N652" s="5" t="str">
        <f>VLOOKUP(X652,[5]Inputs!$A:$H,7,FALSE)</f>
        <v>1.0300</v>
      </c>
      <c r="O652">
        <v>0</v>
      </c>
      <c r="P652">
        <v>0</v>
      </c>
      <c r="Q652">
        <v>0</v>
      </c>
      <c r="R652">
        <v>0</v>
      </c>
      <c r="S652">
        <f>SQRT((100/(J652*[5]Inputs!$B$9))^2/(K652^2+1))*[5]Inputs!$B$8^2/100</f>
        <v>3.9788737147094158</v>
      </c>
      <c r="T652">
        <f>SQRT((100/(J652*[5]Inputs!$B$9))^2-SQRT((100/(J652*[5]Inputs!$B$9))^2/(K652^2+1))^2)*[5]Inputs!$B$8^2/100/2/PI()/50</f>
        <v>0.17731207749763631</v>
      </c>
      <c r="U652">
        <v>0</v>
      </c>
      <c r="V652">
        <v>0</v>
      </c>
      <c r="W652" t="str">
        <f t="shared" si="28"/>
        <v>PSCAD_SMIB_D_52513_SCR3_XR14_P0_Q0_Vref.5</v>
      </c>
      <c r="X652" t="str">
        <f t="shared" si="29"/>
        <v>0_0_3_14</v>
      </c>
      <c r="Z652">
        <v>0</v>
      </c>
    </row>
    <row r="653" spans="1:29" x14ac:dyDescent="0.25">
      <c r="A653" t="s">
        <v>811</v>
      </c>
      <c r="B653" t="s">
        <v>280</v>
      </c>
      <c r="C653" t="s">
        <v>287</v>
      </c>
      <c r="D653" t="s">
        <v>1301</v>
      </c>
      <c r="E653" s="2">
        <v>52513</v>
      </c>
      <c r="F653" s="2" t="s">
        <v>305</v>
      </c>
      <c r="G653">
        <v>90</v>
      </c>
      <c r="H653">
        <v>0</v>
      </c>
      <c r="I653">
        <v>0</v>
      </c>
      <c r="J653">
        <v>3</v>
      </c>
      <c r="K653">
        <v>3</v>
      </c>
      <c r="L653" s="5" t="str">
        <f>VLOOKUP(X653,[5]Inputs!$A:$F,6,FALSE)</f>
        <v>1.0299</v>
      </c>
      <c r="M653" s="5" t="str">
        <f>VLOOKUP(X653,[5]Inputs!$A:$H,8,FALSE)</f>
        <v>1.0250</v>
      </c>
      <c r="N653" s="5" t="str">
        <f>VLOOKUP(X653,[5]Inputs!$A:$H,7,FALSE)</f>
        <v>1.0300</v>
      </c>
      <c r="O653">
        <v>0</v>
      </c>
      <c r="P653">
        <v>0</v>
      </c>
      <c r="Q653">
        <v>0</v>
      </c>
      <c r="R653">
        <v>0</v>
      </c>
      <c r="S653">
        <f>SQRT((100/(J653*[5]Inputs!$B$9))^2/(K653^2+1))*[5]Inputs!$B$8^2/100</f>
        <v>17.660104471401873</v>
      </c>
      <c r="T653">
        <f>SQRT((100/(J653*[5]Inputs!$B$9))^2-SQRT((100/(J653*[5]Inputs!$B$9))^2/(K653^2+1))^2)*[5]Inputs!$B$8^2/100/2/PI()/50</f>
        <v>0.16864157532857349</v>
      </c>
      <c r="U653">
        <v>0</v>
      </c>
      <c r="V653">
        <v>0</v>
      </c>
      <c r="W653" t="str">
        <f t="shared" si="28"/>
        <v>PSCAD_SMIB_D_52513_SCR3_XR3_P0_Q0_Vref.6</v>
      </c>
      <c r="X653" t="str">
        <f t="shared" si="29"/>
        <v>0_0_3_3</v>
      </c>
      <c r="Z653">
        <v>0</v>
      </c>
    </row>
    <row r="654" spans="1:29" x14ac:dyDescent="0.25">
      <c r="A654" t="s">
        <v>812</v>
      </c>
      <c r="B654" t="s">
        <v>280</v>
      </c>
      <c r="C654" t="s">
        <v>287</v>
      </c>
      <c r="D654" t="s">
        <v>1301</v>
      </c>
      <c r="E654" s="2">
        <v>52513</v>
      </c>
      <c r="F654" s="2" t="s">
        <v>305</v>
      </c>
      <c r="G654">
        <v>90</v>
      </c>
      <c r="H654">
        <v>0</v>
      </c>
      <c r="I654">
        <v>0</v>
      </c>
      <c r="J654" s="8">
        <v>7.06</v>
      </c>
      <c r="K654" s="8">
        <v>1.63</v>
      </c>
      <c r="L654" s="5" t="str">
        <f>VLOOKUP(X654,[5]Inputs!$A:$F,6,FALSE)</f>
        <v>1.0300</v>
      </c>
      <c r="M654" s="5" t="str">
        <f>VLOOKUP(X654,[5]Inputs!$A:$H,8,FALSE)</f>
        <v>1.0375</v>
      </c>
      <c r="N654" s="5" t="str">
        <f>VLOOKUP(X654,[5]Inputs!$A:$H,7,FALSE)</f>
        <v>1.0300</v>
      </c>
      <c r="O654">
        <v>0</v>
      </c>
      <c r="P654">
        <v>0</v>
      </c>
      <c r="Q654">
        <v>0</v>
      </c>
      <c r="R654">
        <v>0</v>
      </c>
      <c r="S654">
        <f>SQRT((100/(J654*[5]Inputs!$B$9))^2/(K654^2+1))*[5]Inputs!$B$8^2/100</f>
        <v>12.409471324438538</v>
      </c>
      <c r="T654">
        <f>SQRT((100/(J654*[5]Inputs!$B$9))^2-SQRT((100/(J654*[5]Inputs!$B$9))^2/(K654^2+1))^2)*[5]Inputs!$B$8^2/100/2/PI()/50</f>
        <v>6.4385935699593638E-2</v>
      </c>
      <c r="U654">
        <v>0</v>
      </c>
      <c r="V654">
        <v>0</v>
      </c>
      <c r="W654" t="str">
        <f t="shared" si="28"/>
        <v>PSCAD_SMIB_D_52513_SCR7.06_XR1.63_P0_Q0_Vref.7</v>
      </c>
      <c r="X654" t="str">
        <f t="shared" si="29"/>
        <v>0_0_7.06_1.63</v>
      </c>
      <c r="Z654">
        <v>0</v>
      </c>
    </row>
    <row r="655" spans="1:29" x14ac:dyDescent="0.25">
      <c r="A655" t="s">
        <v>813</v>
      </c>
      <c r="B655" t="s">
        <v>280</v>
      </c>
      <c r="C655" t="s">
        <v>287</v>
      </c>
      <c r="D655" t="s">
        <v>1301</v>
      </c>
      <c r="E655" s="2">
        <v>52513</v>
      </c>
      <c r="F655" s="2" t="s">
        <v>305</v>
      </c>
      <c r="G655">
        <v>90</v>
      </c>
      <c r="H655">
        <v>0</v>
      </c>
      <c r="I655">
        <v>0</v>
      </c>
      <c r="J655" s="8">
        <v>4.53</v>
      </c>
      <c r="K655" s="8">
        <v>1.21</v>
      </c>
      <c r="L655" s="5" t="str">
        <f>VLOOKUP(X655,[5]Inputs!$A:$F,6,FALSE)</f>
        <v>1.0300</v>
      </c>
      <c r="M655" s="5" t="str">
        <f>VLOOKUP(X655,[5]Inputs!$A:$H,8,FALSE)</f>
        <v>1.0375</v>
      </c>
      <c r="N655" s="5" t="str">
        <f>VLOOKUP(X655,[5]Inputs!$A:$H,7,FALSE)</f>
        <v>1.0300</v>
      </c>
      <c r="O655">
        <v>0</v>
      </c>
      <c r="P655">
        <v>0</v>
      </c>
      <c r="Q655">
        <v>0</v>
      </c>
      <c r="R655">
        <v>0</v>
      </c>
      <c r="S655">
        <f>SQRT((100/(J655*[5]Inputs!$B$9))^2/(K655^2+1))*[5]Inputs!$B$8^2/100</f>
        <v>23.560643977140487</v>
      </c>
      <c r="T655">
        <f>SQRT((100/(J655*[5]Inputs!$B$9))^2-SQRT((100/(J655*[5]Inputs!$B$9))^2/(K655^2+1))^2)*[5]Inputs!$B$8^2/100/2/PI()/50</f>
        <v>9.0744989423642869E-2</v>
      </c>
      <c r="U655">
        <v>0</v>
      </c>
      <c r="V655">
        <v>0</v>
      </c>
      <c r="W655" t="str">
        <f t="shared" si="28"/>
        <v>PSCAD_SMIB_D_52513_SCR4.53_XR1.21_P0_Q0_Vref.8</v>
      </c>
      <c r="X655" t="str">
        <f t="shared" si="29"/>
        <v>0_0_4.53_1.21</v>
      </c>
      <c r="Z655">
        <v>0</v>
      </c>
    </row>
    <row r="656" spans="1:29" x14ac:dyDescent="0.25">
      <c r="A656" t="s">
        <v>814</v>
      </c>
      <c r="B656" t="s">
        <v>280</v>
      </c>
      <c r="C656" t="s">
        <v>288</v>
      </c>
      <c r="D656" t="s">
        <v>1301</v>
      </c>
      <c r="E656" s="2">
        <v>52513</v>
      </c>
      <c r="F656" s="2" t="s">
        <v>305</v>
      </c>
      <c r="G656">
        <v>90</v>
      </c>
      <c r="H656">
        <v>1</v>
      </c>
      <c r="I656">
        <v>0.39500000000000002</v>
      </c>
      <c r="J656">
        <f>[4]Inputs!$C$3</f>
        <v>7.06</v>
      </c>
      <c r="K656">
        <f>[4]Inputs!$D$3</f>
        <v>1.63</v>
      </c>
      <c r="L656" s="5" t="str">
        <f>VLOOKUP(X656,[5]Inputs!$A:$F,6,FALSE)</f>
        <v>0.9162</v>
      </c>
      <c r="M656" s="5" t="str">
        <f>VLOOKUP(X656,[5]Inputs!$A:$H,8,FALSE)</f>
        <v>1.0875</v>
      </c>
      <c r="N656" s="5" t="str">
        <f>VLOOKUP(X656,[5]Inputs!$A:$H,7,FALSE)</f>
        <v>1.0500</v>
      </c>
      <c r="O656">
        <v>0</v>
      </c>
      <c r="P656">
        <v>0</v>
      </c>
      <c r="Q656">
        <v>0</v>
      </c>
      <c r="R656">
        <v>0</v>
      </c>
      <c r="S656">
        <f>SQRT((100/(J656*[5]Inputs!$B$9))^2/(K656^2+1))*[5]Inputs!$B$8^2/100</f>
        <v>12.409471324438538</v>
      </c>
      <c r="T656">
        <f>SQRT((100/(J656*[5]Inputs!$B$9))^2-SQRT((100/(J656*[5]Inputs!$B$9))^2/(K656^2+1))^2)*[5]Inputs!$B$8^2/100/2/PI()/50</f>
        <v>6.4385935699593638E-2</v>
      </c>
      <c r="U656">
        <v>0</v>
      </c>
      <c r="V656">
        <v>0</v>
      </c>
      <c r="W656" t="str">
        <f t="shared" si="28"/>
        <v>PSCAD_SMIB_D_52513_SCR7.06_XR1.63_P1_Q0.395_Vref.13</v>
      </c>
      <c r="X656" t="str">
        <f t="shared" si="29"/>
        <v>1_0.395_7.06_1.63</v>
      </c>
      <c r="Z656">
        <v>0</v>
      </c>
    </row>
    <row r="657" spans="1:26" x14ac:dyDescent="0.25">
      <c r="A657" t="s">
        <v>815</v>
      </c>
      <c r="B657" t="s">
        <v>280</v>
      </c>
      <c r="C657" t="s">
        <v>288</v>
      </c>
      <c r="D657" t="s">
        <v>1301</v>
      </c>
      <c r="E657" s="2">
        <v>52513</v>
      </c>
      <c r="F657" s="2" t="s">
        <v>305</v>
      </c>
      <c r="G657">
        <v>90</v>
      </c>
      <c r="H657">
        <v>1</v>
      </c>
      <c r="I657">
        <v>0.39500000000000002</v>
      </c>
      <c r="J657">
        <f>[4]Inputs!$C$4</f>
        <v>4.53</v>
      </c>
      <c r="K657">
        <f>[4]Inputs!$D$4</f>
        <v>1.21</v>
      </c>
      <c r="L657" s="5" t="str">
        <f>VLOOKUP(X657,[5]Inputs!$A:$F,6,FALSE)</f>
        <v>0.8357</v>
      </c>
      <c r="M657" s="5" t="str">
        <f>VLOOKUP(X657,[5]Inputs!$A:$H,8,FALSE)</f>
        <v>1.0875</v>
      </c>
      <c r="N657" s="5" t="str">
        <f>VLOOKUP(X657,[5]Inputs!$A:$H,7,FALSE)</f>
        <v>1.0500</v>
      </c>
      <c r="O657">
        <v>0</v>
      </c>
      <c r="P657">
        <v>0</v>
      </c>
      <c r="Q657">
        <v>0</v>
      </c>
      <c r="R657">
        <v>0</v>
      </c>
      <c r="S657">
        <f>SQRT((100/(J657*[5]Inputs!$B$9))^2/(K657^2+1))*[5]Inputs!$B$8^2/100</f>
        <v>23.560643977140487</v>
      </c>
      <c r="T657">
        <f>SQRT((100/(J657*[5]Inputs!$B$9))^2-SQRT((100/(J657*[5]Inputs!$B$9))^2/(K657^2+1))^2)*[5]Inputs!$B$8^2/100/2/PI()/50</f>
        <v>9.0744989423642869E-2</v>
      </c>
      <c r="U657">
        <v>0</v>
      </c>
      <c r="V657">
        <v>0</v>
      </c>
      <c r="W657" t="str">
        <f t="shared" si="28"/>
        <v>PSCAD_SMIB_D_52513_SCR4.53_XR1.21_P1_Q0.395_Vref.14</v>
      </c>
      <c r="X657" t="str">
        <f t="shared" si="29"/>
        <v>1_0.395_4.53_1.21</v>
      </c>
      <c r="Z657">
        <v>0</v>
      </c>
    </row>
    <row r="658" spans="1:26" x14ac:dyDescent="0.25">
      <c r="A658" t="s">
        <v>816</v>
      </c>
      <c r="B658" t="s">
        <v>280</v>
      </c>
      <c r="C658" t="s">
        <v>288</v>
      </c>
      <c r="D658" t="s">
        <v>1301</v>
      </c>
      <c r="E658" s="2">
        <v>52513</v>
      </c>
      <c r="F658" s="2" t="s">
        <v>305</v>
      </c>
      <c r="G658">
        <v>90</v>
      </c>
      <c r="H658">
        <v>0</v>
      </c>
      <c r="I658">
        <v>0.39500000000000002</v>
      </c>
      <c r="J658">
        <f>[4]Inputs!$C$3</f>
        <v>7.06</v>
      </c>
      <c r="K658">
        <f>[4]Inputs!$D$3</f>
        <v>1.63</v>
      </c>
      <c r="L658" s="5" t="str">
        <f>VLOOKUP(X658,[5]Inputs!$A:$F,6,FALSE)</f>
        <v>0.9841</v>
      </c>
      <c r="M658" s="5" t="str">
        <f>VLOOKUP(X658,[5]Inputs!$A:$H,8,FALSE)</f>
        <v>1.0750</v>
      </c>
      <c r="N658" s="5" t="str">
        <f>VLOOKUP(X658,[5]Inputs!$A:$H,7,FALSE)</f>
        <v>1.0500</v>
      </c>
      <c r="O658">
        <v>0</v>
      </c>
      <c r="P658">
        <v>0</v>
      </c>
      <c r="Q658">
        <v>0</v>
      </c>
      <c r="R658">
        <v>0</v>
      </c>
      <c r="S658">
        <f>SQRT((100/(J658*[5]Inputs!$B$9))^2/(K658^2+1))*[5]Inputs!$B$8^2/100</f>
        <v>12.409471324438538</v>
      </c>
      <c r="T658">
        <f>SQRT((100/(J658*[5]Inputs!$B$9))^2-SQRT((100/(J658*[5]Inputs!$B$9))^2/(K658^2+1))^2)*[5]Inputs!$B$8^2/100/2/PI()/50</f>
        <v>6.4385935699593638E-2</v>
      </c>
      <c r="U658">
        <v>0</v>
      </c>
      <c r="V658">
        <v>0</v>
      </c>
      <c r="W658" t="str">
        <f t="shared" si="28"/>
        <v>PSCAD_SMIB_D_52513_SCR7.06_XR1.63_P0_Q0.395_Vref.15</v>
      </c>
      <c r="X658" t="str">
        <f t="shared" si="29"/>
        <v>0_0.395_7.06_1.63</v>
      </c>
      <c r="Z658">
        <v>0</v>
      </c>
    </row>
    <row r="659" spans="1:26" x14ac:dyDescent="0.25">
      <c r="A659" t="s">
        <v>817</v>
      </c>
      <c r="B659" t="s">
        <v>280</v>
      </c>
      <c r="C659" t="s">
        <v>288</v>
      </c>
      <c r="D659" t="s">
        <v>1301</v>
      </c>
      <c r="E659" s="2">
        <v>52513</v>
      </c>
      <c r="F659" s="2" t="s">
        <v>305</v>
      </c>
      <c r="G659">
        <v>90</v>
      </c>
      <c r="H659">
        <v>0</v>
      </c>
      <c r="I659">
        <v>0.39500000000000002</v>
      </c>
      <c r="J659">
        <f>[4]Inputs!$C$4</f>
        <v>4.53</v>
      </c>
      <c r="K659">
        <f>[4]Inputs!$D$4</f>
        <v>1.21</v>
      </c>
      <c r="L659" s="5" t="str">
        <f>VLOOKUP(X659,[5]Inputs!$A:$F,6,FALSE)</f>
        <v>0.9662</v>
      </c>
      <c r="M659" s="5" t="str">
        <f>VLOOKUP(X659,[5]Inputs!$A:$H,8,FALSE)</f>
        <v>1.0750</v>
      </c>
      <c r="N659" s="5" t="str">
        <f>VLOOKUP(X659,[5]Inputs!$A:$H,7,FALSE)</f>
        <v>1.0500</v>
      </c>
      <c r="O659">
        <v>0</v>
      </c>
      <c r="P659">
        <v>0</v>
      </c>
      <c r="Q659">
        <v>0</v>
      </c>
      <c r="R659">
        <v>0</v>
      </c>
      <c r="S659">
        <f>SQRT((100/(J659*[5]Inputs!$B$9))^2/(K659^2+1))*[5]Inputs!$B$8^2/100</f>
        <v>23.560643977140487</v>
      </c>
      <c r="T659">
        <f>SQRT((100/(J659*[5]Inputs!$B$9))^2-SQRT((100/(J659*[5]Inputs!$B$9))^2/(K659^2+1))^2)*[5]Inputs!$B$8^2/100/2/PI()/50</f>
        <v>9.0744989423642869E-2</v>
      </c>
      <c r="U659">
        <v>0</v>
      </c>
      <c r="V659">
        <v>0</v>
      </c>
      <c r="W659" t="str">
        <f t="shared" si="28"/>
        <v>PSCAD_SMIB_D_52513_SCR4.53_XR1.21_P0_Q0.395_Vref.16</v>
      </c>
      <c r="X659" t="str">
        <f t="shared" si="29"/>
        <v>0_0.395_4.53_1.21</v>
      </c>
      <c r="Z659">
        <v>0</v>
      </c>
    </row>
    <row r="660" spans="1:26" x14ac:dyDescent="0.25">
      <c r="A660" t="s">
        <v>818</v>
      </c>
      <c r="B660" t="s">
        <v>280</v>
      </c>
      <c r="C660" t="s">
        <v>289</v>
      </c>
      <c r="D660" t="s">
        <v>1301</v>
      </c>
      <c r="E660" s="2">
        <v>52513</v>
      </c>
      <c r="F660" s="2" t="s">
        <v>305</v>
      </c>
      <c r="G660">
        <v>90</v>
      </c>
      <c r="H660">
        <v>1</v>
      </c>
      <c r="I660">
        <v>-0.39500000000000002</v>
      </c>
      <c r="J660">
        <f>[4]Inputs!$C$3</f>
        <v>7.06</v>
      </c>
      <c r="K660">
        <f>[4]Inputs!$D$3</f>
        <v>1.63</v>
      </c>
      <c r="L660" s="5" t="str">
        <f>VLOOKUP(X660,[5]Inputs!$A:$F,6,FALSE)</f>
        <v>1.0148</v>
      </c>
      <c r="M660" s="5" t="str">
        <f>VLOOKUP(X660,[5]Inputs!$A:$H,8,FALSE)</f>
        <v>1.0000</v>
      </c>
      <c r="N660" s="5" t="str">
        <f>VLOOKUP(X660,[5]Inputs!$A:$H,7,FALSE)</f>
        <v>1.0100</v>
      </c>
      <c r="O660">
        <v>0</v>
      </c>
      <c r="P660">
        <v>0</v>
      </c>
      <c r="Q660">
        <v>0</v>
      </c>
      <c r="R660">
        <v>0</v>
      </c>
      <c r="S660">
        <f>SQRT((100/(J660*[5]Inputs!$B$9))^2/(K660^2+1))*[5]Inputs!$B$8^2/100</f>
        <v>12.409471324438538</v>
      </c>
      <c r="T660">
        <f>SQRT((100/(J660*[5]Inputs!$B$9))^2-SQRT((100/(J660*[5]Inputs!$B$9))^2/(K660^2+1))^2)*[5]Inputs!$B$8^2/100/2/PI()/50</f>
        <v>6.4385935699593638E-2</v>
      </c>
      <c r="U660">
        <v>0</v>
      </c>
      <c r="V660">
        <v>0</v>
      </c>
      <c r="W660" t="str">
        <f t="shared" si="28"/>
        <v>PSCAD_SMIB_D_52513_SCR7.06_XR1.63_P1_Q-0.395_Vref.19</v>
      </c>
      <c r="X660" t="str">
        <f t="shared" si="29"/>
        <v>1_-0.395_7.06_1.63</v>
      </c>
      <c r="Z660">
        <v>0</v>
      </c>
    </row>
    <row r="661" spans="1:26" x14ac:dyDescent="0.25">
      <c r="A661" t="s">
        <v>819</v>
      </c>
      <c r="B661" t="s">
        <v>280</v>
      </c>
      <c r="C661" t="s">
        <v>289</v>
      </c>
      <c r="D661" t="s">
        <v>1301</v>
      </c>
      <c r="E661" s="2">
        <v>52513</v>
      </c>
      <c r="F661" s="2" t="s">
        <v>305</v>
      </c>
      <c r="G661">
        <v>90</v>
      </c>
      <c r="H661">
        <v>1</v>
      </c>
      <c r="I661">
        <v>-0.39500000000000002</v>
      </c>
      <c r="J661">
        <f>[4]Inputs!$C$4</f>
        <v>4.53</v>
      </c>
      <c r="K661">
        <f>[4]Inputs!$D$4</f>
        <v>1.21</v>
      </c>
      <c r="L661" s="5" t="str">
        <f>VLOOKUP(X661,[5]Inputs!$A:$F,6,FALSE)</f>
        <v>0.9835</v>
      </c>
      <c r="M661" s="5" t="str">
        <f>VLOOKUP(X661,[5]Inputs!$A:$H,8,FALSE)</f>
        <v>1.0000</v>
      </c>
      <c r="N661" s="5" t="str">
        <f>VLOOKUP(X661,[5]Inputs!$A:$H,7,FALSE)</f>
        <v>1.0100</v>
      </c>
      <c r="O661">
        <v>0</v>
      </c>
      <c r="P661">
        <v>0</v>
      </c>
      <c r="Q661">
        <v>0</v>
      </c>
      <c r="R661">
        <v>0</v>
      </c>
      <c r="S661">
        <f>SQRT((100/(J661*[5]Inputs!$B$9))^2/(K661^2+1))*[5]Inputs!$B$8^2/100</f>
        <v>23.560643977140487</v>
      </c>
      <c r="T661">
        <f>SQRT((100/(J661*[5]Inputs!$B$9))^2-SQRT((100/(J661*[5]Inputs!$B$9))^2/(K661^2+1))^2)*[5]Inputs!$B$8^2/100/2/PI()/50</f>
        <v>9.0744989423642869E-2</v>
      </c>
      <c r="U661">
        <v>0</v>
      </c>
      <c r="V661">
        <v>0</v>
      </c>
      <c r="W661" t="str">
        <f t="shared" si="28"/>
        <v>PSCAD_SMIB_D_52513_SCR4.53_XR1.21_P1_Q-0.395_Vref.20</v>
      </c>
      <c r="X661" t="str">
        <f t="shared" si="29"/>
        <v>1_-0.395_4.53_1.21</v>
      </c>
      <c r="Z661">
        <v>0</v>
      </c>
    </row>
    <row r="662" spans="1:26" x14ac:dyDescent="0.25">
      <c r="A662" t="s">
        <v>820</v>
      </c>
      <c r="B662" t="s">
        <v>280</v>
      </c>
      <c r="C662" t="s">
        <v>289</v>
      </c>
      <c r="D662" t="s">
        <v>1301</v>
      </c>
      <c r="E662" s="2">
        <v>52513</v>
      </c>
      <c r="F662" s="2" t="s">
        <v>305</v>
      </c>
      <c r="G662">
        <v>90</v>
      </c>
      <c r="H662">
        <v>0</v>
      </c>
      <c r="I662">
        <v>-0.39500000000000002</v>
      </c>
      <c r="J662">
        <f>[4]Inputs!$C$3</f>
        <v>7.06</v>
      </c>
      <c r="K662">
        <f>[4]Inputs!$D$3</f>
        <v>1.63</v>
      </c>
      <c r="L662" s="5" t="str">
        <f>VLOOKUP(X662,[5]Inputs!$A:$F,6,FALSE)</f>
        <v>1.0766</v>
      </c>
      <c r="M662" s="5" t="str">
        <f>VLOOKUP(X662,[5]Inputs!$A:$H,8,FALSE)</f>
        <v>0.9875</v>
      </c>
      <c r="N662" s="5" t="str">
        <f>VLOOKUP(X662,[5]Inputs!$A:$H,7,FALSE)</f>
        <v>1.0100</v>
      </c>
      <c r="O662">
        <v>0</v>
      </c>
      <c r="P662">
        <v>0</v>
      </c>
      <c r="Q662">
        <v>0</v>
      </c>
      <c r="R662">
        <v>0</v>
      </c>
      <c r="S662">
        <f>SQRT((100/(J662*[5]Inputs!$B$9))^2/(K662^2+1))*[5]Inputs!$B$8^2/100</f>
        <v>12.409471324438538</v>
      </c>
      <c r="T662">
        <f>SQRT((100/(J662*[5]Inputs!$B$9))^2-SQRT((100/(J662*[5]Inputs!$B$9))^2/(K662^2+1))^2)*[5]Inputs!$B$8^2/100/2/PI()/50</f>
        <v>6.4385935699593638E-2</v>
      </c>
      <c r="U662">
        <v>0</v>
      </c>
      <c r="V662">
        <v>0</v>
      </c>
      <c r="W662" t="str">
        <f t="shared" si="28"/>
        <v>PSCAD_SMIB_D_52513_SCR7.06_XR1.63_P0_Q-0.395_Vref.21</v>
      </c>
      <c r="X662" t="str">
        <f t="shared" si="29"/>
        <v>0_-0.395_7.06_1.63</v>
      </c>
      <c r="Z662">
        <v>0</v>
      </c>
    </row>
    <row r="663" spans="1:26" x14ac:dyDescent="0.25">
      <c r="A663" t="s">
        <v>821</v>
      </c>
      <c r="B663" t="s">
        <v>280</v>
      </c>
      <c r="C663" t="s">
        <v>289</v>
      </c>
      <c r="D663" t="s">
        <v>1301</v>
      </c>
      <c r="E663" s="2">
        <v>52513</v>
      </c>
      <c r="F663" s="2" t="s">
        <v>305</v>
      </c>
      <c r="G663">
        <v>90</v>
      </c>
      <c r="H663">
        <v>0</v>
      </c>
      <c r="I663">
        <v>-0.39500000000000002</v>
      </c>
      <c r="J663">
        <f>[4]Inputs!$C$4</f>
        <v>4.53</v>
      </c>
      <c r="K663">
        <f>[4]Inputs!$D$4</f>
        <v>1.21</v>
      </c>
      <c r="L663" s="5" t="str">
        <f>VLOOKUP(X663,[5]Inputs!$A:$F,6,FALSE)</f>
        <v>1.0965</v>
      </c>
      <c r="M663" s="5" t="str">
        <f>VLOOKUP(X663,[5]Inputs!$A:$H,8,FALSE)</f>
        <v>0.9875</v>
      </c>
      <c r="N663" s="5" t="str">
        <f>VLOOKUP(X663,[5]Inputs!$A:$H,7,FALSE)</f>
        <v>1.0100</v>
      </c>
      <c r="O663">
        <v>0</v>
      </c>
      <c r="P663">
        <v>0</v>
      </c>
      <c r="Q663">
        <v>0</v>
      </c>
      <c r="R663">
        <v>0</v>
      </c>
      <c r="S663">
        <f>SQRT((100/(J663*[5]Inputs!$B$9))^2/(K663^2+1))*[5]Inputs!$B$8^2/100</f>
        <v>23.560643977140487</v>
      </c>
      <c r="T663">
        <f>SQRT((100/(J663*[5]Inputs!$B$9))^2-SQRT((100/(J663*[5]Inputs!$B$9))^2/(K663^2+1))^2)*[5]Inputs!$B$8^2/100/2/PI()/50</f>
        <v>9.0744989423642869E-2</v>
      </c>
      <c r="U663">
        <v>0</v>
      </c>
      <c r="V663">
        <v>0</v>
      </c>
      <c r="W663" t="str">
        <f t="shared" si="28"/>
        <v>PSCAD_SMIB_D_52513_SCR4.53_XR1.21_P0_Q-0.395_Vref.22</v>
      </c>
      <c r="X663" t="str">
        <f t="shared" si="29"/>
        <v>0_-0.395_4.53_1.21</v>
      </c>
      <c r="Z663">
        <v>0</v>
      </c>
    </row>
    <row r="664" spans="1:26" x14ac:dyDescent="0.25">
      <c r="A664" t="s">
        <v>1326</v>
      </c>
      <c r="B664" t="s">
        <v>280</v>
      </c>
      <c r="C664" t="s">
        <v>287</v>
      </c>
      <c r="D664" t="s">
        <v>1301</v>
      </c>
      <c r="E664" s="2">
        <v>52513</v>
      </c>
      <c r="F664" s="2" t="s">
        <v>305</v>
      </c>
      <c r="G664">
        <v>90</v>
      </c>
      <c r="H664">
        <v>1</v>
      </c>
      <c r="I664">
        <v>0.39500000000000002</v>
      </c>
      <c r="J664">
        <f>[4]Inputs!$C$3</f>
        <v>7.06</v>
      </c>
      <c r="K664">
        <f>[4]Inputs!$D$3</f>
        <v>1.63</v>
      </c>
      <c r="L664" s="5" t="str">
        <f>VLOOKUP(X664,[5]Inputs!$A:$F,6,FALSE)</f>
        <v>0.9162</v>
      </c>
      <c r="M664" s="5" t="str">
        <f>VLOOKUP(X664,[5]Inputs!$A:$H,8,FALSE)</f>
        <v>1.0875</v>
      </c>
      <c r="N664" s="5" t="str">
        <f>VLOOKUP(X664,[5]Inputs!$A:$H,7,FALSE)</f>
        <v>1.0500</v>
      </c>
      <c r="O664">
        <v>0</v>
      </c>
      <c r="P664">
        <v>0</v>
      </c>
      <c r="Q664">
        <v>0</v>
      </c>
      <c r="R664">
        <v>0</v>
      </c>
      <c r="S664">
        <f>SQRT((100/(J664*[5]Inputs!$B$9))^2/(K664^2+1))*[5]Inputs!$B$8^2/100</f>
        <v>12.409471324438538</v>
      </c>
      <c r="T664">
        <f>SQRT((100/(J664*[5]Inputs!$B$9))^2-SQRT((100/(J664*[5]Inputs!$B$9))^2/(K664^2+1))^2)*[5]Inputs!$B$8^2/100/2/PI()/50</f>
        <v>6.4385935699593638E-2</v>
      </c>
      <c r="U664">
        <v>0</v>
      </c>
      <c r="V664">
        <v>0</v>
      </c>
      <c r="W664" t="str">
        <f t="shared" si="28"/>
        <v>PSCAD_SMIB_D_52513_SCR7.06_XR1.63_P1_Q0.395_Vref.25</v>
      </c>
      <c r="X664" t="str">
        <f t="shared" si="29"/>
        <v>1_0.395_7.06_1.63</v>
      </c>
      <c r="Z664">
        <v>0</v>
      </c>
    </row>
    <row r="665" spans="1:26" x14ac:dyDescent="0.25">
      <c r="A665" t="s">
        <v>1327</v>
      </c>
      <c r="B665" t="s">
        <v>280</v>
      </c>
      <c r="C665" t="s">
        <v>287</v>
      </c>
      <c r="D665" t="s">
        <v>1301</v>
      </c>
      <c r="E665" s="2">
        <v>52513</v>
      </c>
      <c r="F665" s="2" t="s">
        <v>305</v>
      </c>
      <c r="G665">
        <v>90</v>
      </c>
      <c r="H665">
        <v>1</v>
      </c>
      <c r="I665">
        <v>-0.39500000000000002</v>
      </c>
      <c r="J665">
        <f>[4]Inputs!$C$3</f>
        <v>7.06</v>
      </c>
      <c r="K665">
        <f>[4]Inputs!$D$3</f>
        <v>1.63</v>
      </c>
      <c r="L665" s="5" t="str">
        <f>VLOOKUP(X665,[5]Inputs!$A:$F,6,FALSE)</f>
        <v>1.0148</v>
      </c>
      <c r="M665" s="5" t="str">
        <f>VLOOKUP(X665,[5]Inputs!$A:$H,8,FALSE)</f>
        <v>1.0000</v>
      </c>
      <c r="N665" s="5" t="str">
        <f>VLOOKUP(X665,[5]Inputs!$A:$H,7,FALSE)</f>
        <v>1.0100</v>
      </c>
      <c r="O665">
        <v>0</v>
      </c>
      <c r="P665">
        <v>0</v>
      </c>
      <c r="Q665">
        <v>0</v>
      </c>
      <c r="R665">
        <v>0</v>
      </c>
      <c r="S665">
        <f>SQRT((100/(J665*[5]Inputs!$B$9))^2/(K665^2+1))*[5]Inputs!$B$8^2/100</f>
        <v>12.409471324438538</v>
      </c>
      <c r="T665">
        <f>SQRT((100/(J665*[5]Inputs!$B$9))^2-SQRT((100/(J665*[5]Inputs!$B$9))^2/(K665^2+1))^2)*[5]Inputs!$B$8^2/100/2/PI()/50</f>
        <v>6.4385935699593638E-2</v>
      </c>
      <c r="U665">
        <v>0</v>
      </c>
      <c r="V665">
        <v>0</v>
      </c>
      <c r="W665" t="str">
        <f t="shared" si="28"/>
        <v>PSCAD_SMIB_D_52513_SCR7.06_XR1.63_P1_Q-0.395_Vref.26</v>
      </c>
      <c r="X665" t="str">
        <f t="shared" si="29"/>
        <v>1_-0.395_7.06_1.63</v>
      </c>
      <c r="Z665">
        <v>0</v>
      </c>
    </row>
    <row r="666" spans="1:26" x14ac:dyDescent="0.25">
      <c r="A666" t="s">
        <v>1328</v>
      </c>
      <c r="B666" t="s">
        <v>280</v>
      </c>
      <c r="C666" t="s">
        <v>287</v>
      </c>
      <c r="D666" t="s">
        <v>1301</v>
      </c>
      <c r="E666" s="2">
        <v>52513</v>
      </c>
      <c r="F666" s="2" t="s">
        <v>305</v>
      </c>
      <c r="G666">
        <v>90</v>
      </c>
      <c r="H666">
        <v>0</v>
      </c>
      <c r="I666">
        <v>0.39500000000000002</v>
      </c>
      <c r="J666">
        <f>[4]Inputs!$C$3</f>
        <v>7.06</v>
      </c>
      <c r="K666">
        <f>[4]Inputs!$D$3</f>
        <v>1.63</v>
      </c>
      <c r="L666" s="5" t="str">
        <f>VLOOKUP(X666,[5]Inputs!$A:$F,6,FALSE)</f>
        <v>0.9841</v>
      </c>
      <c r="M666" s="5" t="str">
        <f>VLOOKUP(X666,[5]Inputs!$A:$H,8,FALSE)</f>
        <v>1.0750</v>
      </c>
      <c r="N666" s="5" t="str">
        <f>VLOOKUP(X666,[5]Inputs!$A:$H,7,FALSE)</f>
        <v>1.0500</v>
      </c>
      <c r="O666">
        <v>0</v>
      </c>
      <c r="P666">
        <v>0</v>
      </c>
      <c r="Q666">
        <v>0</v>
      </c>
      <c r="R666">
        <v>0</v>
      </c>
      <c r="S666">
        <f>SQRT((100/(J666*[5]Inputs!$B$9))^2/(K666^2+1))*[5]Inputs!$B$8^2/100</f>
        <v>12.409471324438538</v>
      </c>
      <c r="T666">
        <f>SQRT((100/(J666*[5]Inputs!$B$9))^2-SQRT((100/(J666*[5]Inputs!$B$9))^2/(K666^2+1))^2)*[5]Inputs!$B$8^2/100/2/PI()/50</f>
        <v>6.4385935699593638E-2</v>
      </c>
      <c r="U666">
        <v>0</v>
      </c>
      <c r="V666">
        <v>0</v>
      </c>
      <c r="W666" t="str">
        <f t="shared" si="28"/>
        <v>PSCAD_SMIB_D_52513_SCR7.06_XR1.63_P0_Q0.395_Vref.27</v>
      </c>
      <c r="X666" t="str">
        <f t="shared" si="29"/>
        <v>0_0.395_7.06_1.63</v>
      </c>
      <c r="Z666">
        <v>0</v>
      </c>
    </row>
    <row r="667" spans="1:26" x14ac:dyDescent="0.25">
      <c r="A667" t="s">
        <v>1329</v>
      </c>
      <c r="B667" t="s">
        <v>280</v>
      </c>
      <c r="C667" t="s">
        <v>287</v>
      </c>
      <c r="D667" t="s">
        <v>1301</v>
      </c>
      <c r="E667" s="2">
        <v>52513</v>
      </c>
      <c r="F667" s="2" t="s">
        <v>305</v>
      </c>
      <c r="G667">
        <v>90</v>
      </c>
      <c r="H667">
        <v>0</v>
      </c>
      <c r="I667">
        <v>-0.39500000000000002</v>
      </c>
      <c r="J667">
        <f>[4]Inputs!$C$3</f>
        <v>7.06</v>
      </c>
      <c r="K667">
        <f>[4]Inputs!$D$3</f>
        <v>1.63</v>
      </c>
      <c r="L667" s="5" t="str">
        <f>VLOOKUP(X667,[5]Inputs!$A:$F,6,FALSE)</f>
        <v>1.0766</v>
      </c>
      <c r="M667" s="5" t="str">
        <f>VLOOKUP(X667,[5]Inputs!$A:$H,8,FALSE)</f>
        <v>0.9875</v>
      </c>
      <c r="N667" s="5" t="str">
        <f>VLOOKUP(X667,[5]Inputs!$A:$H,7,FALSE)</f>
        <v>1.0100</v>
      </c>
      <c r="O667">
        <v>0</v>
      </c>
      <c r="P667">
        <v>0</v>
      </c>
      <c r="Q667">
        <v>0</v>
      </c>
      <c r="R667">
        <v>0</v>
      </c>
      <c r="S667">
        <f>SQRT((100/(J667*[5]Inputs!$B$9))^2/(K667^2+1))*[5]Inputs!$B$8^2/100</f>
        <v>12.409471324438538</v>
      </c>
      <c r="T667">
        <f>SQRT((100/(J667*[5]Inputs!$B$9))^2-SQRT((100/(J667*[5]Inputs!$B$9))^2/(K667^2+1))^2)*[5]Inputs!$B$8^2/100/2/PI()/50</f>
        <v>6.4385935699593638E-2</v>
      </c>
      <c r="U667">
        <v>0</v>
      </c>
      <c r="V667">
        <v>0</v>
      </c>
      <c r="W667" t="str">
        <f t="shared" si="28"/>
        <v>PSCAD_SMIB_D_52513_SCR7.06_XR1.63_P0_Q-0.395_Vref.28</v>
      </c>
      <c r="X667" t="str">
        <f t="shared" si="29"/>
        <v>0_-0.395_7.06_1.63</v>
      </c>
      <c r="Z667">
        <v>0</v>
      </c>
    </row>
    <row r="668" spans="1:26" x14ac:dyDescent="0.25">
      <c r="A668" t="s">
        <v>1330</v>
      </c>
      <c r="B668" t="s">
        <v>280</v>
      </c>
      <c r="C668" t="s">
        <v>287</v>
      </c>
      <c r="D668" t="s">
        <v>1301</v>
      </c>
      <c r="E668" s="2">
        <v>52513</v>
      </c>
      <c r="F668" s="2" t="s">
        <v>305</v>
      </c>
      <c r="G668">
        <v>90</v>
      </c>
      <c r="H668">
        <v>1</v>
      </c>
      <c r="I668">
        <v>0.39500000000000002</v>
      </c>
      <c r="J668">
        <f>[4]Inputs!$C$4</f>
        <v>4.53</v>
      </c>
      <c r="K668">
        <f>[4]Inputs!$D$4</f>
        <v>1.21</v>
      </c>
      <c r="L668" s="5" t="str">
        <f>VLOOKUP(X668,[5]Inputs!$A:$F,6,FALSE)</f>
        <v>0.8357</v>
      </c>
      <c r="M668" s="5" t="str">
        <f>VLOOKUP(X668,[5]Inputs!$A:$H,8,FALSE)</f>
        <v>1.0875</v>
      </c>
      <c r="N668" s="5" t="str">
        <f>VLOOKUP(X668,[5]Inputs!$A:$H,7,FALSE)</f>
        <v>1.0500</v>
      </c>
      <c r="O668">
        <v>0</v>
      </c>
      <c r="P668">
        <v>0</v>
      </c>
      <c r="Q668">
        <v>0</v>
      </c>
      <c r="R668">
        <v>0</v>
      </c>
      <c r="S668">
        <f>SQRT((100/(J668*[5]Inputs!$B$9))^2/(K668^2+1))*[5]Inputs!$B$8^2/100</f>
        <v>23.560643977140487</v>
      </c>
      <c r="T668">
        <f>SQRT((100/(J668*[5]Inputs!$B$9))^2-SQRT((100/(J668*[5]Inputs!$B$9))^2/(K668^2+1))^2)*[5]Inputs!$B$8^2/100/2/PI()/50</f>
        <v>9.0744989423642869E-2</v>
      </c>
      <c r="U668">
        <v>0</v>
      </c>
      <c r="V668">
        <v>0</v>
      </c>
      <c r="W668" t="str">
        <f t="shared" si="28"/>
        <v>PSCAD_SMIB_D_52513_SCR4.53_XR1.21_P1_Q0.395_Vref.31</v>
      </c>
      <c r="X668" t="str">
        <f t="shared" si="29"/>
        <v>1_0.395_4.53_1.21</v>
      </c>
      <c r="Z668">
        <v>0</v>
      </c>
    </row>
    <row r="669" spans="1:26" x14ac:dyDescent="0.25">
      <c r="A669" t="s">
        <v>1331</v>
      </c>
      <c r="B669" t="s">
        <v>280</v>
      </c>
      <c r="C669" t="s">
        <v>287</v>
      </c>
      <c r="D669" t="s">
        <v>1301</v>
      </c>
      <c r="E669" s="2">
        <v>52513</v>
      </c>
      <c r="F669" s="2" t="s">
        <v>305</v>
      </c>
      <c r="G669">
        <v>90</v>
      </c>
      <c r="H669">
        <v>1</v>
      </c>
      <c r="I669">
        <v>-0.39500000000000002</v>
      </c>
      <c r="J669">
        <f>[4]Inputs!$C$4</f>
        <v>4.53</v>
      </c>
      <c r="K669">
        <f>[4]Inputs!$D$4</f>
        <v>1.21</v>
      </c>
      <c r="L669" s="5" t="str">
        <f>VLOOKUP(X669,[5]Inputs!$A:$F,6,FALSE)</f>
        <v>0.9835</v>
      </c>
      <c r="M669" s="5" t="str">
        <f>VLOOKUP(X669,[5]Inputs!$A:$H,8,FALSE)</f>
        <v>1.0000</v>
      </c>
      <c r="N669" s="5" t="str">
        <f>VLOOKUP(X669,[5]Inputs!$A:$H,7,FALSE)</f>
        <v>1.0100</v>
      </c>
      <c r="O669">
        <v>0</v>
      </c>
      <c r="P669">
        <v>0</v>
      </c>
      <c r="Q669">
        <v>0</v>
      </c>
      <c r="R669">
        <v>0</v>
      </c>
      <c r="S669">
        <f>SQRT((100/(J669*[5]Inputs!$B$9))^2/(K669^2+1))*[5]Inputs!$B$8^2/100</f>
        <v>23.560643977140487</v>
      </c>
      <c r="T669">
        <f>SQRT((100/(J669*[5]Inputs!$B$9))^2-SQRT((100/(J669*[5]Inputs!$B$9))^2/(K669^2+1))^2)*[5]Inputs!$B$8^2/100/2/PI()/50</f>
        <v>9.0744989423642869E-2</v>
      </c>
      <c r="U669">
        <v>0</v>
      </c>
      <c r="V669">
        <v>0</v>
      </c>
      <c r="W669" t="str">
        <f t="shared" si="28"/>
        <v>PSCAD_SMIB_D_52513_SCR4.53_XR1.21_P1_Q-0.395_Vref.32</v>
      </c>
      <c r="X669" t="str">
        <f t="shared" si="29"/>
        <v>1_-0.395_4.53_1.21</v>
      </c>
      <c r="Z669">
        <v>0</v>
      </c>
    </row>
    <row r="670" spans="1:26" x14ac:dyDescent="0.25">
      <c r="A670" t="s">
        <v>1332</v>
      </c>
      <c r="B670" t="s">
        <v>280</v>
      </c>
      <c r="C670" t="s">
        <v>287</v>
      </c>
      <c r="D670" t="s">
        <v>1301</v>
      </c>
      <c r="E670" s="2">
        <v>52513</v>
      </c>
      <c r="F670" s="2" t="s">
        <v>305</v>
      </c>
      <c r="G670">
        <v>90</v>
      </c>
      <c r="H670">
        <v>0</v>
      </c>
      <c r="I670">
        <v>0.39500000000000002</v>
      </c>
      <c r="J670">
        <f>[4]Inputs!$C$4</f>
        <v>4.53</v>
      </c>
      <c r="K670">
        <f>[4]Inputs!$D$4</f>
        <v>1.21</v>
      </c>
      <c r="L670" s="5" t="str">
        <f>VLOOKUP(X670,[5]Inputs!$A:$F,6,FALSE)</f>
        <v>0.9662</v>
      </c>
      <c r="M670" s="5" t="str">
        <f>VLOOKUP(X670,[5]Inputs!$A:$H,8,FALSE)</f>
        <v>1.0750</v>
      </c>
      <c r="N670" s="5" t="str">
        <f>VLOOKUP(X670,[5]Inputs!$A:$H,7,FALSE)</f>
        <v>1.0500</v>
      </c>
      <c r="O670">
        <v>0</v>
      </c>
      <c r="P670">
        <v>0</v>
      </c>
      <c r="Q670">
        <v>0</v>
      </c>
      <c r="R670">
        <v>0</v>
      </c>
      <c r="S670">
        <f>SQRT((100/(J670*[5]Inputs!$B$9))^2/(K670^2+1))*[5]Inputs!$B$8^2/100</f>
        <v>23.560643977140487</v>
      </c>
      <c r="T670">
        <f>SQRT((100/(J670*[5]Inputs!$B$9))^2-SQRT((100/(J670*[5]Inputs!$B$9))^2/(K670^2+1))^2)*[5]Inputs!$B$8^2/100/2/PI()/50</f>
        <v>9.0744989423642869E-2</v>
      </c>
      <c r="U670">
        <v>0</v>
      </c>
      <c r="V670">
        <v>0</v>
      </c>
      <c r="W670" t="str">
        <f t="shared" si="28"/>
        <v>PSCAD_SMIB_D_52513_SCR4.53_XR1.21_P0_Q0.395_Vref.33</v>
      </c>
      <c r="X670" t="str">
        <f t="shared" si="29"/>
        <v>0_0.395_4.53_1.21</v>
      </c>
      <c r="Z670">
        <v>0</v>
      </c>
    </row>
    <row r="671" spans="1:26" x14ac:dyDescent="0.25">
      <c r="A671" t="s">
        <v>1333</v>
      </c>
      <c r="B671" t="s">
        <v>280</v>
      </c>
      <c r="C671" t="s">
        <v>287</v>
      </c>
      <c r="D671" t="s">
        <v>1301</v>
      </c>
      <c r="E671" s="2">
        <v>52513</v>
      </c>
      <c r="F671" s="2" t="s">
        <v>305</v>
      </c>
      <c r="G671">
        <v>90</v>
      </c>
      <c r="H671">
        <v>0</v>
      </c>
      <c r="I671">
        <v>-0.39500000000000002</v>
      </c>
      <c r="J671">
        <f>[4]Inputs!$C$4</f>
        <v>4.53</v>
      </c>
      <c r="K671">
        <f>[4]Inputs!$D$4</f>
        <v>1.21</v>
      </c>
      <c r="L671" s="5" t="str">
        <f>VLOOKUP(X671,[5]Inputs!$A:$F,6,FALSE)</f>
        <v>1.0965</v>
      </c>
      <c r="M671" s="5" t="str">
        <f>VLOOKUP(X671,[5]Inputs!$A:$H,8,FALSE)</f>
        <v>0.9875</v>
      </c>
      <c r="N671" s="5" t="str">
        <f>VLOOKUP(X671,[5]Inputs!$A:$H,7,FALSE)</f>
        <v>1.0100</v>
      </c>
      <c r="O671">
        <v>0</v>
      </c>
      <c r="P671">
        <v>0</v>
      </c>
      <c r="Q671">
        <v>0</v>
      </c>
      <c r="R671">
        <v>0</v>
      </c>
      <c r="S671">
        <f>SQRT((100/(J671*[5]Inputs!$B$9))^2/(K671^2+1))*[5]Inputs!$B$8^2/100</f>
        <v>23.560643977140487</v>
      </c>
      <c r="T671">
        <f>SQRT((100/(J671*[5]Inputs!$B$9))^2-SQRT((100/(J671*[5]Inputs!$B$9))^2/(K671^2+1))^2)*[5]Inputs!$B$8^2/100/2/PI()/50</f>
        <v>9.0744989423642869E-2</v>
      </c>
      <c r="U671">
        <v>0</v>
      </c>
      <c r="V671">
        <v>0</v>
      </c>
      <c r="W671" t="str">
        <f t="shared" si="28"/>
        <v>PSCAD_SMIB_D_52513_SCR4.53_XR1.21_P0_Q-0.395_Vref.34</v>
      </c>
      <c r="X671" t="str">
        <f t="shared" si="29"/>
        <v>0_-0.395_4.53_1.21</v>
      </c>
      <c r="Z671">
        <v>0</v>
      </c>
    </row>
    <row r="672" spans="1:26" x14ac:dyDescent="0.25">
      <c r="A672" t="s">
        <v>822</v>
      </c>
      <c r="B672" t="s">
        <v>280</v>
      </c>
      <c r="C672" t="s">
        <v>290</v>
      </c>
      <c r="D672" t="s">
        <v>1301</v>
      </c>
      <c r="E672" s="2">
        <v>52513</v>
      </c>
      <c r="F672" s="2" t="s">
        <v>305</v>
      </c>
      <c r="G672">
        <v>90</v>
      </c>
      <c r="H672">
        <v>1</v>
      </c>
      <c r="I672">
        <v>0</v>
      </c>
      <c r="J672">
        <v>3</v>
      </c>
      <c r="K672">
        <v>14</v>
      </c>
      <c r="L672" s="5" t="str">
        <f>VLOOKUP(X672,[5]Inputs!$A:$F,6,FALSE)</f>
        <v>1.0573</v>
      </c>
      <c r="M672" s="5" t="str">
        <f>VLOOKUP(X672,[5]Inputs!$A:$H,8,FALSE)</f>
        <v>1.0500</v>
      </c>
      <c r="N672" s="5" t="str">
        <f>VLOOKUP(X672,[5]Inputs!$A:$H,7,FALSE)</f>
        <v>1.0300</v>
      </c>
      <c r="O672">
        <v>0</v>
      </c>
      <c r="P672">
        <v>0</v>
      </c>
      <c r="Q672">
        <v>0</v>
      </c>
      <c r="R672">
        <v>0</v>
      </c>
      <c r="S672">
        <f>SQRT((100/(J672*[5]Inputs!$B$9))^2/(K672^2+1))*[5]Inputs!$B$8^2/100</f>
        <v>3.9788737147094158</v>
      </c>
      <c r="T672">
        <f>SQRT((100/(J672*[5]Inputs!$B$9))^2-SQRT((100/(J672*[5]Inputs!$B$9))^2/(K672^2+1))^2)*[5]Inputs!$B$8^2/100/2/PI()/50</f>
        <v>0.17731207749763631</v>
      </c>
      <c r="U672">
        <v>0</v>
      </c>
      <c r="V672">
        <v>0</v>
      </c>
      <c r="W672" t="str">
        <f t="shared" si="28"/>
        <v>PSCAD_SMIB_D_52513_SCR3_XR14_P1_Q0_Vgrid.1</v>
      </c>
      <c r="X672" t="str">
        <f t="shared" si="29"/>
        <v>1_0_3_14</v>
      </c>
      <c r="Z672">
        <v>0</v>
      </c>
    </row>
    <row r="673" spans="1:26" x14ac:dyDescent="0.25">
      <c r="A673" t="s">
        <v>823</v>
      </c>
      <c r="B673" t="s">
        <v>280</v>
      </c>
      <c r="C673" t="s">
        <v>290</v>
      </c>
      <c r="D673" t="s">
        <v>1301</v>
      </c>
      <c r="E673" s="2">
        <v>52513</v>
      </c>
      <c r="F673" s="2" t="s">
        <v>305</v>
      </c>
      <c r="G673">
        <v>90</v>
      </c>
      <c r="H673">
        <v>1</v>
      </c>
      <c r="I673">
        <v>0</v>
      </c>
      <c r="J673">
        <v>3</v>
      </c>
      <c r="K673">
        <v>3</v>
      </c>
      <c r="L673" s="5" t="str">
        <f>VLOOKUP(X673,[5]Inputs!$A:$F,6,FALSE)</f>
        <v>0.9773</v>
      </c>
      <c r="M673" s="5" t="str">
        <f>VLOOKUP(X673,[5]Inputs!$A:$H,8,FALSE)</f>
        <v>1.0375</v>
      </c>
      <c r="N673" s="5" t="str">
        <f>VLOOKUP(X673,[5]Inputs!$A:$H,7,FALSE)</f>
        <v>1.0300</v>
      </c>
      <c r="O673">
        <v>0</v>
      </c>
      <c r="P673">
        <v>0</v>
      </c>
      <c r="Q673">
        <v>0</v>
      </c>
      <c r="R673">
        <v>0</v>
      </c>
      <c r="S673">
        <f>SQRT((100/(J673*[5]Inputs!$B$9))^2/(K673^2+1))*[5]Inputs!$B$8^2/100</f>
        <v>17.660104471401873</v>
      </c>
      <c r="T673">
        <f>SQRT((100/(J673*[5]Inputs!$B$9))^2-SQRT((100/(J673*[5]Inputs!$B$9))^2/(K673^2+1))^2)*[5]Inputs!$B$8^2/100/2/PI()/50</f>
        <v>0.16864157532857349</v>
      </c>
      <c r="U673">
        <v>0</v>
      </c>
      <c r="V673">
        <v>0</v>
      </c>
      <c r="W673" t="str">
        <f t="shared" si="28"/>
        <v>PSCAD_SMIB_D_52513_SCR3_XR3_P1_Q0_Vgrid.2</v>
      </c>
      <c r="X673" t="str">
        <f t="shared" si="29"/>
        <v>1_0_3_3</v>
      </c>
      <c r="Z673">
        <v>0</v>
      </c>
    </row>
    <row r="674" spans="1:26" x14ac:dyDescent="0.25">
      <c r="A674" t="s">
        <v>824</v>
      </c>
      <c r="B674" t="s">
        <v>280</v>
      </c>
      <c r="C674" t="s">
        <v>290</v>
      </c>
      <c r="D674" t="s">
        <v>1301</v>
      </c>
      <c r="E674" s="2">
        <v>52513</v>
      </c>
      <c r="F674" s="2" t="s">
        <v>305</v>
      </c>
      <c r="G674">
        <v>90</v>
      </c>
      <c r="H674">
        <v>1</v>
      </c>
      <c r="I674">
        <v>0</v>
      </c>
      <c r="J674">
        <f>[4]Inputs!$C$3</f>
        <v>7.06</v>
      </c>
      <c r="K674">
        <f>[4]Inputs!$D$3</f>
        <v>1.63</v>
      </c>
      <c r="L674" s="5" t="str">
        <f>VLOOKUP(X674,[5]Inputs!$A:$F,6,FALSE)</f>
        <v>0.9653</v>
      </c>
      <c r="M674" s="5" t="str">
        <f>VLOOKUP(X674,[5]Inputs!$A:$H,8,FALSE)</f>
        <v>1.0375</v>
      </c>
      <c r="N674" s="5" t="str">
        <f>VLOOKUP(X674,[5]Inputs!$A:$H,7,FALSE)</f>
        <v>1.0300</v>
      </c>
      <c r="O674">
        <v>0</v>
      </c>
      <c r="P674">
        <v>0</v>
      </c>
      <c r="Q674">
        <v>0</v>
      </c>
      <c r="R674">
        <v>0</v>
      </c>
      <c r="S674">
        <f>SQRT((100/(J674*[5]Inputs!$B$9))^2/(K674^2+1))*[5]Inputs!$B$8^2/100</f>
        <v>12.409471324438538</v>
      </c>
      <c r="T674">
        <f>SQRT((100/(J674*[5]Inputs!$B$9))^2-SQRT((100/(J674*[5]Inputs!$B$9))^2/(K674^2+1))^2)*[5]Inputs!$B$8^2/100/2/PI()/50</f>
        <v>6.4385935699593638E-2</v>
      </c>
      <c r="U674">
        <v>0</v>
      </c>
      <c r="V674">
        <v>0</v>
      </c>
      <c r="W674" t="str">
        <f t="shared" si="28"/>
        <v>PSCAD_SMIB_D_52513_SCR7.06_XR1.63_P1_Q0_Vgrid.3</v>
      </c>
      <c r="X674" t="str">
        <f t="shared" si="29"/>
        <v>1_0_7.06_1.63</v>
      </c>
      <c r="Z674">
        <v>0</v>
      </c>
    </row>
    <row r="675" spans="1:26" x14ac:dyDescent="0.25">
      <c r="A675" t="s">
        <v>825</v>
      </c>
      <c r="B675" t="s">
        <v>280</v>
      </c>
      <c r="C675" t="s">
        <v>290</v>
      </c>
      <c r="D675" t="s">
        <v>1301</v>
      </c>
      <c r="E675" s="2">
        <v>52513</v>
      </c>
      <c r="F675" s="2" t="s">
        <v>305</v>
      </c>
      <c r="G675">
        <v>90</v>
      </c>
      <c r="H675">
        <v>1</v>
      </c>
      <c r="I675">
        <v>0</v>
      </c>
      <c r="J675">
        <f>[4]Inputs!$C$4</f>
        <v>4.53</v>
      </c>
      <c r="K675">
        <f>[4]Inputs!$D$4</f>
        <v>1.21</v>
      </c>
      <c r="L675" s="5" t="str">
        <f>VLOOKUP(X675,[5]Inputs!$A:$F,6,FALSE)</f>
        <v>0.9087</v>
      </c>
      <c r="M675" s="5" t="str">
        <f>VLOOKUP(X675,[5]Inputs!$A:$H,8,FALSE)</f>
        <v>1.0375</v>
      </c>
      <c r="N675" s="5" t="str">
        <f>VLOOKUP(X675,[5]Inputs!$A:$H,7,FALSE)</f>
        <v>1.0300</v>
      </c>
      <c r="O675">
        <v>0</v>
      </c>
      <c r="P675">
        <v>0</v>
      </c>
      <c r="Q675">
        <v>0</v>
      </c>
      <c r="R675">
        <v>0</v>
      </c>
      <c r="S675">
        <f>SQRT((100/(J675*[5]Inputs!$B$9))^2/(K675^2+1))*[5]Inputs!$B$8^2/100</f>
        <v>23.560643977140487</v>
      </c>
      <c r="T675">
        <f>SQRT((100/(J675*[5]Inputs!$B$9))^2-SQRT((100/(J675*[5]Inputs!$B$9))^2/(K675^2+1))^2)*[5]Inputs!$B$8^2/100/2/PI()/50</f>
        <v>9.0744989423642869E-2</v>
      </c>
      <c r="U675">
        <v>0</v>
      </c>
      <c r="V675">
        <v>0</v>
      </c>
      <c r="W675" t="str">
        <f t="shared" si="28"/>
        <v>PSCAD_SMIB_D_52513_SCR4.53_XR1.21_P1_Q0_Vgrid.4</v>
      </c>
      <c r="X675" t="str">
        <f t="shared" si="29"/>
        <v>1_0_4.53_1.21</v>
      </c>
      <c r="Z675">
        <v>0</v>
      </c>
    </row>
    <row r="676" spans="1:26" x14ac:dyDescent="0.25">
      <c r="A676" t="s">
        <v>826</v>
      </c>
      <c r="B676" t="s">
        <v>280</v>
      </c>
      <c r="C676" t="s">
        <v>290</v>
      </c>
      <c r="D676" t="s">
        <v>1301</v>
      </c>
      <c r="E676" s="2">
        <v>52513</v>
      </c>
      <c r="F676" s="2" t="s">
        <v>305</v>
      </c>
      <c r="G676">
        <v>90</v>
      </c>
      <c r="H676">
        <v>0</v>
      </c>
      <c r="I676">
        <v>0</v>
      </c>
      <c r="J676">
        <v>3</v>
      </c>
      <c r="K676">
        <v>14</v>
      </c>
      <c r="L676" s="5" t="str">
        <f>VLOOKUP(X676,[5]Inputs!$A:$F,6,FALSE)</f>
        <v>1.0298</v>
      </c>
      <c r="M676" s="5" t="str">
        <f>VLOOKUP(X676,[5]Inputs!$A:$H,8,FALSE)</f>
        <v>1.0250</v>
      </c>
      <c r="N676" s="5" t="str">
        <f>VLOOKUP(X676,[5]Inputs!$A:$H,7,FALSE)</f>
        <v>1.0300</v>
      </c>
      <c r="O676">
        <v>0</v>
      </c>
      <c r="P676">
        <v>0</v>
      </c>
      <c r="Q676">
        <v>0</v>
      </c>
      <c r="R676">
        <v>0</v>
      </c>
      <c r="S676">
        <f>SQRT((100/(J676*[5]Inputs!$B$9))^2/(K676^2+1))*[5]Inputs!$B$8^2/100</f>
        <v>3.9788737147094158</v>
      </c>
      <c r="T676">
        <f>SQRT((100/(J676*[5]Inputs!$B$9))^2-SQRT((100/(J676*[5]Inputs!$B$9))^2/(K676^2+1))^2)*[5]Inputs!$B$8^2/100/2/PI()/50</f>
        <v>0.17731207749763631</v>
      </c>
      <c r="U676">
        <v>0</v>
      </c>
      <c r="V676">
        <v>0</v>
      </c>
      <c r="W676" t="str">
        <f t="shared" si="28"/>
        <v>PSCAD_SMIB_D_52513_SCR3_XR14_P0_Q0_Vgrid.5</v>
      </c>
      <c r="X676" t="str">
        <f t="shared" si="29"/>
        <v>0_0_3_14</v>
      </c>
      <c r="Z676">
        <v>0</v>
      </c>
    </row>
    <row r="677" spans="1:26" x14ac:dyDescent="0.25">
      <c r="A677" t="s">
        <v>827</v>
      </c>
      <c r="B677" t="s">
        <v>280</v>
      </c>
      <c r="C677" t="s">
        <v>290</v>
      </c>
      <c r="D677" t="s">
        <v>1301</v>
      </c>
      <c r="E677" s="2">
        <v>52513</v>
      </c>
      <c r="F677" s="2" t="s">
        <v>305</v>
      </c>
      <c r="G677">
        <v>90</v>
      </c>
      <c r="H677">
        <v>0</v>
      </c>
      <c r="I677">
        <v>0</v>
      </c>
      <c r="J677">
        <v>3</v>
      </c>
      <c r="K677">
        <v>3</v>
      </c>
      <c r="L677" s="5" t="str">
        <f>VLOOKUP(X677,[5]Inputs!$A:$F,6,FALSE)</f>
        <v>1.0299</v>
      </c>
      <c r="M677" s="5" t="str">
        <f>VLOOKUP(X677,[5]Inputs!$A:$H,8,FALSE)</f>
        <v>1.0250</v>
      </c>
      <c r="N677" s="5" t="str">
        <f>VLOOKUP(X677,[5]Inputs!$A:$H,7,FALSE)</f>
        <v>1.0300</v>
      </c>
      <c r="O677">
        <v>0</v>
      </c>
      <c r="P677">
        <v>0</v>
      </c>
      <c r="Q677">
        <v>0</v>
      </c>
      <c r="R677">
        <v>0</v>
      </c>
      <c r="S677">
        <f>SQRT((100/(J677*[5]Inputs!$B$9))^2/(K677^2+1))*[5]Inputs!$B$8^2/100</f>
        <v>17.660104471401873</v>
      </c>
      <c r="T677">
        <f>SQRT((100/(J677*[5]Inputs!$B$9))^2-SQRT((100/(J677*[5]Inputs!$B$9))^2/(K677^2+1))^2)*[5]Inputs!$B$8^2/100/2/PI()/50</f>
        <v>0.16864157532857349</v>
      </c>
      <c r="U677">
        <v>0</v>
      </c>
      <c r="V677">
        <v>0</v>
      </c>
      <c r="W677" t="str">
        <f t="shared" si="28"/>
        <v>PSCAD_SMIB_D_52513_SCR3_XR3_P0_Q0_Vgrid.6</v>
      </c>
      <c r="X677" t="str">
        <f t="shared" si="29"/>
        <v>0_0_3_3</v>
      </c>
      <c r="Z677">
        <v>0</v>
      </c>
    </row>
    <row r="678" spans="1:26" x14ac:dyDescent="0.25">
      <c r="A678" t="s">
        <v>828</v>
      </c>
      <c r="B678" t="s">
        <v>280</v>
      </c>
      <c r="C678" t="s">
        <v>290</v>
      </c>
      <c r="D678" t="s">
        <v>1301</v>
      </c>
      <c r="E678" s="2">
        <v>52513</v>
      </c>
      <c r="F678" s="2" t="s">
        <v>305</v>
      </c>
      <c r="G678">
        <v>90</v>
      </c>
      <c r="H678">
        <v>0</v>
      </c>
      <c r="I678">
        <v>0</v>
      </c>
      <c r="J678">
        <f>[4]Inputs!$C$3</f>
        <v>7.06</v>
      </c>
      <c r="K678">
        <f>[4]Inputs!$D$3</f>
        <v>1.63</v>
      </c>
      <c r="L678" s="5" t="str">
        <f>VLOOKUP(X678,[5]Inputs!$A:$F,6,FALSE)</f>
        <v>1.0300</v>
      </c>
      <c r="M678" s="5" t="str">
        <f>VLOOKUP(X678,[5]Inputs!$A:$H,8,FALSE)</f>
        <v>1.0375</v>
      </c>
      <c r="N678" s="5" t="str">
        <f>VLOOKUP(X678,[5]Inputs!$A:$H,7,FALSE)</f>
        <v>1.0300</v>
      </c>
      <c r="O678">
        <v>0</v>
      </c>
      <c r="P678">
        <v>0</v>
      </c>
      <c r="Q678">
        <v>0</v>
      </c>
      <c r="R678">
        <v>0</v>
      </c>
      <c r="S678">
        <f>SQRT((100/(J678*[5]Inputs!$B$9))^2/(K678^2+1))*[5]Inputs!$B$8^2/100</f>
        <v>12.409471324438538</v>
      </c>
      <c r="T678">
        <f>SQRT((100/(J678*[5]Inputs!$B$9))^2-SQRT((100/(J678*[5]Inputs!$B$9))^2/(K678^2+1))^2)*[5]Inputs!$B$8^2/100/2/PI()/50</f>
        <v>6.4385935699593638E-2</v>
      </c>
      <c r="U678">
        <v>0</v>
      </c>
      <c r="V678">
        <v>0</v>
      </c>
      <c r="W678" t="str">
        <f t="shared" si="28"/>
        <v>PSCAD_SMIB_D_52513_SCR7.06_XR1.63_P0_Q0_Vgrid.7</v>
      </c>
      <c r="X678" t="str">
        <f t="shared" si="29"/>
        <v>0_0_7.06_1.63</v>
      </c>
      <c r="Z678">
        <v>0</v>
      </c>
    </row>
    <row r="679" spans="1:26" x14ac:dyDescent="0.25">
      <c r="A679" t="s">
        <v>829</v>
      </c>
      <c r="B679" t="s">
        <v>280</v>
      </c>
      <c r="C679" t="s">
        <v>290</v>
      </c>
      <c r="D679" t="s">
        <v>1301</v>
      </c>
      <c r="E679" s="2">
        <v>52513</v>
      </c>
      <c r="F679" s="2" t="s">
        <v>305</v>
      </c>
      <c r="G679">
        <v>90</v>
      </c>
      <c r="H679">
        <v>0</v>
      </c>
      <c r="I679">
        <v>0</v>
      </c>
      <c r="J679">
        <f>[4]Inputs!$C$4</f>
        <v>4.53</v>
      </c>
      <c r="K679">
        <f>[4]Inputs!$D$4</f>
        <v>1.21</v>
      </c>
      <c r="L679" s="5" t="str">
        <f>VLOOKUP(X679,[5]Inputs!$A:$F,6,FALSE)</f>
        <v>1.0300</v>
      </c>
      <c r="M679" s="5" t="str">
        <f>VLOOKUP(X679,[5]Inputs!$A:$H,8,FALSE)</f>
        <v>1.0375</v>
      </c>
      <c r="N679" s="5" t="str">
        <f>VLOOKUP(X679,[5]Inputs!$A:$H,7,FALSE)</f>
        <v>1.0300</v>
      </c>
      <c r="O679">
        <v>0</v>
      </c>
      <c r="P679">
        <v>0</v>
      </c>
      <c r="Q679">
        <v>0</v>
      </c>
      <c r="R679">
        <v>0</v>
      </c>
      <c r="S679">
        <f>SQRT((100/(J679*[5]Inputs!$B$9))^2/(K679^2+1))*[5]Inputs!$B$8^2/100</f>
        <v>23.560643977140487</v>
      </c>
      <c r="T679">
        <f>SQRT((100/(J679*[5]Inputs!$B$9))^2-SQRT((100/(J679*[5]Inputs!$B$9))^2/(K679^2+1))^2)*[5]Inputs!$B$8^2/100/2/PI()/50</f>
        <v>9.0744989423642869E-2</v>
      </c>
      <c r="U679">
        <v>0</v>
      </c>
      <c r="V679">
        <v>0</v>
      </c>
      <c r="W679" t="str">
        <f t="shared" si="28"/>
        <v>PSCAD_SMIB_D_52513_SCR4.53_XR1.21_P0_Q0_Vgrid.8</v>
      </c>
      <c r="X679" t="str">
        <f t="shared" si="29"/>
        <v>0_0_4.53_1.21</v>
      </c>
      <c r="Z679">
        <v>0</v>
      </c>
    </row>
    <row r="680" spans="1:26" x14ac:dyDescent="0.25">
      <c r="A680" t="s">
        <v>830</v>
      </c>
      <c r="B680" t="s">
        <v>280</v>
      </c>
      <c r="C680" t="s">
        <v>290</v>
      </c>
      <c r="D680" t="s">
        <v>1301</v>
      </c>
      <c r="E680" s="2">
        <v>52513</v>
      </c>
      <c r="F680" s="2" t="s">
        <v>305</v>
      </c>
      <c r="G680">
        <v>90</v>
      </c>
      <c r="H680">
        <v>1</v>
      </c>
      <c r="I680">
        <v>0.39500000000000002</v>
      </c>
      <c r="J680">
        <f>[4]Inputs!$C$3</f>
        <v>7.06</v>
      </c>
      <c r="K680">
        <f>[4]Inputs!$D$3</f>
        <v>1.63</v>
      </c>
      <c r="L680" s="5" t="str">
        <f>VLOOKUP(X680,[5]Inputs!$A:$F,6,FALSE)</f>
        <v>0.9162</v>
      </c>
      <c r="M680" s="5" t="str">
        <f>VLOOKUP(X680,[5]Inputs!$A:$H,8,FALSE)</f>
        <v>1.0875</v>
      </c>
      <c r="N680" s="5" t="str">
        <f>VLOOKUP(X680,[5]Inputs!$A:$H,7,FALSE)</f>
        <v>1.0500</v>
      </c>
      <c r="O680">
        <v>0</v>
      </c>
      <c r="P680">
        <v>0</v>
      </c>
      <c r="Q680">
        <v>0</v>
      </c>
      <c r="R680">
        <v>0</v>
      </c>
      <c r="S680">
        <f>SQRT((100/(J680*[5]Inputs!$B$9))^2/(K680^2+1))*[5]Inputs!$B$8^2/100</f>
        <v>12.409471324438538</v>
      </c>
      <c r="T680">
        <f>SQRT((100/(J680*[5]Inputs!$B$9))^2-SQRT((100/(J680*[5]Inputs!$B$9))^2/(K680^2+1))^2)*[5]Inputs!$B$8^2/100/2/PI()/50</f>
        <v>6.4385935699593638E-2</v>
      </c>
      <c r="U680">
        <v>0</v>
      </c>
      <c r="V680">
        <v>0</v>
      </c>
      <c r="W680" t="str">
        <f t="shared" si="28"/>
        <v>PSCAD_SMIB_D_52513_SCR7.06_XR1.63_P1_Q0.395_Vgrid.13</v>
      </c>
      <c r="X680" t="str">
        <f t="shared" si="29"/>
        <v>1_0.395_7.06_1.63</v>
      </c>
      <c r="Z680">
        <v>0</v>
      </c>
    </row>
    <row r="681" spans="1:26" x14ac:dyDescent="0.25">
      <c r="A681" t="s">
        <v>831</v>
      </c>
      <c r="B681" t="s">
        <v>280</v>
      </c>
      <c r="C681" t="s">
        <v>290</v>
      </c>
      <c r="D681" t="s">
        <v>1301</v>
      </c>
      <c r="E681" s="2">
        <v>52513</v>
      </c>
      <c r="F681" s="2" t="s">
        <v>305</v>
      </c>
      <c r="G681">
        <v>90</v>
      </c>
      <c r="H681">
        <v>1</v>
      </c>
      <c r="I681">
        <v>-0.39500000000000002</v>
      </c>
      <c r="J681">
        <f>[4]Inputs!$C$3</f>
        <v>7.06</v>
      </c>
      <c r="K681">
        <f>[4]Inputs!$D$3</f>
        <v>1.63</v>
      </c>
      <c r="L681" s="5" t="str">
        <f>VLOOKUP(X681,[5]Inputs!$A:$F,6,FALSE)</f>
        <v>1.0148</v>
      </c>
      <c r="M681" s="5" t="str">
        <f>VLOOKUP(X681,[5]Inputs!$A:$H,8,FALSE)</f>
        <v>1.0000</v>
      </c>
      <c r="N681" s="5" t="str">
        <f>VLOOKUP(X681,[5]Inputs!$A:$H,7,FALSE)</f>
        <v>1.0100</v>
      </c>
      <c r="O681">
        <v>0</v>
      </c>
      <c r="P681">
        <v>0</v>
      </c>
      <c r="Q681">
        <v>0</v>
      </c>
      <c r="R681">
        <v>0</v>
      </c>
      <c r="S681">
        <f>SQRT((100/(J681*[5]Inputs!$B$9))^2/(K681^2+1))*[5]Inputs!$B$8^2/100</f>
        <v>12.409471324438538</v>
      </c>
      <c r="T681">
        <f>SQRT((100/(J681*[5]Inputs!$B$9))^2-SQRT((100/(J681*[5]Inputs!$B$9))^2/(K681^2+1))^2)*[5]Inputs!$B$8^2/100/2/PI()/50</f>
        <v>6.4385935699593638E-2</v>
      </c>
      <c r="U681">
        <v>0</v>
      </c>
      <c r="V681">
        <v>0</v>
      </c>
      <c r="W681" t="str">
        <f t="shared" si="28"/>
        <v>PSCAD_SMIB_D_52513_SCR7.06_XR1.63_P1_Q-0.395_Vgrid.14</v>
      </c>
      <c r="X681" t="str">
        <f t="shared" si="29"/>
        <v>1_-0.395_7.06_1.63</v>
      </c>
      <c r="Z681">
        <v>0</v>
      </c>
    </row>
    <row r="682" spans="1:26" x14ac:dyDescent="0.25">
      <c r="A682" t="s">
        <v>832</v>
      </c>
      <c r="B682" t="s">
        <v>280</v>
      </c>
      <c r="C682" t="s">
        <v>290</v>
      </c>
      <c r="D682" t="s">
        <v>1301</v>
      </c>
      <c r="E682" s="2">
        <v>52513</v>
      </c>
      <c r="F682" s="2" t="s">
        <v>305</v>
      </c>
      <c r="G682">
        <v>90</v>
      </c>
      <c r="H682">
        <v>0</v>
      </c>
      <c r="I682">
        <v>0.39500000000000002</v>
      </c>
      <c r="J682">
        <f>[4]Inputs!$C$3</f>
        <v>7.06</v>
      </c>
      <c r="K682">
        <f>[4]Inputs!$D$3</f>
        <v>1.63</v>
      </c>
      <c r="L682" s="5" t="str">
        <f>VLOOKUP(X682,[5]Inputs!$A:$F,6,FALSE)</f>
        <v>0.9841</v>
      </c>
      <c r="M682" s="5" t="str">
        <f>VLOOKUP(X682,[5]Inputs!$A:$H,8,FALSE)</f>
        <v>1.0750</v>
      </c>
      <c r="N682" s="5" t="str">
        <f>VLOOKUP(X682,[5]Inputs!$A:$H,7,FALSE)</f>
        <v>1.0500</v>
      </c>
      <c r="O682">
        <v>0</v>
      </c>
      <c r="P682">
        <v>0</v>
      </c>
      <c r="Q682">
        <v>0</v>
      </c>
      <c r="R682">
        <v>0</v>
      </c>
      <c r="S682">
        <f>SQRT((100/(J682*[5]Inputs!$B$9))^2/(K682^2+1))*[5]Inputs!$B$8^2/100</f>
        <v>12.409471324438538</v>
      </c>
      <c r="T682">
        <f>SQRT((100/(J682*[5]Inputs!$B$9))^2-SQRT((100/(J682*[5]Inputs!$B$9))^2/(K682^2+1))^2)*[5]Inputs!$B$8^2/100/2/PI()/50</f>
        <v>6.4385935699593638E-2</v>
      </c>
      <c r="U682">
        <v>0</v>
      </c>
      <c r="V682">
        <v>0</v>
      </c>
      <c r="W682" t="str">
        <f t="shared" si="28"/>
        <v>PSCAD_SMIB_D_52513_SCR7.06_XR1.63_P0_Q0.395_Vgrid.15</v>
      </c>
      <c r="X682" t="str">
        <f t="shared" si="29"/>
        <v>0_0.395_7.06_1.63</v>
      </c>
      <c r="Z682">
        <v>0</v>
      </c>
    </row>
    <row r="683" spans="1:26" x14ac:dyDescent="0.25">
      <c r="A683" t="s">
        <v>833</v>
      </c>
      <c r="B683" t="s">
        <v>280</v>
      </c>
      <c r="C683" t="s">
        <v>290</v>
      </c>
      <c r="D683" t="s">
        <v>1301</v>
      </c>
      <c r="E683" s="2">
        <v>52513</v>
      </c>
      <c r="F683" s="2" t="s">
        <v>305</v>
      </c>
      <c r="G683">
        <v>90</v>
      </c>
      <c r="H683">
        <v>0</v>
      </c>
      <c r="I683">
        <v>-0.39500000000000002</v>
      </c>
      <c r="J683">
        <f>[4]Inputs!$C$3</f>
        <v>7.06</v>
      </c>
      <c r="K683">
        <f>[4]Inputs!$D$3</f>
        <v>1.63</v>
      </c>
      <c r="L683" s="5" t="str">
        <f>VLOOKUP(X683,[5]Inputs!$A:$F,6,FALSE)</f>
        <v>1.0766</v>
      </c>
      <c r="M683" s="5" t="str">
        <f>VLOOKUP(X683,[5]Inputs!$A:$H,8,FALSE)</f>
        <v>0.9875</v>
      </c>
      <c r="N683" s="5" t="str">
        <f>VLOOKUP(X683,[5]Inputs!$A:$H,7,FALSE)</f>
        <v>1.0100</v>
      </c>
      <c r="O683">
        <v>0</v>
      </c>
      <c r="P683">
        <v>0</v>
      </c>
      <c r="Q683">
        <v>0</v>
      </c>
      <c r="R683">
        <v>0</v>
      </c>
      <c r="S683">
        <f>SQRT((100/(J683*[5]Inputs!$B$9))^2/(K683^2+1))*[5]Inputs!$B$8^2/100</f>
        <v>12.409471324438538</v>
      </c>
      <c r="T683">
        <f>SQRT((100/(J683*[5]Inputs!$B$9))^2-SQRT((100/(J683*[5]Inputs!$B$9))^2/(K683^2+1))^2)*[5]Inputs!$B$8^2/100/2/PI()/50</f>
        <v>6.4385935699593638E-2</v>
      </c>
      <c r="U683">
        <v>0</v>
      </c>
      <c r="V683">
        <v>0</v>
      </c>
      <c r="W683" t="str">
        <f t="shared" si="28"/>
        <v>PSCAD_SMIB_D_52513_SCR7.06_XR1.63_P0_Q-0.395_Vgrid.16</v>
      </c>
      <c r="X683" t="str">
        <f t="shared" si="29"/>
        <v>0_-0.395_7.06_1.63</v>
      </c>
      <c r="Z683">
        <v>0</v>
      </c>
    </row>
    <row r="684" spans="1:26" x14ac:dyDescent="0.25">
      <c r="A684" t="s">
        <v>1334</v>
      </c>
      <c r="B684" t="s">
        <v>280</v>
      </c>
      <c r="C684" t="s">
        <v>290</v>
      </c>
      <c r="D684" t="s">
        <v>1301</v>
      </c>
      <c r="E684" s="2">
        <v>52513</v>
      </c>
      <c r="F684" s="2" t="s">
        <v>305</v>
      </c>
      <c r="G684">
        <v>90</v>
      </c>
      <c r="H684">
        <v>1</v>
      </c>
      <c r="I684">
        <v>0.39500000000000002</v>
      </c>
      <c r="J684">
        <f>[4]Inputs!$C$4</f>
        <v>4.53</v>
      </c>
      <c r="K684">
        <f>[4]Inputs!$D$4</f>
        <v>1.21</v>
      </c>
      <c r="L684" s="5" t="str">
        <f>VLOOKUP(X684,[5]Inputs!$A:$F,6,FALSE)</f>
        <v>0.8357</v>
      </c>
      <c r="M684" s="5" t="str">
        <f>VLOOKUP(X684,[5]Inputs!$A:$H,8,FALSE)</f>
        <v>1.0875</v>
      </c>
      <c r="N684" s="5" t="str">
        <f>VLOOKUP(X684,[5]Inputs!$A:$H,7,FALSE)</f>
        <v>1.0500</v>
      </c>
      <c r="O684">
        <v>0</v>
      </c>
      <c r="P684">
        <v>0</v>
      </c>
      <c r="Q684">
        <v>0</v>
      </c>
      <c r="R684">
        <v>0</v>
      </c>
      <c r="S684">
        <f>SQRT((100/(J684*[5]Inputs!$B$9))^2/(K684^2+1))*[5]Inputs!$B$8^2/100</f>
        <v>23.560643977140487</v>
      </c>
      <c r="T684">
        <f>SQRT((100/(J684*[5]Inputs!$B$9))^2-SQRT((100/(J684*[5]Inputs!$B$9))^2/(K684^2+1))^2)*[5]Inputs!$B$8^2/100/2/PI()/50</f>
        <v>9.0744989423642869E-2</v>
      </c>
      <c r="U684">
        <v>0</v>
      </c>
      <c r="V684">
        <v>0</v>
      </c>
      <c r="W684" t="str">
        <f t="shared" si="28"/>
        <v>PSCAD_SMIB_D_52513_SCR4.53_XR1.21_P1_Q0.395_Vgrid.19</v>
      </c>
      <c r="X684" t="str">
        <f t="shared" si="29"/>
        <v>1_0.395_4.53_1.21</v>
      </c>
      <c r="Z684">
        <v>0</v>
      </c>
    </row>
    <row r="685" spans="1:26" x14ac:dyDescent="0.25">
      <c r="A685" t="s">
        <v>1335</v>
      </c>
      <c r="B685" t="s">
        <v>280</v>
      </c>
      <c r="C685" t="s">
        <v>290</v>
      </c>
      <c r="D685" t="s">
        <v>1301</v>
      </c>
      <c r="E685" s="2">
        <v>52513</v>
      </c>
      <c r="F685" s="2" t="s">
        <v>305</v>
      </c>
      <c r="G685">
        <v>90</v>
      </c>
      <c r="H685">
        <v>1</v>
      </c>
      <c r="I685">
        <v>-0.39500000000000002</v>
      </c>
      <c r="J685">
        <f>[4]Inputs!$C$4</f>
        <v>4.53</v>
      </c>
      <c r="K685">
        <f>[4]Inputs!$D$4</f>
        <v>1.21</v>
      </c>
      <c r="L685" s="5" t="str">
        <f>VLOOKUP(X685,[5]Inputs!$A:$F,6,FALSE)</f>
        <v>0.9835</v>
      </c>
      <c r="M685" s="5" t="str">
        <f>VLOOKUP(X685,[5]Inputs!$A:$H,8,FALSE)</f>
        <v>1.0000</v>
      </c>
      <c r="N685" s="5" t="str">
        <f>VLOOKUP(X685,[5]Inputs!$A:$H,7,FALSE)</f>
        <v>1.0100</v>
      </c>
      <c r="O685">
        <v>0</v>
      </c>
      <c r="P685">
        <v>0</v>
      </c>
      <c r="Q685">
        <v>0</v>
      </c>
      <c r="R685">
        <v>0</v>
      </c>
      <c r="S685">
        <f>SQRT((100/(J685*[5]Inputs!$B$9))^2/(K685^2+1))*[5]Inputs!$B$8^2/100</f>
        <v>23.560643977140487</v>
      </c>
      <c r="T685">
        <f>SQRT((100/(J685*[5]Inputs!$B$9))^2-SQRT((100/(J685*[5]Inputs!$B$9))^2/(K685^2+1))^2)*[5]Inputs!$B$8^2/100/2/PI()/50</f>
        <v>9.0744989423642869E-2</v>
      </c>
      <c r="U685">
        <v>0</v>
      </c>
      <c r="V685">
        <v>0</v>
      </c>
      <c r="W685" t="str">
        <f t="shared" si="28"/>
        <v>PSCAD_SMIB_D_52513_SCR4.53_XR1.21_P1_Q-0.395_Vgrid.20</v>
      </c>
      <c r="X685" t="str">
        <f t="shared" si="29"/>
        <v>1_-0.395_4.53_1.21</v>
      </c>
      <c r="Z685">
        <v>0</v>
      </c>
    </row>
    <row r="686" spans="1:26" x14ac:dyDescent="0.25">
      <c r="A686" t="s">
        <v>1336</v>
      </c>
      <c r="B686" t="s">
        <v>280</v>
      </c>
      <c r="C686" t="s">
        <v>290</v>
      </c>
      <c r="D686" t="s">
        <v>1301</v>
      </c>
      <c r="E686" s="2">
        <v>52513</v>
      </c>
      <c r="F686" s="2" t="s">
        <v>305</v>
      </c>
      <c r="G686">
        <v>90</v>
      </c>
      <c r="H686">
        <v>0</v>
      </c>
      <c r="I686">
        <v>0.39500000000000002</v>
      </c>
      <c r="J686">
        <f>[4]Inputs!$C$4</f>
        <v>4.53</v>
      </c>
      <c r="K686">
        <f>[4]Inputs!$D$4</f>
        <v>1.21</v>
      </c>
      <c r="L686" s="5" t="str">
        <f>VLOOKUP(X686,[5]Inputs!$A:$F,6,FALSE)</f>
        <v>0.9662</v>
      </c>
      <c r="M686" s="5" t="str">
        <f>VLOOKUP(X686,[5]Inputs!$A:$H,8,FALSE)</f>
        <v>1.0750</v>
      </c>
      <c r="N686" s="5" t="str">
        <f>VLOOKUP(X686,[5]Inputs!$A:$H,7,FALSE)</f>
        <v>1.0500</v>
      </c>
      <c r="O686">
        <v>0</v>
      </c>
      <c r="P686">
        <v>0</v>
      </c>
      <c r="Q686">
        <v>0</v>
      </c>
      <c r="R686">
        <v>0</v>
      </c>
      <c r="S686">
        <f>SQRT((100/(J686*[5]Inputs!$B$9))^2/(K686^2+1))*[5]Inputs!$B$8^2/100</f>
        <v>23.560643977140487</v>
      </c>
      <c r="T686">
        <f>SQRT((100/(J686*[5]Inputs!$B$9))^2-SQRT((100/(J686*[5]Inputs!$B$9))^2/(K686^2+1))^2)*[5]Inputs!$B$8^2/100/2/PI()/50</f>
        <v>9.0744989423642869E-2</v>
      </c>
      <c r="U686">
        <v>0</v>
      </c>
      <c r="V686">
        <v>0</v>
      </c>
      <c r="W686" t="str">
        <f t="shared" si="28"/>
        <v>PSCAD_SMIB_D_52513_SCR4.53_XR1.21_P0_Q0.395_Vgrid.21</v>
      </c>
      <c r="X686" t="str">
        <f t="shared" si="29"/>
        <v>0_0.395_4.53_1.21</v>
      </c>
      <c r="Z686">
        <v>0</v>
      </c>
    </row>
    <row r="687" spans="1:26" x14ac:dyDescent="0.25">
      <c r="A687" t="s">
        <v>1337</v>
      </c>
      <c r="B687" t="s">
        <v>280</v>
      </c>
      <c r="C687" t="s">
        <v>290</v>
      </c>
      <c r="D687" t="s">
        <v>1301</v>
      </c>
      <c r="E687" s="2">
        <v>52513</v>
      </c>
      <c r="F687" s="2" t="s">
        <v>305</v>
      </c>
      <c r="G687">
        <v>90</v>
      </c>
      <c r="H687">
        <v>0</v>
      </c>
      <c r="I687">
        <v>-0.39500000000000002</v>
      </c>
      <c r="J687">
        <f>[4]Inputs!$C$4</f>
        <v>4.53</v>
      </c>
      <c r="K687">
        <f>[4]Inputs!$D$4</f>
        <v>1.21</v>
      </c>
      <c r="L687" s="5" t="str">
        <f>VLOOKUP(X687,[5]Inputs!$A:$F,6,FALSE)</f>
        <v>1.0965</v>
      </c>
      <c r="M687" s="5" t="str">
        <f>VLOOKUP(X687,[5]Inputs!$A:$H,8,FALSE)</f>
        <v>0.9875</v>
      </c>
      <c r="N687" s="5" t="str">
        <f>VLOOKUP(X687,[5]Inputs!$A:$H,7,FALSE)</f>
        <v>1.0100</v>
      </c>
      <c r="O687">
        <v>0</v>
      </c>
      <c r="P687">
        <v>0</v>
      </c>
      <c r="Q687">
        <v>0</v>
      </c>
      <c r="R687">
        <v>0</v>
      </c>
      <c r="S687">
        <f>SQRT((100/(J687*[5]Inputs!$B$9))^2/(K687^2+1))*[5]Inputs!$B$8^2/100</f>
        <v>23.560643977140487</v>
      </c>
      <c r="T687">
        <f>SQRT((100/(J687*[5]Inputs!$B$9))^2-SQRT((100/(J687*[5]Inputs!$B$9))^2/(K687^2+1))^2)*[5]Inputs!$B$8^2/100/2/PI()/50</f>
        <v>9.0744989423642869E-2</v>
      </c>
      <c r="U687">
        <v>0</v>
      </c>
      <c r="V687">
        <v>0</v>
      </c>
      <c r="W687" t="str">
        <f t="shared" si="28"/>
        <v>PSCAD_SMIB_D_52513_SCR4.53_XR1.21_P0_Q-0.395_Vgrid.22</v>
      </c>
      <c r="X687" t="str">
        <f t="shared" si="29"/>
        <v>0_-0.395_4.53_1.21</v>
      </c>
      <c r="Z687">
        <v>0</v>
      </c>
    </row>
    <row r="688" spans="1:26" x14ac:dyDescent="0.25">
      <c r="A688" t="s">
        <v>834</v>
      </c>
      <c r="B688" t="s">
        <v>280</v>
      </c>
      <c r="C688" t="s">
        <v>291</v>
      </c>
      <c r="D688" t="s">
        <v>1301</v>
      </c>
      <c r="E688" s="2">
        <v>52513</v>
      </c>
      <c r="F688" s="2" t="s">
        <v>305</v>
      </c>
      <c r="G688">
        <v>90</v>
      </c>
      <c r="H688">
        <v>1</v>
      </c>
      <c r="I688">
        <v>0</v>
      </c>
      <c r="J688">
        <v>3</v>
      </c>
      <c r="K688">
        <v>14</v>
      </c>
      <c r="L688" s="5" t="str">
        <f>VLOOKUP(X688,[5]Inputs!$A:$F,6,FALSE)</f>
        <v>1.0573</v>
      </c>
      <c r="M688" s="5" t="str">
        <f>VLOOKUP(X688,[5]Inputs!$A:$H,8,FALSE)</f>
        <v>1.0500</v>
      </c>
      <c r="N688" s="5" t="str">
        <f>VLOOKUP(X688,[5]Inputs!$A:$H,7,FALSE)</f>
        <v>1.0300</v>
      </c>
      <c r="O688">
        <v>0</v>
      </c>
      <c r="P688">
        <v>0</v>
      </c>
      <c r="Q688">
        <v>0</v>
      </c>
      <c r="R688">
        <v>0</v>
      </c>
      <c r="S688">
        <f>SQRT((100/(J688*[5]Inputs!$B$9))^2/(K688^2+1))*[5]Inputs!$B$8^2/100</f>
        <v>3.9788737147094158</v>
      </c>
      <c r="T688">
        <f>SQRT((100/(J688*[5]Inputs!$B$9))^2-SQRT((100/(J688*[5]Inputs!$B$9))^2/(K688^2+1))^2)*[5]Inputs!$B$8^2/100/2/PI()/50</f>
        <v>0.17731207749763631</v>
      </c>
      <c r="U688">
        <v>0</v>
      </c>
      <c r="V688">
        <v>0</v>
      </c>
      <c r="W688" t="str">
        <f t="shared" si="28"/>
        <v>PSCAD_SMIB_D_52513_SCR3_XR14_P1_Q0_Qref.1</v>
      </c>
      <c r="X688" t="str">
        <f t="shared" si="29"/>
        <v>1_0_3_14</v>
      </c>
      <c r="Z688">
        <v>0</v>
      </c>
    </row>
    <row r="689" spans="1:26" x14ac:dyDescent="0.25">
      <c r="A689" t="s">
        <v>835</v>
      </c>
      <c r="B689" t="s">
        <v>280</v>
      </c>
      <c r="C689" t="s">
        <v>291</v>
      </c>
      <c r="D689" t="s">
        <v>1301</v>
      </c>
      <c r="E689" s="2">
        <v>52513</v>
      </c>
      <c r="F689" s="2" t="s">
        <v>305</v>
      </c>
      <c r="G689">
        <v>90</v>
      </c>
      <c r="H689">
        <v>1</v>
      </c>
      <c r="I689">
        <v>0</v>
      </c>
      <c r="J689">
        <v>3</v>
      </c>
      <c r="K689">
        <v>3</v>
      </c>
      <c r="L689" s="5" t="str">
        <f>VLOOKUP(X689,[5]Inputs!$A:$F,6,FALSE)</f>
        <v>0.9773</v>
      </c>
      <c r="M689" s="5" t="str">
        <f>VLOOKUP(X689,[5]Inputs!$A:$H,8,FALSE)</f>
        <v>1.0375</v>
      </c>
      <c r="N689" s="5" t="str">
        <f>VLOOKUP(X689,[5]Inputs!$A:$H,7,FALSE)</f>
        <v>1.0300</v>
      </c>
      <c r="O689">
        <v>0</v>
      </c>
      <c r="P689">
        <v>0</v>
      </c>
      <c r="Q689">
        <v>0</v>
      </c>
      <c r="R689">
        <v>0</v>
      </c>
      <c r="S689">
        <f>SQRT((100/(J689*[5]Inputs!$B$9))^2/(K689^2+1))*[5]Inputs!$B$8^2/100</f>
        <v>17.660104471401873</v>
      </c>
      <c r="T689">
        <f>SQRT((100/(J689*[5]Inputs!$B$9))^2-SQRT((100/(J689*[5]Inputs!$B$9))^2/(K689^2+1))^2)*[5]Inputs!$B$8^2/100/2/PI()/50</f>
        <v>0.16864157532857349</v>
      </c>
      <c r="U689">
        <v>0</v>
      </c>
      <c r="V689">
        <v>0</v>
      </c>
      <c r="W689" t="str">
        <f t="shared" si="28"/>
        <v>PSCAD_SMIB_D_52513_SCR3_XR3_P1_Q0_Qref.2</v>
      </c>
      <c r="X689" t="str">
        <f t="shared" si="29"/>
        <v>1_0_3_3</v>
      </c>
      <c r="Z689">
        <v>0</v>
      </c>
    </row>
    <row r="690" spans="1:26" x14ac:dyDescent="0.25">
      <c r="A690" t="s">
        <v>836</v>
      </c>
      <c r="B690" t="s">
        <v>280</v>
      </c>
      <c r="C690" t="s">
        <v>291</v>
      </c>
      <c r="D690" t="s">
        <v>1301</v>
      </c>
      <c r="E690" s="2">
        <v>52513</v>
      </c>
      <c r="F690" s="2" t="s">
        <v>305</v>
      </c>
      <c r="G690">
        <v>90</v>
      </c>
      <c r="H690">
        <v>1</v>
      </c>
      <c r="I690">
        <v>0</v>
      </c>
      <c r="J690" s="8">
        <v>7.06</v>
      </c>
      <c r="K690" s="8">
        <v>1.63</v>
      </c>
      <c r="L690" s="5" t="str">
        <f>VLOOKUP(X690,[5]Inputs!$A:$F,6,FALSE)</f>
        <v>0.9653</v>
      </c>
      <c r="M690" s="5" t="str">
        <f>VLOOKUP(X690,[5]Inputs!$A:$H,8,FALSE)</f>
        <v>1.0375</v>
      </c>
      <c r="N690" s="5" t="str">
        <f>VLOOKUP(X690,[5]Inputs!$A:$H,7,FALSE)</f>
        <v>1.0300</v>
      </c>
      <c r="O690">
        <v>0</v>
      </c>
      <c r="P690">
        <v>0</v>
      </c>
      <c r="Q690">
        <v>0</v>
      </c>
      <c r="R690">
        <v>0</v>
      </c>
      <c r="S690">
        <f>SQRT((100/(J690*[5]Inputs!$B$9))^2/(K690^2+1))*[5]Inputs!$B$8^2/100</f>
        <v>12.409471324438538</v>
      </c>
      <c r="T690">
        <f>SQRT((100/(J690*[5]Inputs!$B$9))^2-SQRT((100/(J690*[5]Inputs!$B$9))^2/(K690^2+1))^2)*[5]Inputs!$B$8^2/100/2/PI()/50</f>
        <v>6.4385935699593638E-2</v>
      </c>
      <c r="U690">
        <v>0</v>
      </c>
      <c r="V690">
        <v>0</v>
      </c>
      <c r="W690" t="str">
        <f t="shared" si="28"/>
        <v>PSCAD_SMIB_D_52513_SCR7.06_XR1.63_P1_Q0_Qref.3</v>
      </c>
      <c r="X690" t="str">
        <f t="shared" si="29"/>
        <v>1_0_7.06_1.63</v>
      </c>
      <c r="Z690">
        <v>0</v>
      </c>
    </row>
    <row r="691" spans="1:26" x14ac:dyDescent="0.25">
      <c r="A691" t="s">
        <v>837</v>
      </c>
      <c r="B691" t="s">
        <v>280</v>
      </c>
      <c r="C691" t="s">
        <v>291</v>
      </c>
      <c r="D691" t="s">
        <v>1301</v>
      </c>
      <c r="E691" s="2">
        <v>52513</v>
      </c>
      <c r="F691" s="2" t="s">
        <v>305</v>
      </c>
      <c r="G691">
        <v>90</v>
      </c>
      <c r="H691">
        <v>1</v>
      </c>
      <c r="I691">
        <v>0</v>
      </c>
      <c r="J691" s="8">
        <v>4.53</v>
      </c>
      <c r="K691" s="8">
        <v>1.21</v>
      </c>
      <c r="L691" s="5" t="str">
        <f>VLOOKUP(X691,[5]Inputs!$A:$F,6,FALSE)</f>
        <v>0.9087</v>
      </c>
      <c r="M691" s="5" t="str">
        <f>VLOOKUP(X691,[5]Inputs!$A:$H,8,FALSE)</f>
        <v>1.0375</v>
      </c>
      <c r="N691" s="5" t="str">
        <f>VLOOKUP(X691,[5]Inputs!$A:$H,7,FALSE)</f>
        <v>1.0300</v>
      </c>
      <c r="O691">
        <v>0</v>
      </c>
      <c r="P691">
        <v>0</v>
      </c>
      <c r="Q691">
        <v>0</v>
      </c>
      <c r="R691">
        <v>0</v>
      </c>
      <c r="S691">
        <f>SQRT((100/(J691*[5]Inputs!$B$9))^2/(K691^2+1))*[5]Inputs!$B$8^2/100</f>
        <v>23.560643977140487</v>
      </c>
      <c r="T691">
        <f>SQRT((100/(J691*[5]Inputs!$B$9))^2-SQRT((100/(J691*[5]Inputs!$B$9))^2/(K691^2+1))^2)*[5]Inputs!$B$8^2/100/2/PI()/50</f>
        <v>9.0744989423642869E-2</v>
      </c>
      <c r="U691">
        <v>0</v>
      </c>
      <c r="V691">
        <v>0</v>
      </c>
      <c r="W691" t="str">
        <f t="shared" si="28"/>
        <v>PSCAD_SMIB_D_52513_SCR4.53_XR1.21_P1_Q0_Qref.4</v>
      </c>
      <c r="X691" t="str">
        <f t="shared" si="29"/>
        <v>1_0_4.53_1.21</v>
      </c>
      <c r="Z691">
        <v>0</v>
      </c>
    </row>
    <row r="692" spans="1:26" x14ac:dyDescent="0.25">
      <c r="A692" t="s">
        <v>838</v>
      </c>
      <c r="B692" t="s">
        <v>280</v>
      </c>
      <c r="C692" t="s">
        <v>291</v>
      </c>
      <c r="D692" t="s">
        <v>1301</v>
      </c>
      <c r="E692" s="2">
        <v>52513</v>
      </c>
      <c r="F692" s="2" t="s">
        <v>305</v>
      </c>
      <c r="G692">
        <v>90</v>
      </c>
      <c r="H692">
        <v>0</v>
      </c>
      <c r="I692">
        <v>0</v>
      </c>
      <c r="J692">
        <v>3</v>
      </c>
      <c r="K692">
        <v>14</v>
      </c>
      <c r="L692" s="5" t="str">
        <f>VLOOKUP(X692,[5]Inputs!$A:$F,6,FALSE)</f>
        <v>1.0298</v>
      </c>
      <c r="M692" s="5" t="str">
        <f>VLOOKUP(X692,[5]Inputs!$A:$H,8,FALSE)</f>
        <v>1.0250</v>
      </c>
      <c r="N692" s="5" t="str">
        <f>VLOOKUP(X692,[5]Inputs!$A:$H,7,FALSE)</f>
        <v>1.0300</v>
      </c>
      <c r="O692">
        <v>0</v>
      </c>
      <c r="P692">
        <v>0</v>
      </c>
      <c r="Q692">
        <v>0</v>
      </c>
      <c r="R692">
        <v>0</v>
      </c>
      <c r="S692">
        <f>SQRT((100/(J692*[5]Inputs!$B$9))^2/(K692^2+1))*[5]Inputs!$B$8^2/100</f>
        <v>3.9788737147094158</v>
      </c>
      <c r="T692">
        <f>SQRT((100/(J692*[5]Inputs!$B$9))^2-SQRT((100/(J692*[5]Inputs!$B$9))^2/(K692^2+1))^2)*[5]Inputs!$B$8^2/100/2/PI()/50</f>
        <v>0.17731207749763631</v>
      </c>
      <c r="U692">
        <v>0</v>
      </c>
      <c r="V692">
        <v>0</v>
      </c>
      <c r="W692" t="str">
        <f t="shared" si="28"/>
        <v>PSCAD_SMIB_D_52513_SCR3_XR14_P0_Q0_Qref.5</v>
      </c>
      <c r="X692" t="str">
        <f t="shared" si="29"/>
        <v>0_0_3_14</v>
      </c>
      <c r="Z692">
        <v>0</v>
      </c>
    </row>
    <row r="693" spans="1:26" x14ac:dyDescent="0.25">
      <c r="A693" t="s">
        <v>839</v>
      </c>
      <c r="B693" t="s">
        <v>280</v>
      </c>
      <c r="C693" t="s">
        <v>291</v>
      </c>
      <c r="D693" t="s">
        <v>1301</v>
      </c>
      <c r="E693" s="2">
        <v>52513</v>
      </c>
      <c r="F693" s="2" t="s">
        <v>305</v>
      </c>
      <c r="G693">
        <v>90</v>
      </c>
      <c r="H693">
        <v>0</v>
      </c>
      <c r="I693">
        <v>0</v>
      </c>
      <c r="J693">
        <v>3</v>
      </c>
      <c r="K693">
        <v>3</v>
      </c>
      <c r="L693" s="5" t="str">
        <f>VLOOKUP(X693,[5]Inputs!$A:$F,6,FALSE)</f>
        <v>1.0299</v>
      </c>
      <c r="M693" s="5" t="str">
        <f>VLOOKUP(X693,[5]Inputs!$A:$H,8,FALSE)</f>
        <v>1.0250</v>
      </c>
      <c r="N693" s="5" t="str">
        <f>VLOOKUP(X693,[5]Inputs!$A:$H,7,FALSE)</f>
        <v>1.0300</v>
      </c>
      <c r="O693">
        <v>0</v>
      </c>
      <c r="P693">
        <v>0</v>
      </c>
      <c r="Q693">
        <v>0</v>
      </c>
      <c r="R693">
        <v>0</v>
      </c>
      <c r="S693">
        <f>SQRT((100/(J693*[5]Inputs!$B$9))^2/(K693^2+1))*[5]Inputs!$B$8^2/100</f>
        <v>17.660104471401873</v>
      </c>
      <c r="T693">
        <f>SQRT((100/(J693*[5]Inputs!$B$9))^2-SQRT((100/(J693*[5]Inputs!$B$9))^2/(K693^2+1))^2)*[5]Inputs!$B$8^2/100/2/PI()/50</f>
        <v>0.16864157532857349</v>
      </c>
      <c r="U693">
        <v>0</v>
      </c>
      <c r="V693">
        <v>0</v>
      </c>
      <c r="W693" t="str">
        <f t="shared" si="28"/>
        <v>PSCAD_SMIB_D_52513_SCR3_XR3_P0_Q0_Qref.6</v>
      </c>
      <c r="X693" t="str">
        <f t="shared" si="29"/>
        <v>0_0_3_3</v>
      </c>
      <c r="Z693">
        <v>0</v>
      </c>
    </row>
    <row r="694" spans="1:26" x14ac:dyDescent="0.25">
      <c r="A694" t="s">
        <v>840</v>
      </c>
      <c r="B694" t="s">
        <v>280</v>
      </c>
      <c r="C694" t="s">
        <v>291</v>
      </c>
      <c r="D694" t="s">
        <v>1301</v>
      </c>
      <c r="E694" s="2">
        <v>52513</v>
      </c>
      <c r="F694" s="2" t="s">
        <v>305</v>
      </c>
      <c r="G694">
        <v>90</v>
      </c>
      <c r="H694">
        <v>0</v>
      </c>
      <c r="I694">
        <v>0</v>
      </c>
      <c r="J694" s="8">
        <v>7.06</v>
      </c>
      <c r="K694" s="8">
        <v>1.63</v>
      </c>
      <c r="L694" s="5" t="str">
        <f>VLOOKUP(X694,[5]Inputs!$A:$F,6,FALSE)</f>
        <v>1.0300</v>
      </c>
      <c r="M694" s="5" t="str">
        <f>VLOOKUP(X694,[5]Inputs!$A:$H,8,FALSE)</f>
        <v>1.0375</v>
      </c>
      <c r="N694" s="5" t="str">
        <f>VLOOKUP(X694,[5]Inputs!$A:$H,7,FALSE)</f>
        <v>1.0300</v>
      </c>
      <c r="O694">
        <v>0</v>
      </c>
      <c r="P694">
        <v>0</v>
      </c>
      <c r="Q694">
        <v>0</v>
      </c>
      <c r="R694">
        <v>0</v>
      </c>
      <c r="S694">
        <f>SQRT((100/(J694*[5]Inputs!$B$9))^2/(K694^2+1))*[5]Inputs!$B$8^2/100</f>
        <v>12.409471324438538</v>
      </c>
      <c r="T694">
        <f>SQRT((100/(J694*[5]Inputs!$B$9))^2-SQRT((100/(J694*[5]Inputs!$B$9))^2/(K694^2+1))^2)*[5]Inputs!$B$8^2/100/2/PI()/50</f>
        <v>6.4385935699593638E-2</v>
      </c>
      <c r="U694">
        <v>0</v>
      </c>
      <c r="V694">
        <v>0</v>
      </c>
      <c r="W694" t="str">
        <f t="shared" si="28"/>
        <v>PSCAD_SMIB_D_52513_SCR7.06_XR1.63_P0_Q0_Qref.7</v>
      </c>
      <c r="X694" t="str">
        <f t="shared" si="29"/>
        <v>0_0_7.06_1.63</v>
      </c>
      <c r="Z694">
        <v>0</v>
      </c>
    </row>
    <row r="695" spans="1:26" x14ac:dyDescent="0.25">
      <c r="A695" t="s">
        <v>841</v>
      </c>
      <c r="B695" t="s">
        <v>280</v>
      </c>
      <c r="C695" t="s">
        <v>291</v>
      </c>
      <c r="D695" t="s">
        <v>1301</v>
      </c>
      <c r="E695" s="2">
        <v>52513</v>
      </c>
      <c r="F695" s="2" t="s">
        <v>305</v>
      </c>
      <c r="G695">
        <v>90</v>
      </c>
      <c r="H695">
        <v>0</v>
      </c>
      <c r="I695">
        <v>0</v>
      </c>
      <c r="J695" s="8">
        <v>4.53</v>
      </c>
      <c r="K695" s="8">
        <v>1.21</v>
      </c>
      <c r="L695" s="5" t="str">
        <f>VLOOKUP(X695,[5]Inputs!$A:$F,6,FALSE)</f>
        <v>1.0300</v>
      </c>
      <c r="M695" s="5" t="str">
        <f>VLOOKUP(X695,[5]Inputs!$A:$H,8,FALSE)</f>
        <v>1.0375</v>
      </c>
      <c r="N695" s="5" t="str">
        <f>VLOOKUP(X695,[5]Inputs!$A:$H,7,FALSE)</f>
        <v>1.0300</v>
      </c>
      <c r="O695">
        <v>0</v>
      </c>
      <c r="P695">
        <v>0</v>
      </c>
      <c r="Q695">
        <v>0</v>
      </c>
      <c r="R695">
        <v>0</v>
      </c>
      <c r="S695">
        <f>SQRT((100/(J695*[5]Inputs!$B$9))^2/(K695^2+1))*[5]Inputs!$B$8^2/100</f>
        <v>23.560643977140487</v>
      </c>
      <c r="T695">
        <f>SQRT((100/(J695*[5]Inputs!$B$9))^2-SQRT((100/(J695*[5]Inputs!$B$9))^2/(K695^2+1))^2)*[5]Inputs!$B$8^2/100/2/PI()/50</f>
        <v>9.0744989423642869E-2</v>
      </c>
      <c r="U695">
        <v>0</v>
      </c>
      <c r="V695">
        <v>0</v>
      </c>
      <c r="W695" t="str">
        <f t="shared" si="28"/>
        <v>PSCAD_SMIB_D_52513_SCR4.53_XR1.21_P0_Q0_Qref.8</v>
      </c>
      <c r="X695" t="str">
        <f t="shared" si="29"/>
        <v>0_0_4.53_1.21</v>
      </c>
      <c r="Z695">
        <v>0</v>
      </c>
    </row>
    <row r="696" spans="1:26" x14ac:dyDescent="0.25">
      <c r="A696" t="s">
        <v>842</v>
      </c>
      <c r="B696" t="s">
        <v>280</v>
      </c>
      <c r="C696" t="s">
        <v>292</v>
      </c>
      <c r="D696" t="s">
        <v>1301</v>
      </c>
      <c r="E696" s="2">
        <v>52513</v>
      </c>
      <c r="F696" s="2" t="s">
        <v>305</v>
      </c>
      <c r="G696">
        <v>90</v>
      </c>
      <c r="H696">
        <v>1</v>
      </c>
      <c r="I696">
        <v>0</v>
      </c>
      <c r="J696">
        <v>3</v>
      </c>
      <c r="K696">
        <v>14</v>
      </c>
      <c r="L696" s="5" t="str">
        <f>VLOOKUP(X696,[5]Inputs!$A:$F,6,FALSE)</f>
        <v>1.0573</v>
      </c>
      <c r="M696" s="5" t="str">
        <f>VLOOKUP(X696,[5]Inputs!$A:$H,8,FALSE)</f>
        <v>1.0500</v>
      </c>
      <c r="N696" s="5" t="str">
        <f>VLOOKUP(X696,[5]Inputs!$A:$H,7,FALSE)</f>
        <v>1.0300</v>
      </c>
      <c r="O696">
        <v>0</v>
      </c>
      <c r="P696">
        <v>0</v>
      </c>
      <c r="Q696">
        <v>0</v>
      </c>
      <c r="R696">
        <v>0</v>
      </c>
      <c r="S696">
        <f>SQRT((100/(J696*[5]Inputs!$B$9))^2/(K696^2+1))*[5]Inputs!$B$8^2/100</f>
        <v>3.9788737147094158</v>
      </c>
      <c r="T696">
        <f>SQRT((100/(J696*[5]Inputs!$B$9))^2-SQRT((100/(J696*[5]Inputs!$B$9))^2/(K696^2+1))^2)*[5]Inputs!$B$8^2/100/2/PI()/50</f>
        <v>0.17731207749763631</v>
      </c>
      <c r="U696">
        <v>0</v>
      </c>
      <c r="V696">
        <v>0</v>
      </c>
      <c r="W696" t="str">
        <f t="shared" si="28"/>
        <v>PSCAD_SMIB_D_52513_SCR3_XR14_P1_Q0_PFref.1</v>
      </c>
      <c r="X696" t="str">
        <f t="shared" si="29"/>
        <v>1_0_3_14</v>
      </c>
      <c r="Z696">
        <v>0</v>
      </c>
    </row>
    <row r="697" spans="1:26" x14ac:dyDescent="0.25">
      <c r="A697" t="s">
        <v>843</v>
      </c>
      <c r="B697" t="s">
        <v>280</v>
      </c>
      <c r="C697" t="s">
        <v>292</v>
      </c>
      <c r="D697" t="s">
        <v>1301</v>
      </c>
      <c r="E697" s="2">
        <v>52513</v>
      </c>
      <c r="F697" s="2" t="s">
        <v>305</v>
      </c>
      <c r="G697">
        <v>90</v>
      </c>
      <c r="H697">
        <v>1</v>
      </c>
      <c r="I697">
        <v>0</v>
      </c>
      <c r="J697">
        <v>3</v>
      </c>
      <c r="K697">
        <v>3</v>
      </c>
      <c r="L697" s="5" t="str">
        <f>VLOOKUP(X697,[5]Inputs!$A:$F,6,FALSE)</f>
        <v>0.9773</v>
      </c>
      <c r="M697" s="5" t="str">
        <f>VLOOKUP(X697,[5]Inputs!$A:$H,8,FALSE)</f>
        <v>1.0375</v>
      </c>
      <c r="N697" s="5" t="str">
        <f>VLOOKUP(X697,[5]Inputs!$A:$H,7,FALSE)</f>
        <v>1.0300</v>
      </c>
      <c r="O697">
        <v>0</v>
      </c>
      <c r="P697">
        <v>0</v>
      </c>
      <c r="Q697">
        <v>0</v>
      </c>
      <c r="R697">
        <v>0</v>
      </c>
      <c r="S697">
        <f>SQRT((100/(J697*[5]Inputs!$B$9))^2/(K697^2+1))*[5]Inputs!$B$8^2/100</f>
        <v>17.660104471401873</v>
      </c>
      <c r="T697">
        <f>SQRT((100/(J697*[5]Inputs!$B$9))^2-SQRT((100/(J697*[5]Inputs!$B$9))^2/(K697^2+1))^2)*[5]Inputs!$B$8^2/100/2/PI()/50</f>
        <v>0.16864157532857349</v>
      </c>
      <c r="U697">
        <v>0</v>
      </c>
      <c r="V697">
        <v>0</v>
      </c>
      <c r="W697" t="str">
        <f t="shared" si="28"/>
        <v>PSCAD_SMIB_D_52513_SCR3_XR3_P1_Q0_PFref.2</v>
      </c>
      <c r="X697" t="str">
        <f t="shared" si="29"/>
        <v>1_0_3_3</v>
      </c>
      <c r="Z697">
        <v>0</v>
      </c>
    </row>
    <row r="698" spans="1:26" x14ac:dyDescent="0.25">
      <c r="A698" t="s">
        <v>844</v>
      </c>
      <c r="B698" t="s">
        <v>280</v>
      </c>
      <c r="C698" t="s">
        <v>292</v>
      </c>
      <c r="D698" t="s">
        <v>1301</v>
      </c>
      <c r="E698" s="2" t="s">
        <v>1338</v>
      </c>
      <c r="F698" s="2" t="s">
        <v>305</v>
      </c>
      <c r="G698">
        <v>90</v>
      </c>
      <c r="H698">
        <v>1</v>
      </c>
      <c r="I698">
        <v>0</v>
      </c>
      <c r="J698" s="8">
        <v>7.06</v>
      </c>
      <c r="K698" s="8">
        <v>1.63</v>
      </c>
      <c r="L698" s="5" t="str">
        <f>VLOOKUP(X698,[5]Inputs!$A:$F,6,FALSE)</f>
        <v>0.9653</v>
      </c>
      <c r="M698" s="5" t="str">
        <f>VLOOKUP(X698,[5]Inputs!$A:$H,8,FALSE)</f>
        <v>1.0375</v>
      </c>
      <c r="N698" s="5" t="str">
        <f>VLOOKUP(X698,[5]Inputs!$A:$H,7,FALSE)</f>
        <v>1.0300</v>
      </c>
      <c r="O698">
        <v>0</v>
      </c>
      <c r="P698">
        <v>0</v>
      </c>
      <c r="Q698">
        <v>0</v>
      </c>
      <c r="R698">
        <v>0</v>
      </c>
      <c r="S698">
        <f>SQRT((100/(J698*[5]Inputs!$B$9))^2/(K698^2+1))*[5]Inputs!$B$8^2/100</f>
        <v>12.409471324438538</v>
      </c>
      <c r="T698">
        <f>SQRT((100/(J698*[5]Inputs!$B$9))^2-SQRT((100/(J698*[5]Inputs!$B$9))^2/(K698^2+1))^2)*[5]Inputs!$B$8^2/100/2/PI()/50</f>
        <v>6.4385935699593638E-2</v>
      </c>
      <c r="U698">
        <v>0</v>
      </c>
      <c r="V698">
        <v>0</v>
      </c>
      <c r="W698" t="str">
        <f t="shared" si="28"/>
        <v>PSCAD_SMIB_D_BESSD_Benchmark_SMIB_S5253_SCR7.06_XR1.63_P1_Q0_PFref.3</v>
      </c>
      <c r="X698" t="str">
        <f t="shared" si="29"/>
        <v>1_0_7.06_1.63</v>
      </c>
      <c r="Z698">
        <v>0</v>
      </c>
    </row>
    <row r="699" spans="1:26" x14ac:dyDescent="0.25">
      <c r="A699" t="s">
        <v>845</v>
      </c>
      <c r="B699" t="s">
        <v>280</v>
      </c>
      <c r="C699" t="s">
        <v>292</v>
      </c>
      <c r="D699" t="s">
        <v>1301</v>
      </c>
      <c r="E699" s="2">
        <v>52513</v>
      </c>
      <c r="F699" s="2" t="s">
        <v>305</v>
      </c>
      <c r="G699">
        <v>90</v>
      </c>
      <c r="H699">
        <v>1</v>
      </c>
      <c r="I699">
        <v>0</v>
      </c>
      <c r="J699" s="8">
        <v>4.53</v>
      </c>
      <c r="K699" s="8">
        <v>1.21</v>
      </c>
      <c r="L699" s="5" t="str">
        <f>VLOOKUP(X699,[5]Inputs!$A:$F,6,FALSE)</f>
        <v>0.9087</v>
      </c>
      <c r="M699" s="5" t="str">
        <f>VLOOKUP(X699,[5]Inputs!$A:$H,8,FALSE)</f>
        <v>1.0375</v>
      </c>
      <c r="N699" s="5" t="str">
        <f>VLOOKUP(X699,[5]Inputs!$A:$H,7,FALSE)</f>
        <v>1.0300</v>
      </c>
      <c r="O699">
        <v>0</v>
      </c>
      <c r="P699">
        <v>0</v>
      </c>
      <c r="Q699">
        <v>0</v>
      </c>
      <c r="R699">
        <v>0</v>
      </c>
      <c r="S699">
        <f>SQRT((100/(J699*[5]Inputs!$B$9))^2/(K699^2+1))*[5]Inputs!$B$8^2/100</f>
        <v>23.560643977140487</v>
      </c>
      <c r="T699">
        <f>SQRT((100/(J699*[5]Inputs!$B$9))^2-SQRT((100/(J699*[5]Inputs!$B$9))^2/(K699^2+1))^2)*[5]Inputs!$B$8^2/100/2/PI()/50</f>
        <v>9.0744989423642869E-2</v>
      </c>
      <c r="U699">
        <v>0</v>
      </c>
      <c r="V699">
        <v>0</v>
      </c>
      <c r="W699" t="str">
        <f t="shared" si="28"/>
        <v>PSCAD_SMIB_D_52513_SCR4.53_XR1.21_P1_Q0_PFref.4</v>
      </c>
      <c r="X699" t="str">
        <f t="shared" si="29"/>
        <v>1_0_4.53_1.21</v>
      </c>
      <c r="Z699">
        <v>0</v>
      </c>
    </row>
    <row r="700" spans="1:26" x14ac:dyDescent="0.25">
      <c r="A700" t="s">
        <v>1339</v>
      </c>
      <c r="B700" t="s">
        <v>55</v>
      </c>
      <c r="C700" t="s">
        <v>294</v>
      </c>
      <c r="D700" t="s">
        <v>1301</v>
      </c>
      <c r="E700" s="2">
        <v>5254</v>
      </c>
      <c r="F700" s="2" t="s">
        <v>305</v>
      </c>
      <c r="G700">
        <v>55</v>
      </c>
      <c r="H700">
        <v>1</v>
      </c>
      <c r="I700">
        <v>-0.39500000000000002</v>
      </c>
      <c r="J700">
        <v>1000</v>
      </c>
      <c r="K700">
        <v>10</v>
      </c>
      <c r="L700" s="5" t="str">
        <f>VLOOKUP(X700,[5]Inputs!$A:$F,6,FALSE)</f>
        <v>1.0303</v>
      </c>
      <c r="M700" s="5" t="str">
        <f>VLOOKUP(X700,[5]Inputs!$A:$H,8,FALSE)</f>
        <v>1.0000</v>
      </c>
      <c r="N700" s="5" t="str">
        <f>VLOOKUP(X700,[5]Inputs!$A:$H,7,FALSE)</f>
        <v>1.0100</v>
      </c>
      <c r="O700">
        <v>0</v>
      </c>
      <c r="P700">
        <v>0</v>
      </c>
      <c r="Q700">
        <v>0</v>
      </c>
      <c r="R700">
        <v>0</v>
      </c>
      <c r="S700">
        <f>SQRT((100/(J700*[5]Inputs!$B$9))^2/(K700^2+1))*[5]Inputs!$B$8^2/100</f>
        <v>1.6670700002133509E-2</v>
      </c>
      <c r="T700">
        <f>SQRT((100/(J700*[5]Inputs!$B$9))^2-SQRT((100/(J700*[5]Inputs!$B$9))^2/(K700^2+1))^2)*[5]Inputs!$B$8^2/100/2/PI()/50</f>
        <v>5.3064486202832376E-4</v>
      </c>
      <c r="U700">
        <v>0</v>
      </c>
      <c r="V700">
        <v>0</v>
      </c>
      <c r="W700" t="str">
        <f t="shared" si="28"/>
        <v>PSCAD_SMIB_D_5254_SCR1000_XR10_P1_Q-0.395_LVRT.1</v>
      </c>
      <c r="X700" t="str">
        <f t="shared" si="29"/>
        <v>1_-0.395_1000_10</v>
      </c>
      <c r="Z700">
        <v>0</v>
      </c>
    </row>
    <row r="701" spans="1:26" x14ac:dyDescent="0.25">
      <c r="A701" t="s">
        <v>1340</v>
      </c>
      <c r="B701" t="s">
        <v>55</v>
      </c>
      <c r="C701" t="s">
        <v>294</v>
      </c>
      <c r="D701" t="s">
        <v>1301</v>
      </c>
      <c r="E701" s="2">
        <v>5254</v>
      </c>
      <c r="F701" s="2" t="s">
        <v>305</v>
      </c>
      <c r="G701">
        <v>55</v>
      </c>
      <c r="H701">
        <v>1</v>
      </c>
      <c r="I701">
        <v>0.39500000000000002</v>
      </c>
      <c r="J701">
        <v>1000</v>
      </c>
      <c r="K701">
        <v>10</v>
      </c>
      <c r="L701" s="5" t="str">
        <f>VLOOKUP(X701,[5]Inputs!$A:$F,6,FALSE)</f>
        <v>1.0295</v>
      </c>
      <c r="M701" s="5" t="str">
        <f>VLOOKUP(X701,[5]Inputs!$A:$H,8,FALSE)</f>
        <v>1.1000</v>
      </c>
      <c r="N701" s="5" t="str">
        <f>VLOOKUP(X701,[5]Inputs!$A:$H,7,FALSE)</f>
        <v>1.0500</v>
      </c>
      <c r="O701">
        <v>0</v>
      </c>
      <c r="P701">
        <v>0</v>
      </c>
      <c r="Q701">
        <v>0</v>
      </c>
      <c r="R701">
        <v>0</v>
      </c>
      <c r="S701">
        <f>SQRT((100/(J701*[5]Inputs!$B$9))^2/(K701^2+1))*[5]Inputs!$B$8^2/100</f>
        <v>1.6670700002133509E-2</v>
      </c>
      <c r="T701">
        <f>SQRT((100/(J701*[5]Inputs!$B$9))^2-SQRT((100/(J701*[5]Inputs!$B$9))^2/(K701^2+1))^2)*[5]Inputs!$B$8^2/100/2/PI()/50</f>
        <v>5.3064486202832376E-4</v>
      </c>
      <c r="U701">
        <v>0</v>
      </c>
      <c r="V701">
        <v>0</v>
      </c>
      <c r="W701" t="str">
        <f t="shared" si="28"/>
        <v>PSCAD_SMIB_D_5254_SCR1000_XR10_P1_Q0.395_LVRT.3</v>
      </c>
      <c r="X701" t="str">
        <f t="shared" si="29"/>
        <v>1_0.395_1000_10</v>
      </c>
      <c r="Z701">
        <v>0</v>
      </c>
    </row>
    <row r="702" spans="1:26" x14ac:dyDescent="0.25">
      <c r="A702" t="s">
        <v>858</v>
      </c>
      <c r="B702" t="s">
        <v>55</v>
      </c>
      <c r="C702" t="s">
        <v>295</v>
      </c>
      <c r="D702" t="s">
        <v>1301</v>
      </c>
      <c r="E702" s="2">
        <v>5254</v>
      </c>
      <c r="F702" s="2" t="s">
        <v>305</v>
      </c>
      <c r="G702">
        <v>150</v>
      </c>
      <c r="H702">
        <v>1</v>
      </c>
      <c r="I702">
        <v>0.39500000000000002</v>
      </c>
      <c r="J702">
        <v>1000</v>
      </c>
      <c r="K702">
        <v>10</v>
      </c>
      <c r="L702" s="5" t="str">
        <f>VLOOKUP(X702,[5]Inputs!$A:$F,6,FALSE)</f>
        <v>1.0295</v>
      </c>
      <c r="M702" s="5" t="str">
        <f>VLOOKUP(X702,[5]Inputs!$A:$H,8,FALSE)</f>
        <v>1.1000</v>
      </c>
      <c r="N702" s="5" t="str">
        <f>VLOOKUP(X702,[5]Inputs!$A:$H,7,FALSE)</f>
        <v>1.0500</v>
      </c>
      <c r="O702">
        <v>0</v>
      </c>
      <c r="P702">
        <v>0</v>
      </c>
      <c r="Q702">
        <v>0</v>
      </c>
      <c r="R702">
        <v>0</v>
      </c>
      <c r="S702">
        <f>SQRT((100/(J702*[5]Inputs!$B$9))^2/(K702^2+1))*[5]Inputs!$B$8^2/100</f>
        <v>1.6670700002133509E-2</v>
      </c>
      <c r="T702">
        <f>SQRT((100/(J702*[5]Inputs!$B$9))^2-SQRT((100/(J702*[5]Inputs!$B$9))^2/(K702^2+1))^2)*[5]Inputs!$B$8^2/100/2/PI()/50</f>
        <v>5.3064486202832376E-4</v>
      </c>
      <c r="U702">
        <v>0</v>
      </c>
      <c r="V702">
        <v>0</v>
      </c>
      <c r="W702" t="str">
        <f t="shared" si="28"/>
        <v>PSCAD_SMIB_D_5254_SCR1000_XR10_P1_Q0.395_HVRT.1</v>
      </c>
      <c r="X702" t="str">
        <f t="shared" si="29"/>
        <v>1_0.395_1000_10</v>
      </c>
      <c r="Z702">
        <v>0</v>
      </c>
    </row>
    <row r="703" spans="1:26" x14ac:dyDescent="0.25">
      <c r="A703" t="s">
        <v>860</v>
      </c>
      <c r="B703" t="s">
        <v>55</v>
      </c>
      <c r="C703" t="s">
        <v>295</v>
      </c>
      <c r="D703" t="s">
        <v>1301</v>
      </c>
      <c r="E703" s="2">
        <v>5254</v>
      </c>
      <c r="F703" s="2" t="s">
        <v>305</v>
      </c>
      <c r="G703">
        <v>150</v>
      </c>
      <c r="H703">
        <v>1</v>
      </c>
      <c r="I703">
        <v>-0.39500000000000002</v>
      </c>
      <c r="J703">
        <v>1000</v>
      </c>
      <c r="K703">
        <v>10</v>
      </c>
      <c r="L703" s="5" t="str">
        <f>VLOOKUP(X703,[5]Inputs!$A:$F,6,FALSE)</f>
        <v>1.0303</v>
      </c>
      <c r="M703" s="5" t="str">
        <f>VLOOKUP(X703,[5]Inputs!$A:$H,8,FALSE)</f>
        <v>1.0000</v>
      </c>
      <c r="N703" s="5" t="str">
        <f>VLOOKUP(X703,[5]Inputs!$A:$H,7,FALSE)</f>
        <v>1.0100</v>
      </c>
      <c r="O703">
        <v>0</v>
      </c>
      <c r="P703">
        <v>0</v>
      </c>
      <c r="Q703">
        <v>0</v>
      </c>
      <c r="R703">
        <v>0</v>
      </c>
      <c r="S703">
        <f>SQRT((100/(J703*[5]Inputs!$B$9))^2/(K703^2+1))*[5]Inputs!$B$8^2/100</f>
        <v>1.6670700002133509E-2</v>
      </c>
      <c r="T703">
        <f>SQRT((100/(J703*[5]Inputs!$B$9))^2-SQRT((100/(J703*[5]Inputs!$B$9))^2/(K703^2+1))^2)*[5]Inputs!$B$8^2/100/2/PI()/50</f>
        <v>5.3064486202832376E-4</v>
      </c>
      <c r="U703">
        <v>0</v>
      </c>
      <c r="V703">
        <v>0</v>
      </c>
      <c r="W703" t="str">
        <f t="shared" si="28"/>
        <v>PSCAD_SMIB_D_5254_SCR1000_XR10_P1_Q-0.395_HVRT.3</v>
      </c>
      <c r="X703" t="str">
        <f t="shared" si="29"/>
        <v>1_-0.395_1000_10</v>
      </c>
      <c r="Z703">
        <v>0</v>
      </c>
    </row>
    <row r="704" spans="1:26" x14ac:dyDescent="0.25">
      <c r="A704" t="s">
        <v>846</v>
      </c>
      <c r="B704" t="s">
        <v>55</v>
      </c>
      <c r="C704" t="s">
        <v>296</v>
      </c>
      <c r="D704" t="s">
        <v>1301</v>
      </c>
      <c r="E704" s="2">
        <v>52514</v>
      </c>
      <c r="F704" s="2" t="s">
        <v>305</v>
      </c>
      <c r="G704">
        <v>600</v>
      </c>
      <c r="H704">
        <v>1</v>
      </c>
      <c r="I704">
        <v>0</v>
      </c>
      <c r="J704">
        <v>7.06</v>
      </c>
      <c r="K704">
        <v>1.63</v>
      </c>
      <c r="L704" s="5" t="str">
        <f>VLOOKUP(X704,[5]Inputs!$A:$F,6,FALSE)</f>
        <v>0.9653</v>
      </c>
      <c r="M704" s="5" t="str">
        <f>VLOOKUP(X704,[5]Inputs!$A:$H,8,FALSE)</f>
        <v>1.0375</v>
      </c>
      <c r="N704" s="5" t="str">
        <f>VLOOKUP(X704,[5]Inputs!$A:$H,7,FALSE)</f>
        <v>1.0300</v>
      </c>
      <c r="O704">
        <v>0</v>
      </c>
      <c r="P704">
        <v>0</v>
      </c>
      <c r="Q704">
        <v>0</v>
      </c>
      <c r="R704">
        <v>0</v>
      </c>
      <c r="S704">
        <f>SQRT((100/(J704*[5]Inputs!$B$9))^2/(K704^2+1))*[5]Inputs!$B$8^2/100</f>
        <v>12.409471324438538</v>
      </c>
      <c r="T704">
        <f>SQRT((100/(J704*[5]Inputs!$B$9))^2-SQRT((100/(J704*[5]Inputs!$B$9))^2/(K704^2+1))^2)*[5]Inputs!$B$8^2/100/2/PI()/50</f>
        <v>6.4385935699593638E-2</v>
      </c>
      <c r="U704">
        <v>0</v>
      </c>
      <c r="V704">
        <v>0</v>
      </c>
      <c r="W704" t="str">
        <f t="shared" si="28"/>
        <v>PSCAD_SMIB_D_52514_SCR7.06_XR1.63_P1_Q0_AGC.1</v>
      </c>
      <c r="X704" t="str">
        <f t="shared" si="29"/>
        <v>1_0_7.06_1.63</v>
      </c>
      <c r="Z704">
        <v>0</v>
      </c>
    </row>
    <row r="705" spans="1:26" x14ac:dyDescent="0.25">
      <c r="A705" t="s">
        <v>847</v>
      </c>
      <c r="B705" t="s">
        <v>55</v>
      </c>
      <c r="C705" t="s">
        <v>296</v>
      </c>
      <c r="D705" t="s">
        <v>1301</v>
      </c>
      <c r="E705" s="2">
        <v>52514</v>
      </c>
      <c r="F705" s="2" t="s">
        <v>305</v>
      </c>
      <c r="G705">
        <v>600</v>
      </c>
      <c r="H705">
        <v>1</v>
      </c>
      <c r="I705">
        <v>0</v>
      </c>
      <c r="J705">
        <v>4.53</v>
      </c>
      <c r="K705">
        <v>1.21</v>
      </c>
      <c r="L705" s="5" t="str">
        <f>VLOOKUP(X705,[5]Inputs!$A:$F,6,FALSE)</f>
        <v>0.9087</v>
      </c>
      <c r="M705" s="5" t="str">
        <f>VLOOKUP(X705,[5]Inputs!$A:$H,8,FALSE)</f>
        <v>1.0375</v>
      </c>
      <c r="N705" s="5" t="str">
        <f>VLOOKUP(X705,[5]Inputs!$A:$H,7,FALSE)</f>
        <v>1.0300</v>
      </c>
      <c r="O705">
        <v>0</v>
      </c>
      <c r="P705">
        <v>0</v>
      </c>
      <c r="Q705">
        <v>0</v>
      </c>
      <c r="R705">
        <v>0</v>
      </c>
      <c r="S705">
        <f>SQRT((100/(J705*[5]Inputs!$B$9))^2/(K705^2+1))*[5]Inputs!$B$8^2/100</f>
        <v>23.560643977140487</v>
      </c>
      <c r="T705">
        <f>SQRT((100/(J705*[5]Inputs!$B$9))^2-SQRT((100/(J705*[5]Inputs!$B$9))^2/(K705^2+1))^2)*[5]Inputs!$B$8^2/100/2/PI()/50</f>
        <v>9.0744989423642869E-2</v>
      </c>
      <c r="U705">
        <v>0</v>
      </c>
      <c r="V705">
        <v>0</v>
      </c>
      <c r="W705" t="str">
        <f t="shared" si="28"/>
        <v>PSCAD_SMIB_D_52514_SCR4.53_XR1.21_P1_Q0_AGC.2</v>
      </c>
      <c r="X705" t="str">
        <f t="shared" si="29"/>
        <v>1_0_4.53_1.21</v>
      </c>
      <c r="Z705">
        <v>0</v>
      </c>
    </row>
    <row r="706" spans="1:26" x14ac:dyDescent="0.25">
      <c r="A706" t="s">
        <v>848</v>
      </c>
      <c r="B706" t="s">
        <v>55</v>
      </c>
      <c r="C706" t="s">
        <v>297</v>
      </c>
      <c r="D706" t="s">
        <v>1301</v>
      </c>
      <c r="E706" s="2">
        <v>52514</v>
      </c>
      <c r="F706" s="2" t="s">
        <v>305</v>
      </c>
      <c r="G706">
        <v>35</v>
      </c>
      <c r="H706">
        <v>1</v>
      </c>
      <c r="I706">
        <v>0</v>
      </c>
      <c r="J706">
        <v>7.06</v>
      </c>
      <c r="K706">
        <v>1.63</v>
      </c>
      <c r="L706" s="5" t="str">
        <f>VLOOKUP(X706,[5]Inputs!$A:$F,6,FALSE)</f>
        <v>0.9653</v>
      </c>
      <c r="M706" s="5" t="str">
        <f>VLOOKUP(X706,[5]Inputs!$A:$H,8,FALSE)</f>
        <v>1.0375</v>
      </c>
      <c r="N706" s="5" t="str">
        <f>VLOOKUP(X706,[5]Inputs!$A:$H,7,FALSE)</f>
        <v>1.0300</v>
      </c>
      <c r="O706">
        <v>0</v>
      </c>
      <c r="P706">
        <v>0</v>
      </c>
      <c r="Q706">
        <v>0</v>
      </c>
      <c r="R706">
        <v>0</v>
      </c>
      <c r="S706">
        <f>SQRT((100/(J706*[5]Inputs!$B$9))^2/(K706^2+1))*[5]Inputs!$B$8^2/100</f>
        <v>12.409471324438538</v>
      </c>
      <c r="T706">
        <f>SQRT((100/(J706*[5]Inputs!$B$9))^2-SQRT((100/(J706*[5]Inputs!$B$9))^2/(K706^2+1))^2)*[5]Inputs!$B$8^2/100/2/PI()/50</f>
        <v>6.4385935699593638E-2</v>
      </c>
      <c r="U706">
        <v>0</v>
      </c>
      <c r="V706">
        <v>0</v>
      </c>
      <c r="W706" t="str">
        <f t="shared" si="28"/>
        <v>PSCAD_SMIB_D_52514_SCR7.06_XR1.63_P1_Q0_AGC.5</v>
      </c>
      <c r="X706" t="str">
        <f t="shared" si="29"/>
        <v>1_0_7.06_1.63</v>
      </c>
      <c r="Z706">
        <v>0</v>
      </c>
    </row>
    <row r="707" spans="1:26" x14ac:dyDescent="0.25">
      <c r="A707" t="s">
        <v>849</v>
      </c>
      <c r="B707" t="s">
        <v>55</v>
      </c>
      <c r="C707" t="s">
        <v>297</v>
      </c>
      <c r="D707" t="s">
        <v>1301</v>
      </c>
      <c r="E707" s="2">
        <v>52514</v>
      </c>
      <c r="F707" s="2" t="s">
        <v>305</v>
      </c>
      <c r="G707">
        <v>35</v>
      </c>
      <c r="H707">
        <v>1</v>
      </c>
      <c r="I707">
        <v>0</v>
      </c>
      <c r="J707">
        <v>4.53</v>
      </c>
      <c r="K707">
        <v>1.21</v>
      </c>
      <c r="L707" s="5" t="str">
        <f>VLOOKUP(X707,[5]Inputs!$A:$F,6,FALSE)</f>
        <v>0.9087</v>
      </c>
      <c r="M707" s="5" t="str">
        <f>VLOOKUP(X707,[5]Inputs!$A:$H,8,FALSE)</f>
        <v>1.0375</v>
      </c>
      <c r="N707" s="5" t="str">
        <f>VLOOKUP(X707,[5]Inputs!$A:$H,7,FALSE)</f>
        <v>1.0300</v>
      </c>
      <c r="O707">
        <v>0</v>
      </c>
      <c r="P707">
        <v>0</v>
      </c>
      <c r="Q707">
        <v>0</v>
      </c>
      <c r="R707">
        <v>0</v>
      </c>
      <c r="S707">
        <f>SQRT((100/(J707*[5]Inputs!$B$9))^2/(K707^2+1))*[5]Inputs!$B$8^2/100</f>
        <v>23.560643977140487</v>
      </c>
      <c r="T707">
        <f>SQRT((100/(J707*[5]Inputs!$B$9))^2-SQRT((100/(J707*[5]Inputs!$B$9))^2/(K707^2+1))^2)*[5]Inputs!$B$8^2/100/2/PI()/50</f>
        <v>9.0744989423642869E-2</v>
      </c>
      <c r="U707">
        <v>0</v>
      </c>
      <c r="V707">
        <v>0</v>
      </c>
      <c r="W707" t="str">
        <f t="shared" ref="W707:W770" si="30">"PSCAD_"&amp;F707&amp;"_"&amp;D707&amp;"_"&amp;E707&amp;"_SCR"&amp;ROUND(J707,2)&amp;"_XR"&amp;ROUND(K707,2)&amp;"_P"&amp;H707&amp;"_Q"&amp;I707&amp;"_"&amp;A707</f>
        <v>PSCAD_SMIB_D_52514_SCR4.53_XR1.21_P1_Q0_AGC.6</v>
      </c>
      <c r="X707" t="str">
        <f t="shared" ref="X707:X770" si="31">H707&amp;"_"&amp;I707&amp;"_"&amp;ROUND(J707,2)&amp;"_"&amp;ROUND(K707,2)</f>
        <v>1_0_4.53_1.21</v>
      </c>
      <c r="Z707">
        <v>0</v>
      </c>
    </row>
    <row r="708" spans="1:26" x14ac:dyDescent="0.25">
      <c r="A708" s="4" t="s">
        <v>850</v>
      </c>
      <c r="B708" t="s">
        <v>55</v>
      </c>
      <c r="C708" t="s">
        <v>298</v>
      </c>
      <c r="D708" t="s">
        <v>1301</v>
      </c>
      <c r="E708" s="2">
        <v>5253</v>
      </c>
      <c r="F708" s="2" t="s">
        <v>305</v>
      </c>
      <c r="G708">
        <v>750</v>
      </c>
      <c r="H708">
        <v>1</v>
      </c>
      <c r="I708">
        <v>0</v>
      </c>
      <c r="J708">
        <v>7.06</v>
      </c>
      <c r="K708">
        <v>1.6319999999999999</v>
      </c>
      <c r="L708" s="5" t="str">
        <f>VLOOKUP(X708,[5]Inputs!$A:$F,6,FALSE)</f>
        <v>0.9653</v>
      </c>
      <c r="M708" s="5" t="str">
        <f>VLOOKUP(X708,[5]Inputs!$A:$H,8,FALSE)</f>
        <v>1.0375</v>
      </c>
      <c r="N708" s="5" t="str">
        <f>VLOOKUP(X708,[5]Inputs!$A:$H,7,FALSE)</f>
        <v>1.0300</v>
      </c>
      <c r="O708">
        <v>0</v>
      </c>
      <c r="P708">
        <v>0</v>
      </c>
      <c r="Q708">
        <v>0</v>
      </c>
      <c r="R708">
        <v>0</v>
      </c>
      <c r="S708">
        <f>SQRT((100/(J708*[5]Inputs!$B$9))^2/(K708^2+1))*[5]Inputs!$B$8^2/100</f>
        <v>12.398416711713384</v>
      </c>
      <c r="T708">
        <f>SQRT((100/(J708*[5]Inputs!$B$9))^2-SQRT((100/(J708*[5]Inputs!$B$9))^2/(K708^2+1))^2)*[5]Inputs!$B$8^2/100/2/PI()/50</f>
        <v>6.4407510153791842E-2</v>
      </c>
      <c r="U708">
        <v>0</v>
      </c>
      <c r="V708">
        <v>0</v>
      </c>
      <c r="W708" t="str">
        <f t="shared" si="30"/>
        <v>PSCAD_SMIB_D_5253_SCR7.06_XR1.63_P1_Q0_OF.1</v>
      </c>
      <c r="X708" t="str">
        <f t="shared" si="31"/>
        <v>1_0_7.06_1.63</v>
      </c>
      <c r="Z708">
        <v>0</v>
      </c>
    </row>
    <row r="709" spans="1:26" x14ac:dyDescent="0.25">
      <c r="A709" s="4" t="s">
        <v>851</v>
      </c>
      <c r="B709" t="s">
        <v>55</v>
      </c>
      <c r="C709" t="s">
        <v>298</v>
      </c>
      <c r="D709" t="s">
        <v>1301</v>
      </c>
      <c r="E709" s="2">
        <v>5253</v>
      </c>
      <c r="F709" s="2" t="s">
        <v>305</v>
      </c>
      <c r="G709">
        <v>750</v>
      </c>
      <c r="H709">
        <v>1</v>
      </c>
      <c r="I709">
        <v>0</v>
      </c>
      <c r="J709">
        <v>4.53</v>
      </c>
      <c r="K709">
        <v>1.212</v>
      </c>
      <c r="L709" s="5" t="str">
        <f>VLOOKUP(X709,[5]Inputs!$A:$F,6,FALSE)</f>
        <v>0.9087</v>
      </c>
      <c r="M709" s="5" t="str">
        <f>VLOOKUP(X709,[5]Inputs!$A:$H,8,FALSE)</f>
        <v>1.0375</v>
      </c>
      <c r="N709" s="5" t="str">
        <f>VLOOKUP(X709,[5]Inputs!$A:$H,7,FALSE)</f>
        <v>1.0300</v>
      </c>
      <c r="O709">
        <v>0</v>
      </c>
      <c r="P709">
        <v>0</v>
      </c>
      <c r="Q709">
        <v>0</v>
      </c>
      <c r="R709">
        <v>0</v>
      </c>
      <c r="S709">
        <f>SQRT((100/(J709*[5]Inputs!$B$9))^2/(K709^2+1))*[5]Inputs!$B$8^2/100</f>
        <v>23.537519962726652</v>
      </c>
      <c r="T709">
        <f>SQRT((100/(J709*[5]Inputs!$B$9))^2-SQRT((100/(J709*[5]Inputs!$B$9))^2/(K709^2+1))^2)*[5]Inputs!$B$8^2/100/2/PI()/50</f>
        <v>9.0805770640656772E-2</v>
      </c>
      <c r="U709">
        <v>0</v>
      </c>
      <c r="V709">
        <v>0</v>
      </c>
      <c r="W709" t="str">
        <f t="shared" si="30"/>
        <v>PSCAD_SMIB_D_5253_SCR4.53_XR1.21_P1_Q0_OF.2</v>
      </c>
      <c r="X709" t="str">
        <f t="shared" si="31"/>
        <v>1_0_4.53_1.21</v>
      </c>
      <c r="Z709">
        <v>0</v>
      </c>
    </row>
    <row r="710" spans="1:26" x14ac:dyDescent="0.25">
      <c r="A710" s="4" t="s">
        <v>1341</v>
      </c>
      <c r="B710" t="s">
        <v>55</v>
      </c>
      <c r="C710" t="s">
        <v>298</v>
      </c>
      <c r="D710" t="s">
        <v>1301</v>
      </c>
      <c r="E710" s="2">
        <v>5253</v>
      </c>
      <c r="F710" s="2" t="s">
        <v>305</v>
      </c>
      <c r="G710">
        <v>750</v>
      </c>
      <c r="H710" s="4">
        <v>0.5</v>
      </c>
      <c r="I710" s="4">
        <v>0</v>
      </c>
      <c r="J710" s="4">
        <v>7.06</v>
      </c>
      <c r="K710" s="4">
        <v>1.6319999999999999</v>
      </c>
      <c r="L710" s="5" t="str">
        <f>VLOOKUP(X710,[5]Inputs!$A:$F,6,FALSE)</f>
        <v>0.9958</v>
      </c>
      <c r="M710" s="5" t="str">
        <f>VLOOKUP(X710,[5]Inputs!$A:$H,8,FALSE)</f>
        <v>1.0250</v>
      </c>
      <c r="N710" s="5" t="str">
        <f>VLOOKUP(X710,[5]Inputs!$A:$H,7,FALSE)</f>
        <v>1.0300</v>
      </c>
      <c r="O710">
        <v>0</v>
      </c>
      <c r="P710">
        <v>0</v>
      </c>
      <c r="Q710">
        <v>0</v>
      </c>
      <c r="R710">
        <v>0</v>
      </c>
      <c r="S710">
        <f>SQRT((100/(J710*[5]Inputs!$B$9))^2/(K710^2+1))*[5]Inputs!$B$8^2/100</f>
        <v>12.398416711713384</v>
      </c>
      <c r="T710">
        <f>SQRT((100/(J710*[5]Inputs!$B$9))^2-SQRT((100/(J710*[5]Inputs!$B$9))^2/(K710^2+1))^2)*[5]Inputs!$B$8^2/100/2/PI()/50</f>
        <v>6.4407510153791842E-2</v>
      </c>
      <c r="U710">
        <v>0</v>
      </c>
      <c r="V710">
        <v>0</v>
      </c>
      <c r="W710" t="str">
        <f t="shared" si="30"/>
        <v>PSCAD_SMIB_D_5253_SCR7.06_XR1.63_P0.5_Q0_OF.5</v>
      </c>
      <c r="X710" t="str">
        <f t="shared" si="31"/>
        <v>0.5_0_7.06_1.63</v>
      </c>
      <c r="Z710">
        <v>0</v>
      </c>
    </row>
    <row r="711" spans="1:26" x14ac:dyDescent="0.25">
      <c r="A711" s="4" t="s">
        <v>1342</v>
      </c>
      <c r="B711" t="s">
        <v>55</v>
      </c>
      <c r="C711" t="s">
        <v>298</v>
      </c>
      <c r="D711" t="s">
        <v>1301</v>
      </c>
      <c r="E711" s="2">
        <v>5253</v>
      </c>
      <c r="F711" s="2" t="s">
        <v>305</v>
      </c>
      <c r="G711">
        <v>750</v>
      </c>
      <c r="H711" s="4">
        <v>0.5</v>
      </c>
      <c r="I711" s="4">
        <v>0</v>
      </c>
      <c r="J711" s="4">
        <v>4.53</v>
      </c>
      <c r="K711" s="4">
        <v>1.212</v>
      </c>
      <c r="L711" s="5" t="str">
        <f>VLOOKUP(X711,[5]Inputs!$A:$F,6,FALSE)</f>
        <v>0.9653</v>
      </c>
      <c r="M711" s="5" t="str">
        <f>VLOOKUP(X711,[5]Inputs!$A:$H,8,FALSE)</f>
        <v>1.0250</v>
      </c>
      <c r="N711" s="5" t="str">
        <f>VLOOKUP(X711,[5]Inputs!$A:$H,7,FALSE)</f>
        <v>1.0300</v>
      </c>
      <c r="O711">
        <v>0</v>
      </c>
      <c r="P711">
        <v>0</v>
      </c>
      <c r="Q711">
        <v>0</v>
      </c>
      <c r="R711">
        <v>0</v>
      </c>
      <c r="S711">
        <f>SQRT((100/(J711*[5]Inputs!$B$9))^2/(K711^2+1))*[5]Inputs!$B$8^2/100</f>
        <v>23.537519962726652</v>
      </c>
      <c r="T711">
        <f>SQRT((100/(J711*[5]Inputs!$B$9))^2-SQRT((100/(J711*[5]Inputs!$B$9))^2/(K711^2+1))^2)*[5]Inputs!$B$8^2/100/2/PI()/50</f>
        <v>9.0805770640656772E-2</v>
      </c>
      <c r="U711">
        <v>0</v>
      </c>
      <c r="V711">
        <v>0</v>
      </c>
      <c r="W711" t="str">
        <f t="shared" si="30"/>
        <v>PSCAD_SMIB_D_5253_SCR4.53_XR1.21_P0.5_Q0_OF.6</v>
      </c>
      <c r="X711" t="str">
        <f t="shared" si="31"/>
        <v>0.5_0_4.53_1.21</v>
      </c>
      <c r="Z711">
        <v>0</v>
      </c>
    </row>
    <row r="712" spans="1:26" x14ac:dyDescent="0.25">
      <c r="A712" s="4" t="s">
        <v>854</v>
      </c>
      <c r="B712" t="s">
        <v>55</v>
      </c>
      <c r="C712" t="s">
        <v>299</v>
      </c>
      <c r="D712" t="s">
        <v>1301</v>
      </c>
      <c r="E712" s="2">
        <v>5253</v>
      </c>
      <c r="F712" s="2" t="s">
        <v>305</v>
      </c>
      <c r="G712">
        <v>750</v>
      </c>
      <c r="H712">
        <v>1</v>
      </c>
      <c r="I712">
        <v>0</v>
      </c>
      <c r="J712">
        <v>7.06</v>
      </c>
      <c r="K712">
        <v>1.6319999999999999</v>
      </c>
      <c r="L712" s="5" t="str">
        <f>VLOOKUP(X712,[5]Inputs!$A:$F,6,FALSE)</f>
        <v>0.9653</v>
      </c>
      <c r="M712" s="5" t="str">
        <f>VLOOKUP(X712,[5]Inputs!$A:$H,8,FALSE)</f>
        <v>1.0375</v>
      </c>
      <c r="N712" s="5" t="str">
        <f>VLOOKUP(X712,[5]Inputs!$A:$H,7,FALSE)</f>
        <v>1.0300</v>
      </c>
      <c r="O712">
        <v>0</v>
      </c>
      <c r="P712">
        <v>0</v>
      </c>
      <c r="Q712">
        <v>0</v>
      </c>
      <c r="R712">
        <v>0</v>
      </c>
      <c r="S712">
        <f>SQRT((100/(J712*[5]Inputs!$B$9))^2/(K712^2+1))*[5]Inputs!$B$8^2/100</f>
        <v>12.398416711713384</v>
      </c>
      <c r="T712">
        <f>SQRT((100/(J712*[5]Inputs!$B$9))^2-SQRT((100/(J712*[5]Inputs!$B$9))^2/(K712^2+1))^2)*[5]Inputs!$B$8^2/100/2/PI()/50</f>
        <v>6.4407510153791842E-2</v>
      </c>
      <c r="U712">
        <v>0</v>
      </c>
      <c r="V712">
        <v>0</v>
      </c>
      <c r="W712" t="str">
        <f t="shared" si="30"/>
        <v>PSCAD_SMIB_D_5253_SCR7.06_XR1.63_P1_Q0_UF.1</v>
      </c>
      <c r="X712" t="str">
        <f t="shared" si="31"/>
        <v>1_0_7.06_1.63</v>
      </c>
      <c r="Z712">
        <v>0</v>
      </c>
    </row>
    <row r="713" spans="1:26" x14ac:dyDescent="0.25">
      <c r="A713" s="4" t="s">
        <v>855</v>
      </c>
      <c r="B713" t="s">
        <v>55</v>
      </c>
      <c r="C713" t="s">
        <v>299</v>
      </c>
      <c r="D713" t="s">
        <v>1301</v>
      </c>
      <c r="E713" s="2">
        <v>5253</v>
      </c>
      <c r="F713" s="2" t="s">
        <v>305</v>
      </c>
      <c r="G713">
        <v>750</v>
      </c>
      <c r="H713">
        <v>1</v>
      </c>
      <c r="I713">
        <v>0</v>
      </c>
      <c r="J713">
        <v>4.53</v>
      </c>
      <c r="K713">
        <v>1.212</v>
      </c>
      <c r="L713" s="5" t="str">
        <f>VLOOKUP(X713,[5]Inputs!$A:$F,6,FALSE)</f>
        <v>0.9087</v>
      </c>
      <c r="M713" s="5" t="str">
        <f>VLOOKUP(X713,[5]Inputs!$A:$H,8,FALSE)</f>
        <v>1.0375</v>
      </c>
      <c r="N713" s="5" t="str">
        <f>VLOOKUP(X713,[5]Inputs!$A:$H,7,FALSE)</f>
        <v>1.0300</v>
      </c>
      <c r="O713">
        <v>0</v>
      </c>
      <c r="P713">
        <v>0</v>
      </c>
      <c r="Q713">
        <v>0</v>
      </c>
      <c r="R713">
        <v>0</v>
      </c>
      <c r="S713">
        <f>SQRT((100/(J713*[5]Inputs!$B$9))^2/(K713^2+1))*[5]Inputs!$B$8^2/100</f>
        <v>23.537519962726652</v>
      </c>
      <c r="T713">
        <f>SQRT((100/(J713*[5]Inputs!$B$9))^2-SQRT((100/(J713*[5]Inputs!$B$9))^2/(K713^2+1))^2)*[5]Inputs!$B$8^2/100/2/PI()/50</f>
        <v>9.0805770640656772E-2</v>
      </c>
      <c r="U713">
        <v>0</v>
      </c>
      <c r="V713">
        <v>0</v>
      </c>
      <c r="W713" t="str">
        <f t="shared" si="30"/>
        <v>PSCAD_SMIB_D_5253_SCR4.53_XR1.21_P1_Q0_UF.2</v>
      </c>
      <c r="X713" t="str">
        <f t="shared" si="31"/>
        <v>1_0_4.53_1.21</v>
      </c>
      <c r="Z713">
        <v>0</v>
      </c>
    </row>
    <row r="714" spans="1:26" x14ac:dyDescent="0.25">
      <c r="A714" s="4" t="s">
        <v>1343</v>
      </c>
      <c r="B714" t="s">
        <v>55</v>
      </c>
      <c r="C714" t="s">
        <v>299</v>
      </c>
      <c r="D714" t="s">
        <v>1301</v>
      </c>
      <c r="E714" s="2">
        <v>5253</v>
      </c>
      <c r="F714" s="2" t="s">
        <v>305</v>
      </c>
      <c r="G714">
        <v>750</v>
      </c>
      <c r="H714" s="4">
        <v>0.5</v>
      </c>
      <c r="I714" s="4">
        <v>0</v>
      </c>
      <c r="J714" s="4">
        <v>7.06</v>
      </c>
      <c r="K714" s="4">
        <v>1.6319999999999999</v>
      </c>
      <c r="L714" s="5" t="str">
        <f>VLOOKUP(X714,[5]Inputs!$A:$F,6,FALSE)</f>
        <v>0.9958</v>
      </c>
      <c r="M714" s="5" t="str">
        <f>VLOOKUP(X714,[5]Inputs!$A:$H,8,FALSE)</f>
        <v>1.0250</v>
      </c>
      <c r="N714" s="5" t="str">
        <f>VLOOKUP(X714,[5]Inputs!$A:$H,7,FALSE)</f>
        <v>1.0300</v>
      </c>
      <c r="O714">
        <v>0</v>
      </c>
      <c r="P714">
        <v>0</v>
      </c>
      <c r="Q714">
        <v>0</v>
      </c>
      <c r="R714">
        <v>0</v>
      </c>
      <c r="S714">
        <f>SQRT((100/(J714*[5]Inputs!$B$9))^2/(K714^2+1))*[5]Inputs!$B$8^2/100</f>
        <v>12.398416711713384</v>
      </c>
      <c r="T714">
        <f>SQRT((100/(J714*[5]Inputs!$B$9))^2-SQRT((100/(J714*[5]Inputs!$B$9))^2/(K714^2+1))^2)*[5]Inputs!$B$8^2/100/2/PI()/50</f>
        <v>6.4407510153791842E-2</v>
      </c>
      <c r="U714">
        <v>0</v>
      </c>
      <c r="V714">
        <v>0</v>
      </c>
      <c r="W714" t="str">
        <f t="shared" si="30"/>
        <v>PSCAD_SMIB_D_5253_SCR7.06_XR1.63_P0.5_Q0_UF.5</v>
      </c>
      <c r="X714" t="str">
        <f t="shared" si="31"/>
        <v>0.5_0_7.06_1.63</v>
      </c>
      <c r="Z714">
        <v>0</v>
      </c>
    </row>
    <row r="715" spans="1:26" x14ac:dyDescent="0.25">
      <c r="A715" s="4" t="s">
        <v>1344</v>
      </c>
      <c r="B715" t="s">
        <v>55</v>
      </c>
      <c r="C715" t="s">
        <v>299</v>
      </c>
      <c r="D715" t="s">
        <v>1301</v>
      </c>
      <c r="E715" s="2">
        <v>5253</v>
      </c>
      <c r="F715" s="2" t="s">
        <v>305</v>
      </c>
      <c r="G715">
        <v>750</v>
      </c>
      <c r="H715" s="4">
        <v>0.5</v>
      </c>
      <c r="I715" s="4">
        <v>0</v>
      </c>
      <c r="J715" s="4">
        <v>4.53</v>
      </c>
      <c r="K715" s="4">
        <v>1.212</v>
      </c>
      <c r="L715" s="5" t="str">
        <f>VLOOKUP(X715,[5]Inputs!$A:$F,6,FALSE)</f>
        <v>0.9653</v>
      </c>
      <c r="M715" s="5" t="str">
        <f>VLOOKUP(X715,[5]Inputs!$A:$H,8,FALSE)</f>
        <v>1.0250</v>
      </c>
      <c r="N715" s="5" t="str">
        <f>VLOOKUP(X715,[5]Inputs!$A:$H,7,FALSE)</f>
        <v>1.0300</v>
      </c>
      <c r="O715">
        <v>0</v>
      </c>
      <c r="P715">
        <v>0</v>
      </c>
      <c r="Q715">
        <v>0</v>
      </c>
      <c r="R715">
        <v>0</v>
      </c>
      <c r="S715">
        <f>SQRT((100/(J715*[5]Inputs!$B$9))^2/(K715^2+1))*[5]Inputs!$B$8^2/100</f>
        <v>23.537519962726652</v>
      </c>
      <c r="T715">
        <f>SQRT((100/(J715*[5]Inputs!$B$9))^2-SQRT((100/(J715*[5]Inputs!$B$9))^2/(K715^2+1))^2)*[5]Inputs!$B$8^2/100/2/PI()/50</f>
        <v>9.0805770640656772E-2</v>
      </c>
      <c r="U715">
        <v>0</v>
      </c>
      <c r="V715">
        <v>0</v>
      </c>
      <c r="W715" t="str">
        <f t="shared" si="30"/>
        <v>PSCAD_SMIB_D_5253_SCR4.53_XR1.21_P0.5_Q0_UF.6</v>
      </c>
      <c r="X715" t="str">
        <f t="shared" si="31"/>
        <v>0.5_0_4.53_1.21</v>
      </c>
      <c r="Z715">
        <v>0</v>
      </c>
    </row>
    <row r="716" spans="1:26" x14ac:dyDescent="0.25">
      <c r="A716" t="s">
        <v>850</v>
      </c>
      <c r="B716" t="s">
        <v>55</v>
      </c>
      <c r="C716" t="s">
        <v>300</v>
      </c>
      <c r="D716" t="s">
        <v>1301</v>
      </c>
      <c r="E716" s="2">
        <v>52511</v>
      </c>
      <c r="F716" s="2" t="s">
        <v>305</v>
      </c>
      <c r="G716">
        <v>60</v>
      </c>
      <c r="H716">
        <v>1</v>
      </c>
      <c r="I716">
        <v>0</v>
      </c>
      <c r="J716">
        <v>7.06</v>
      </c>
      <c r="K716">
        <v>1.6319999999999999</v>
      </c>
      <c r="L716" s="5" t="str">
        <f>VLOOKUP(X716,[5]Inputs!$A:$F,6,FALSE)</f>
        <v>0.9653</v>
      </c>
      <c r="M716" s="5" t="str">
        <f>VLOOKUP(X716,[5]Inputs!$A:$H,8,FALSE)</f>
        <v>1.0375</v>
      </c>
      <c r="N716" s="5" t="str">
        <f>VLOOKUP(X716,[5]Inputs!$A:$H,7,FALSE)</f>
        <v>1.0300</v>
      </c>
      <c r="O716">
        <v>0</v>
      </c>
      <c r="P716">
        <v>0</v>
      </c>
      <c r="Q716">
        <v>0</v>
      </c>
      <c r="R716">
        <v>0</v>
      </c>
      <c r="S716">
        <f>SQRT((100/(J716*[5]Inputs!$B$9))^2/(K716^2+1))*[5]Inputs!$B$8^2/100</f>
        <v>12.398416711713384</v>
      </c>
      <c r="T716">
        <f>SQRT((100/(J716*[5]Inputs!$B$9))^2-SQRT((100/(J716*[5]Inputs!$B$9))^2/(K716^2+1))^2)*[5]Inputs!$B$8^2/100/2/PI()/50</f>
        <v>6.4407510153791842E-2</v>
      </c>
      <c r="U716">
        <v>0</v>
      </c>
      <c r="V716">
        <v>0</v>
      </c>
      <c r="W716" t="str">
        <f t="shared" si="30"/>
        <v>PSCAD_SMIB_D_52511_SCR7.06_XR1.63_P1_Q0_OF.1</v>
      </c>
      <c r="X716" t="str">
        <f t="shared" si="31"/>
        <v>1_0_7.06_1.63</v>
      </c>
      <c r="Z716">
        <v>0</v>
      </c>
    </row>
    <row r="717" spans="1:26" x14ac:dyDescent="0.25">
      <c r="A717" t="s">
        <v>851</v>
      </c>
      <c r="B717" t="s">
        <v>55</v>
      </c>
      <c r="C717" t="s">
        <v>300</v>
      </c>
      <c r="D717" t="s">
        <v>1301</v>
      </c>
      <c r="E717" s="2">
        <v>52511</v>
      </c>
      <c r="F717" s="2" t="s">
        <v>305</v>
      </c>
      <c r="G717">
        <v>60</v>
      </c>
      <c r="H717">
        <v>1</v>
      </c>
      <c r="I717">
        <v>0</v>
      </c>
      <c r="J717">
        <v>4.53</v>
      </c>
      <c r="K717">
        <v>1.212</v>
      </c>
      <c r="L717" s="5" t="str">
        <f>VLOOKUP(X717,[5]Inputs!$A:$F,6,FALSE)</f>
        <v>0.9087</v>
      </c>
      <c r="M717" s="5" t="str">
        <f>VLOOKUP(X717,[5]Inputs!$A:$H,8,FALSE)</f>
        <v>1.0375</v>
      </c>
      <c r="N717" s="5" t="str">
        <f>VLOOKUP(X717,[5]Inputs!$A:$H,7,FALSE)</f>
        <v>1.0300</v>
      </c>
      <c r="O717">
        <v>0</v>
      </c>
      <c r="P717">
        <v>0</v>
      </c>
      <c r="Q717">
        <v>0</v>
      </c>
      <c r="R717">
        <v>0</v>
      </c>
      <c r="S717">
        <f>SQRT((100/(J717*[5]Inputs!$B$9))^2/(K717^2+1))*[5]Inputs!$B$8^2/100</f>
        <v>23.537519962726652</v>
      </c>
      <c r="T717">
        <f>SQRT((100/(J717*[5]Inputs!$B$9))^2-SQRT((100/(J717*[5]Inputs!$B$9))^2/(K717^2+1))^2)*[5]Inputs!$B$8^2/100/2/PI()/50</f>
        <v>9.0805770640656772E-2</v>
      </c>
      <c r="U717">
        <v>0</v>
      </c>
      <c r="V717">
        <v>0</v>
      </c>
      <c r="W717" t="str">
        <f t="shared" si="30"/>
        <v>PSCAD_SMIB_D_52511_SCR4.53_XR1.21_P1_Q0_OF.2</v>
      </c>
      <c r="X717" t="str">
        <f t="shared" si="31"/>
        <v>1_0_4.53_1.21</v>
      </c>
      <c r="Z717">
        <v>0</v>
      </c>
    </row>
    <row r="718" spans="1:26" x14ac:dyDescent="0.25">
      <c r="A718" t="s">
        <v>1341</v>
      </c>
      <c r="B718" t="s">
        <v>55</v>
      </c>
      <c r="C718" t="s">
        <v>300</v>
      </c>
      <c r="D718" t="s">
        <v>1301</v>
      </c>
      <c r="E718" s="2">
        <v>52511</v>
      </c>
      <c r="F718" s="2" t="s">
        <v>305</v>
      </c>
      <c r="G718">
        <v>60</v>
      </c>
      <c r="H718" s="4">
        <v>0.5</v>
      </c>
      <c r="I718" s="4">
        <v>0</v>
      </c>
      <c r="J718" s="4">
        <v>7.06</v>
      </c>
      <c r="K718" s="4">
        <v>1.6319999999999999</v>
      </c>
      <c r="L718" s="5" t="str">
        <f>VLOOKUP(X718,[5]Inputs!$A:$F,6,FALSE)</f>
        <v>0.9958</v>
      </c>
      <c r="M718" s="5" t="str">
        <f>VLOOKUP(X718,[5]Inputs!$A:$H,8,FALSE)</f>
        <v>1.0250</v>
      </c>
      <c r="N718" s="5" t="str">
        <f>VLOOKUP(X718,[5]Inputs!$A:$H,7,FALSE)</f>
        <v>1.0300</v>
      </c>
      <c r="O718">
        <v>0</v>
      </c>
      <c r="P718">
        <v>0</v>
      </c>
      <c r="Q718">
        <v>0</v>
      </c>
      <c r="R718">
        <v>0</v>
      </c>
      <c r="S718">
        <f>SQRT((100/(J718*[5]Inputs!$B$9))^2/(K718^2+1))*[5]Inputs!$B$8^2/100</f>
        <v>12.398416711713384</v>
      </c>
      <c r="T718">
        <f>SQRT((100/(J718*[5]Inputs!$B$9))^2-SQRT((100/(J718*[5]Inputs!$B$9))^2/(K718^2+1))^2)*[5]Inputs!$B$8^2/100/2/PI()/50</f>
        <v>6.4407510153791842E-2</v>
      </c>
      <c r="U718">
        <v>0</v>
      </c>
      <c r="V718">
        <v>0</v>
      </c>
      <c r="W718" t="str">
        <f t="shared" si="30"/>
        <v>PSCAD_SMIB_D_52511_SCR7.06_XR1.63_P0.5_Q0_OF.5</v>
      </c>
      <c r="X718" t="str">
        <f t="shared" si="31"/>
        <v>0.5_0_7.06_1.63</v>
      </c>
      <c r="Z718">
        <v>0</v>
      </c>
    </row>
    <row r="719" spans="1:26" x14ac:dyDescent="0.25">
      <c r="A719" t="s">
        <v>1342</v>
      </c>
      <c r="B719" t="s">
        <v>55</v>
      </c>
      <c r="C719" t="s">
        <v>300</v>
      </c>
      <c r="D719" t="s">
        <v>1301</v>
      </c>
      <c r="E719" s="2">
        <v>52511</v>
      </c>
      <c r="F719" s="2" t="s">
        <v>305</v>
      </c>
      <c r="G719">
        <v>60</v>
      </c>
      <c r="H719" s="4">
        <v>0.5</v>
      </c>
      <c r="I719" s="4">
        <v>0</v>
      </c>
      <c r="J719" s="4">
        <v>4.53</v>
      </c>
      <c r="K719" s="4">
        <v>1.212</v>
      </c>
      <c r="L719" s="5" t="str">
        <f>VLOOKUP(X719,[5]Inputs!$A:$F,6,FALSE)</f>
        <v>0.9653</v>
      </c>
      <c r="M719" s="5" t="str">
        <f>VLOOKUP(X719,[5]Inputs!$A:$H,8,FALSE)</f>
        <v>1.0250</v>
      </c>
      <c r="N719" s="5" t="str">
        <f>VLOOKUP(X719,[5]Inputs!$A:$H,7,FALSE)</f>
        <v>1.0300</v>
      </c>
      <c r="O719">
        <v>0</v>
      </c>
      <c r="P719">
        <v>0</v>
      </c>
      <c r="Q719">
        <v>0</v>
      </c>
      <c r="R719">
        <v>0</v>
      </c>
      <c r="S719">
        <f>SQRT((100/(J719*[5]Inputs!$B$9))^2/(K719^2+1))*[5]Inputs!$B$8^2/100</f>
        <v>23.537519962726652</v>
      </c>
      <c r="T719">
        <f>SQRT((100/(J719*[5]Inputs!$B$9))^2-SQRT((100/(J719*[5]Inputs!$B$9))^2/(K719^2+1))^2)*[5]Inputs!$B$8^2/100/2/PI()/50</f>
        <v>9.0805770640656772E-2</v>
      </c>
      <c r="U719">
        <v>0</v>
      </c>
      <c r="V719">
        <v>0</v>
      </c>
      <c r="W719" t="str">
        <f t="shared" si="30"/>
        <v>PSCAD_SMIB_D_52511_SCR4.53_XR1.21_P0.5_Q0_OF.6</v>
      </c>
      <c r="X719" t="str">
        <f t="shared" si="31"/>
        <v>0.5_0_4.53_1.21</v>
      </c>
      <c r="Z719">
        <v>0</v>
      </c>
    </row>
    <row r="720" spans="1:26" x14ac:dyDescent="0.25">
      <c r="A720" t="s">
        <v>854</v>
      </c>
      <c r="B720" t="s">
        <v>55</v>
      </c>
      <c r="C720" t="s">
        <v>293</v>
      </c>
      <c r="D720" t="s">
        <v>1301</v>
      </c>
      <c r="E720" s="2">
        <v>52511</v>
      </c>
      <c r="F720" s="2" t="s">
        <v>305</v>
      </c>
      <c r="G720">
        <v>60</v>
      </c>
      <c r="H720">
        <v>1</v>
      </c>
      <c r="I720">
        <v>0</v>
      </c>
      <c r="J720">
        <v>7.06</v>
      </c>
      <c r="K720">
        <v>1.6319999999999999</v>
      </c>
      <c r="L720" s="5" t="str">
        <f>VLOOKUP(X720,[5]Inputs!$A:$F,6,FALSE)</f>
        <v>0.9653</v>
      </c>
      <c r="M720" s="5" t="str">
        <f>VLOOKUP(X720,[5]Inputs!$A:$H,8,FALSE)</f>
        <v>1.0375</v>
      </c>
      <c r="N720" s="5" t="str">
        <f>VLOOKUP(X720,[5]Inputs!$A:$H,7,FALSE)</f>
        <v>1.0300</v>
      </c>
      <c r="O720">
        <v>0</v>
      </c>
      <c r="P720">
        <v>0</v>
      </c>
      <c r="Q720">
        <v>0</v>
      </c>
      <c r="R720">
        <v>0</v>
      </c>
      <c r="S720">
        <f>SQRT((100/(J720*[5]Inputs!$B$9))^2/(K720^2+1))*[5]Inputs!$B$8^2/100</f>
        <v>12.398416711713384</v>
      </c>
      <c r="T720">
        <f>SQRT((100/(J720*[5]Inputs!$B$9))^2-SQRT((100/(J720*[5]Inputs!$B$9))^2/(K720^2+1))^2)*[5]Inputs!$B$8^2/100/2/PI()/50</f>
        <v>6.4407510153791842E-2</v>
      </c>
      <c r="U720">
        <v>0</v>
      </c>
      <c r="V720">
        <v>0</v>
      </c>
      <c r="W720" t="str">
        <f t="shared" si="30"/>
        <v>PSCAD_SMIB_D_52511_SCR7.06_XR1.63_P1_Q0_UF.1</v>
      </c>
      <c r="X720" t="str">
        <f t="shared" si="31"/>
        <v>1_0_7.06_1.63</v>
      </c>
      <c r="Z720">
        <v>0</v>
      </c>
    </row>
    <row r="721" spans="1:26" x14ac:dyDescent="0.25">
      <c r="A721" t="s">
        <v>855</v>
      </c>
      <c r="B721" t="s">
        <v>55</v>
      </c>
      <c r="C721" t="s">
        <v>293</v>
      </c>
      <c r="D721" t="s">
        <v>1301</v>
      </c>
      <c r="E721" s="2">
        <v>52511</v>
      </c>
      <c r="F721" s="2" t="s">
        <v>305</v>
      </c>
      <c r="G721">
        <v>60</v>
      </c>
      <c r="H721">
        <v>1</v>
      </c>
      <c r="I721">
        <v>0</v>
      </c>
      <c r="J721">
        <v>4.53</v>
      </c>
      <c r="K721">
        <v>1.212</v>
      </c>
      <c r="L721" s="5" t="str">
        <f>VLOOKUP(X721,[5]Inputs!$A:$F,6,FALSE)</f>
        <v>0.9087</v>
      </c>
      <c r="M721" s="5" t="str">
        <f>VLOOKUP(X721,[5]Inputs!$A:$H,8,FALSE)</f>
        <v>1.0375</v>
      </c>
      <c r="N721" s="5" t="str">
        <f>VLOOKUP(X721,[5]Inputs!$A:$H,7,FALSE)</f>
        <v>1.0300</v>
      </c>
      <c r="O721">
        <v>0</v>
      </c>
      <c r="P721">
        <v>0</v>
      </c>
      <c r="Q721">
        <v>0</v>
      </c>
      <c r="R721">
        <v>0</v>
      </c>
      <c r="S721">
        <f>SQRT((100/(J721*[5]Inputs!$B$9))^2/(K721^2+1))*[5]Inputs!$B$8^2/100</f>
        <v>23.537519962726652</v>
      </c>
      <c r="T721">
        <f>SQRT((100/(J721*[5]Inputs!$B$9))^2-SQRT((100/(J721*[5]Inputs!$B$9))^2/(K721^2+1))^2)*[5]Inputs!$B$8^2/100/2/PI()/50</f>
        <v>9.0805770640656772E-2</v>
      </c>
      <c r="U721">
        <v>0</v>
      </c>
      <c r="V721">
        <v>0</v>
      </c>
      <c r="W721" t="str">
        <f t="shared" si="30"/>
        <v>PSCAD_SMIB_D_52511_SCR4.53_XR1.21_P1_Q0_UF.2</v>
      </c>
      <c r="X721" t="str">
        <f t="shared" si="31"/>
        <v>1_0_4.53_1.21</v>
      </c>
      <c r="Z721">
        <v>0</v>
      </c>
    </row>
    <row r="722" spans="1:26" x14ac:dyDescent="0.25">
      <c r="A722" t="s">
        <v>1343</v>
      </c>
      <c r="B722" t="s">
        <v>55</v>
      </c>
      <c r="C722" t="s">
        <v>293</v>
      </c>
      <c r="D722" t="s">
        <v>1301</v>
      </c>
      <c r="E722" s="2">
        <v>52511</v>
      </c>
      <c r="F722" s="2" t="s">
        <v>305</v>
      </c>
      <c r="G722">
        <v>60</v>
      </c>
      <c r="H722" s="4">
        <v>0.5</v>
      </c>
      <c r="I722" s="4">
        <v>0</v>
      </c>
      <c r="J722" s="4">
        <v>7.06</v>
      </c>
      <c r="K722" s="4">
        <v>1.6319999999999999</v>
      </c>
      <c r="L722" s="5" t="str">
        <f>VLOOKUP(X722,[5]Inputs!$A:$F,6,FALSE)</f>
        <v>0.9958</v>
      </c>
      <c r="M722" s="5" t="str">
        <f>VLOOKUP(X722,[5]Inputs!$A:$H,8,FALSE)</f>
        <v>1.0250</v>
      </c>
      <c r="N722" s="5" t="str">
        <f>VLOOKUP(X722,[5]Inputs!$A:$H,7,FALSE)</f>
        <v>1.0300</v>
      </c>
      <c r="O722">
        <v>0</v>
      </c>
      <c r="P722">
        <v>0</v>
      </c>
      <c r="Q722">
        <v>0</v>
      </c>
      <c r="R722">
        <v>0</v>
      </c>
      <c r="S722">
        <f>SQRT((100/(J722*[5]Inputs!$B$9))^2/(K722^2+1))*[5]Inputs!$B$8^2/100</f>
        <v>12.398416711713384</v>
      </c>
      <c r="T722">
        <f>SQRT((100/(J722*[5]Inputs!$B$9))^2-SQRT((100/(J722*[5]Inputs!$B$9))^2/(K722^2+1))^2)*[5]Inputs!$B$8^2/100/2/PI()/50</f>
        <v>6.4407510153791842E-2</v>
      </c>
      <c r="U722">
        <v>0</v>
      </c>
      <c r="V722">
        <v>0</v>
      </c>
      <c r="W722" t="str">
        <f t="shared" si="30"/>
        <v>PSCAD_SMIB_D_52511_SCR7.06_XR1.63_P0.5_Q0_UF.5</v>
      </c>
      <c r="X722" t="str">
        <f t="shared" si="31"/>
        <v>0.5_0_7.06_1.63</v>
      </c>
      <c r="Z722">
        <v>0</v>
      </c>
    </row>
    <row r="723" spans="1:26" x14ac:dyDescent="0.25">
      <c r="A723" t="s">
        <v>1344</v>
      </c>
      <c r="B723" t="s">
        <v>55</v>
      </c>
      <c r="C723" t="s">
        <v>293</v>
      </c>
      <c r="D723" t="s">
        <v>1301</v>
      </c>
      <c r="E723" s="2">
        <v>52511</v>
      </c>
      <c r="F723" s="2" t="s">
        <v>305</v>
      </c>
      <c r="G723">
        <v>60</v>
      </c>
      <c r="H723" s="4">
        <v>0.5</v>
      </c>
      <c r="I723" s="4">
        <v>0</v>
      </c>
      <c r="J723" s="4">
        <v>4.53</v>
      </c>
      <c r="K723" s="4">
        <v>1.212</v>
      </c>
      <c r="L723" s="5" t="str">
        <f>VLOOKUP(X723,[5]Inputs!$A:$F,6,FALSE)</f>
        <v>0.9653</v>
      </c>
      <c r="M723" s="5" t="str">
        <f>VLOOKUP(X723,[5]Inputs!$A:$H,8,FALSE)</f>
        <v>1.0250</v>
      </c>
      <c r="N723" s="5" t="str">
        <f>VLOOKUP(X723,[5]Inputs!$A:$H,7,FALSE)</f>
        <v>1.0300</v>
      </c>
      <c r="O723">
        <v>0</v>
      </c>
      <c r="P723">
        <v>0</v>
      </c>
      <c r="Q723">
        <v>0</v>
      </c>
      <c r="R723">
        <v>0</v>
      </c>
      <c r="S723">
        <f>SQRT((100/(J723*[5]Inputs!$B$9))^2/(K723^2+1))*[5]Inputs!$B$8^2/100</f>
        <v>23.537519962726652</v>
      </c>
      <c r="T723">
        <f>SQRT((100/(J723*[5]Inputs!$B$9))^2-SQRT((100/(J723*[5]Inputs!$B$9))^2/(K723^2+1))^2)*[5]Inputs!$B$8^2/100/2/PI()/50</f>
        <v>9.0805770640656772E-2</v>
      </c>
      <c r="U723">
        <v>0</v>
      </c>
      <c r="V723">
        <v>0</v>
      </c>
      <c r="W723" t="str">
        <f t="shared" si="30"/>
        <v>PSCAD_SMIB_D_52511_SCR4.53_XR1.21_P0.5_Q0_UF.6</v>
      </c>
      <c r="X723" t="str">
        <f t="shared" si="31"/>
        <v>0.5_0_4.53_1.21</v>
      </c>
      <c r="Z723">
        <v>0</v>
      </c>
    </row>
    <row r="724" spans="1:26" x14ac:dyDescent="0.25">
      <c r="A724" s="26" t="s">
        <v>1041</v>
      </c>
      <c r="B724" t="s">
        <v>55</v>
      </c>
      <c r="C724" s="23" t="s">
        <v>301</v>
      </c>
      <c r="D724" t="s">
        <v>1301</v>
      </c>
      <c r="E724" s="27">
        <v>5255</v>
      </c>
      <c r="F724" s="27" t="s">
        <v>305</v>
      </c>
      <c r="G724">
        <v>15</v>
      </c>
      <c r="H724">
        <v>1</v>
      </c>
      <c r="I724">
        <v>-0.39500000000000002</v>
      </c>
      <c r="J724">
        <v>1000</v>
      </c>
      <c r="K724">
        <v>10</v>
      </c>
      <c r="L724" s="5" t="str">
        <f>VLOOKUP(X724,[5]Inputs!$A:$F,6,FALSE)</f>
        <v>1.0303</v>
      </c>
      <c r="M724" s="5" t="str">
        <f>VLOOKUP(X724,[5]Inputs!$A:$H,8,FALSE)</f>
        <v>1.0000</v>
      </c>
      <c r="N724" s="5" t="str">
        <f>VLOOKUP(X724,[5]Inputs!$A:$H,7,FALSE)</f>
        <v>1.0100</v>
      </c>
      <c r="O724" s="23">
        <v>0</v>
      </c>
      <c r="P724">
        <v>0.32500000000000001</v>
      </c>
      <c r="Q724" s="23">
        <v>0</v>
      </c>
      <c r="R724" s="23">
        <v>0</v>
      </c>
      <c r="S724">
        <f>SQRT((100/(J724*[5]Inputs!$B$9))^2/(K724^2+1))*[5]Inputs!$B$8^2/100</f>
        <v>1.6670700002133509E-2</v>
      </c>
      <c r="T724">
        <f>SQRT((100/(J724*[5]Inputs!$B$9))^2-SQRT((100/(J724*[5]Inputs!$B$9))^2/(K724^2+1))^2)*[5]Inputs!$B$8^2/100/2/PI()/50</f>
        <v>5.3064486202832376E-4</v>
      </c>
      <c r="U724" s="23">
        <v>-0.15</v>
      </c>
      <c r="V724" s="23">
        <v>0</v>
      </c>
      <c r="W724" t="str">
        <f t="shared" si="30"/>
        <v>PSCAD_SMIB_D_5255_SCR1000_XR10_P1_Q-0.395_HVRT.17</v>
      </c>
      <c r="X724" t="str">
        <f t="shared" si="31"/>
        <v>1_-0.395_1000_10</v>
      </c>
      <c r="Z724">
        <v>0</v>
      </c>
    </row>
    <row r="725" spans="1:26" x14ac:dyDescent="0.25">
      <c r="A725" s="26" t="s">
        <v>1042</v>
      </c>
      <c r="B725" t="s">
        <v>55</v>
      </c>
      <c r="C725" s="23" t="s">
        <v>301</v>
      </c>
      <c r="D725" t="s">
        <v>1301</v>
      </c>
      <c r="E725" s="27">
        <v>5255</v>
      </c>
      <c r="F725" s="27" t="s">
        <v>305</v>
      </c>
      <c r="G725">
        <v>15</v>
      </c>
      <c r="H725">
        <v>1</v>
      </c>
      <c r="I725">
        <v>-0.39500000000000002</v>
      </c>
      <c r="J725">
        <v>1000</v>
      </c>
      <c r="K725">
        <v>10</v>
      </c>
      <c r="L725" s="5" t="str">
        <f>VLOOKUP(X725,[5]Inputs!$A:$F,6,FALSE)</f>
        <v>1.0303</v>
      </c>
      <c r="M725" s="5" t="str">
        <f>VLOOKUP(X725,[5]Inputs!$A:$H,8,FALSE)</f>
        <v>1.0000</v>
      </c>
      <c r="N725" s="5" t="str">
        <f>VLOOKUP(X725,[5]Inputs!$A:$H,7,FALSE)</f>
        <v>1.0100</v>
      </c>
      <c r="O725" s="23">
        <v>0</v>
      </c>
      <c r="P725">
        <v>0.32500000000000001</v>
      </c>
      <c r="Q725" s="23">
        <v>0</v>
      </c>
      <c r="R725" s="23">
        <v>0</v>
      </c>
      <c r="S725">
        <f>SQRT((100/(J725*[5]Inputs!$B$9))^2/(K725^2+1))*[5]Inputs!$B$8^2/100</f>
        <v>1.6670700002133509E-2</v>
      </c>
      <c r="T725">
        <f>SQRT((100/(J725*[5]Inputs!$B$9))^2-SQRT((100/(J725*[5]Inputs!$B$9))^2/(K725^2+1))^2)*[5]Inputs!$B$8^2/100/2/PI()/50</f>
        <v>5.3064486202832376E-4</v>
      </c>
      <c r="U725" s="23">
        <v>-0.16</v>
      </c>
      <c r="V725" s="23">
        <v>0</v>
      </c>
      <c r="W725" t="str">
        <f t="shared" si="30"/>
        <v>PSCAD_SMIB_D_5255_SCR1000_XR10_P1_Q-0.395_HVRT.18</v>
      </c>
      <c r="X725" t="str">
        <f t="shared" si="31"/>
        <v>1_-0.395_1000_10</v>
      </c>
      <c r="Z725">
        <v>0</v>
      </c>
    </row>
    <row r="726" spans="1:26" x14ac:dyDescent="0.25">
      <c r="A726" s="26" t="s">
        <v>1043</v>
      </c>
      <c r="B726" t="s">
        <v>55</v>
      </c>
      <c r="C726" s="23" t="s">
        <v>301</v>
      </c>
      <c r="D726" t="s">
        <v>1301</v>
      </c>
      <c r="E726" s="27">
        <v>5255</v>
      </c>
      <c r="F726" s="27" t="s">
        <v>305</v>
      </c>
      <c r="G726">
        <v>15</v>
      </c>
      <c r="H726">
        <v>1</v>
      </c>
      <c r="I726">
        <v>-0.39500000000000002</v>
      </c>
      <c r="J726">
        <v>1000</v>
      </c>
      <c r="K726">
        <v>10</v>
      </c>
      <c r="L726" s="5" t="str">
        <f>VLOOKUP(X726,[5]Inputs!$A:$F,6,FALSE)</f>
        <v>1.0303</v>
      </c>
      <c r="M726" s="5" t="str">
        <f>VLOOKUP(X726,[5]Inputs!$A:$H,8,FALSE)</f>
        <v>1.0000</v>
      </c>
      <c r="N726" s="5" t="str">
        <f>VLOOKUP(X726,[5]Inputs!$A:$H,7,FALSE)</f>
        <v>1.0100</v>
      </c>
      <c r="O726" s="23">
        <v>0</v>
      </c>
      <c r="P726">
        <v>0.32500000000000001</v>
      </c>
      <c r="Q726" s="23">
        <v>0</v>
      </c>
      <c r="R726" s="23">
        <v>0</v>
      </c>
      <c r="S726">
        <f>SQRT((100/(J726*[5]Inputs!$B$9))^2/(K726^2+1))*[5]Inputs!$B$8^2/100</f>
        <v>1.6670700002133509E-2</v>
      </c>
      <c r="T726">
        <f>SQRT((100/(J726*[5]Inputs!$B$9))^2-SQRT((100/(J726*[5]Inputs!$B$9))^2/(K726^2+1))^2)*[5]Inputs!$B$8^2/100/2/PI()/50</f>
        <v>5.3064486202832376E-4</v>
      </c>
      <c r="U726" s="23">
        <v>-0.17</v>
      </c>
      <c r="V726" s="23">
        <v>0</v>
      </c>
      <c r="W726" t="str">
        <f t="shared" si="30"/>
        <v>PSCAD_SMIB_D_5255_SCR1000_XR10_P1_Q-0.395_HVRT.19</v>
      </c>
      <c r="X726" t="str">
        <f t="shared" si="31"/>
        <v>1_-0.395_1000_10</v>
      </c>
      <c r="Z726">
        <v>0</v>
      </c>
    </row>
    <row r="727" spans="1:26" x14ac:dyDescent="0.25">
      <c r="A727" s="26" t="s">
        <v>1044</v>
      </c>
      <c r="B727" t="s">
        <v>55</v>
      </c>
      <c r="C727" s="23" t="s">
        <v>301</v>
      </c>
      <c r="D727" t="s">
        <v>1301</v>
      </c>
      <c r="E727" s="27">
        <v>5255</v>
      </c>
      <c r="F727" s="27" t="s">
        <v>305</v>
      </c>
      <c r="G727">
        <v>15</v>
      </c>
      <c r="H727">
        <v>1</v>
      </c>
      <c r="I727">
        <v>-0.39500000000000002</v>
      </c>
      <c r="J727">
        <v>1000</v>
      </c>
      <c r="K727">
        <v>10</v>
      </c>
      <c r="L727" s="5" t="str">
        <f>VLOOKUP(X727,[5]Inputs!$A:$F,6,FALSE)</f>
        <v>1.0303</v>
      </c>
      <c r="M727" s="5" t="str">
        <f>VLOOKUP(X727,[5]Inputs!$A:$H,8,FALSE)</f>
        <v>1.0000</v>
      </c>
      <c r="N727" s="5" t="str">
        <f>VLOOKUP(X727,[5]Inputs!$A:$H,7,FALSE)</f>
        <v>1.0100</v>
      </c>
      <c r="O727" s="23">
        <v>0</v>
      </c>
      <c r="P727">
        <v>0.32500000000000001</v>
      </c>
      <c r="Q727" s="23">
        <v>0</v>
      </c>
      <c r="R727" s="23">
        <v>0</v>
      </c>
      <c r="S727">
        <f>SQRT((100/(J727*[5]Inputs!$B$9))^2/(K727^2+1))*[5]Inputs!$B$8^2/100</f>
        <v>1.6670700002133509E-2</v>
      </c>
      <c r="T727">
        <f>SQRT((100/(J727*[5]Inputs!$B$9))^2-SQRT((100/(J727*[5]Inputs!$B$9))^2/(K727^2+1))^2)*[5]Inputs!$B$8^2/100/2/PI()/50</f>
        <v>5.3064486202832376E-4</v>
      </c>
      <c r="U727" s="23">
        <v>-0.18</v>
      </c>
      <c r="V727" s="23">
        <v>0</v>
      </c>
      <c r="W727" t="str">
        <f t="shared" si="30"/>
        <v>PSCAD_SMIB_D_5255_SCR1000_XR10_P1_Q-0.395_HVRT.20</v>
      </c>
      <c r="X727" t="str">
        <f t="shared" si="31"/>
        <v>1_-0.395_1000_10</v>
      </c>
      <c r="Z727">
        <v>0</v>
      </c>
    </row>
    <row r="728" spans="1:26" x14ac:dyDescent="0.25">
      <c r="A728" s="26" t="s">
        <v>1045</v>
      </c>
      <c r="B728" t="s">
        <v>55</v>
      </c>
      <c r="C728" s="23" t="s">
        <v>301</v>
      </c>
      <c r="D728" t="s">
        <v>1301</v>
      </c>
      <c r="E728" s="27">
        <v>5255</v>
      </c>
      <c r="F728" s="27" t="s">
        <v>305</v>
      </c>
      <c r="G728">
        <v>15</v>
      </c>
      <c r="H728">
        <v>1</v>
      </c>
      <c r="I728">
        <v>-0.39500000000000002</v>
      </c>
      <c r="J728">
        <v>1000</v>
      </c>
      <c r="K728">
        <v>10</v>
      </c>
      <c r="L728" s="5" t="str">
        <f>VLOOKUP(X728,[5]Inputs!$A:$F,6,FALSE)</f>
        <v>1.0303</v>
      </c>
      <c r="M728" s="5" t="str">
        <f>VLOOKUP(X728,[5]Inputs!$A:$H,8,FALSE)</f>
        <v>1.0000</v>
      </c>
      <c r="N728" s="5" t="str">
        <f>VLOOKUP(X728,[5]Inputs!$A:$H,7,FALSE)</f>
        <v>1.0100</v>
      </c>
      <c r="O728" s="23">
        <v>0</v>
      </c>
      <c r="P728">
        <v>0.32500000000000001</v>
      </c>
      <c r="Q728" s="23">
        <v>0</v>
      </c>
      <c r="R728" s="23">
        <v>0</v>
      </c>
      <c r="S728">
        <f>SQRT((100/(J728*[5]Inputs!$B$9))^2/(K728^2+1))*[5]Inputs!$B$8^2/100</f>
        <v>1.6670700002133509E-2</v>
      </c>
      <c r="T728">
        <f>SQRT((100/(J728*[5]Inputs!$B$9))^2-SQRT((100/(J728*[5]Inputs!$B$9))^2/(K728^2+1))^2)*[5]Inputs!$B$8^2/100/2/PI()/50</f>
        <v>5.3064486202832376E-4</v>
      </c>
      <c r="U728" s="23">
        <v>-0.19</v>
      </c>
      <c r="V728" s="23">
        <v>0</v>
      </c>
      <c r="W728" t="str">
        <f t="shared" si="30"/>
        <v>PSCAD_SMIB_D_5255_SCR1000_XR10_P1_Q-0.395_HVRT.21</v>
      </c>
      <c r="X728" t="str">
        <f t="shared" si="31"/>
        <v>1_-0.395_1000_10</v>
      </c>
      <c r="Z728">
        <v>0</v>
      </c>
    </row>
    <row r="729" spans="1:26" x14ac:dyDescent="0.25">
      <c r="A729" s="26" t="s">
        <v>1046</v>
      </c>
      <c r="B729" t="s">
        <v>55</v>
      </c>
      <c r="C729" s="23" t="s">
        <v>301</v>
      </c>
      <c r="D729" t="s">
        <v>1301</v>
      </c>
      <c r="E729" s="27">
        <v>5255</v>
      </c>
      <c r="F729" s="27" t="s">
        <v>305</v>
      </c>
      <c r="G729">
        <v>15</v>
      </c>
      <c r="H729">
        <v>1</v>
      </c>
      <c r="I729">
        <v>-0.39500000000000002</v>
      </c>
      <c r="J729">
        <v>1000</v>
      </c>
      <c r="K729">
        <v>10</v>
      </c>
      <c r="L729" s="5" t="str">
        <f>VLOOKUP(X729,[5]Inputs!$A:$F,6,FALSE)</f>
        <v>1.0303</v>
      </c>
      <c r="M729" s="5" t="str">
        <f>VLOOKUP(X729,[5]Inputs!$A:$H,8,FALSE)</f>
        <v>1.0000</v>
      </c>
      <c r="N729" s="5" t="str">
        <f>VLOOKUP(X729,[5]Inputs!$A:$H,7,FALSE)</f>
        <v>1.0100</v>
      </c>
      <c r="O729" s="23">
        <v>0</v>
      </c>
      <c r="P729">
        <v>0.32500000000000001</v>
      </c>
      <c r="Q729" s="23">
        <v>0</v>
      </c>
      <c r="R729" s="23">
        <v>0</v>
      </c>
      <c r="S729">
        <f>SQRT((100/(J729*[5]Inputs!$B$9))^2/(K729^2+1))*[5]Inputs!$B$8^2/100</f>
        <v>1.6670700002133509E-2</v>
      </c>
      <c r="T729">
        <f>SQRT((100/(J729*[5]Inputs!$B$9))^2-SQRT((100/(J729*[5]Inputs!$B$9))^2/(K729^2+1))^2)*[5]Inputs!$B$8^2/100/2/PI()/50</f>
        <v>5.3064486202832376E-4</v>
      </c>
      <c r="U729" s="23">
        <v>-0.2</v>
      </c>
      <c r="V729" s="23">
        <v>0</v>
      </c>
      <c r="W729" t="str">
        <f t="shared" si="30"/>
        <v>PSCAD_SMIB_D_5255_SCR1000_XR10_P1_Q-0.395_HVRT.22</v>
      </c>
      <c r="X729" t="str">
        <f t="shared" si="31"/>
        <v>1_-0.395_1000_10</v>
      </c>
      <c r="Z729">
        <v>0</v>
      </c>
    </row>
    <row r="730" spans="1:26" x14ac:dyDescent="0.25">
      <c r="A730" s="26" t="s">
        <v>1047</v>
      </c>
      <c r="B730" t="s">
        <v>55</v>
      </c>
      <c r="C730" s="23" t="s">
        <v>301</v>
      </c>
      <c r="D730" t="s">
        <v>1301</v>
      </c>
      <c r="E730" s="27">
        <v>5255</v>
      </c>
      <c r="F730" s="27" t="s">
        <v>305</v>
      </c>
      <c r="G730">
        <v>15</v>
      </c>
      <c r="H730">
        <v>1</v>
      </c>
      <c r="I730">
        <v>-0.39500000000000002</v>
      </c>
      <c r="J730">
        <v>1000</v>
      </c>
      <c r="K730">
        <v>10</v>
      </c>
      <c r="L730" s="5" t="str">
        <f>VLOOKUP(X730,[5]Inputs!$A:$F,6,FALSE)</f>
        <v>1.0303</v>
      </c>
      <c r="M730" s="5" t="str">
        <f>VLOOKUP(X730,[5]Inputs!$A:$H,8,FALSE)</f>
        <v>1.0000</v>
      </c>
      <c r="N730" s="5" t="str">
        <f>VLOOKUP(X730,[5]Inputs!$A:$H,7,FALSE)</f>
        <v>1.0100</v>
      </c>
      <c r="O730" s="23">
        <v>0</v>
      </c>
      <c r="P730">
        <v>0.32500000000000001</v>
      </c>
      <c r="Q730" s="23">
        <v>0</v>
      </c>
      <c r="R730" s="23">
        <v>0</v>
      </c>
      <c r="S730">
        <f>SQRT((100/(J730*[5]Inputs!$B$9))^2/(K730^2+1))*[5]Inputs!$B$8^2/100</f>
        <v>1.6670700002133509E-2</v>
      </c>
      <c r="T730">
        <f>SQRT((100/(J730*[5]Inputs!$B$9))^2-SQRT((100/(J730*[5]Inputs!$B$9))^2/(K730^2+1))^2)*[5]Inputs!$B$8^2/100/2/PI()/50</f>
        <v>5.3064486202832376E-4</v>
      </c>
      <c r="U730" s="23">
        <v>-0.21</v>
      </c>
      <c r="V730" s="23">
        <v>0</v>
      </c>
      <c r="W730" t="str">
        <f t="shared" si="30"/>
        <v>PSCAD_SMIB_D_5255_SCR1000_XR10_P1_Q-0.395_HVRT.23</v>
      </c>
      <c r="X730" t="str">
        <f t="shared" si="31"/>
        <v>1_-0.395_1000_10</v>
      </c>
      <c r="Z730">
        <v>0</v>
      </c>
    </row>
    <row r="731" spans="1:26" x14ac:dyDescent="0.25">
      <c r="A731" s="26" t="s">
        <v>1048</v>
      </c>
      <c r="B731" t="s">
        <v>55</v>
      </c>
      <c r="C731" s="23" t="s">
        <v>301</v>
      </c>
      <c r="D731" t="s">
        <v>1301</v>
      </c>
      <c r="E731" s="27">
        <v>5255</v>
      </c>
      <c r="F731" s="27" t="s">
        <v>305</v>
      </c>
      <c r="G731">
        <v>15</v>
      </c>
      <c r="H731">
        <v>1</v>
      </c>
      <c r="I731">
        <v>-0.39500000000000002</v>
      </c>
      <c r="J731">
        <v>1000</v>
      </c>
      <c r="K731">
        <v>10</v>
      </c>
      <c r="L731" s="5" t="str">
        <f>VLOOKUP(X731,[5]Inputs!$A:$F,6,FALSE)</f>
        <v>1.0303</v>
      </c>
      <c r="M731" s="5" t="str">
        <f>VLOOKUP(X731,[5]Inputs!$A:$H,8,FALSE)</f>
        <v>1.0000</v>
      </c>
      <c r="N731" s="5" t="str">
        <f>VLOOKUP(X731,[5]Inputs!$A:$H,7,FALSE)</f>
        <v>1.0100</v>
      </c>
      <c r="O731" s="23">
        <v>0</v>
      </c>
      <c r="P731">
        <v>0.32500000000000001</v>
      </c>
      <c r="Q731" s="23">
        <v>0</v>
      </c>
      <c r="R731" s="23">
        <v>0</v>
      </c>
      <c r="S731">
        <f>SQRT((100/(J731*[5]Inputs!$B$9))^2/(K731^2+1))*[5]Inputs!$B$8^2/100</f>
        <v>1.6670700002133509E-2</v>
      </c>
      <c r="T731">
        <f>SQRT((100/(J731*[5]Inputs!$B$9))^2-SQRT((100/(J731*[5]Inputs!$B$9))^2/(K731^2+1))^2)*[5]Inputs!$B$8^2/100/2/PI()/50</f>
        <v>5.3064486202832376E-4</v>
      </c>
      <c r="U731" s="23">
        <v>-0.22</v>
      </c>
      <c r="V731" s="23">
        <v>0</v>
      </c>
      <c r="W731" t="str">
        <f t="shared" si="30"/>
        <v>PSCAD_SMIB_D_5255_SCR1000_XR10_P1_Q-0.395_HVRT.24</v>
      </c>
      <c r="X731" t="str">
        <f t="shared" si="31"/>
        <v>1_-0.395_1000_10</v>
      </c>
      <c r="Z731">
        <v>0</v>
      </c>
    </row>
    <row r="732" spans="1:26" x14ac:dyDescent="0.25">
      <c r="A732" s="26" t="s">
        <v>1049</v>
      </c>
      <c r="B732" t="s">
        <v>55</v>
      </c>
      <c r="C732" s="23" t="s">
        <v>301</v>
      </c>
      <c r="D732" t="s">
        <v>1301</v>
      </c>
      <c r="E732" s="27">
        <v>5255</v>
      </c>
      <c r="F732" s="27" t="s">
        <v>305</v>
      </c>
      <c r="G732">
        <v>15</v>
      </c>
      <c r="H732">
        <v>1</v>
      </c>
      <c r="I732">
        <v>-0.39500000000000002</v>
      </c>
      <c r="J732">
        <v>1000</v>
      </c>
      <c r="K732">
        <v>10</v>
      </c>
      <c r="L732" s="5" t="str">
        <f>VLOOKUP(X732,[5]Inputs!$A:$F,6,FALSE)</f>
        <v>1.0303</v>
      </c>
      <c r="M732" s="5" t="str">
        <f>VLOOKUP(X732,[5]Inputs!$A:$H,8,FALSE)</f>
        <v>1.0000</v>
      </c>
      <c r="N732" s="5" t="str">
        <f>VLOOKUP(X732,[5]Inputs!$A:$H,7,FALSE)</f>
        <v>1.0100</v>
      </c>
      <c r="O732" s="23">
        <v>0</v>
      </c>
      <c r="P732">
        <v>0.32500000000000001</v>
      </c>
      <c r="Q732" s="23">
        <v>0</v>
      </c>
      <c r="R732" s="23">
        <v>0</v>
      </c>
      <c r="S732">
        <f>SQRT((100/(J732*[5]Inputs!$B$9))^2/(K732^2+1))*[5]Inputs!$B$8^2/100</f>
        <v>1.6670700002133509E-2</v>
      </c>
      <c r="T732">
        <f>SQRT((100/(J732*[5]Inputs!$B$9))^2-SQRT((100/(J732*[5]Inputs!$B$9))^2/(K732^2+1))^2)*[5]Inputs!$B$8^2/100/2/PI()/50</f>
        <v>5.3064486202832376E-4</v>
      </c>
      <c r="U732" s="23">
        <v>-0.23</v>
      </c>
      <c r="V732" s="23">
        <v>0</v>
      </c>
      <c r="W732" t="str">
        <f t="shared" si="30"/>
        <v>PSCAD_SMIB_D_5255_SCR1000_XR10_P1_Q-0.395_HVRT.25</v>
      </c>
      <c r="X732" t="str">
        <f t="shared" si="31"/>
        <v>1_-0.395_1000_10</v>
      </c>
      <c r="Z732">
        <v>0</v>
      </c>
    </row>
    <row r="733" spans="1:26" x14ac:dyDescent="0.25">
      <c r="A733" s="26" t="s">
        <v>1050</v>
      </c>
      <c r="B733" t="s">
        <v>55</v>
      </c>
      <c r="C733" s="23" t="s">
        <v>301</v>
      </c>
      <c r="D733" t="s">
        <v>1301</v>
      </c>
      <c r="E733" s="27">
        <v>5255</v>
      </c>
      <c r="F733" s="27" t="s">
        <v>305</v>
      </c>
      <c r="G733">
        <v>15</v>
      </c>
      <c r="H733">
        <v>1</v>
      </c>
      <c r="I733">
        <v>-0.39500000000000002</v>
      </c>
      <c r="J733">
        <v>1000</v>
      </c>
      <c r="K733">
        <v>10</v>
      </c>
      <c r="L733" s="5" t="str">
        <f>VLOOKUP(X733,[5]Inputs!$A:$F,6,FALSE)</f>
        <v>1.0303</v>
      </c>
      <c r="M733" s="5" t="str">
        <f>VLOOKUP(X733,[5]Inputs!$A:$H,8,FALSE)</f>
        <v>1.0000</v>
      </c>
      <c r="N733" s="5" t="str">
        <f>VLOOKUP(X733,[5]Inputs!$A:$H,7,FALSE)</f>
        <v>1.0100</v>
      </c>
      <c r="O733" s="23">
        <v>0</v>
      </c>
      <c r="P733">
        <v>0.32500000000000001</v>
      </c>
      <c r="Q733" s="23">
        <v>0</v>
      </c>
      <c r="R733" s="23">
        <v>0</v>
      </c>
      <c r="S733">
        <f>SQRT((100/(J733*[5]Inputs!$B$9))^2/(K733^2+1))*[5]Inputs!$B$8^2/100</f>
        <v>1.6670700002133509E-2</v>
      </c>
      <c r="T733">
        <f>SQRT((100/(J733*[5]Inputs!$B$9))^2-SQRT((100/(J733*[5]Inputs!$B$9))^2/(K733^2+1))^2)*[5]Inputs!$B$8^2/100/2/PI()/50</f>
        <v>5.3064486202832376E-4</v>
      </c>
      <c r="U733" s="23">
        <v>-0.24</v>
      </c>
      <c r="V733" s="23">
        <v>0</v>
      </c>
      <c r="W733" t="str">
        <f t="shared" si="30"/>
        <v>PSCAD_SMIB_D_5255_SCR1000_XR10_P1_Q-0.395_HVRT.26</v>
      </c>
      <c r="X733" t="str">
        <f t="shared" si="31"/>
        <v>1_-0.395_1000_10</v>
      </c>
      <c r="Z733">
        <v>0</v>
      </c>
    </row>
    <row r="734" spans="1:26" x14ac:dyDescent="0.25">
      <c r="A734" s="26" t="s">
        <v>1051</v>
      </c>
      <c r="B734" t="s">
        <v>55</v>
      </c>
      <c r="C734" s="23" t="s">
        <v>301</v>
      </c>
      <c r="D734" t="s">
        <v>1301</v>
      </c>
      <c r="E734" s="27">
        <v>5255</v>
      </c>
      <c r="F734" s="27" t="s">
        <v>305</v>
      </c>
      <c r="G734">
        <v>15</v>
      </c>
      <c r="H734">
        <v>1</v>
      </c>
      <c r="I734">
        <v>-0.39500000000000002</v>
      </c>
      <c r="J734">
        <v>1000</v>
      </c>
      <c r="K734">
        <v>10</v>
      </c>
      <c r="L734" s="5" t="str">
        <f>VLOOKUP(X734,[5]Inputs!$A:$F,6,FALSE)</f>
        <v>1.0303</v>
      </c>
      <c r="M734" s="5" t="str">
        <f>VLOOKUP(X734,[5]Inputs!$A:$H,8,FALSE)</f>
        <v>1.0000</v>
      </c>
      <c r="N734" s="5" t="str">
        <f>VLOOKUP(X734,[5]Inputs!$A:$H,7,FALSE)</f>
        <v>1.0100</v>
      </c>
      <c r="O734" s="23">
        <v>0</v>
      </c>
      <c r="P734">
        <v>0.32500000000000001</v>
      </c>
      <c r="Q734" s="23">
        <v>0</v>
      </c>
      <c r="R734" s="23">
        <v>0</v>
      </c>
      <c r="S734">
        <f>SQRT((100/(J734*[5]Inputs!$B$9))^2/(K734^2+1))*[5]Inputs!$B$8^2/100</f>
        <v>1.6670700002133509E-2</v>
      </c>
      <c r="T734">
        <f>SQRT((100/(J734*[5]Inputs!$B$9))^2-SQRT((100/(J734*[5]Inputs!$B$9))^2/(K734^2+1))^2)*[5]Inputs!$B$8^2/100/2/PI()/50</f>
        <v>5.3064486202832376E-4</v>
      </c>
      <c r="U734" s="23">
        <v>-0.25</v>
      </c>
      <c r="V734" s="23">
        <v>0</v>
      </c>
      <c r="W734" t="str">
        <f t="shared" si="30"/>
        <v>PSCAD_SMIB_D_5255_SCR1000_XR10_P1_Q-0.395_HVRT.27</v>
      </c>
      <c r="X734" t="str">
        <f t="shared" si="31"/>
        <v>1_-0.395_1000_10</v>
      </c>
      <c r="Z734">
        <v>0</v>
      </c>
    </row>
    <row r="735" spans="1:26" x14ac:dyDescent="0.25">
      <c r="A735" s="26" t="s">
        <v>1052</v>
      </c>
      <c r="B735" t="s">
        <v>55</v>
      </c>
      <c r="C735" s="23" t="s">
        <v>301</v>
      </c>
      <c r="D735" t="s">
        <v>1301</v>
      </c>
      <c r="E735" s="27">
        <v>5255</v>
      </c>
      <c r="F735" s="27" t="s">
        <v>305</v>
      </c>
      <c r="G735">
        <v>15</v>
      </c>
      <c r="H735">
        <v>1</v>
      </c>
      <c r="I735">
        <v>-0.39500000000000002</v>
      </c>
      <c r="J735">
        <v>1000</v>
      </c>
      <c r="K735">
        <v>10</v>
      </c>
      <c r="L735" s="5" t="str">
        <f>VLOOKUP(X735,[5]Inputs!$A:$F,6,FALSE)</f>
        <v>1.0303</v>
      </c>
      <c r="M735" s="5" t="str">
        <f>VLOOKUP(X735,[5]Inputs!$A:$H,8,FALSE)</f>
        <v>1.0000</v>
      </c>
      <c r="N735" s="5" t="str">
        <f>VLOOKUP(X735,[5]Inputs!$A:$H,7,FALSE)</f>
        <v>1.0100</v>
      </c>
      <c r="O735" s="23">
        <v>0</v>
      </c>
      <c r="P735">
        <v>0.32500000000000001</v>
      </c>
      <c r="Q735" s="23">
        <v>0</v>
      </c>
      <c r="R735" s="23">
        <v>0</v>
      </c>
      <c r="S735">
        <f>SQRT((100/(J735*[5]Inputs!$B$9))^2/(K735^2+1))*[5]Inputs!$B$8^2/100</f>
        <v>1.6670700002133509E-2</v>
      </c>
      <c r="T735">
        <f>SQRT((100/(J735*[5]Inputs!$B$9))^2-SQRT((100/(J735*[5]Inputs!$B$9))^2/(K735^2+1))^2)*[5]Inputs!$B$8^2/100/2/PI()/50</f>
        <v>5.3064486202832376E-4</v>
      </c>
      <c r="U735" s="23">
        <v>-0.26</v>
      </c>
      <c r="V735" s="23">
        <v>0</v>
      </c>
      <c r="W735" t="str">
        <f t="shared" si="30"/>
        <v>PSCAD_SMIB_D_5255_SCR1000_XR10_P1_Q-0.395_HVRT.28</v>
      </c>
      <c r="X735" t="str">
        <f t="shared" si="31"/>
        <v>1_-0.395_1000_10</v>
      </c>
      <c r="Z735">
        <v>0</v>
      </c>
    </row>
    <row r="736" spans="1:26" x14ac:dyDescent="0.25">
      <c r="A736" s="26" t="s">
        <v>1053</v>
      </c>
      <c r="B736" t="s">
        <v>55</v>
      </c>
      <c r="C736" s="23" t="s">
        <v>301</v>
      </c>
      <c r="D736" t="s">
        <v>1301</v>
      </c>
      <c r="E736" s="27">
        <v>5255</v>
      </c>
      <c r="F736" s="27" t="s">
        <v>305</v>
      </c>
      <c r="G736">
        <v>15</v>
      </c>
      <c r="H736">
        <v>1</v>
      </c>
      <c r="I736">
        <v>-0.39500000000000002</v>
      </c>
      <c r="J736">
        <v>1000</v>
      </c>
      <c r="K736">
        <v>10</v>
      </c>
      <c r="L736" s="5" t="str">
        <f>VLOOKUP(X736,[5]Inputs!$A:$F,6,FALSE)</f>
        <v>1.0303</v>
      </c>
      <c r="M736" s="5" t="str">
        <f>VLOOKUP(X736,[5]Inputs!$A:$H,8,FALSE)</f>
        <v>1.0000</v>
      </c>
      <c r="N736" s="5" t="str">
        <f>VLOOKUP(X736,[5]Inputs!$A:$H,7,FALSE)</f>
        <v>1.0100</v>
      </c>
      <c r="O736" s="23">
        <v>0</v>
      </c>
      <c r="P736">
        <v>0.32500000000000001</v>
      </c>
      <c r="Q736" s="23">
        <v>0</v>
      </c>
      <c r="R736" s="23">
        <v>0</v>
      </c>
      <c r="S736">
        <f>SQRT((100/(J736*[5]Inputs!$B$9))^2/(K736^2+1))*[5]Inputs!$B$8^2/100</f>
        <v>1.6670700002133509E-2</v>
      </c>
      <c r="T736">
        <f>SQRT((100/(J736*[5]Inputs!$B$9))^2-SQRT((100/(J736*[5]Inputs!$B$9))^2/(K736^2+1))^2)*[5]Inputs!$B$8^2/100/2/PI()/50</f>
        <v>5.3064486202832376E-4</v>
      </c>
      <c r="U736" s="23">
        <v>-0.27</v>
      </c>
      <c r="V736" s="23">
        <v>0</v>
      </c>
      <c r="W736" t="str">
        <f t="shared" si="30"/>
        <v>PSCAD_SMIB_D_5255_SCR1000_XR10_P1_Q-0.395_HVRT.29</v>
      </c>
      <c r="X736" t="str">
        <f t="shared" si="31"/>
        <v>1_-0.395_1000_10</v>
      </c>
      <c r="Z736">
        <v>0</v>
      </c>
    </row>
    <row r="737" spans="1:26" x14ac:dyDescent="0.25">
      <c r="A737" s="26" t="s">
        <v>1054</v>
      </c>
      <c r="B737" t="s">
        <v>55</v>
      </c>
      <c r="C737" s="23" t="s">
        <v>301</v>
      </c>
      <c r="D737" t="s">
        <v>1301</v>
      </c>
      <c r="E737" s="27">
        <v>5255</v>
      </c>
      <c r="F737" s="27" t="s">
        <v>305</v>
      </c>
      <c r="G737">
        <v>15</v>
      </c>
      <c r="H737">
        <v>1</v>
      </c>
      <c r="I737">
        <v>-0.39500000000000002</v>
      </c>
      <c r="J737">
        <v>1000</v>
      </c>
      <c r="K737">
        <v>10</v>
      </c>
      <c r="L737" s="5" t="str">
        <f>VLOOKUP(X737,[5]Inputs!$A:$F,6,FALSE)</f>
        <v>1.0303</v>
      </c>
      <c r="M737" s="5" t="str">
        <f>VLOOKUP(X737,[5]Inputs!$A:$H,8,FALSE)</f>
        <v>1.0000</v>
      </c>
      <c r="N737" s="5" t="str">
        <f>VLOOKUP(X737,[5]Inputs!$A:$H,7,FALSE)</f>
        <v>1.0100</v>
      </c>
      <c r="O737" s="23">
        <v>0</v>
      </c>
      <c r="P737">
        <v>0.32500000000000001</v>
      </c>
      <c r="Q737" s="23">
        <v>0</v>
      </c>
      <c r="R737" s="23">
        <v>0</v>
      </c>
      <c r="S737">
        <f>SQRT((100/(J737*[5]Inputs!$B$9))^2/(K737^2+1))*[5]Inputs!$B$8^2/100</f>
        <v>1.6670700002133509E-2</v>
      </c>
      <c r="T737">
        <f>SQRT((100/(J737*[5]Inputs!$B$9))^2-SQRT((100/(J737*[5]Inputs!$B$9))^2/(K737^2+1))^2)*[5]Inputs!$B$8^2/100/2/PI()/50</f>
        <v>5.3064486202832376E-4</v>
      </c>
      <c r="U737" s="23">
        <v>-0.28000000000000003</v>
      </c>
      <c r="V737" s="23">
        <v>0</v>
      </c>
      <c r="W737" t="str">
        <f t="shared" si="30"/>
        <v>PSCAD_SMIB_D_5255_SCR1000_XR10_P1_Q-0.395_HVRT.30</v>
      </c>
      <c r="X737" t="str">
        <f t="shared" si="31"/>
        <v>1_-0.395_1000_10</v>
      </c>
      <c r="Z737">
        <v>0</v>
      </c>
    </row>
    <row r="738" spans="1:26" x14ac:dyDescent="0.25">
      <c r="A738" s="26" t="s">
        <v>1055</v>
      </c>
      <c r="B738" t="s">
        <v>55</v>
      </c>
      <c r="C738" s="23" t="s">
        <v>301</v>
      </c>
      <c r="D738" t="s">
        <v>1301</v>
      </c>
      <c r="E738" s="27">
        <v>5255</v>
      </c>
      <c r="F738" s="27" t="s">
        <v>305</v>
      </c>
      <c r="G738">
        <v>15</v>
      </c>
      <c r="H738">
        <v>1</v>
      </c>
      <c r="I738">
        <v>-0.39500000000000002</v>
      </c>
      <c r="J738">
        <v>1000</v>
      </c>
      <c r="K738">
        <v>10</v>
      </c>
      <c r="L738" s="5" t="str">
        <f>VLOOKUP(X738,[5]Inputs!$A:$F,6,FALSE)</f>
        <v>1.0303</v>
      </c>
      <c r="M738" s="5" t="str">
        <f>VLOOKUP(X738,[5]Inputs!$A:$H,8,FALSE)</f>
        <v>1.0000</v>
      </c>
      <c r="N738" s="5" t="str">
        <f>VLOOKUP(X738,[5]Inputs!$A:$H,7,FALSE)</f>
        <v>1.0100</v>
      </c>
      <c r="O738" s="23">
        <v>0</v>
      </c>
      <c r="P738">
        <v>0.32500000000000001</v>
      </c>
      <c r="Q738" s="23">
        <v>0</v>
      </c>
      <c r="R738" s="23">
        <v>0</v>
      </c>
      <c r="S738">
        <f>SQRT((100/(J738*[5]Inputs!$B$9))^2/(K738^2+1))*[5]Inputs!$B$8^2/100</f>
        <v>1.6670700002133509E-2</v>
      </c>
      <c r="T738">
        <f>SQRT((100/(J738*[5]Inputs!$B$9))^2-SQRT((100/(J738*[5]Inputs!$B$9))^2/(K738^2+1))^2)*[5]Inputs!$B$8^2/100/2/PI()/50</f>
        <v>5.3064486202832376E-4</v>
      </c>
      <c r="U738" s="23">
        <v>-0.28999999999999998</v>
      </c>
      <c r="V738" s="23">
        <v>0</v>
      </c>
      <c r="W738" t="str">
        <f t="shared" si="30"/>
        <v>PSCAD_SMIB_D_5255_SCR1000_XR10_P1_Q-0.395_HVRT.31</v>
      </c>
      <c r="X738" t="str">
        <f t="shared" si="31"/>
        <v>1_-0.395_1000_10</v>
      </c>
      <c r="Z738">
        <v>0</v>
      </c>
    </row>
    <row r="739" spans="1:26" x14ac:dyDescent="0.25">
      <c r="A739" s="26" t="s">
        <v>1056</v>
      </c>
      <c r="B739" t="s">
        <v>55</v>
      </c>
      <c r="C739" s="23" t="s">
        <v>301</v>
      </c>
      <c r="D739" t="s">
        <v>1301</v>
      </c>
      <c r="E739" s="27">
        <v>5255</v>
      </c>
      <c r="F739" s="27" t="s">
        <v>305</v>
      </c>
      <c r="G739">
        <v>15</v>
      </c>
      <c r="H739">
        <v>1</v>
      </c>
      <c r="I739">
        <v>-0.39500000000000002</v>
      </c>
      <c r="J739">
        <v>1000</v>
      </c>
      <c r="K739">
        <v>10</v>
      </c>
      <c r="L739" s="5" t="str">
        <f>VLOOKUP(X739,[5]Inputs!$A:$F,6,FALSE)</f>
        <v>1.0303</v>
      </c>
      <c r="M739" s="5" t="str">
        <f>VLOOKUP(X739,[5]Inputs!$A:$H,8,FALSE)</f>
        <v>1.0000</v>
      </c>
      <c r="N739" s="5" t="str">
        <f>VLOOKUP(X739,[5]Inputs!$A:$H,7,FALSE)</f>
        <v>1.0100</v>
      </c>
      <c r="O739" s="23">
        <v>0</v>
      </c>
      <c r="P739">
        <v>0.32500000000000001</v>
      </c>
      <c r="Q739" s="23">
        <v>0</v>
      </c>
      <c r="R739" s="23">
        <v>0</v>
      </c>
      <c r="S739">
        <f>SQRT((100/(J739*[5]Inputs!$B$9))^2/(K739^2+1))*[5]Inputs!$B$8^2/100</f>
        <v>1.6670700002133509E-2</v>
      </c>
      <c r="T739">
        <f>SQRT((100/(J739*[5]Inputs!$B$9))^2-SQRT((100/(J739*[5]Inputs!$B$9))^2/(K739^2+1))^2)*[5]Inputs!$B$8^2/100/2/PI()/50</f>
        <v>5.3064486202832376E-4</v>
      </c>
      <c r="U739" s="23">
        <v>-0.3</v>
      </c>
      <c r="V739" s="23">
        <v>0</v>
      </c>
      <c r="W739" t="str">
        <f t="shared" si="30"/>
        <v>PSCAD_SMIB_D_5255_SCR1000_XR10_P1_Q-0.395_HVRT.32</v>
      </c>
      <c r="X739" t="str">
        <f t="shared" si="31"/>
        <v>1_-0.395_1000_10</v>
      </c>
      <c r="Z739">
        <v>0</v>
      </c>
    </row>
    <row r="740" spans="1:26" x14ac:dyDescent="0.25">
      <c r="A740" t="s">
        <v>352</v>
      </c>
      <c r="B740" t="s">
        <v>55</v>
      </c>
      <c r="C740" t="s">
        <v>17</v>
      </c>
      <c r="D740" t="s">
        <v>1301</v>
      </c>
      <c r="E740" s="27">
        <v>5255</v>
      </c>
      <c r="F740" s="27" t="s">
        <v>305</v>
      </c>
      <c r="G740">
        <v>25</v>
      </c>
      <c r="H740" s="6">
        <v>1</v>
      </c>
      <c r="I740" s="6">
        <v>0</v>
      </c>
      <c r="J740" s="6">
        <v>7.06</v>
      </c>
      <c r="K740" s="6">
        <v>1.6319999999999999</v>
      </c>
      <c r="L740" s="5" t="str">
        <f>VLOOKUP(X740,[5]Inputs!$A:$F,6,FALSE)</f>
        <v>0.9653</v>
      </c>
      <c r="M740" s="5" t="str">
        <f>VLOOKUP(X740,[5]Inputs!$A:$H,8,FALSE)</f>
        <v>1.0375</v>
      </c>
      <c r="N740" s="5" t="str">
        <f>VLOOKUP(X740,[5]Inputs!$A:$H,7,FALSE)</f>
        <v>1.0300</v>
      </c>
      <c r="O740">
        <v>0</v>
      </c>
      <c r="P740">
        <v>0.32500000000000001</v>
      </c>
      <c r="Q740">
        <v>1E-3</v>
      </c>
      <c r="R740">
        <v>0</v>
      </c>
      <c r="S740">
        <f>SQRT((100/(J740*[5]Inputs!$B$9))^2/(K740^2+1))*[5]Inputs!$B$8^2/100</f>
        <v>12.398416711713384</v>
      </c>
      <c r="T740">
        <f>SQRT((100/(J740*[5]Inputs!$B$9))^2-SQRT((100/(J740*[5]Inputs!$B$9))^2/(K740^2+1))^2)*[5]Inputs!$B$8^2/100/2/PI()/50</f>
        <v>6.4407510153791842E-2</v>
      </c>
      <c r="U740">
        <v>0</v>
      </c>
      <c r="V740">
        <v>0</v>
      </c>
      <c r="W740" t="str">
        <f t="shared" si="30"/>
        <v>PSCAD_SMIB_D_5255_SCR7.06_XR1.63_P1_Q0_3P.Balanced.1</v>
      </c>
      <c r="X740" t="str">
        <f t="shared" si="31"/>
        <v>1_0_7.06_1.63</v>
      </c>
      <c r="Z740">
        <v>0</v>
      </c>
    </row>
    <row r="741" spans="1:26" x14ac:dyDescent="0.25">
      <c r="A741" t="s">
        <v>353</v>
      </c>
      <c r="B741" t="s">
        <v>55</v>
      </c>
      <c r="C741" t="s">
        <v>17</v>
      </c>
      <c r="D741" t="s">
        <v>1301</v>
      </c>
      <c r="E741" s="27">
        <v>5255</v>
      </c>
      <c r="F741" s="27" t="s">
        <v>305</v>
      </c>
      <c r="G741">
        <v>25</v>
      </c>
      <c r="H741" s="6">
        <v>1</v>
      </c>
      <c r="I741" s="6">
        <v>0</v>
      </c>
      <c r="J741" s="6">
        <v>7.06</v>
      </c>
      <c r="K741" s="6">
        <v>1.6319999999999999</v>
      </c>
      <c r="L741" s="5" t="str">
        <f>VLOOKUP(X741,[5]Inputs!$A:$F,6,FALSE)</f>
        <v>0.9653</v>
      </c>
      <c r="M741" s="5" t="str">
        <f>VLOOKUP(X741,[5]Inputs!$A:$H,8,FALSE)</f>
        <v>1.0375</v>
      </c>
      <c r="N741" s="5" t="str">
        <f>VLOOKUP(X741,[5]Inputs!$A:$H,7,FALSE)</f>
        <v>1.0300</v>
      </c>
      <c r="O741">
        <v>0</v>
      </c>
      <c r="P741">
        <v>0.32500000000000001</v>
      </c>
      <c r="Q741">
        <v>1.26104825</v>
      </c>
      <c r="R741">
        <v>0.02</v>
      </c>
      <c r="S741">
        <f>SQRT((100/(J741*[5]Inputs!$B$9))^2/(K741^2+1))*[5]Inputs!$B$8^2/100</f>
        <v>12.398416711713384</v>
      </c>
      <c r="T741">
        <f>SQRT((100/(J741*[5]Inputs!$B$9))^2-SQRT((100/(J741*[5]Inputs!$B$9))^2/(K741^2+1))^2)*[5]Inputs!$B$8^2/100/2/PI()/50</f>
        <v>6.4407510153791842E-2</v>
      </c>
      <c r="U741">
        <v>0</v>
      </c>
      <c r="V741">
        <v>1</v>
      </c>
      <c r="W741" t="str">
        <f t="shared" si="30"/>
        <v>PSCAD_SMIB_D_5255_SCR7.06_XR1.63_P1_Q0_3P.Balanced.2</v>
      </c>
      <c r="X741" t="str">
        <f t="shared" si="31"/>
        <v>1_0_7.06_1.63</v>
      </c>
      <c r="Z741">
        <v>0</v>
      </c>
    </row>
    <row r="742" spans="1:26" x14ac:dyDescent="0.25">
      <c r="A742" t="s">
        <v>354</v>
      </c>
      <c r="B742" t="s">
        <v>55</v>
      </c>
      <c r="C742" t="s">
        <v>17</v>
      </c>
      <c r="D742" t="s">
        <v>1301</v>
      </c>
      <c r="E742" s="27">
        <v>5255</v>
      </c>
      <c r="F742" s="27" t="s">
        <v>305</v>
      </c>
      <c r="G742">
        <v>25</v>
      </c>
      <c r="H742" s="6">
        <v>1</v>
      </c>
      <c r="I742" s="6">
        <v>0</v>
      </c>
      <c r="J742" s="6">
        <v>7.06</v>
      </c>
      <c r="K742" s="6">
        <v>1.6319999999999999</v>
      </c>
      <c r="L742" s="5" t="str">
        <f>VLOOKUP(X742,[5]Inputs!$A:$F,6,FALSE)</f>
        <v>0.9653</v>
      </c>
      <c r="M742" s="5" t="str">
        <f>VLOOKUP(X742,[5]Inputs!$A:$H,8,FALSE)</f>
        <v>1.0375</v>
      </c>
      <c r="N742" s="5" t="str">
        <f>VLOOKUP(X742,[5]Inputs!$A:$H,7,FALSE)</f>
        <v>1.0300</v>
      </c>
      <c r="O742">
        <v>0</v>
      </c>
      <c r="P742">
        <v>0.32500000000000001</v>
      </c>
      <c r="Q742">
        <v>2.5220965</v>
      </c>
      <c r="R742">
        <v>3.9E-2</v>
      </c>
      <c r="S742">
        <f>SQRT((100/(J742*[5]Inputs!$B$9))^2/(K742^2+1))*[5]Inputs!$B$8^2/100</f>
        <v>12.398416711713384</v>
      </c>
      <c r="T742">
        <f>SQRT((100/(J742*[5]Inputs!$B$9))^2-SQRT((100/(J742*[5]Inputs!$B$9))^2/(K742^2+1))^2)*[5]Inputs!$B$8^2/100/2/PI()/50</f>
        <v>6.4407510153791842E-2</v>
      </c>
      <c r="U742">
        <v>0</v>
      </c>
      <c r="V742">
        <v>2</v>
      </c>
      <c r="W742" t="str">
        <f t="shared" si="30"/>
        <v>PSCAD_SMIB_D_5255_SCR7.06_XR1.63_P1_Q0_3P.Balanced.3</v>
      </c>
      <c r="X742" t="str">
        <f t="shared" si="31"/>
        <v>1_0_7.06_1.63</v>
      </c>
      <c r="Z742">
        <v>0</v>
      </c>
    </row>
    <row r="743" spans="1:26" x14ac:dyDescent="0.25">
      <c r="A743" t="s">
        <v>355</v>
      </c>
      <c r="B743" t="s">
        <v>55</v>
      </c>
      <c r="C743" t="s">
        <v>17</v>
      </c>
      <c r="D743" t="s">
        <v>1301</v>
      </c>
      <c r="E743" s="27">
        <v>5255</v>
      </c>
      <c r="F743" s="27" t="s">
        <v>305</v>
      </c>
      <c r="G743">
        <v>25</v>
      </c>
      <c r="H743" s="6">
        <v>1</v>
      </c>
      <c r="I743" s="6">
        <v>0.39500000000000002</v>
      </c>
      <c r="J743" s="6">
        <v>7.06</v>
      </c>
      <c r="K743" s="6">
        <v>1.6319999999999999</v>
      </c>
      <c r="L743" s="5" t="str">
        <f>VLOOKUP(X743,[5]Inputs!$A:$F,6,FALSE)</f>
        <v>0.9162</v>
      </c>
      <c r="M743" s="5" t="str">
        <f>VLOOKUP(X743,[5]Inputs!$A:$H,8,FALSE)</f>
        <v>1.0875</v>
      </c>
      <c r="N743" s="5" t="str">
        <f>VLOOKUP(X743,[5]Inputs!$A:$H,7,FALSE)</f>
        <v>1.0500</v>
      </c>
      <c r="O743">
        <v>0</v>
      </c>
      <c r="P743">
        <v>0.32500000000000001</v>
      </c>
      <c r="Q743">
        <v>1E-3</v>
      </c>
      <c r="R743">
        <v>0</v>
      </c>
      <c r="S743">
        <f>SQRT((100/(J743*[5]Inputs!$B$9))^2/(K743^2+1))*[5]Inputs!$B$8^2/100</f>
        <v>12.398416711713384</v>
      </c>
      <c r="T743">
        <f>SQRT((100/(J743*[5]Inputs!$B$9))^2-SQRT((100/(J743*[5]Inputs!$B$9))^2/(K743^2+1))^2)*[5]Inputs!$B$8^2/100/2/PI()/50</f>
        <v>6.4407510153791842E-2</v>
      </c>
      <c r="U743">
        <v>0</v>
      </c>
      <c r="V743">
        <v>0</v>
      </c>
      <c r="W743" t="str">
        <f t="shared" si="30"/>
        <v>PSCAD_SMIB_D_5255_SCR7.06_XR1.63_P1_Q0.395_3P.Balanced.4</v>
      </c>
      <c r="X743" t="str">
        <f t="shared" si="31"/>
        <v>1_0.395_7.06_1.63</v>
      </c>
      <c r="Z743">
        <v>0</v>
      </c>
    </row>
    <row r="744" spans="1:26" x14ac:dyDescent="0.25">
      <c r="A744" t="s">
        <v>356</v>
      </c>
      <c r="B744" t="s">
        <v>55</v>
      </c>
      <c r="C744" t="s">
        <v>17</v>
      </c>
      <c r="D744" t="s">
        <v>1301</v>
      </c>
      <c r="E744" s="27">
        <v>5255</v>
      </c>
      <c r="F744" s="27" t="s">
        <v>305</v>
      </c>
      <c r="G744">
        <v>25</v>
      </c>
      <c r="H744" s="6">
        <v>1</v>
      </c>
      <c r="I744" s="6">
        <v>0.39500000000000002</v>
      </c>
      <c r="J744" s="6">
        <v>7.06</v>
      </c>
      <c r="K744" s="6">
        <v>1.6319999999999999</v>
      </c>
      <c r="L744" s="5" t="str">
        <f>VLOOKUP(X744,[5]Inputs!$A:$F,6,FALSE)</f>
        <v>0.9162</v>
      </c>
      <c r="M744" s="5" t="str">
        <f>VLOOKUP(X744,[5]Inputs!$A:$H,8,FALSE)</f>
        <v>1.0875</v>
      </c>
      <c r="N744" s="5" t="str">
        <f>VLOOKUP(X744,[5]Inputs!$A:$H,7,FALSE)</f>
        <v>1.0500</v>
      </c>
      <c r="O744">
        <v>0</v>
      </c>
      <c r="P744">
        <v>0.32500000000000001</v>
      </c>
      <c r="Q744">
        <v>1.26104825</v>
      </c>
      <c r="R744">
        <v>0.02</v>
      </c>
      <c r="S744">
        <f>SQRT((100/(J744*[5]Inputs!$B$9))^2/(K744^2+1))*[5]Inputs!$B$8^2/100</f>
        <v>12.398416711713384</v>
      </c>
      <c r="T744">
        <f>SQRT((100/(J744*[5]Inputs!$B$9))^2-SQRT((100/(J744*[5]Inputs!$B$9))^2/(K744^2+1))^2)*[5]Inputs!$B$8^2/100/2/PI()/50</f>
        <v>6.4407510153791842E-2</v>
      </c>
      <c r="U744">
        <v>0</v>
      </c>
      <c r="V744">
        <v>1</v>
      </c>
      <c r="W744" t="str">
        <f t="shared" si="30"/>
        <v>PSCAD_SMIB_D_5255_SCR7.06_XR1.63_P1_Q0.395_3P.Balanced.5</v>
      </c>
      <c r="X744" t="str">
        <f t="shared" si="31"/>
        <v>1_0.395_7.06_1.63</v>
      </c>
      <c r="Z744">
        <v>0</v>
      </c>
    </row>
    <row r="745" spans="1:26" x14ac:dyDescent="0.25">
      <c r="A745" t="s">
        <v>357</v>
      </c>
      <c r="B745" t="s">
        <v>55</v>
      </c>
      <c r="C745" t="s">
        <v>17</v>
      </c>
      <c r="D745" t="s">
        <v>1301</v>
      </c>
      <c r="E745" s="27">
        <v>5255</v>
      </c>
      <c r="F745" s="27" t="s">
        <v>305</v>
      </c>
      <c r="G745">
        <v>25</v>
      </c>
      <c r="H745" s="6">
        <v>1</v>
      </c>
      <c r="I745" s="6">
        <v>0.39500000000000002</v>
      </c>
      <c r="J745" s="6">
        <v>7.06</v>
      </c>
      <c r="K745" s="6">
        <v>1.6319999999999999</v>
      </c>
      <c r="L745" s="5" t="str">
        <f>VLOOKUP(X745,[5]Inputs!$A:$F,6,FALSE)</f>
        <v>0.9162</v>
      </c>
      <c r="M745" s="5" t="str">
        <f>VLOOKUP(X745,[5]Inputs!$A:$H,8,FALSE)</f>
        <v>1.0875</v>
      </c>
      <c r="N745" s="5" t="str">
        <f>VLOOKUP(X745,[5]Inputs!$A:$H,7,FALSE)</f>
        <v>1.0500</v>
      </c>
      <c r="O745">
        <v>0</v>
      </c>
      <c r="P745">
        <v>0.32500000000000001</v>
      </c>
      <c r="Q745">
        <v>2.5220965</v>
      </c>
      <c r="R745">
        <v>3.9E-2</v>
      </c>
      <c r="S745">
        <f>SQRT((100/(J745*[5]Inputs!$B$9))^2/(K745^2+1))*[5]Inputs!$B$8^2/100</f>
        <v>12.398416711713384</v>
      </c>
      <c r="T745">
        <f>SQRT((100/(J745*[5]Inputs!$B$9))^2-SQRT((100/(J745*[5]Inputs!$B$9))^2/(K745^2+1))^2)*[5]Inputs!$B$8^2/100/2/PI()/50</f>
        <v>6.4407510153791842E-2</v>
      </c>
      <c r="U745">
        <v>0</v>
      </c>
      <c r="V745">
        <v>2</v>
      </c>
      <c r="W745" t="str">
        <f t="shared" si="30"/>
        <v>PSCAD_SMIB_D_5255_SCR7.06_XR1.63_P1_Q0.395_3P.Balanced.6</v>
      </c>
      <c r="X745" t="str">
        <f t="shared" si="31"/>
        <v>1_0.395_7.06_1.63</v>
      </c>
      <c r="Z745">
        <v>0</v>
      </c>
    </row>
    <row r="746" spans="1:26" x14ac:dyDescent="0.25">
      <c r="A746" t="s">
        <v>358</v>
      </c>
      <c r="B746" t="s">
        <v>55</v>
      </c>
      <c r="C746" t="s">
        <v>17</v>
      </c>
      <c r="D746" t="s">
        <v>1301</v>
      </c>
      <c r="E746" s="27">
        <v>5255</v>
      </c>
      <c r="F746" s="27" t="s">
        <v>305</v>
      </c>
      <c r="G746">
        <v>25</v>
      </c>
      <c r="H746" s="6">
        <v>1</v>
      </c>
      <c r="I746" s="6">
        <v>-0.39500000000000002</v>
      </c>
      <c r="J746" s="6">
        <v>7.06</v>
      </c>
      <c r="K746" s="6">
        <v>1.6319999999999999</v>
      </c>
      <c r="L746" s="5" t="str">
        <f>VLOOKUP(X746,[5]Inputs!$A:$F,6,FALSE)</f>
        <v>1.0148</v>
      </c>
      <c r="M746" s="5" t="str">
        <f>VLOOKUP(X746,[5]Inputs!$A:$H,8,FALSE)</f>
        <v>1.0000</v>
      </c>
      <c r="N746" s="5" t="str">
        <f>VLOOKUP(X746,[5]Inputs!$A:$H,7,FALSE)</f>
        <v>1.0100</v>
      </c>
      <c r="O746">
        <v>0</v>
      </c>
      <c r="P746">
        <v>0.32500000000000001</v>
      </c>
      <c r="Q746">
        <v>1E-3</v>
      </c>
      <c r="R746">
        <v>0</v>
      </c>
      <c r="S746">
        <f>SQRT((100/(J746*[5]Inputs!$B$9))^2/(K746^2+1))*[5]Inputs!$B$8^2/100</f>
        <v>12.398416711713384</v>
      </c>
      <c r="T746">
        <f>SQRT((100/(J746*[5]Inputs!$B$9))^2-SQRT((100/(J746*[5]Inputs!$B$9))^2/(K746^2+1))^2)*[5]Inputs!$B$8^2/100/2/PI()/50</f>
        <v>6.4407510153791842E-2</v>
      </c>
      <c r="U746">
        <v>0</v>
      </c>
      <c r="V746">
        <v>0</v>
      </c>
      <c r="W746" t="str">
        <f t="shared" si="30"/>
        <v>PSCAD_SMIB_D_5255_SCR7.06_XR1.63_P1_Q-0.395_3P.Balanced.7</v>
      </c>
      <c r="X746" t="str">
        <f t="shared" si="31"/>
        <v>1_-0.395_7.06_1.63</v>
      </c>
      <c r="Z746">
        <v>0</v>
      </c>
    </row>
    <row r="747" spans="1:26" x14ac:dyDescent="0.25">
      <c r="A747" t="s">
        <v>359</v>
      </c>
      <c r="B747" t="s">
        <v>55</v>
      </c>
      <c r="C747" t="s">
        <v>17</v>
      </c>
      <c r="D747" t="s">
        <v>1301</v>
      </c>
      <c r="E747" s="27">
        <v>5255</v>
      </c>
      <c r="F747" s="27" t="s">
        <v>305</v>
      </c>
      <c r="G747">
        <v>25</v>
      </c>
      <c r="H747" s="6">
        <v>1</v>
      </c>
      <c r="I747" s="6">
        <v>-0.39500000000000002</v>
      </c>
      <c r="J747" s="6">
        <v>7.06</v>
      </c>
      <c r="K747" s="6">
        <v>1.6319999999999999</v>
      </c>
      <c r="L747" s="5" t="str">
        <f>VLOOKUP(X747,[5]Inputs!$A:$F,6,FALSE)</f>
        <v>1.0148</v>
      </c>
      <c r="M747" s="5" t="str">
        <f>VLOOKUP(X747,[5]Inputs!$A:$H,8,FALSE)</f>
        <v>1.0000</v>
      </c>
      <c r="N747" s="5" t="str">
        <f>VLOOKUP(X747,[5]Inputs!$A:$H,7,FALSE)</f>
        <v>1.0100</v>
      </c>
      <c r="O747">
        <v>0</v>
      </c>
      <c r="P747">
        <v>0.32500000000000001</v>
      </c>
      <c r="Q747">
        <v>1.26104825</v>
      </c>
      <c r="R747">
        <v>0.02</v>
      </c>
      <c r="S747">
        <f>SQRT((100/(J747*[5]Inputs!$B$9))^2/(K747^2+1))*[5]Inputs!$B$8^2/100</f>
        <v>12.398416711713384</v>
      </c>
      <c r="T747">
        <f>SQRT((100/(J747*[5]Inputs!$B$9))^2-SQRT((100/(J747*[5]Inputs!$B$9))^2/(K747^2+1))^2)*[5]Inputs!$B$8^2/100/2/PI()/50</f>
        <v>6.4407510153791842E-2</v>
      </c>
      <c r="U747">
        <v>0</v>
      </c>
      <c r="V747">
        <v>1</v>
      </c>
      <c r="W747" t="str">
        <f t="shared" si="30"/>
        <v>PSCAD_SMIB_D_5255_SCR7.06_XR1.63_P1_Q-0.395_3P.Balanced.8</v>
      </c>
      <c r="X747" t="str">
        <f t="shared" si="31"/>
        <v>1_-0.395_7.06_1.63</v>
      </c>
      <c r="Z747">
        <v>0</v>
      </c>
    </row>
    <row r="748" spans="1:26" x14ac:dyDescent="0.25">
      <c r="A748" t="s">
        <v>360</v>
      </c>
      <c r="B748" t="s">
        <v>55</v>
      </c>
      <c r="C748" t="s">
        <v>17</v>
      </c>
      <c r="D748" t="s">
        <v>1301</v>
      </c>
      <c r="E748" s="27">
        <v>5255</v>
      </c>
      <c r="F748" s="27" t="s">
        <v>305</v>
      </c>
      <c r="G748">
        <v>25</v>
      </c>
      <c r="H748" s="6">
        <v>1</v>
      </c>
      <c r="I748" s="6">
        <v>-0.39500000000000002</v>
      </c>
      <c r="J748" s="6">
        <v>7.06</v>
      </c>
      <c r="K748" s="6">
        <v>1.6319999999999999</v>
      </c>
      <c r="L748" s="5" t="str">
        <f>VLOOKUP(X748,[5]Inputs!$A:$F,6,FALSE)</f>
        <v>1.0148</v>
      </c>
      <c r="M748" s="5" t="str">
        <f>VLOOKUP(X748,[5]Inputs!$A:$H,8,FALSE)</f>
        <v>1.0000</v>
      </c>
      <c r="N748" s="5" t="str">
        <f>VLOOKUP(X748,[5]Inputs!$A:$H,7,FALSE)</f>
        <v>1.0100</v>
      </c>
      <c r="O748">
        <v>0</v>
      </c>
      <c r="P748">
        <v>0.32500000000000001</v>
      </c>
      <c r="Q748">
        <v>2.5220965</v>
      </c>
      <c r="R748">
        <v>3.9E-2</v>
      </c>
      <c r="S748">
        <f>SQRT((100/(J748*[5]Inputs!$B$9))^2/(K748^2+1))*[5]Inputs!$B$8^2/100</f>
        <v>12.398416711713384</v>
      </c>
      <c r="T748">
        <f>SQRT((100/(J748*[5]Inputs!$B$9))^2-SQRT((100/(J748*[5]Inputs!$B$9))^2/(K748^2+1))^2)*[5]Inputs!$B$8^2/100/2/PI()/50</f>
        <v>6.4407510153791842E-2</v>
      </c>
      <c r="U748">
        <v>0</v>
      </c>
      <c r="V748">
        <v>2</v>
      </c>
      <c r="W748" t="str">
        <f t="shared" si="30"/>
        <v>PSCAD_SMIB_D_5255_SCR7.06_XR1.63_P1_Q-0.395_3P.Balanced.9</v>
      </c>
      <c r="X748" t="str">
        <f t="shared" si="31"/>
        <v>1_-0.395_7.06_1.63</v>
      </c>
      <c r="Z748">
        <v>0</v>
      </c>
    </row>
    <row r="749" spans="1:26" x14ac:dyDescent="0.25">
      <c r="A749" t="s">
        <v>361</v>
      </c>
      <c r="B749" t="s">
        <v>55</v>
      </c>
      <c r="C749" t="s">
        <v>17</v>
      </c>
      <c r="D749" t="s">
        <v>1301</v>
      </c>
      <c r="E749" s="27">
        <v>5255</v>
      </c>
      <c r="F749" s="27" t="s">
        <v>305</v>
      </c>
      <c r="G749">
        <v>25</v>
      </c>
      <c r="H749" s="6">
        <v>0</v>
      </c>
      <c r="I749" s="6">
        <v>0</v>
      </c>
      <c r="J749" s="6">
        <v>7.06</v>
      </c>
      <c r="K749" s="6">
        <v>1.6319999999999999</v>
      </c>
      <c r="L749" s="5" t="str">
        <f>VLOOKUP(X749,[5]Inputs!$A:$F,6,FALSE)</f>
        <v>1.0300</v>
      </c>
      <c r="M749" s="5" t="str">
        <f>VLOOKUP(X749,[5]Inputs!$A:$H,8,FALSE)</f>
        <v>1.0375</v>
      </c>
      <c r="N749" s="5" t="str">
        <f>VLOOKUP(X749,[5]Inputs!$A:$H,7,FALSE)</f>
        <v>1.0300</v>
      </c>
      <c r="O749">
        <v>0</v>
      </c>
      <c r="P749">
        <v>0.32500000000000001</v>
      </c>
      <c r="Q749">
        <v>1E-3</v>
      </c>
      <c r="R749">
        <v>0</v>
      </c>
      <c r="S749">
        <f>SQRT((100/(J749*[5]Inputs!$B$9))^2/(K749^2+1))*[5]Inputs!$B$8^2/100</f>
        <v>12.398416711713384</v>
      </c>
      <c r="T749">
        <f>SQRT((100/(J749*[5]Inputs!$B$9))^2-SQRT((100/(J749*[5]Inputs!$B$9))^2/(K749^2+1))^2)*[5]Inputs!$B$8^2/100/2/PI()/50</f>
        <v>6.4407510153791842E-2</v>
      </c>
      <c r="U749">
        <v>0</v>
      </c>
      <c r="V749">
        <v>0</v>
      </c>
      <c r="W749" t="str">
        <f t="shared" si="30"/>
        <v>PSCAD_SMIB_D_5255_SCR7.06_XR1.63_P0_Q0_3P.Balanced.10</v>
      </c>
      <c r="X749" t="str">
        <f t="shared" si="31"/>
        <v>0_0_7.06_1.63</v>
      </c>
      <c r="Z749">
        <v>0</v>
      </c>
    </row>
    <row r="750" spans="1:26" x14ac:dyDescent="0.25">
      <c r="A750" t="s">
        <v>362</v>
      </c>
      <c r="B750" t="s">
        <v>55</v>
      </c>
      <c r="C750" t="s">
        <v>17</v>
      </c>
      <c r="D750" t="s">
        <v>1301</v>
      </c>
      <c r="E750" s="27">
        <v>5255</v>
      </c>
      <c r="F750" s="27" t="s">
        <v>305</v>
      </c>
      <c r="G750">
        <v>25</v>
      </c>
      <c r="H750" s="6">
        <v>0</v>
      </c>
      <c r="I750" s="6">
        <v>0</v>
      </c>
      <c r="J750" s="6">
        <v>7.06</v>
      </c>
      <c r="K750" s="6">
        <v>1.6319999999999999</v>
      </c>
      <c r="L750" s="5" t="str">
        <f>VLOOKUP(X750,[5]Inputs!$A:$F,6,FALSE)</f>
        <v>1.0300</v>
      </c>
      <c r="M750" s="5" t="str">
        <f>VLOOKUP(X750,[5]Inputs!$A:$H,8,FALSE)</f>
        <v>1.0375</v>
      </c>
      <c r="N750" s="5" t="str">
        <f>VLOOKUP(X750,[5]Inputs!$A:$H,7,FALSE)</f>
        <v>1.0300</v>
      </c>
      <c r="O750">
        <v>0</v>
      </c>
      <c r="P750">
        <v>0.32500000000000001</v>
      </c>
      <c r="Q750">
        <v>1.26104825</v>
      </c>
      <c r="R750">
        <v>0.02</v>
      </c>
      <c r="S750">
        <f>SQRT((100/(J750*[5]Inputs!$B$9))^2/(K750^2+1))*[5]Inputs!$B$8^2/100</f>
        <v>12.398416711713384</v>
      </c>
      <c r="T750">
        <f>SQRT((100/(J750*[5]Inputs!$B$9))^2-SQRT((100/(J750*[5]Inputs!$B$9))^2/(K750^2+1))^2)*[5]Inputs!$B$8^2/100/2/PI()/50</f>
        <v>6.4407510153791842E-2</v>
      </c>
      <c r="U750">
        <v>0</v>
      </c>
      <c r="V750">
        <v>1</v>
      </c>
      <c r="W750" t="str">
        <f t="shared" si="30"/>
        <v>PSCAD_SMIB_D_5255_SCR7.06_XR1.63_P0_Q0_3P.Balanced.11</v>
      </c>
      <c r="X750" t="str">
        <f t="shared" si="31"/>
        <v>0_0_7.06_1.63</v>
      </c>
      <c r="Z750">
        <v>0</v>
      </c>
    </row>
    <row r="751" spans="1:26" x14ac:dyDescent="0.25">
      <c r="A751" t="s">
        <v>363</v>
      </c>
      <c r="B751" t="s">
        <v>55</v>
      </c>
      <c r="C751" t="s">
        <v>17</v>
      </c>
      <c r="D751" t="s">
        <v>1301</v>
      </c>
      <c r="E751" s="27">
        <v>5255</v>
      </c>
      <c r="F751" s="27" t="s">
        <v>305</v>
      </c>
      <c r="G751">
        <v>25</v>
      </c>
      <c r="H751" s="6">
        <v>0</v>
      </c>
      <c r="I751" s="6">
        <v>0</v>
      </c>
      <c r="J751" s="6">
        <v>7.06</v>
      </c>
      <c r="K751" s="6">
        <v>1.6319999999999999</v>
      </c>
      <c r="L751" s="5" t="str">
        <f>VLOOKUP(X751,[5]Inputs!$A:$F,6,FALSE)</f>
        <v>1.0300</v>
      </c>
      <c r="M751" s="5" t="str">
        <f>VLOOKUP(X751,[5]Inputs!$A:$H,8,FALSE)</f>
        <v>1.0375</v>
      </c>
      <c r="N751" s="5" t="str">
        <f>VLOOKUP(X751,[5]Inputs!$A:$H,7,FALSE)</f>
        <v>1.0300</v>
      </c>
      <c r="O751">
        <v>0</v>
      </c>
      <c r="P751">
        <v>0.32500000000000001</v>
      </c>
      <c r="Q751">
        <v>2.5220965</v>
      </c>
      <c r="R751">
        <v>3.9E-2</v>
      </c>
      <c r="S751">
        <f>SQRT((100/(J751*[5]Inputs!$B$9))^2/(K751^2+1))*[5]Inputs!$B$8^2/100</f>
        <v>12.398416711713384</v>
      </c>
      <c r="T751">
        <f>SQRT((100/(J751*[5]Inputs!$B$9))^2-SQRT((100/(J751*[5]Inputs!$B$9))^2/(K751^2+1))^2)*[5]Inputs!$B$8^2/100/2/PI()/50</f>
        <v>6.4407510153791842E-2</v>
      </c>
      <c r="U751">
        <v>0</v>
      </c>
      <c r="V751">
        <v>2</v>
      </c>
      <c r="W751" t="str">
        <f t="shared" si="30"/>
        <v>PSCAD_SMIB_D_5255_SCR7.06_XR1.63_P0_Q0_3P.Balanced.12</v>
      </c>
      <c r="X751" t="str">
        <f t="shared" si="31"/>
        <v>0_0_7.06_1.63</v>
      </c>
      <c r="Z751">
        <v>0</v>
      </c>
    </row>
    <row r="752" spans="1:26" x14ac:dyDescent="0.25">
      <c r="A752" t="s">
        <v>364</v>
      </c>
      <c r="B752" t="s">
        <v>55</v>
      </c>
      <c r="C752" t="s">
        <v>17</v>
      </c>
      <c r="D752" t="s">
        <v>1301</v>
      </c>
      <c r="E752" s="27">
        <v>5255</v>
      </c>
      <c r="F752" s="27" t="s">
        <v>305</v>
      </c>
      <c r="G752">
        <v>25</v>
      </c>
      <c r="H752" s="6">
        <v>0</v>
      </c>
      <c r="I752" s="6">
        <v>0.39500000000000002</v>
      </c>
      <c r="J752" s="6">
        <v>7.06</v>
      </c>
      <c r="K752" s="6">
        <v>1.6319999999999999</v>
      </c>
      <c r="L752" s="5" t="str">
        <f>VLOOKUP(X752,[5]Inputs!$A:$F,6,FALSE)</f>
        <v>0.9841</v>
      </c>
      <c r="M752" s="5" t="str">
        <f>VLOOKUP(X752,[5]Inputs!$A:$H,8,FALSE)</f>
        <v>1.0750</v>
      </c>
      <c r="N752" s="5" t="str">
        <f>VLOOKUP(X752,[5]Inputs!$A:$H,7,FALSE)</f>
        <v>1.0500</v>
      </c>
      <c r="O752">
        <v>0</v>
      </c>
      <c r="P752">
        <v>0.32500000000000001</v>
      </c>
      <c r="Q752">
        <v>1E-3</v>
      </c>
      <c r="R752">
        <v>0</v>
      </c>
      <c r="S752">
        <f>SQRT((100/(J752*[5]Inputs!$B$9))^2/(K752^2+1))*[5]Inputs!$B$8^2/100</f>
        <v>12.398416711713384</v>
      </c>
      <c r="T752">
        <f>SQRT((100/(J752*[5]Inputs!$B$9))^2-SQRT((100/(J752*[5]Inputs!$B$9))^2/(K752^2+1))^2)*[5]Inputs!$B$8^2/100/2/PI()/50</f>
        <v>6.4407510153791842E-2</v>
      </c>
      <c r="U752">
        <v>0</v>
      </c>
      <c r="V752">
        <v>0</v>
      </c>
      <c r="W752" t="str">
        <f t="shared" si="30"/>
        <v>PSCAD_SMIB_D_5255_SCR7.06_XR1.63_P0_Q0.395_3P.Balanced.13</v>
      </c>
      <c r="X752" t="str">
        <f t="shared" si="31"/>
        <v>0_0.395_7.06_1.63</v>
      </c>
      <c r="Z752">
        <v>0</v>
      </c>
    </row>
    <row r="753" spans="1:26" x14ac:dyDescent="0.25">
      <c r="A753" t="s">
        <v>365</v>
      </c>
      <c r="B753" t="s">
        <v>55</v>
      </c>
      <c r="C753" t="s">
        <v>17</v>
      </c>
      <c r="D753" t="s">
        <v>1301</v>
      </c>
      <c r="E753" s="27">
        <v>5255</v>
      </c>
      <c r="F753" s="27" t="s">
        <v>305</v>
      </c>
      <c r="G753">
        <v>25</v>
      </c>
      <c r="H753" s="6">
        <v>0</v>
      </c>
      <c r="I753" s="6">
        <v>0.39500000000000002</v>
      </c>
      <c r="J753" s="6">
        <v>7.06</v>
      </c>
      <c r="K753" s="6">
        <v>1.6319999999999999</v>
      </c>
      <c r="L753" s="5" t="str">
        <f>VLOOKUP(X753,[5]Inputs!$A:$F,6,FALSE)</f>
        <v>0.9841</v>
      </c>
      <c r="M753" s="5" t="str">
        <f>VLOOKUP(X753,[5]Inputs!$A:$H,8,FALSE)</f>
        <v>1.0750</v>
      </c>
      <c r="N753" s="5" t="str">
        <f>VLOOKUP(X753,[5]Inputs!$A:$H,7,FALSE)</f>
        <v>1.0500</v>
      </c>
      <c r="O753">
        <v>0</v>
      </c>
      <c r="P753">
        <v>0.32500000000000001</v>
      </c>
      <c r="Q753">
        <v>1.26104825</v>
      </c>
      <c r="R753">
        <v>0.02</v>
      </c>
      <c r="S753">
        <f>SQRT((100/(J753*[5]Inputs!$B$9))^2/(K753^2+1))*[5]Inputs!$B$8^2/100</f>
        <v>12.398416711713384</v>
      </c>
      <c r="T753">
        <f>SQRT((100/(J753*[5]Inputs!$B$9))^2-SQRT((100/(J753*[5]Inputs!$B$9))^2/(K753^2+1))^2)*[5]Inputs!$B$8^2/100/2/PI()/50</f>
        <v>6.4407510153791842E-2</v>
      </c>
      <c r="U753">
        <v>0</v>
      </c>
      <c r="V753">
        <v>1</v>
      </c>
      <c r="W753" t="str">
        <f t="shared" si="30"/>
        <v>PSCAD_SMIB_D_5255_SCR7.06_XR1.63_P0_Q0.395_3P.Balanced.14</v>
      </c>
      <c r="X753" t="str">
        <f t="shared" si="31"/>
        <v>0_0.395_7.06_1.63</v>
      </c>
      <c r="Z753">
        <v>0</v>
      </c>
    </row>
    <row r="754" spans="1:26" x14ac:dyDescent="0.25">
      <c r="A754" t="s">
        <v>366</v>
      </c>
      <c r="B754" t="s">
        <v>55</v>
      </c>
      <c r="C754" t="s">
        <v>17</v>
      </c>
      <c r="D754" t="s">
        <v>1301</v>
      </c>
      <c r="E754" s="27">
        <v>5255</v>
      </c>
      <c r="F754" s="27" t="s">
        <v>305</v>
      </c>
      <c r="G754">
        <v>25</v>
      </c>
      <c r="H754" s="6">
        <v>0</v>
      </c>
      <c r="I754" s="6">
        <v>0.39500000000000002</v>
      </c>
      <c r="J754" s="6">
        <v>7.06</v>
      </c>
      <c r="K754" s="6">
        <v>1.6319999999999999</v>
      </c>
      <c r="L754" s="5" t="str">
        <f>VLOOKUP(X754,[5]Inputs!$A:$F,6,FALSE)</f>
        <v>0.9841</v>
      </c>
      <c r="M754" s="5" t="str">
        <f>VLOOKUP(X754,[5]Inputs!$A:$H,8,FALSE)</f>
        <v>1.0750</v>
      </c>
      <c r="N754" s="5" t="str">
        <f>VLOOKUP(X754,[5]Inputs!$A:$H,7,FALSE)</f>
        <v>1.0500</v>
      </c>
      <c r="O754">
        <v>0</v>
      </c>
      <c r="P754">
        <v>0.32500000000000001</v>
      </c>
      <c r="Q754">
        <v>2.5220965</v>
      </c>
      <c r="R754">
        <v>3.9E-2</v>
      </c>
      <c r="S754">
        <f>SQRT((100/(J754*[5]Inputs!$B$9))^2/(K754^2+1))*[5]Inputs!$B$8^2/100</f>
        <v>12.398416711713384</v>
      </c>
      <c r="T754">
        <f>SQRT((100/(J754*[5]Inputs!$B$9))^2-SQRT((100/(J754*[5]Inputs!$B$9))^2/(K754^2+1))^2)*[5]Inputs!$B$8^2/100/2/PI()/50</f>
        <v>6.4407510153791842E-2</v>
      </c>
      <c r="U754">
        <v>0</v>
      </c>
      <c r="V754">
        <v>2</v>
      </c>
      <c r="W754" t="str">
        <f t="shared" si="30"/>
        <v>PSCAD_SMIB_D_5255_SCR7.06_XR1.63_P0_Q0.395_3P.Balanced.15</v>
      </c>
      <c r="X754" t="str">
        <f t="shared" si="31"/>
        <v>0_0.395_7.06_1.63</v>
      </c>
      <c r="Z754">
        <v>0</v>
      </c>
    </row>
    <row r="755" spans="1:26" x14ac:dyDescent="0.25">
      <c r="A755" t="s">
        <v>367</v>
      </c>
      <c r="B755" t="s">
        <v>55</v>
      </c>
      <c r="C755" t="s">
        <v>17</v>
      </c>
      <c r="D755" t="s">
        <v>1301</v>
      </c>
      <c r="E755" s="27">
        <v>5255</v>
      </c>
      <c r="F755" s="27" t="s">
        <v>305</v>
      </c>
      <c r="G755">
        <v>25</v>
      </c>
      <c r="H755" s="6">
        <v>0</v>
      </c>
      <c r="I755" s="6">
        <v>-0.39500000000000002</v>
      </c>
      <c r="J755" s="6">
        <v>7.06</v>
      </c>
      <c r="K755" s="6">
        <v>1.6319999999999999</v>
      </c>
      <c r="L755" s="5" t="str">
        <f>VLOOKUP(X755,[5]Inputs!$A:$F,6,FALSE)</f>
        <v>1.0766</v>
      </c>
      <c r="M755" s="5" t="str">
        <f>VLOOKUP(X755,[5]Inputs!$A:$H,8,FALSE)</f>
        <v>0.9875</v>
      </c>
      <c r="N755" s="5" t="str">
        <f>VLOOKUP(X755,[5]Inputs!$A:$H,7,FALSE)</f>
        <v>1.0100</v>
      </c>
      <c r="O755">
        <v>0</v>
      </c>
      <c r="P755">
        <v>0.32500000000000001</v>
      </c>
      <c r="Q755">
        <v>1E-3</v>
      </c>
      <c r="R755">
        <v>0</v>
      </c>
      <c r="S755">
        <f>SQRT((100/(J755*[5]Inputs!$B$9))^2/(K755^2+1))*[5]Inputs!$B$8^2/100</f>
        <v>12.398416711713384</v>
      </c>
      <c r="T755">
        <f>SQRT((100/(J755*[5]Inputs!$B$9))^2-SQRT((100/(J755*[5]Inputs!$B$9))^2/(K755^2+1))^2)*[5]Inputs!$B$8^2/100/2/PI()/50</f>
        <v>6.4407510153791842E-2</v>
      </c>
      <c r="U755">
        <v>0</v>
      </c>
      <c r="V755">
        <v>0</v>
      </c>
      <c r="W755" t="str">
        <f t="shared" si="30"/>
        <v>PSCAD_SMIB_D_5255_SCR7.06_XR1.63_P0_Q-0.395_3P.Balanced.16</v>
      </c>
      <c r="X755" t="str">
        <f t="shared" si="31"/>
        <v>0_-0.395_7.06_1.63</v>
      </c>
      <c r="Z755">
        <v>0</v>
      </c>
    </row>
    <row r="756" spans="1:26" x14ac:dyDescent="0.25">
      <c r="A756" t="s">
        <v>368</v>
      </c>
      <c r="B756" t="s">
        <v>55</v>
      </c>
      <c r="C756" t="s">
        <v>17</v>
      </c>
      <c r="D756" t="s">
        <v>1301</v>
      </c>
      <c r="E756" s="27">
        <v>5255</v>
      </c>
      <c r="F756" s="27" t="s">
        <v>305</v>
      </c>
      <c r="G756">
        <v>25</v>
      </c>
      <c r="H756" s="6">
        <v>0</v>
      </c>
      <c r="I756" s="6">
        <v>-0.39500000000000002</v>
      </c>
      <c r="J756" s="6">
        <v>7.06</v>
      </c>
      <c r="K756" s="6">
        <v>1.6319999999999999</v>
      </c>
      <c r="L756" s="5" t="str">
        <f>VLOOKUP(X756,[5]Inputs!$A:$F,6,FALSE)</f>
        <v>1.0766</v>
      </c>
      <c r="M756" s="5" t="str">
        <f>VLOOKUP(X756,[5]Inputs!$A:$H,8,FALSE)</f>
        <v>0.9875</v>
      </c>
      <c r="N756" s="5" t="str">
        <f>VLOOKUP(X756,[5]Inputs!$A:$H,7,FALSE)</f>
        <v>1.0100</v>
      </c>
      <c r="O756">
        <v>0</v>
      </c>
      <c r="P756">
        <v>0.32500000000000001</v>
      </c>
      <c r="Q756">
        <v>1.26104825</v>
      </c>
      <c r="R756">
        <v>0.02</v>
      </c>
      <c r="S756">
        <f>SQRT((100/(J756*[5]Inputs!$B$9))^2/(K756^2+1))*[5]Inputs!$B$8^2/100</f>
        <v>12.398416711713384</v>
      </c>
      <c r="T756">
        <f>SQRT((100/(J756*[5]Inputs!$B$9))^2-SQRT((100/(J756*[5]Inputs!$B$9))^2/(K756^2+1))^2)*[5]Inputs!$B$8^2/100/2/PI()/50</f>
        <v>6.4407510153791842E-2</v>
      </c>
      <c r="U756">
        <v>0</v>
      </c>
      <c r="V756">
        <v>1</v>
      </c>
      <c r="W756" t="str">
        <f t="shared" si="30"/>
        <v>PSCAD_SMIB_D_5255_SCR7.06_XR1.63_P0_Q-0.395_3P.Balanced.17</v>
      </c>
      <c r="X756" t="str">
        <f t="shared" si="31"/>
        <v>0_-0.395_7.06_1.63</v>
      </c>
      <c r="Z756">
        <v>0</v>
      </c>
    </row>
    <row r="757" spans="1:26" x14ac:dyDescent="0.25">
      <c r="A757" t="s">
        <v>369</v>
      </c>
      <c r="B757" t="s">
        <v>55</v>
      </c>
      <c r="C757" t="s">
        <v>17</v>
      </c>
      <c r="D757" t="s">
        <v>1301</v>
      </c>
      <c r="E757" s="27">
        <v>5255</v>
      </c>
      <c r="F757" s="27" t="s">
        <v>305</v>
      </c>
      <c r="G757">
        <v>25</v>
      </c>
      <c r="H757" s="6">
        <v>0</v>
      </c>
      <c r="I757" s="6">
        <v>-0.39500000000000002</v>
      </c>
      <c r="J757" s="6">
        <v>7.06</v>
      </c>
      <c r="K757" s="6">
        <v>1.6319999999999999</v>
      </c>
      <c r="L757" s="5" t="str">
        <f>VLOOKUP(X757,[5]Inputs!$A:$F,6,FALSE)</f>
        <v>1.0766</v>
      </c>
      <c r="M757" s="5" t="str">
        <f>VLOOKUP(X757,[5]Inputs!$A:$H,8,FALSE)</f>
        <v>0.9875</v>
      </c>
      <c r="N757" s="5" t="str">
        <f>VLOOKUP(X757,[5]Inputs!$A:$H,7,FALSE)</f>
        <v>1.0100</v>
      </c>
      <c r="O757">
        <v>0</v>
      </c>
      <c r="P757">
        <v>0.32500000000000001</v>
      </c>
      <c r="Q757">
        <v>2.5220965</v>
      </c>
      <c r="R757">
        <v>3.9E-2</v>
      </c>
      <c r="S757">
        <f>SQRT((100/(J757*[5]Inputs!$B$9))^2/(K757^2+1))*[5]Inputs!$B$8^2/100</f>
        <v>12.398416711713384</v>
      </c>
      <c r="T757">
        <f>SQRT((100/(J757*[5]Inputs!$B$9))^2-SQRT((100/(J757*[5]Inputs!$B$9))^2/(K757^2+1))^2)*[5]Inputs!$B$8^2/100/2/PI()/50</f>
        <v>6.4407510153791842E-2</v>
      </c>
      <c r="U757">
        <v>0</v>
      </c>
      <c r="V757">
        <v>2</v>
      </c>
      <c r="W757" t="str">
        <f t="shared" si="30"/>
        <v>PSCAD_SMIB_D_5255_SCR7.06_XR1.63_P0_Q-0.395_3P.Balanced.18</v>
      </c>
      <c r="X757" t="str">
        <f t="shared" si="31"/>
        <v>0_-0.395_7.06_1.63</v>
      </c>
      <c r="Z757">
        <v>0</v>
      </c>
    </row>
    <row r="758" spans="1:26" x14ac:dyDescent="0.25">
      <c r="A758" t="s">
        <v>379</v>
      </c>
      <c r="B758" t="s">
        <v>55</v>
      </c>
      <c r="C758" t="s">
        <v>17</v>
      </c>
      <c r="D758" t="s">
        <v>1301</v>
      </c>
      <c r="E758" s="27">
        <v>5255</v>
      </c>
      <c r="F758" s="27" t="s">
        <v>305</v>
      </c>
      <c r="G758">
        <v>25</v>
      </c>
      <c r="H758" s="6">
        <v>1</v>
      </c>
      <c r="I758" s="6">
        <v>0</v>
      </c>
      <c r="J758" s="6">
        <v>4.53</v>
      </c>
      <c r="K758" s="6">
        <v>1.212</v>
      </c>
      <c r="L758" s="5" t="str">
        <f>VLOOKUP(X758,[5]Inputs!$A:$F,6,FALSE)</f>
        <v>0.9087</v>
      </c>
      <c r="M758" s="5" t="str">
        <f>VLOOKUP(X758,[5]Inputs!$A:$H,8,FALSE)</f>
        <v>1.0375</v>
      </c>
      <c r="N758" s="5" t="str">
        <f>VLOOKUP(X758,[5]Inputs!$A:$H,7,FALSE)</f>
        <v>1.0300</v>
      </c>
      <c r="O758">
        <v>0</v>
      </c>
      <c r="P758">
        <v>0.32500000000000001</v>
      </c>
      <c r="Q758">
        <v>1E-3</v>
      </c>
      <c r="R758">
        <v>0</v>
      </c>
      <c r="S758">
        <f>SQRT((100/(J758*[5]Inputs!$B$9))^2/(K758^2+1))*[5]Inputs!$B$8^2/100</f>
        <v>23.537519962726652</v>
      </c>
      <c r="T758">
        <f>SQRT((100/(J758*[5]Inputs!$B$9))^2-SQRT((100/(J758*[5]Inputs!$B$9))^2/(K758^2+1))^2)*[5]Inputs!$B$8^2/100/2/PI()/50</f>
        <v>9.0805770640656772E-2</v>
      </c>
      <c r="U758">
        <v>0</v>
      </c>
      <c r="V758">
        <v>0</v>
      </c>
      <c r="W758" t="str">
        <f t="shared" si="30"/>
        <v>PSCAD_SMIB_D_5255_SCR4.53_XR1.21_P1_Q0_3P.Balanced.28</v>
      </c>
      <c r="X758" t="str">
        <f t="shared" si="31"/>
        <v>1_0_4.53_1.21</v>
      </c>
      <c r="Z758">
        <v>0</v>
      </c>
    </row>
    <row r="759" spans="1:26" x14ac:dyDescent="0.25">
      <c r="A759" t="s">
        <v>380</v>
      </c>
      <c r="B759" t="s">
        <v>55</v>
      </c>
      <c r="C759" t="s">
        <v>17</v>
      </c>
      <c r="D759" t="s">
        <v>1301</v>
      </c>
      <c r="E759" s="27">
        <v>5255</v>
      </c>
      <c r="F759" s="27" t="s">
        <v>305</v>
      </c>
      <c r="G759">
        <v>25</v>
      </c>
      <c r="H759" s="6">
        <v>1</v>
      </c>
      <c r="I759" s="6">
        <v>0</v>
      </c>
      <c r="J759" s="6">
        <v>4.53</v>
      </c>
      <c r="K759" s="6">
        <v>1.212</v>
      </c>
      <c r="L759" s="5" t="str">
        <f>VLOOKUP(X759,[5]Inputs!$A:$F,6,FALSE)</f>
        <v>0.9087</v>
      </c>
      <c r="M759" s="5" t="str">
        <f>VLOOKUP(X759,[5]Inputs!$A:$H,8,FALSE)</f>
        <v>1.0375</v>
      </c>
      <c r="N759" s="5" t="str">
        <f>VLOOKUP(X759,[5]Inputs!$A:$H,7,FALSE)</f>
        <v>1.0300</v>
      </c>
      <c r="O759">
        <v>0</v>
      </c>
      <c r="P759">
        <v>0.32500000000000001</v>
      </c>
      <c r="Q759">
        <v>2.4720243800000001</v>
      </c>
      <c r="R759">
        <v>3.4000000000000002E-2</v>
      </c>
      <c r="S759">
        <f>SQRT((100/(J759*[5]Inputs!$B$9))^2/(K759^2+1))*[5]Inputs!$B$8^2/100</f>
        <v>23.537519962726652</v>
      </c>
      <c r="T759">
        <f>SQRT((100/(J759*[5]Inputs!$B$9))^2-SQRT((100/(J759*[5]Inputs!$B$9))^2/(K759^2+1))^2)*[5]Inputs!$B$8^2/100/2/PI()/50</f>
        <v>9.0805770640656772E-2</v>
      </c>
      <c r="U759">
        <v>0</v>
      </c>
      <c r="V759">
        <v>1</v>
      </c>
      <c r="W759" t="str">
        <f t="shared" si="30"/>
        <v>PSCAD_SMIB_D_5255_SCR4.53_XR1.21_P1_Q0_3P.Balanced.29</v>
      </c>
      <c r="X759" t="str">
        <f t="shared" si="31"/>
        <v>1_0_4.53_1.21</v>
      </c>
      <c r="Z759">
        <v>0</v>
      </c>
    </row>
    <row r="760" spans="1:26" x14ac:dyDescent="0.25">
      <c r="A760" t="s">
        <v>381</v>
      </c>
      <c r="B760" t="s">
        <v>55</v>
      </c>
      <c r="C760" t="s">
        <v>17</v>
      </c>
      <c r="D760" t="s">
        <v>1301</v>
      </c>
      <c r="E760" s="27">
        <v>5255</v>
      </c>
      <c r="F760" s="27" t="s">
        <v>305</v>
      </c>
      <c r="G760">
        <v>25</v>
      </c>
      <c r="H760" s="6">
        <v>1</v>
      </c>
      <c r="I760" s="6">
        <v>0</v>
      </c>
      <c r="J760" s="6">
        <v>4.53</v>
      </c>
      <c r="K760" s="6">
        <v>1.212</v>
      </c>
      <c r="L760" s="5" t="str">
        <f>VLOOKUP(X760,[5]Inputs!$A:$F,6,FALSE)</f>
        <v>0.9087</v>
      </c>
      <c r="M760" s="5" t="str">
        <f>VLOOKUP(X760,[5]Inputs!$A:$H,8,FALSE)</f>
        <v>1.0375</v>
      </c>
      <c r="N760" s="5" t="str">
        <f>VLOOKUP(X760,[5]Inputs!$A:$H,7,FALSE)</f>
        <v>1.0300</v>
      </c>
      <c r="O760">
        <v>0</v>
      </c>
      <c r="P760">
        <v>0.32500000000000001</v>
      </c>
      <c r="Q760">
        <v>4.9440487600000003</v>
      </c>
      <c r="R760">
        <v>6.8000000000000005E-2</v>
      </c>
      <c r="S760">
        <f>SQRT((100/(J760*[5]Inputs!$B$9))^2/(K760^2+1))*[5]Inputs!$B$8^2/100</f>
        <v>23.537519962726652</v>
      </c>
      <c r="T760">
        <f>SQRT((100/(J760*[5]Inputs!$B$9))^2-SQRT((100/(J760*[5]Inputs!$B$9))^2/(K760^2+1))^2)*[5]Inputs!$B$8^2/100/2/PI()/50</f>
        <v>9.0805770640656772E-2</v>
      </c>
      <c r="U760">
        <v>0</v>
      </c>
      <c r="V760">
        <v>2</v>
      </c>
      <c r="W760" t="str">
        <f t="shared" si="30"/>
        <v>PSCAD_SMIB_D_5255_SCR4.53_XR1.21_P1_Q0_3P.Balanced.30</v>
      </c>
      <c r="X760" t="str">
        <f t="shared" si="31"/>
        <v>1_0_4.53_1.21</v>
      </c>
      <c r="Z760">
        <v>0</v>
      </c>
    </row>
    <row r="761" spans="1:26" x14ac:dyDescent="0.25">
      <c r="A761" t="s">
        <v>382</v>
      </c>
      <c r="B761" t="s">
        <v>55</v>
      </c>
      <c r="C761" t="s">
        <v>17</v>
      </c>
      <c r="D761" t="s">
        <v>1301</v>
      </c>
      <c r="E761" s="27">
        <v>5255</v>
      </c>
      <c r="F761" s="27" t="s">
        <v>305</v>
      </c>
      <c r="G761">
        <v>25</v>
      </c>
      <c r="H761" s="6">
        <v>1</v>
      </c>
      <c r="I761" s="6">
        <v>0.39500000000000002</v>
      </c>
      <c r="J761" s="6">
        <v>4.53</v>
      </c>
      <c r="K761" s="6">
        <v>1.212</v>
      </c>
      <c r="L761" s="5" t="str">
        <f>VLOOKUP(X761,[5]Inputs!$A:$F,6,FALSE)</f>
        <v>0.8357</v>
      </c>
      <c r="M761" s="5" t="str">
        <f>VLOOKUP(X761,[5]Inputs!$A:$H,8,FALSE)</f>
        <v>1.0875</v>
      </c>
      <c r="N761" s="5" t="str">
        <f>VLOOKUP(X761,[5]Inputs!$A:$H,7,FALSE)</f>
        <v>1.0500</v>
      </c>
      <c r="O761">
        <v>0</v>
      </c>
      <c r="P761">
        <v>0.32500000000000001</v>
      </c>
      <c r="Q761">
        <v>1E-3</v>
      </c>
      <c r="R761">
        <v>0</v>
      </c>
      <c r="S761">
        <f>SQRT((100/(J761*[5]Inputs!$B$9))^2/(K761^2+1))*[5]Inputs!$B$8^2/100</f>
        <v>23.537519962726652</v>
      </c>
      <c r="T761">
        <f>SQRT((100/(J761*[5]Inputs!$B$9))^2-SQRT((100/(J761*[5]Inputs!$B$9))^2/(K761^2+1))^2)*[5]Inputs!$B$8^2/100/2/PI()/50</f>
        <v>9.0805770640656772E-2</v>
      </c>
      <c r="U761">
        <v>0</v>
      </c>
      <c r="V761">
        <v>0</v>
      </c>
      <c r="W761" t="str">
        <f t="shared" si="30"/>
        <v>PSCAD_SMIB_D_5255_SCR4.53_XR1.21_P1_Q0.395_3P.Balanced.31</v>
      </c>
      <c r="X761" t="str">
        <f t="shared" si="31"/>
        <v>1_0.395_4.53_1.21</v>
      </c>
      <c r="Z761">
        <v>0</v>
      </c>
    </row>
    <row r="762" spans="1:26" x14ac:dyDescent="0.25">
      <c r="A762" t="s">
        <v>383</v>
      </c>
      <c r="B762" t="s">
        <v>55</v>
      </c>
      <c r="C762" t="s">
        <v>17</v>
      </c>
      <c r="D762" t="s">
        <v>1301</v>
      </c>
      <c r="E762" s="27">
        <v>5255</v>
      </c>
      <c r="F762" s="27" t="s">
        <v>305</v>
      </c>
      <c r="G762">
        <v>25</v>
      </c>
      <c r="H762" s="6">
        <v>1</v>
      </c>
      <c r="I762" s="6">
        <v>0.39500000000000002</v>
      </c>
      <c r="J762" s="6">
        <v>4.53</v>
      </c>
      <c r="K762" s="6">
        <v>1.212</v>
      </c>
      <c r="L762" s="5" t="str">
        <f>VLOOKUP(X762,[5]Inputs!$A:$F,6,FALSE)</f>
        <v>0.8357</v>
      </c>
      <c r="M762" s="5" t="str">
        <f>VLOOKUP(X762,[5]Inputs!$A:$H,8,FALSE)</f>
        <v>1.0875</v>
      </c>
      <c r="N762" s="5" t="str">
        <f>VLOOKUP(X762,[5]Inputs!$A:$H,7,FALSE)</f>
        <v>1.0500</v>
      </c>
      <c r="O762">
        <v>0</v>
      </c>
      <c r="P762">
        <v>0.32500000000000001</v>
      </c>
      <c r="Q762">
        <v>2.4720243800000001</v>
      </c>
      <c r="R762">
        <v>3.4000000000000002E-2</v>
      </c>
      <c r="S762">
        <f>SQRT((100/(J762*[5]Inputs!$B$9))^2/(K762^2+1))*[5]Inputs!$B$8^2/100</f>
        <v>23.537519962726652</v>
      </c>
      <c r="T762">
        <f>SQRT((100/(J762*[5]Inputs!$B$9))^2-SQRT((100/(J762*[5]Inputs!$B$9))^2/(K762^2+1))^2)*[5]Inputs!$B$8^2/100/2/PI()/50</f>
        <v>9.0805770640656772E-2</v>
      </c>
      <c r="U762">
        <v>0</v>
      </c>
      <c r="V762">
        <v>1</v>
      </c>
      <c r="W762" t="str">
        <f t="shared" si="30"/>
        <v>PSCAD_SMIB_D_5255_SCR4.53_XR1.21_P1_Q0.395_3P.Balanced.32</v>
      </c>
      <c r="X762" t="str">
        <f t="shared" si="31"/>
        <v>1_0.395_4.53_1.21</v>
      </c>
      <c r="Z762">
        <v>0</v>
      </c>
    </row>
    <row r="763" spans="1:26" x14ac:dyDescent="0.25">
      <c r="A763" t="s">
        <v>384</v>
      </c>
      <c r="B763" t="s">
        <v>55</v>
      </c>
      <c r="C763" t="s">
        <v>17</v>
      </c>
      <c r="D763" t="s">
        <v>1301</v>
      </c>
      <c r="E763" s="27">
        <v>5255</v>
      </c>
      <c r="F763" s="27" t="s">
        <v>305</v>
      </c>
      <c r="G763">
        <v>25</v>
      </c>
      <c r="H763" s="6">
        <v>1</v>
      </c>
      <c r="I763" s="6">
        <v>0.39500000000000002</v>
      </c>
      <c r="J763" s="6">
        <v>4.53</v>
      </c>
      <c r="K763" s="6">
        <v>1.212</v>
      </c>
      <c r="L763" s="5" t="str">
        <f>VLOOKUP(X763,[5]Inputs!$A:$F,6,FALSE)</f>
        <v>0.8357</v>
      </c>
      <c r="M763" s="5" t="str">
        <f>VLOOKUP(X763,[5]Inputs!$A:$H,8,FALSE)</f>
        <v>1.0875</v>
      </c>
      <c r="N763" s="5" t="str">
        <f>VLOOKUP(X763,[5]Inputs!$A:$H,7,FALSE)</f>
        <v>1.0500</v>
      </c>
      <c r="O763">
        <v>0</v>
      </c>
      <c r="P763">
        <v>0.32500000000000001</v>
      </c>
      <c r="Q763">
        <v>4.9440487600000003</v>
      </c>
      <c r="R763">
        <v>6.8000000000000005E-2</v>
      </c>
      <c r="S763">
        <f>SQRT((100/(J763*[5]Inputs!$B$9))^2/(K763^2+1))*[5]Inputs!$B$8^2/100</f>
        <v>23.537519962726652</v>
      </c>
      <c r="T763">
        <f>SQRT((100/(J763*[5]Inputs!$B$9))^2-SQRT((100/(J763*[5]Inputs!$B$9))^2/(K763^2+1))^2)*[5]Inputs!$B$8^2/100/2/PI()/50</f>
        <v>9.0805770640656772E-2</v>
      </c>
      <c r="U763">
        <v>0</v>
      </c>
      <c r="V763">
        <v>2</v>
      </c>
      <c r="W763" t="str">
        <f t="shared" si="30"/>
        <v>PSCAD_SMIB_D_5255_SCR4.53_XR1.21_P1_Q0.395_3P.Balanced.33</v>
      </c>
      <c r="X763" t="str">
        <f t="shared" si="31"/>
        <v>1_0.395_4.53_1.21</v>
      </c>
      <c r="Z763">
        <v>0</v>
      </c>
    </row>
    <row r="764" spans="1:26" x14ac:dyDescent="0.25">
      <c r="A764" t="s">
        <v>385</v>
      </c>
      <c r="B764" t="s">
        <v>55</v>
      </c>
      <c r="C764" t="s">
        <v>17</v>
      </c>
      <c r="D764" t="s">
        <v>1301</v>
      </c>
      <c r="E764" s="27">
        <v>5255</v>
      </c>
      <c r="F764" s="27" t="s">
        <v>305</v>
      </c>
      <c r="G764">
        <v>25</v>
      </c>
      <c r="H764" s="6">
        <v>1</v>
      </c>
      <c r="I764" s="6">
        <v>-0.39500000000000002</v>
      </c>
      <c r="J764" s="6">
        <v>4.53</v>
      </c>
      <c r="K764" s="6">
        <v>1.212</v>
      </c>
      <c r="L764" s="5" t="str">
        <f>VLOOKUP(X764,[5]Inputs!$A:$F,6,FALSE)</f>
        <v>0.9835</v>
      </c>
      <c r="M764" s="5" t="str">
        <f>VLOOKUP(X764,[5]Inputs!$A:$H,8,FALSE)</f>
        <v>1.0000</v>
      </c>
      <c r="N764" s="5" t="str">
        <f>VLOOKUP(X764,[5]Inputs!$A:$H,7,FALSE)</f>
        <v>1.0100</v>
      </c>
      <c r="O764">
        <v>0</v>
      </c>
      <c r="P764">
        <v>0.32500000000000001</v>
      </c>
      <c r="Q764">
        <v>1E-3</v>
      </c>
      <c r="R764">
        <v>0</v>
      </c>
      <c r="S764">
        <f>SQRT((100/(J764*[5]Inputs!$B$9))^2/(K764^2+1))*[5]Inputs!$B$8^2/100</f>
        <v>23.537519962726652</v>
      </c>
      <c r="T764">
        <f>SQRT((100/(J764*[5]Inputs!$B$9))^2-SQRT((100/(J764*[5]Inputs!$B$9))^2/(K764^2+1))^2)*[5]Inputs!$B$8^2/100/2/PI()/50</f>
        <v>9.0805770640656772E-2</v>
      </c>
      <c r="U764">
        <v>0</v>
      </c>
      <c r="V764">
        <v>0</v>
      </c>
      <c r="W764" t="str">
        <f t="shared" si="30"/>
        <v>PSCAD_SMIB_D_5255_SCR4.53_XR1.21_P1_Q-0.395_3P.Balanced.34</v>
      </c>
      <c r="X764" t="str">
        <f t="shared" si="31"/>
        <v>1_-0.395_4.53_1.21</v>
      </c>
      <c r="Z764">
        <v>0</v>
      </c>
    </row>
    <row r="765" spans="1:26" x14ac:dyDescent="0.25">
      <c r="A765" t="s">
        <v>386</v>
      </c>
      <c r="B765" t="s">
        <v>55</v>
      </c>
      <c r="C765" t="s">
        <v>17</v>
      </c>
      <c r="D765" t="s">
        <v>1301</v>
      </c>
      <c r="E765" s="27">
        <v>5255</v>
      </c>
      <c r="F765" s="27" t="s">
        <v>305</v>
      </c>
      <c r="G765">
        <v>25</v>
      </c>
      <c r="H765" s="6">
        <v>1</v>
      </c>
      <c r="I765" s="6">
        <v>-0.39500000000000002</v>
      </c>
      <c r="J765" s="6">
        <v>4.53</v>
      </c>
      <c r="K765" s="6">
        <v>1.212</v>
      </c>
      <c r="L765" s="5" t="str">
        <f>VLOOKUP(X765,[5]Inputs!$A:$F,6,FALSE)</f>
        <v>0.9835</v>
      </c>
      <c r="M765" s="5" t="str">
        <f>VLOOKUP(X765,[5]Inputs!$A:$H,8,FALSE)</f>
        <v>1.0000</v>
      </c>
      <c r="N765" s="5" t="str">
        <f>VLOOKUP(X765,[5]Inputs!$A:$H,7,FALSE)</f>
        <v>1.0100</v>
      </c>
      <c r="O765">
        <v>0</v>
      </c>
      <c r="P765">
        <v>0.32500000000000001</v>
      </c>
      <c r="Q765">
        <v>2.4720243800000001</v>
      </c>
      <c r="R765">
        <v>3.4000000000000002E-2</v>
      </c>
      <c r="S765">
        <f>SQRT((100/(J765*[5]Inputs!$B$9))^2/(K765^2+1))*[5]Inputs!$B$8^2/100</f>
        <v>23.537519962726652</v>
      </c>
      <c r="T765">
        <f>SQRT((100/(J765*[5]Inputs!$B$9))^2-SQRT((100/(J765*[5]Inputs!$B$9))^2/(K765^2+1))^2)*[5]Inputs!$B$8^2/100/2/PI()/50</f>
        <v>9.0805770640656772E-2</v>
      </c>
      <c r="U765">
        <v>0</v>
      </c>
      <c r="V765">
        <v>1</v>
      </c>
      <c r="W765" t="str">
        <f t="shared" si="30"/>
        <v>PSCAD_SMIB_D_5255_SCR4.53_XR1.21_P1_Q-0.395_3P.Balanced.35</v>
      </c>
      <c r="X765" t="str">
        <f t="shared" si="31"/>
        <v>1_-0.395_4.53_1.21</v>
      </c>
      <c r="Z765">
        <v>0</v>
      </c>
    </row>
    <row r="766" spans="1:26" x14ac:dyDescent="0.25">
      <c r="A766" t="s">
        <v>387</v>
      </c>
      <c r="B766" t="s">
        <v>55</v>
      </c>
      <c r="C766" t="s">
        <v>17</v>
      </c>
      <c r="D766" t="s">
        <v>1301</v>
      </c>
      <c r="E766" s="27">
        <v>5255</v>
      </c>
      <c r="F766" s="27" t="s">
        <v>305</v>
      </c>
      <c r="G766">
        <v>25</v>
      </c>
      <c r="H766" s="6">
        <v>1</v>
      </c>
      <c r="I766" s="6">
        <v>-0.39500000000000002</v>
      </c>
      <c r="J766" s="6">
        <v>4.53</v>
      </c>
      <c r="K766" s="6">
        <v>1.212</v>
      </c>
      <c r="L766" s="5" t="str">
        <f>VLOOKUP(X766,[5]Inputs!$A:$F,6,FALSE)</f>
        <v>0.9835</v>
      </c>
      <c r="M766" s="5" t="str">
        <f>VLOOKUP(X766,[5]Inputs!$A:$H,8,FALSE)</f>
        <v>1.0000</v>
      </c>
      <c r="N766" s="5" t="str">
        <f>VLOOKUP(X766,[5]Inputs!$A:$H,7,FALSE)</f>
        <v>1.0100</v>
      </c>
      <c r="O766">
        <v>0</v>
      </c>
      <c r="P766">
        <v>0.32500000000000001</v>
      </c>
      <c r="Q766">
        <v>4.9440487600000003</v>
      </c>
      <c r="R766">
        <v>6.8000000000000005E-2</v>
      </c>
      <c r="S766">
        <f>SQRT((100/(J766*[5]Inputs!$B$9))^2/(K766^2+1))*[5]Inputs!$B$8^2/100</f>
        <v>23.537519962726652</v>
      </c>
      <c r="T766">
        <f>SQRT((100/(J766*[5]Inputs!$B$9))^2-SQRT((100/(J766*[5]Inputs!$B$9))^2/(K766^2+1))^2)*[5]Inputs!$B$8^2/100/2/PI()/50</f>
        <v>9.0805770640656772E-2</v>
      </c>
      <c r="U766">
        <v>0</v>
      </c>
      <c r="V766">
        <v>2</v>
      </c>
      <c r="W766" t="str">
        <f t="shared" si="30"/>
        <v>PSCAD_SMIB_D_5255_SCR4.53_XR1.21_P1_Q-0.395_3P.Balanced.36</v>
      </c>
      <c r="X766" t="str">
        <f t="shared" si="31"/>
        <v>1_-0.395_4.53_1.21</v>
      </c>
      <c r="Z766">
        <v>0</v>
      </c>
    </row>
    <row r="767" spans="1:26" x14ac:dyDescent="0.25">
      <c r="A767" t="s">
        <v>1141</v>
      </c>
      <c r="B767" t="s">
        <v>55</v>
      </c>
      <c r="C767" t="s">
        <v>17</v>
      </c>
      <c r="D767" t="s">
        <v>1301</v>
      </c>
      <c r="E767" s="27">
        <v>5255</v>
      </c>
      <c r="F767" s="27" t="s">
        <v>305</v>
      </c>
      <c r="G767">
        <v>25</v>
      </c>
      <c r="H767">
        <v>0</v>
      </c>
      <c r="I767">
        <v>0</v>
      </c>
      <c r="J767">
        <v>4.53</v>
      </c>
      <c r="K767">
        <v>1.212</v>
      </c>
      <c r="L767" s="5" t="str">
        <f>VLOOKUP(X767,[5]Inputs!$A:$F,6,FALSE)</f>
        <v>1.0300</v>
      </c>
      <c r="M767" s="5" t="str">
        <f>VLOOKUP(X767,[5]Inputs!$A:$H,8,FALSE)</f>
        <v>1.0375</v>
      </c>
      <c r="N767" s="5" t="str">
        <f>VLOOKUP(X767,[5]Inputs!$A:$H,7,FALSE)</f>
        <v>1.0300</v>
      </c>
      <c r="O767">
        <v>0</v>
      </c>
      <c r="P767">
        <v>0.32500000000000001</v>
      </c>
      <c r="Q767">
        <v>1E-3</v>
      </c>
      <c r="R767">
        <v>0</v>
      </c>
      <c r="S767">
        <f>SQRT((100/(J767*[5]Inputs!$B$9))^2/(K767^2+1))*[5]Inputs!$B$8^2/100</f>
        <v>23.537519962726652</v>
      </c>
      <c r="T767">
        <f>SQRT((100/(J767*[5]Inputs!$B$9))^2-SQRT((100/(J767*[5]Inputs!$B$9))^2/(K767^2+1))^2)*[5]Inputs!$B$8^2/100/2/PI()/50</f>
        <v>9.0805770640656772E-2</v>
      </c>
      <c r="U767">
        <v>0</v>
      </c>
      <c r="V767">
        <v>0</v>
      </c>
      <c r="W767" t="str">
        <f t="shared" si="30"/>
        <v>PSCAD_SMIB_D_5255_SCR4.53_XR1.21_P0_Q0_3P.Balanced.37</v>
      </c>
      <c r="X767" t="str">
        <f t="shared" si="31"/>
        <v>0_0_4.53_1.21</v>
      </c>
      <c r="Z767">
        <v>0</v>
      </c>
    </row>
    <row r="768" spans="1:26" x14ac:dyDescent="0.25">
      <c r="A768" t="s">
        <v>1142</v>
      </c>
      <c r="B768" t="s">
        <v>55</v>
      </c>
      <c r="C768" t="s">
        <v>17</v>
      </c>
      <c r="D768" t="s">
        <v>1301</v>
      </c>
      <c r="E768" s="27">
        <v>5255</v>
      </c>
      <c r="F768" s="27" t="s">
        <v>305</v>
      </c>
      <c r="G768">
        <v>25</v>
      </c>
      <c r="H768">
        <v>0</v>
      </c>
      <c r="I768">
        <v>0</v>
      </c>
      <c r="J768">
        <v>4.53</v>
      </c>
      <c r="K768">
        <v>1.212</v>
      </c>
      <c r="L768" s="5" t="str">
        <f>VLOOKUP(X768,[5]Inputs!$A:$F,6,FALSE)</f>
        <v>1.0300</v>
      </c>
      <c r="M768" s="5" t="str">
        <f>VLOOKUP(X768,[5]Inputs!$A:$H,8,FALSE)</f>
        <v>1.0375</v>
      </c>
      <c r="N768" s="5" t="str">
        <f>VLOOKUP(X768,[5]Inputs!$A:$H,7,FALSE)</f>
        <v>1.0300</v>
      </c>
      <c r="O768">
        <v>0</v>
      </c>
      <c r="P768">
        <v>0.32500000000000001</v>
      </c>
      <c r="Q768">
        <v>2.4720243800000001</v>
      </c>
      <c r="R768">
        <v>3.4000000000000002E-2</v>
      </c>
      <c r="S768">
        <f>SQRT((100/(J768*[5]Inputs!$B$9))^2/(K768^2+1))*[5]Inputs!$B$8^2/100</f>
        <v>23.537519962726652</v>
      </c>
      <c r="T768">
        <f>SQRT((100/(J768*[5]Inputs!$B$9))^2-SQRT((100/(J768*[5]Inputs!$B$9))^2/(K768^2+1))^2)*[5]Inputs!$B$8^2/100/2/PI()/50</f>
        <v>9.0805770640656772E-2</v>
      </c>
      <c r="U768">
        <v>0</v>
      </c>
      <c r="V768">
        <v>1</v>
      </c>
      <c r="W768" t="str">
        <f t="shared" si="30"/>
        <v>PSCAD_SMIB_D_5255_SCR4.53_XR1.21_P0_Q0_3P.Balanced.38</v>
      </c>
      <c r="X768" t="str">
        <f t="shared" si="31"/>
        <v>0_0_4.53_1.21</v>
      </c>
      <c r="Z768">
        <v>0</v>
      </c>
    </row>
    <row r="769" spans="1:26" x14ac:dyDescent="0.25">
      <c r="A769" t="s">
        <v>1143</v>
      </c>
      <c r="B769" t="s">
        <v>55</v>
      </c>
      <c r="C769" t="s">
        <v>17</v>
      </c>
      <c r="D769" t="s">
        <v>1301</v>
      </c>
      <c r="E769" s="27">
        <v>5255</v>
      </c>
      <c r="F769" s="27" t="s">
        <v>305</v>
      </c>
      <c r="G769">
        <v>25</v>
      </c>
      <c r="H769">
        <v>0</v>
      </c>
      <c r="I769">
        <v>0</v>
      </c>
      <c r="J769">
        <v>4.53</v>
      </c>
      <c r="K769">
        <v>1.212</v>
      </c>
      <c r="L769" s="5" t="str">
        <f>VLOOKUP(X769,[5]Inputs!$A:$F,6,FALSE)</f>
        <v>1.0300</v>
      </c>
      <c r="M769" s="5" t="str">
        <f>VLOOKUP(X769,[5]Inputs!$A:$H,8,FALSE)</f>
        <v>1.0375</v>
      </c>
      <c r="N769" s="5" t="str">
        <f>VLOOKUP(X769,[5]Inputs!$A:$H,7,FALSE)</f>
        <v>1.0300</v>
      </c>
      <c r="O769">
        <v>0</v>
      </c>
      <c r="P769">
        <v>0.32500000000000001</v>
      </c>
      <c r="Q769">
        <v>4.9440487600000003</v>
      </c>
      <c r="R769">
        <v>6.8000000000000005E-2</v>
      </c>
      <c r="S769">
        <f>SQRT((100/(J769*[5]Inputs!$B$9))^2/(K769^2+1))*[5]Inputs!$B$8^2/100</f>
        <v>23.537519962726652</v>
      </c>
      <c r="T769">
        <f>SQRT((100/(J769*[5]Inputs!$B$9))^2-SQRT((100/(J769*[5]Inputs!$B$9))^2/(K769^2+1))^2)*[5]Inputs!$B$8^2/100/2/PI()/50</f>
        <v>9.0805770640656772E-2</v>
      </c>
      <c r="U769">
        <v>0</v>
      </c>
      <c r="V769">
        <v>2</v>
      </c>
      <c r="W769" t="str">
        <f t="shared" si="30"/>
        <v>PSCAD_SMIB_D_5255_SCR4.53_XR1.21_P0_Q0_3P.Balanced.39</v>
      </c>
      <c r="X769" t="str">
        <f t="shared" si="31"/>
        <v>0_0_4.53_1.21</v>
      </c>
      <c r="Z769">
        <v>0</v>
      </c>
    </row>
    <row r="770" spans="1:26" x14ac:dyDescent="0.25">
      <c r="A770" t="s">
        <v>1345</v>
      </c>
      <c r="B770" t="s">
        <v>55</v>
      </c>
      <c r="C770" t="s">
        <v>17</v>
      </c>
      <c r="D770" t="s">
        <v>1301</v>
      </c>
      <c r="E770" s="27">
        <v>5255</v>
      </c>
      <c r="F770" s="27" t="s">
        <v>305</v>
      </c>
      <c r="G770">
        <v>25</v>
      </c>
      <c r="H770">
        <v>0</v>
      </c>
      <c r="I770">
        <v>0.39500000000000002</v>
      </c>
      <c r="J770">
        <v>4.53</v>
      </c>
      <c r="K770">
        <v>1.212</v>
      </c>
      <c r="L770" s="5" t="str">
        <f>VLOOKUP(X770,[5]Inputs!$A:$F,6,FALSE)</f>
        <v>0.9662</v>
      </c>
      <c r="M770" s="5" t="str">
        <f>VLOOKUP(X770,[5]Inputs!$A:$H,8,FALSE)</f>
        <v>1.0750</v>
      </c>
      <c r="N770" s="5" t="str">
        <f>VLOOKUP(X770,[5]Inputs!$A:$H,7,FALSE)</f>
        <v>1.0500</v>
      </c>
      <c r="O770">
        <v>0</v>
      </c>
      <c r="P770">
        <v>0.32500000000000001</v>
      </c>
      <c r="Q770">
        <v>1E-3</v>
      </c>
      <c r="R770">
        <v>0</v>
      </c>
      <c r="S770">
        <f>SQRT((100/(J770*[5]Inputs!$B$9))^2/(K770^2+1))*[5]Inputs!$B$8^2/100</f>
        <v>23.537519962726652</v>
      </c>
      <c r="T770">
        <f>SQRT((100/(J770*[5]Inputs!$B$9))^2-SQRT((100/(J770*[5]Inputs!$B$9))^2/(K770^2+1))^2)*[5]Inputs!$B$8^2/100/2/PI()/50</f>
        <v>9.0805770640656772E-2</v>
      </c>
      <c r="U770">
        <v>0</v>
      </c>
      <c r="V770">
        <v>0</v>
      </c>
      <c r="W770" t="str">
        <f t="shared" si="30"/>
        <v>PSCAD_SMIB_D_5255_SCR4.53_XR1.21_P0_Q0.395_3P.Balanced.40</v>
      </c>
      <c r="X770" t="str">
        <f t="shared" si="31"/>
        <v>0_0.395_4.53_1.21</v>
      </c>
      <c r="Z770">
        <v>0</v>
      </c>
    </row>
    <row r="771" spans="1:26" x14ac:dyDescent="0.25">
      <c r="A771" t="s">
        <v>1346</v>
      </c>
      <c r="B771" t="s">
        <v>55</v>
      </c>
      <c r="C771" t="s">
        <v>17</v>
      </c>
      <c r="D771" t="s">
        <v>1301</v>
      </c>
      <c r="E771" s="27">
        <v>5255</v>
      </c>
      <c r="F771" s="27" t="s">
        <v>305</v>
      </c>
      <c r="G771">
        <v>25</v>
      </c>
      <c r="H771">
        <v>0</v>
      </c>
      <c r="I771">
        <v>0.39500000000000002</v>
      </c>
      <c r="J771">
        <v>4.53</v>
      </c>
      <c r="K771">
        <v>1.212</v>
      </c>
      <c r="L771" s="5" t="str">
        <f>VLOOKUP(X771,[5]Inputs!$A:$F,6,FALSE)</f>
        <v>0.9662</v>
      </c>
      <c r="M771" s="5" t="str">
        <f>VLOOKUP(X771,[5]Inputs!$A:$H,8,FALSE)</f>
        <v>1.0750</v>
      </c>
      <c r="N771" s="5" t="str">
        <f>VLOOKUP(X771,[5]Inputs!$A:$H,7,FALSE)</f>
        <v>1.0500</v>
      </c>
      <c r="O771">
        <v>0</v>
      </c>
      <c r="P771">
        <v>0.32500000000000001</v>
      </c>
      <c r="Q771">
        <v>2.4720243800000001</v>
      </c>
      <c r="R771">
        <v>3.4000000000000002E-2</v>
      </c>
      <c r="S771">
        <f>SQRT((100/(J771*[5]Inputs!$B$9))^2/(K771^2+1))*[5]Inputs!$B$8^2/100</f>
        <v>23.537519962726652</v>
      </c>
      <c r="T771">
        <f>SQRT((100/(J771*[5]Inputs!$B$9))^2-SQRT((100/(J771*[5]Inputs!$B$9))^2/(K771^2+1))^2)*[5]Inputs!$B$8^2/100/2/PI()/50</f>
        <v>9.0805770640656772E-2</v>
      </c>
      <c r="U771">
        <v>0</v>
      </c>
      <c r="V771">
        <v>1</v>
      </c>
      <c r="W771" t="str">
        <f t="shared" ref="W771:W834" si="32">"PSCAD_"&amp;F771&amp;"_"&amp;D771&amp;"_"&amp;E771&amp;"_SCR"&amp;ROUND(J771,2)&amp;"_XR"&amp;ROUND(K771,2)&amp;"_P"&amp;H771&amp;"_Q"&amp;I771&amp;"_"&amp;A771</f>
        <v>PSCAD_SMIB_D_5255_SCR4.53_XR1.21_P0_Q0.395_3P.Balanced.41</v>
      </c>
      <c r="X771" t="str">
        <f t="shared" ref="X771:X834" si="33">H771&amp;"_"&amp;I771&amp;"_"&amp;ROUND(J771,2)&amp;"_"&amp;ROUND(K771,2)</f>
        <v>0_0.395_4.53_1.21</v>
      </c>
      <c r="Z771">
        <v>0</v>
      </c>
    </row>
    <row r="772" spans="1:26" x14ac:dyDescent="0.25">
      <c r="A772" t="s">
        <v>1347</v>
      </c>
      <c r="B772" t="s">
        <v>55</v>
      </c>
      <c r="C772" t="s">
        <v>17</v>
      </c>
      <c r="D772" t="s">
        <v>1301</v>
      </c>
      <c r="E772" s="27">
        <v>5255</v>
      </c>
      <c r="F772" s="27" t="s">
        <v>305</v>
      </c>
      <c r="G772">
        <v>25</v>
      </c>
      <c r="H772">
        <v>0</v>
      </c>
      <c r="I772">
        <v>0.39500000000000002</v>
      </c>
      <c r="J772">
        <v>4.53</v>
      </c>
      <c r="K772">
        <v>1.212</v>
      </c>
      <c r="L772" s="5" t="str">
        <f>VLOOKUP(X772,[5]Inputs!$A:$F,6,FALSE)</f>
        <v>0.9662</v>
      </c>
      <c r="M772" s="5" t="str">
        <f>VLOOKUP(X772,[5]Inputs!$A:$H,8,FALSE)</f>
        <v>1.0750</v>
      </c>
      <c r="N772" s="5" t="str">
        <f>VLOOKUP(X772,[5]Inputs!$A:$H,7,FALSE)</f>
        <v>1.0500</v>
      </c>
      <c r="O772">
        <v>0</v>
      </c>
      <c r="P772">
        <v>0.32500000000000001</v>
      </c>
      <c r="Q772">
        <v>4.9440487600000003</v>
      </c>
      <c r="R772">
        <v>6.8000000000000005E-2</v>
      </c>
      <c r="S772">
        <f>SQRT((100/(J772*[5]Inputs!$B$9))^2/(K772^2+1))*[5]Inputs!$B$8^2/100</f>
        <v>23.537519962726652</v>
      </c>
      <c r="T772">
        <f>SQRT((100/(J772*[5]Inputs!$B$9))^2-SQRT((100/(J772*[5]Inputs!$B$9))^2/(K772^2+1))^2)*[5]Inputs!$B$8^2/100/2/PI()/50</f>
        <v>9.0805770640656772E-2</v>
      </c>
      <c r="U772">
        <v>0</v>
      </c>
      <c r="V772">
        <v>2</v>
      </c>
      <c r="W772" t="str">
        <f t="shared" si="32"/>
        <v>PSCAD_SMIB_D_5255_SCR4.53_XR1.21_P0_Q0.395_3P.Balanced.42</v>
      </c>
      <c r="X772" t="str">
        <f t="shared" si="33"/>
        <v>0_0.395_4.53_1.21</v>
      </c>
      <c r="Z772">
        <v>0</v>
      </c>
    </row>
    <row r="773" spans="1:26" x14ac:dyDescent="0.25">
      <c r="A773" t="s">
        <v>1348</v>
      </c>
      <c r="B773" t="s">
        <v>55</v>
      </c>
      <c r="C773" t="s">
        <v>17</v>
      </c>
      <c r="D773" t="s">
        <v>1301</v>
      </c>
      <c r="E773" s="27">
        <v>5255</v>
      </c>
      <c r="F773" s="27" t="s">
        <v>305</v>
      </c>
      <c r="G773">
        <v>25</v>
      </c>
      <c r="H773">
        <v>0</v>
      </c>
      <c r="I773">
        <v>-0.39500000000000002</v>
      </c>
      <c r="J773">
        <v>4.53</v>
      </c>
      <c r="K773">
        <v>1.212</v>
      </c>
      <c r="L773" s="5" t="str">
        <f>VLOOKUP(X773,[5]Inputs!$A:$F,6,FALSE)</f>
        <v>1.0965</v>
      </c>
      <c r="M773" s="5" t="str">
        <f>VLOOKUP(X773,[5]Inputs!$A:$H,8,FALSE)</f>
        <v>0.9875</v>
      </c>
      <c r="N773" s="5" t="str">
        <f>VLOOKUP(X773,[5]Inputs!$A:$H,7,FALSE)</f>
        <v>1.0100</v>
      </c>
      <c r="O773">
        <v>0</v>
      </c>
      <c r="P773">
        <v>0.32500000000000001</v>
      </c>
      <c r="Q773">
        <v>1E-3</v>
      </c>
      <c r="R773">
        <v>0</v>
      </c>
      <c r="S773">
        <f>SQRT((100/(J773*[5]Inputs!$B$9))^2/(K773^2+1))*[5]Inputs!$B$8^2/100</f>
        <v>23.537519962726652</v>
      </c>
      <c r="T773">
        <f>SQRT((100/(J773*[5]Inputs!$B$9))^2-SQRT((100/(J773*[5]Inputs!$B$9))^2/(K773^2+1))^2)*[5]Inputs!$B$8^2/100/2/PI()/50</f>
        <v>9.0805770640656772E-2</v>
      </c>
      <c r="U773">
        <v>0</v>
      </c>
      <c r="V773">
        <v>0</v>
      </c>
      <c r="W773" t="str">
        <f t="shared" si="32"/>
        <v>PSCAD_SMIB_D_5255_SCR4.53_XR1.21_P0_Q-0.395_3P.Balanced.43</v>
      </c>
      <c r="X773" t="str">
        <f t="shared" si="33"/>
        <v>0_-0.395_4.53_1.21</v>
      </c>
      <c r="Z773">
        <v>0</v>
      </c>
    </row>
    <row r="774" spans="1:26" x14ac:dyDescent="0.25">
      <c r="A774" t="s">
        <v>1349</v>
      </c>
      <c r="B774" t="s">
        <v>55</v>
      </c>
      <c r="C774" t="s">
        <v>17</v>
      </c>
      <c r="D774" t="s">
        <v>1301</v>
      </c>
      <c r="E774" s="27">
        <v>5255</v>
      </c>
      <c r="F774" s="27" t="s">
        <v>305</v>
      </c>
      <c r="G774">
        <v>25</v>
      </c>
      <c r="H774">
        <v>0</v>
      </c>
      <c r="I774">
        <v>-0.39500000000000002</v>
      </c>
      <c r="J774">
        <v>4.53</v>
      </c>
      <c r="K774">
        <v>1.212</v>
      </c>
      <c r="L774" s="5" t="str">
        <f>VLOOKUP(X774,[5]Inputs!$A:$F,6,FALSE)</f>
        <v>1.0965</v>
      </c>
      <c r="M774" s="5" t="str">
        <f>VLOOKUP(X774,[5]Inputs!$A:$H,8,FALSE)</f>
        <v>0.9875</v>
      </c>
      <c r="N774" s="5" t="str">
        <f>VLOOKUP(X774,[5]Inputs!$A:$H,7,FALSE)</f>
        <v>1.0100</v>
      </c>
      <c r="O774">
        <v>0</v>
      </c>
      <c r="P774">
        <v>0.32500000000000001</v>
      </c>
      <c r="Q774">
        <v>2.4720243800000001</v>
      </c>
      <c r="R774">
        <v>3.4000000000000002E-2</v>
      </c>
      <c r="S774">
        <f>SQRT((100/(J774*[5]Inputs!$B$9))^2/(K774^2+1))*[5]Inputs!$B$8^2/100</f>
        <v>23.537519962726652</v>
      </c>
      <c r="T774">
        <f>SQRT((100/(J774*[5]Inputs!$B$9))^2-SQRT((100/(J774*[5]Inputs!$B$9))^2/(K774^2+1))^2)*[5]Inputs!$B$8^2/100/2/PI()/50</f>
        <v>9.0805770640656772E-2</v>
      </c>
      <c r="U774">
        <v>0</v>
      </c>
      <c r="V774">
        <v>1</v>
      </c>
      <c r="W774" t="str">
        <f t="shared" si="32"/>
        <v>PSCAD_SMIB_D_5255_SCR4.53_XR1.21_P0_Q-0.395_3P.Balanced.44</v>
      </c>
      <c r="X774" t="str">
        <f t="shared" si="33"/>
        <v>0_-0.395_4.53_1.21</v>
      </c>
      <c r="Z774">
        <v>0</v>
      </c>
    </row>
    <row r="775" spans="1:26" x14ac:dyDescent="0.25">
      <c r="A775" t="s">
        <v>1350</v>
      </c>
      <c r="B775" t="s">
        <v>55</v>
      </c>
      <c r="C775" t="s">
        <v>17</v>
      </c>
      <c r="D775" t="s">
        <v>1301</v>
      </c>
      <c r="E775" s="27">
        <v>5255</v>
      </c>
      <c r="F775" s="27" t="s">
        <v>305</v>
      </c>
      <c r="G775">
        <v>25</v>
      </c>
      <c r="H775">
        <v>0</v>
      </c>
      <c r="I775">
        <v>-0.39500000000000002</v>
      </c>
      <c r="J775">
        <v>4.53</v>
      </c>
      <c r="K775">
        <v>1.212</v>
      </c>
      <c r="L775" s="5" t="str">
        <f>VLOOKUP(X775,[5]Inputs!$A:$F,6,FALSE)</f>
        <v>1.0965</v>
      </c>
      <c r="M775" s="5" t="str">
        <f>VLOOKUP(X775,[5]Inputs!$A:$H,8,FALSE)</f>
        <v>0.9875</v>
      </c>
      <c r="N775" s="5" t="str">
        <f>VLOOKUP(X775,[5]Inputs!$A:$H,7,FALSE)</f>
        <v>1.0100</v>
      </c>
      <c r="O775">
        <v>0</v>
      </c>
      <c r="P775">
        <v>0.32500000000000001</v>
      </c>
      <c r="Q775">
        <v>4.9440487600000003</v>
      </c>
      <c r="R775">
        <v>6.8000000000000005E-2</v>
      </c>
      <c r="S775">
        <f>SQRT((100/(J775*[5]Inputs!$B$9))^2/(K775^2+1))*[5]Inputs!$B$8^2/100</f>
        <v>23.537519962726652</v>
      </c>
      <c r="T775">
        <f>SQRT((100/(J775*[5]Inputs!$B$9))^2-SQRT((100/(J775*[5]Inputs!$B$9))^2/(K775^2+1))^2)*[5]Inputs!$B$8^2/100/2/PI()/50</f>
        <v>9.0805770640656772E-2</v>
      </c>
      <c r="U775">
        <v>0</v>
      </c>
      <c r="V775">
        <v>2</v>
      </c>
      <c r="W775" t="str">
        <f t="shared" si="32"/>
        <v>PSCAD_SMIB_D_5255_SCR4.53_XR1.21_P0_Q-0.395_3P.Balanced.45</v>
      </c>
      <c r="X775" t="str">
        <f t="shared" si="33"/>
        <v>0_-0.395_4.53_1.21</v>
      </c>
      <c r="Z775">
        <v>0</v>
      </c>
    </row>
    <row r="776" spans="1:26" x14ac:dyDescent="0.25">
      <c r="A776" t="s">
        <v>874</v>
      </c>
      <c r="B776" t="s">
        <v>55</v>
      </c>
      <c r="C776" t="s">
        <v>18</v>
      </c>
      <c r="D776" t="s">
        <v>1301</v>
      </c>
      <c r="E776" s="27">
        <v>5255</v>
      </c>
      <c r="F776" s="27" t="s">
        <v>305</v>
      </c>
      <c r="G776">
        <v>25</v>
      </c>
      <c r="H776">
        <v>1</v>
      </c>
      <c r="I776" s="7">
        <v>0</v>
      </c>
      <c r="J776" s="7">
        <v>7.06</v>
      </c>
      <c r="K776" s="7">
        <v>1.6319999999999999</v>
      </c>
      <c r="L776" s="5" t="str">
        <f>VLOOKUP(X776,[5]Inputs!$A:$F,6,FALSE)</f>
        <v>0.9653</v>
      </c>
      <c r="M776" s="5" t="str">
        <f>VLOOKUP(X776,[5]Inputs!$A:$H,8,FALSE)</f>
        <v>1.0375</v>
      </c>
      <c r="N776" s="5" t="str">
        <f>VLOOKUP(X776,[5]Inputs!$A:$H,7,FALSE)</f>
        <v>1.0300</v>
      </c>
      <c r="O776">
        <v>0</v>
      </c>
      <c r="P776">
        <v>0.32500000000000001</v>
      </c>
      <c r="Q776">
        <v>1E-3</v>
      </c>
      <c r="R776">
        <v>0</v>
      </c>
      <c r="S776">
        <f>SQRT((100/(J776*[5]Inputs!$B$9))^2/(K776^2+1))*[5]Inputs!$B$8^2/100</f>
        <v>12.398416711713384</v>
      </c>
      <c r="T776">
        <f>SQRT((100/(J776*[5]Inputs!$B$9))^2-SQRT((100/(J776*[5]Inputs!$B$9))^2/(K776^2+1))^2)*[5]Inputs!$B$8^2/100/2/PI()/50</f>
        <v>6.4407510153791842E-2</v>
      </c>
      <c r="U776">
        <v>0</v>
      </c>
      <c r="V776">
        <v>0</v>
      </c>
      <c r="W776" t="str">
        <f t="shared" si="32"/>
        <v>PSCAD_SMIB_D_5255_SCR7.06_XR1.63_P1_Q0_2P.Unbalanced.1</v>
      </c>
      <c r="X776" t="str">
        <f t="shared" si="33"/>
        <v>1_0_7.06_1.63</v>
      </c>
      <c r="Z776">
        <v>0</v>
      </c>
    </row>
    <row r="777" spans="1:26" x14ac:dyDescent="0.25">
      <c r="A777" t="s">
        <v>875</v>
      </c>
      <c r="B777" t="s">
        <v>55</v>
      </c>
      <c r="C777" t="s">
        <v>18</v>
      </c>
      <c r="D777" t="s">
        <v>1301</v>
      </c>
      <c r="E777" s="27">
        <v>5255</v>
      </c>
      <c r="F777" s="27" t="s">
        <v>305</v>
      </c>
      <c r="G777">
        <v>25</v>
      </c>
      <c r="H777">
        <v>1</v>
      </c>
      <c r="I777" s="7">
        <v>0</v>
      </c>
      <c r="J777" s="7">
        <v>7.06</v>
      </c>
      <c r="K777" s="7">
        <v>1.6319999999999999</v>
      </c>
      <c r="L777" s="5" t="str">
        <f>VLOOKUP(X777,[5]Inputs!$A:$F,6,FALSE)</f>
        <v>0.9653</v>
      </c>
      <c r="M777" s="5" t="str">
        <f>VLOOKUP(X777,[5]Inputs!$A:$H,8,FALSE)</f>
        <v>1.0375</v>
      </c>
      <c r="N777" s="5" t="str">
        <f>VLOOKUP(X777,[5]Inputs!$A:$H,7,FALSE)</f>
        <v>1.0300</v>
      </c>
      <c r="O777">
        <v>0</v>
      </c>
      <c r="P777">
        <v>0.32500000000000001</v>
      </c>
      <c r="Q777">
        <v>1.26104825</v>
      </c>
      <c r="R777">
        <v>0.02</v>
      </c>
      <c r="S777">
        <f>SQRT((100/(J777*[5]Inputs!$B$9))^2/(K777^2+1))*[5]Inputs!$B$8^2/100</f>
        <v>12.398416711713384</v>
      </c>
      <c r="T777">
        <f>SQRT((100/(J777*[5]Inputs!$B$9))^2-SQRT((100/(J777*[5]Inputs!$B$9))^2/(K777^2+1))^2)*[5]Inputs!$B$8^2/100/2/PI()/50</f>
        <v>6.4407510153791842E-2</v>
      </c>
      <c r="U777">
        <v>0</v>
      </c>
      <c r="V777">
        <v>1</v>
      </c>
      <c r="W777" t="str">
        <f t="shared" si="32"/>
        <v>PSCAD_SMIB_D_5255_SCR7.06_XR1.63_P1_Q0_2P.Unbalanced.2</v>
      </c>
      <c r="X777" t="str">
        <f t="shared" si="33"/>
        <v>1_0_7.06_1.63</v>
      </c>
      <c r="Z777">
        <v>0</v>
      </c>
    </row>
    <row r="778" spans="1:26" x14ac:dyDescent="0.25">
      <c r="A778" t="s">
        <v>876</v>
      </c>
      <c r="B778" t="s">
        <v>55</v>
      </c>
      <c r="C778" t="s">
        <v>18</v>
      </c>
      <c r="D778" t="s">
        <v>1301</v>
      </c>
      <c r="E778" s="27">
        <v>5255</v>
      </c>
      <c r="F778" s="27" t="s">
        <v>305</v>
      </c>
      <c r="G778">
        <v>25</v>
      </c>
      <c r="H778">
        <v>1</v>
      </c>
      <c r="I778" s="7">
        <v>0</v>
      </c>
      <c r="J778" s="7">
        <v>7.06</v>
      </c>
      <c r="K778" s="7">
        <v>1.6319999999999999</v>
      </c>
      <c r="L778" s="5" t="str">
        <f>VLOOKUP(X778,[5]Inputs!$A:$F,6,FALSE)</f>
        <v>0.9653</v>
      </c>
      <c r="M778" s="5" t="str">
        <f>VLOOKUP(X778,[5]Inputs!$A:$H,8,FALSE)</f>
        <v>1.0375</v>
      </c>
      <c r="N778" s="5" t="str">
        <f>VLOOKUP(X778,[5]Inputs!$A:$H,7,FALSE)</f>
        <v>1.0300</v>
      </c>
      <c r="O778">
        <v>0</v>
      </c>
      <c r="P778">
        <v>0.32500000000000001</v>
      </c>
      <c r="Q778">
        <v>2.5220965</v>
      </c>
      <c r="R778">
        <v>3.9E-2</v>
      </c>
      <c r="S778">
        <f>SQRT((100/(J778*[5]Inputs!$B$9))^2/(K778^2+1))*[5]Inputs!$B$8^2/100</f>
        <v>12.398416711713384</v>
      </c>
      <c r="T778">
        <f>SQRT((100/(J778*[5]Inputs!$B$9))^2-SQRT((100/(J778*[5]Inputs!$B$9))^2/(K778^2+1))^2)*[5]Inputs!$B$8^2/100/2/PI()/50</f>
        <v>6.4407510153791842E-2</v>
      </c>
      <c r="U778">
        <v>0</v>
      </c>
      <c r="V778">
        <v>2</v>
      </c>
      <c r="W778" t="str">
        <f t="shared" si="32"/>
        <v>PSCAD_SMIB_D_5255_SCR7.06_XR1.63_P1_Q0_2P.Unbalanced.3</v>
      </c>
      <c r="X778" t="str">
        <f t="shared" si="33"/>
        <v>1_0_7.06_1.63</v>
      </c>
      <c r="Z778">
        <v>0</v>
      </c>
    </row>
    <row r="779" spans="1:26" x14ac:dyDescent="0.25">
      <c r="A779" t="s">
        <v>877</v>
      </c>
      <c r="B779" t="s">
        <v>55</v>
      </c>
      <c r="C779" t="s">
        <v>18</v>
      </c>
      <c r="D779" t="s">
        <v>1301</v>
      </c>
      <c r="E779" s="27">
        <v>5255</v>
      </c>
      <c r="F779" s="27" t="s">
        <v>305</v>
      </c>
      <c r="G779">
        <v>25</v>
      </c>
      <c r="H779">
        <v>1</v>
      </c>
      <c r="I779" s="7">
        <v>0.39500000000000002</v>
      </c>
      <c r="J779" s="7">
        <v>7.06</v>
      </c>
      <c r="K779" s="7">
        <v>1.6319999999999999</v>
      </c>
      <c r="L779" s="5" t="str">
        <f>VLOOKUP(X779,[5]Inputs!$A:$F,6,FALSE)</f>
        <v>0.9162</v>
      </c>
      <c r="M779" s="5" t="str">
        <f>VLOOKUP(X779,[5]Inputs!$A:$H,8,FALSE)</f>
        <v>1.0875</v>
      </c>
      <c r="N779" s="5" t="str">
        <f>VLOOKUP(X779,[5]Inputs!$A:$H,7,FALSE)</f>
        <v>1.0500</v>
      </c>
      <c r="O779">
        <v>0</v>
      </c>
      <c r="P779">
        <v>0.32500000000000001</v>
      </c>
      <c r="Q779">
        <v>1E-3</v>
      </c>
      <c r="R779">
        <v>0</v>
      </c>
      <c r="S779">
        <f>SQRT((100/(J779*[5]Inputs!$B$9))^2/(K779^2+1))*[5]Inputs!$B$8^2/100</f>
        <v>12.398416711713384</v>
      </c>
      <c r="T779">
        <f>SQRT((100/(J779*[5]Inputs!$B$9))^2-SQRT((100/(J779*[5]Inputs!$B$9))^2/(K779^2+1))^2)*[5]Inputs!$B$8^2/100/2/PI()/50</f>
        <v>6.4407510153791842E-2</v>
      </c>
      <c r="U779">
        <v>0</v>
      </c>
      <c r="V779">
        <v>0</v>
      </c>
      <c r="W779" t="str">
        <f t="shared" si="32"/>
        <v>PSCAD_SMIB_D_5255_SCR7.06_XR1.63_P1_Q0.395_2P.Unbalanced.4</v>
      </c>
      <c r="X779" t="str">
        <f t="shared" si="33"/>
        <v>1_0.395_7.06_1.63</v>
      </c>
      <c r="Z779">
        <v>0</v>
      </c>
    </row>
    <row r="780" spans="1:26" x14ac:dyDescent="0.25">
      <c r="A780" t="s">
        <v>878</v>
      </c>
      <c r="B780" t="s">
        <v>55</v>
      </c>
      <c r="C780" t="s">
        <v>18</v>
      </c>
      <c r="D780" t="s">
        <v>1301</v>
      </c>
      <c r="E780" s="27">
        <v>5255</v>
      </c>
      <c r="F780" s="27" t="s">
        <v>305</v>
      </c>
      <c r="G780">
        <v>25</v>
      </c>
      <c r="H780">
        <v>1</v>
      </c>
      <c r="I780" s="7">
        <v>0.39500000000000002</v>
      </c>
      <c r="J780" s="7">
        <v>7.06</v>
      </c>
      <c r="K780" s="7">
        <v>1.6319999999999999</v>
      </c>
      <c r="L780" s="5" t="str">
        <f>VLOOKUP(X780,[5]Inputs!$A:$F,6,FALSE)</f>
        <v>0.9162</v>
      </c>
      <c r="M780" s="5" t="str">
        <f>VLOOKUP(X780,[5]Inputs!$A:$H,8,FALSE)</f>
        <v>1.0875</v>
      </c>
      <c r="N780" s="5" t="str">
        <f>VLOOKUP(X780,[5]Inputs!$A:$H,7,FALSE)</f>
        <v>1.0500</v>
      </c>
      <c r="O780">
        <v>0</v>
      </c>
      <c r="P780">
        <v>0.32500000000000001</v>
      </c>
      <c r="Q780">
        <v>1.26104825</v>
      </c>
      <c r="R780">
        <v>0.02</v>
      </c>
      <c r="S780">
        <f>SQRT((100/(J780*[5]Inputs!$B$9))^2/(K780^2+1))*[5]Inputs!$B$8^2/100</f>
        <v>12.398416711713384</v>
      </c>
      <c r="T780">
        <f>SQRT((100/(J780*[5]Inputs!$B$9))^2-SQRT((100/(J780*[5]Inputs!$B$9))^2/(K780^2+1))^2)*[5]Inputs!$B$8^2/100/2/PI()/50</f>
        <v>6.4407510153791842E-2</v>
      </c>
      <c r="U780">
        <v>0</v>
      </c>
      <c r="V780">
        <v>1</v>
      </c>
      <c r="W780" t="str">
        <f t="shared" si="32"/>
        <v>PSCAD_SMIB_D_5255_SCR7.06_XR1.63_P1_Q0.395_2P.Unbalanced.5</v>
      </c>
      <c r="X780" t="str">
        <f t="shared" si="33"/>
        <v>1_0.395_7.06_1.63</v>
      </c>
      <c r="Z780">
        <v>0</v>
      </c>
    </row>
    <row r="781" spans="1:26" x14ac:dyDescent="0.25">
      <c r="A781" t="s">
        <v>879</v>
      </c>
      <c r="B781" t="s">
        <v>55</v>
      </c>
      <c r="C781" t="s">
        <v>18</v>
      </c>
      <c r="D781" t="s">
        <v>1301</v>
      </c>
      <c r="E781" s="27">
        <v>5255</v>
      </c>
      <c r="F781" s="27" t="s">
        <v>305</v>
      </c>
      <c r="G781">
        <v>25</v>
      </c>
      <c r="H781">
        <v>1</v>
      </c>
      <c r="I781" s="7">
        <v>0.39500000000000002</v>
      </c>
      <c r="J781" s="7">
        <v>7.06</v>
      </c>
      <c r="K781" s="7">
        <v>1.6319999999999999</v>
      </c>
      <c r="L781" s="5" t="str">
        <f>VLOOKUP(X781,[5]Inputs!$A:$F,6,FALSE)</f>
        <v>0.9162</v>
      </c>
      <c r="M781" s="5" t="str">
        <f>VLOOKUP(X781,[5]Inputs!$A:$H,8,FALSE)</f>
        <v>1.0875</v>
      </c>
      <c r="N781" s="5" t="str">
        <f>VLOOKUP(X781,[5]Inputs!$A:$H,7,FALSE)</f>
        <v>1.0500</v>
      </c>
      <c r="O781">
        <v>0</v>
      </c>
      <c r="P781">
        <v>0.32500000000000001</v>
      </c>
      <c r="Q781">
        <v>2.5220965</v>
      </c>
      <c r="R781">
        <v>3.9E-2</v>
      </c>
      <c r="S781">
        <f>SQRT((100/(J781*[5]Inputs!$B$9))^2/(K781^2+1))*[5]Inputs!$B$8^2/100</f>
        <v>12.398416711713384</v>
      </c>
      <c r="T781">
        <f>SQRT((100/(J781*[5]Inputs!$B$9))^2-SQRT((100/(J781*[5]Inputs!$B$9))^2/(K781^2+1))^2)*[5]Inputs!$B$8^2/100/2/PI()/50</f>
        <v>6.4407510153791842E-2</v>
      </c>
      <c r="U781">
        <v>0</v>
      </c>
      <c r="V781">
        <v>2</v>
      </c>
      <c r="W781" t="str">
        <f t="shared" si="32"/>
        <v>PSCAD_SMIB_D_5255_SCR7.06_XR1.63_P1_Q0.395_2P.Unbalanced.6</v>
      </c>
      <c r="X781" t="str">
        <f t="shared" si="33"/>
        <v>1_0.395_7.06_1.63</v>
      </c>
      <c r="Z781">
        <v>0</v>
      </c>
    </row>
    <row r="782" spans="1:26" x14ac:dyDescent="0.25">
      <c r="A782" t="s">
        <v>880</v>
      </c>
      <c r="B782" t="s">
        <v>55</v>
      </c>
      <c r="C782" t="s">
        <v>18</v>
      </c>
      <c r="D782" t="s">
        <v>1301</v>
      </c>
      <c r="E782" s="27">
        <v>5255</v>
      </c>
      <c r="F782" s="27" t="s">
        <v>305</v>
      </c>
      <c r="G782">
        <v>25</v>
      </c>
      <c r="H782">
        <v>1</v>
      </c>
      <c r="I782" s="7">
        <v>-0.39500000000000002</v>
      </c>
      <c r="J782" s="7">
        <v>7.06</v>
      </c>
      <c r="K782" s="7">
        <v>1.6319999999999999</v>
      </c>
      <c r="L782" s="5" t="str">
        <f>VLOOKUP(X782,[5]Inputs!$A:$F,6,FALSE)</f>
        <v>1.0148</v>
      </c>
      <c r="M782" s="5" t="str">
        <f>VLOOKUP(X782,[5]Inputs!$A:$H,8,FALSE)</f>
        <v>1.0000</v>
      </c>
      <c r="N782" s="5" t="str">
        <f>VLOOKUP(X782,[5]Inputs!$A:$H,7,FALSE)</f>
        <v>1.0100</v>
      </c>
      <c r="O782">
        <v>0</v>
      </c>
      <c r="P782">
        <v>0.32500000000000001</v>
      </c>
      <c r="Q782">
        <v>1E-3</v>
      </c>
      <c r="R782">
        <v>0</v>
      </c>
      <c r="S782">
        <f>SQRT((100/(J782*[5]Inputs!$B$9))^2/(K782^2+1))*[5]Inputs!$B$8^2/100</f>
        <v>12.398416711713384</v>
      </c>
      <c r="T782">
        <f>SQRT((100/(J782*[5]Inputs!$B$9))^2-SQRT((100/(J782*[5]Inputs!$B$9))^2/(K782^2+1))^2)*[5]Inputs!$B$8^2/100/2/PI()/50</f>
        <v>6.4407510153791842E-2</v>
      </c>
      <c r="U782">
        <v>0</v>
      </c>
      <c r="V782">
        <v>0</v>
      </c>
      <c r="W782" t="str">
        <f t="shared" si="32"/>
        <v>PSCAD_SMIB_D_5255_SCR7.06_XR1.63_P1_Q-0.395_2P.Unbalanced.7</v>
      </c>
      <c r="X782" t="str">
        <f t="shared" si="33"/>
        <v>1_-0.395_7.06_1.63</v>
      </c>
      <c r="Z782">
        <v>0</v>
      </c>
    </row>
    <row r="783" spans="1:26" x14ac:dyDescent="0.25">
      <c r="A783" t="s">
        <v>881</v>
      </c>
      <c r="B783" t="s">
        <v>55</v>
      </c>
      <c r="C783" t="s">
        <v>18</v>
      </c>
      <c r="D783" t="s">
        <v>1301</v>
      </c>
      <c r="E783" s="27">
        <v>5255</v>
      </c>
      <c r="F783" s="27" t="s">
        <v>305</v>
      </c>
      <c r="G783">
        <v>25</v>
      </c>
      <c r="H783">
        <v>1</v>
      </c>
      <c r="I783" s="7">
        <v>-0.39500000000000002</v>
      </c>
      <c r="J783" s="7">
        <v>7.06</v>
      </c>
      <c r="K783" s="7">
        <v>1.6319999999999999</v>
      </c>
      <c r="L783" s="5" t="str">
        <f>VLOOKUP(X783,[5]Inputs!$A:$F,6,FALSE)</f>
        <v>1.0148</v>
      </c>
      <c r="M783" s="5" t="str">
        <f>VLOOKUP(X783,[5]Inputs!$A:$H,8,FALSE)</f>
        <v>1.0000</v>
      </c>
      <c r="N783" s="5" t="str">
        <f>VLOOKUP(X783,[5]Inputs!$A:$H,7,FALSE)</f>
        <v>1.0100</v>
      </c>
      <c r="O783">
        <v>0</v>
      </c>
      <c r="P783">
        <v>0.32500000000000001</v>
      </c>
      <c r="Q783">
        <v>1.26104825</v>
      </c>
      <c r="R783">
        <v>0.02</v>
      </c>
      <c r="S783">
        <f>SQRT((100/(J783*[5]Inputs!$B$9))^2/(K783^2+1))*[5]Inputs!$B$8^2/100</f>
        <v>12.398416711713384</v>
      </c>
      <c r="T783">
        <f>SQRT((100/(J783*[5]Inputs!$B$9))^2-SQRT((100/(J783*[5]Inputs!$B$9))^2/(K783^2+1))^2)*[5]Inputs!$B$8^2/100/2/PI()/50</f>
        <v>6.4407510153791842E-2</v>
      </c>
      <c r="U783">
        <v>0</v>
      </c>
      <c r="V783">
        <v>1</v>
      </c>
      <c r="W783" t="str">
        <f t="shared" si="32"/>
        <v>PSCAD_SMIB_D_5255_SCR7.06_XR1.63_P1_Q-0.395_2P.Unbalanced.8</v>
      </c>
      <c r="X783" t="str">
        <f t="shared" si="33"/>
        <v>1_-0.395_7.06_1.63</v>
      </c>
      <c r="Z783">
        <v>0</v>
      </c>
    </row>
    <row r="784" spans="1:26" x14ac:dyDescent="0.25">
      <c r="A784" t="s">
        <v>882</v>
      </c>
      <c r="B784" t="s">
        <v>55</v>
      </c>
      <c r="C784" t="s">
        <v>18</v>
      </c>
      <c r="D784" t="s">
        <v>1301</v>
      </c>
      <c r="E784" s="27">
        <v>5255</v>
      </c>
      <c r="F784" s="27" t="s">
        <v>305</v>
      </c>
      <c r="G784">
        <v>25</v>
      </c>
      <c r="H784">
        <v>1</v>
      </c>
      <c r="I784" s="7">
        <v>-0.39500000000000002</v>
      </c>
      <c r="J784" s="7">
        <v>7.06</v>
      </c>
      <c r="K784" s="7">
        <v>1.6319999999999999</v>
      </c>
      <c r="L784" s="5" t="str">
        <f>VLOOKUP(X784,[5]Inputs!$A:$F,6,FALSE)</f>
        <v>1.0148</v>
      </c>
      <c r="M784" s="5" t="str">
        <f>VLOOKUP(X784,[5]Inputs!$A:$H,8,FALSE)</f>
        <v>1.0000</v>
      </c>
      <c r="N784" s="5" t="str">
        <f>VLOOKUP(X784,[5]Inputs!$A:$H,7,FALSE)</f>
        <v>1.0100</v>
      </c>
      <c r="O784">
        <v>0</v>
      </c>
      <c r="P784">
        <v>0.32500000000000001</v>
      </c>
      <c r="Q784">
        <v>2.5220965</v>
      </c>
      <c r="R784">
        <v>3.9E-2</v>
      </c>
      <c r="S784">
        <f>SQRT((100/(J784*[5]Inputs!$B$9))^2/(K784^2+1))*[5]Inputs!$B$8^2/100</f>
        <v>12.398416711713384</v>
      </c>
      <c r="T784">
        <f>SQRT((100/(J784*[5]Inputs!$B$9))^2-SQRT((100/(J784*[5]Inputs!$B$9))^2/(K784^2+1))^2)*[5]Inputs!$B$8^2/100/2/PI()/50</f>
        <v>6.4407510153791842E-2</v>
      </c>
      <c r="U784">
        <v>0</v>
      </c>
      <c r="V784">
        <v>2</v>
      </c>
      <c r="W784" t="str">
        <f t="shared" si="32"/>
        <v>PSCAD_SMIB_D_5255_SCR7.06_XR1.63_P1_Q-0.395_2P.Unbalanced.9</v>
      </c>
      <c r="X784" t="str">
        <f t="shared" si="33"/>
        <v>1_-0.395_7.06_1.63</v>
      </c>
      <c r="Z784">
        <v>0</v>
      </c>
    </row>
    <row r="785" spans="1:26" x14ac:dyDescent="0.25">
      <c r="A785" t="s">
        <v>883</v>
      </c>
      <c r="B785" t="s">
        <v>55</v>
      </c>
      <c r="C785" t="s">
        <v>18</v>
      </c>
      <c r="D785" t="s">
        <v>1301</v>
      </c>
      <c r="E785" s="27">
        <v>5255</v>
      </c>
      <c r="F785" s="27" t="s">
        <v>305</v>
      </c>
      <c r="G785">
        <v>25</v>
      </c>
      <c r="H785">
        <v>0</v>
      </c>
      <c r="I785" s="7">
        <v>0</v>
      </c>
      <c r="J785" s="7">
        <v>7.06</v>
      </c>
      <c r="K785" s="7">
        <v>1.6319999999999999</v>
      </c>
      <c r="L785" s="5" t="str">
        <f>VLOOKUP(X785,[5]Inputs!$A:$F,6,FALSE)</f>
        <v>1.0300</v>
      </c>
      <c r="M785" s="5" t="str">
        <f>VLOOKUP(X785,[5]Inputs!$A:$H,8,FALSE)</f>
        <v>1.0375</v>
      </c>
      <c r="N785" s="5" t="str">
        <f>VLOOKUP(X785,[5]Inputs!$A:$H,7,FALSE)</f>
        <v>1.0300</v>
      </c>
      <c r="O785">
        <v>0</v>
      </c>
      <c r="P785">
        <v>0.32500000000000001</v>
      </c>
      <c r="Q785">
        <v>1E-3</v>
      </c>
      <c r="R785">
        <v>0</v>
      </c>
      <c r="S785">
        <f>SQRT((100/(J785*[5]Inputs!$B$9))^2/(K785^2+1))*[5]Inputs!$B$8^2/100</f>
        <v>12.398416711713384</v>
      </c>
      <c r="T785">
        <f>SQRT((100/(J785*[5]Inputs!$B$9))^2-SQRT((100/(J785*[5]Inputs!$B$9))^2/(K785^2+1))^2)*[5]Inputs!$B$8^2/100/2/PI()/50</f>
        <v>6.4407510153791842E-2</v>
      </c>
      <c r="U785">
        <v>0</v>
      </c>
      <c r="V785">
        <v>0</v>
      </c>
      <c r="W785" t="str">
        <f t="shared" si="32"/>
        <v>PSCAD_SMIB_D_5255_SCR7.06_XR1.63_P0_Q0_2P.Unbalanced.10</v>
      </c>
      <c r="X785" t="str">
        <f t="shared" si="33"/>
        <v>0_0_7.06_1.63</v>
      </c>
      <c r="Z785">
        <v>0</v>
      </c>
    </row>
    <row r="786" spans="1:26" x14ac:dyDescent="0.25">
      <c r="A786" t="s">
        <v>884</v>
      </c>
      <c r="B786" t="s">
        <v>55</v>
      </c>
      <c r="C786" t="s">
        <v>18</v>
      </c>
      <c r="D786" t="s">
        <v>1301</v>
      </c>
      <c r="E786" s="27">
        <v>5255</v>
      </c>
      <c r="F786" s="27" t="s">
        <v>305</v>
      </c>
      <c r="G786">
        <v>25</v>
      </c>
      <c r="H786">
        <v>0</v>
      </c>
      <c r="I786" s="7">
        <v>0</v>
      </c>
      <c r="J786" s="7">
        <v>7.06</v>
      </c>
      <c r="K786" s="7">
        <v>1.6319999999999999</v>
      </c>
      <c r="L786" s="5" t="str">
        <f>VLOOKUP(X786,[5]Inputs!$A:$F,6,FALSE)</f>
        <v>1.0300</v>
      </c>
      <c r="M786" s="5" t="str">
        <f>VLOOKUP(X786,[5]Inputs!$A:$H,8,FALSE)</f>
        <v>1.0375</v>
      </c>
      <c r="N786" s="5" t="str">
        <f>VLOOKUP(X786,[5]Inputs!$A:$H,7,FALSE)</f>
        <v>1.0300</v>
      </c>
      <c r="O786">
        <v>0</v>
      </c>
      <c r="P786">
        <v>0.32500000000000001</v>
      </c>
      <c r="Q786">
        <v>1.26104825</v>
      </c>
      <c r="R786">
        <v>0.02</v>
      </c>
      <c r="S786">
        <f>SQRT((100/(J786*[5]Inputs!$B$9))^2/(K786^2+1))*[5]Inputs!$B$8^2/100</f>
        <v>12.398416711713384</v>
      </c>
      <c r="T786">
        <f>SQRT((100/(J786*[5]Inputs!$B$9))^2-SQRT((100/(J786*[5]Inputs!$B$9))^2/(K786^2+1))^2)*[5]Inputs!$B$8^2/100/2/PI()/50</f>
        <v>6.4407510153791842E-2</v>
      </c>
      <c r="U786">
        <v>0</v>
      </c>
      <c r="V786">
        <v>1</v>
      </c>
      <c r="W786" t="str">
        <f t="shared" si="32"/>
        <v>PSCAD_SMIB_D_5255_SCR7.06_XR1.63_P0_Q0_2P.Unbalanced.11</v>
      </c>
      <c r="X786" t="str">
        <f t="shared" si="33"/>
        <v>0_0_7.06_1.63</v>
      </c>
      <c r="Z786">
        <v>0</v>
      </c>
    </row>
    <row r="787" spans="1:26" x14ac:dyDescent="0.25">
      <c r="A787" t="s">
        <v>885</v>
      </c>
      <c r="B787" t="s">
        <v>55</v>
      </c>
      <c r="C787" t="s">
        <v>18</v>
      </c>
      <c r="D787" t="s">
        <v>1301</v>
      </c>
      <c r="E787" s="27">
        <v>5255</v>
      </c>
      <c r="F787" s="27" t="s">
        <v>305</v>
      </c>
      <c r="G787">
        <v>25</v>
      </c>
      <c r="H787">
        <v>0</v>
      </c>
      <c r="I787" s="7">
        <v>0</v>
      </c>
      <c r="J787" s="7">
        <v>7.06</v>
      </c>
      <c r="K787" s="7">
        <v>1.6319999999999999</v>
      </c>
      <c r="L787" s="5" t="str">
        <f>VLOOKUP(X787,[5]Inputs!$A:$F,6,FALSE)</f>
        <v>1.0300</v>
      </c>
      <c r="M787" s="5" t="str">
        <f>VLOOKUP(X787,[5]Inputs!$A:$H,8,FALSE)</f>
        <v>1.0375</v>
      </c>
      <c r="N787" s="5" t="str">
        <f>VLOOKUP(X787,[5]Inputs!$A:$H,7,FALSE)</f>
        <v>1.0300</v>
      </c>
      <c r="O787">
        <v>0</v>
      </c>
      <c r="P787">
        <v>0.32500000000000001</v>
      </c>
      <c r="Q787">
        <v>2.5220965</v>
      </c>
      <c r="R787">
        <v>3.9E-2</v>
      </c>
      <c r="S787">
        <f>SQRT((100/(J787*[5]Inputs!$B$9))^2/(K787^2+1))*[5]Inputs!$B$8^2/100</f>
        <v>12.398416711713384</v>
      </c>
      <c r="T787">
        <f>SQRT((100/(J787*[5]Inputs!$B$9))^2-SQRT((100/(J787*[5]Inputs!$B$9))^2/(K787^2+1))^2)*[5]Inputs!$B$8^2/100/2/PI()/50</f>
        <v>6.4407510153791842E-2</v>
      </c>
      <c r="U787">
        <v>0</v>
      </c>
      <c r="V787">
        <v>2</v>
      </c>
      <c r="W787" t="str">
        <f t="shared" si="32"/>
        <v>PSCAD_SMIB_D_5255_SCR7.06_XR1.63_P0_Q0_2P.Unbalanced.12</v>
      </c>
      <c r="X787" t="str">
        <f t="shared" si="33"/>
        <v>0_0_7.06_1.63</v>
      </c>
      <c r="Z787">
        <v>0</v>
      </c>
    </row>
    <row r="788" spans="1:26" x14ac:dyDescent="0.25">
      <c r="A788" t="s">
        <v>886</v>
      </c>
      <c r="B788" t="s">
        <v>55</v>
      </c>
      <c r="C788" t="s">
        <v>18</v>
      </c>
      <c r="D788" t="s">
        <v>1301</v>
      </c>
      <c r="E788" s="27">
        <v>5255</v>
      </c>
      <c r="F788" s="27" t="s">
        <v>305</v>
      </c>
      <c r="G788">
        <v>25</v>
      </c>
      <c r="H788">
        <v>0</v>
      </c>
      <c r="I788" s="7">
        <v>0.39500000000000002</v>
      </c>
      <c r="J788" s="7">
        <v>7.06</v>
      </c>
      <c r="K788" s="7">
        <v>1.6319999999999999</v>
      </c>
      <c r="L788" s="5" t="str">
        <f>VLOOKUP(X788,[5]Inputs!$A:$F,6,FALSE)</f>
        <v>0.9841</v>
      </c>
      <c r="M788" s="5" t="str">
        <f>VLOOKUP(X788,[5]Inputs!$A:$H,8,FALSE)</f>
        <v>1.0750</v>
      </c>
      <c r="N788" s="5" t="str">
        <f>VLOOKUP(X788,[5]Inputs!$A:$H,7,FALSE)</f>
        <v>1.0500</v>
      </c>
      <c r="O788">
        <v>0</v>
      </c>
      <c r="P788">
        <v>0.32500000000000001</v>
      </c>
      <c r="Q788">
        <v>1E-3</v>
      </c>
      <c r="R788">
        <v>0</v>
      </c>
      <c r="S788">
        <f>SQRT((100/(J788*[5]Inputs!$B$9))^2/(K788^2+1))*[5]Inputs!$B$8^2/100</f>
        <v>12.398416711713384</v>
      </c>
      <c r="T788">
        <f>SQRT((100/(J788*[5]Inputs!$B$9))^2-SQRT((100/(J788*[5]Inputs!$B$9))^2/(K788^2+1))^2)*[5]Inputs!$B$8^2/100/2/PI()/50</f>
        <v>6.4407510153791842E-2</v>
      </c>
      <c r="U788">
        <v>0</v>
      </c>
      <c r="V788">
        <v>0</v>
      </c>
      <c r="W788" t="str">
        <f t="shared" si="32"/>
        <v>PSCAD_SMIB_D_5255_SCR7.06_XR1.63_P0_Q0.395_2P.Unbalanced.13</v>
      </c>
      <c r="X788" t="str">
        <f t="shared" si="33"/>
        <v>0_0.395_7.06_1.63</v>
      </c>
      <c r="Z788">
        <v>0</v>
      </c>
    </row>
    <row r="789" spans="1:26" x14ac:dyDescent="0.25">
      <c r="A789" t="s">
        <v>887</v>
      </c>
      <c r="B789" t="s">
        <v>55</v>
      </c>
      <c r="C789" t="s">
        <v>18</v>
      </c>
      <c r="D789" t="s">
        <v>1301</v>
      </c>
      <c r="E789" s="27">
        <v>5255</v>
      </c>
      <c r="F789" s="27" t="s">
        <v>305</v>
      </c>
      <c r="G789">
        <v>25</v>
      </c>
      <c r="H789">
        <v>0</v>
      </c>
      <c r="I789" s="7">
        <v>0.39500000000000002</v>
      </c>
      <c r="J789" s="7">
        <v>7.06</v>
      </c>
      <c r="K789" s="7">
        <v>1.6319999999999999</v>
      </c>
      <c r="L789" s="5" t="str">
        <f>VLOOKUP(X789,[5]Inputs!$A:$F,6,FALSE)</f>
        <v>0.9841</v>
      </c>
      <c r="M789" s="5" t="str">
        <f>VLOOKUP(X789,[5]Inputs!$A:$H,8,FALSE)</f>
        <v>1.0750</v>
      </c>
      <c r="N789" s="5" t="str">
        <f>VLOOKUP(X789,[5]Inputs!$A:$H,7,FALSE)</f>
        <v>1.0500</v>
      </c>
      <c r="O789">
        <v>0</v>
      </c>
      <c r="P789">
        <v>0.32500000000000001</v>
      </c>
      <c r="Q789">
        <v>1.26104825</v>
      </c>
      <c r="R789">
        <v>0.02</v>
      </c>
      <c r="S789">
        <f>SQRT((100/(J789*[5]Inputs!$B$9))^2/(K789^2+1))*[5]Inputs!$B$8^2/100</f>
        <v>12.398416711713384</v>
      </c>
      <c r="T789">
        <f>SQRT((100/(J789*[5]Inputs!$B$9))^2-SQRT((100/(J789*[5]Inputs!$B$9))^2/(K789^2+1))^2)*[5]Inputs!$B$8^2/100/2/PI()/50</f>
        <v>6.4407510153791842E-2</v>
      </c>
      <c r="U789">
        <v>0</v>
      </c>
      <c r="V789">
        <v>1</v>
      </c>
      <c r="W789" t="str">
        <f t="shared" si="32"/>
        <v>PSCAD_SMIB_D_5255_SCR7.06_XR1.63_P0_Q0.395_2P.Unbalanced.14</v>
      </c>
      <c r="X789" t="str">
        <f t="shared" si="33"/>
        <v>0_0.395_7.06_1.63</v>
      </c>
      <c r="Z789">
        <v>0</v>
      </c>
    </row>
    <row r="790" spans="1:26" x14ac:dyDescent="0.25">
      <c r="A790" t="s">
        <v>888</v>
      </c>
      <c r="B790" t="s">
        <v>55</v>
      </c>
      <c r="C790" t="s">
        <v>18</v>
      </c>
      <c r="D790" t="s">
        <v>1301</v>
      </c>
      <c r="E790" s="27">
        <v>5255</v>
      </c>
      <c r="F790" s="27" t="s">
        <v>305</v>
      </c>
      <c r="G790">
        <v>25</v>
      </c>
      <c r="H790">
        <v>0</v>
      </c>
      <c r="I790" s="7">
        <v>0.39500000000000002</v>
      </c>
      <c r="J790" s="7">
        <v>7.06</v>
      </c>
      <c r="K790" s="7">
        <v>1.6319999999999999</v>
      </c>
      <c r="L790" s="5" t="str">
        <f>VLOOKUP(X790,[5]Inputs!$A:$F,6,FALSE)</f>
        <v>0.9841</v>
      </c>
      <c r="M790" s="5" t="str">
        <f>VLOOKUP(X790,[5]Inputs!$A:$H,8,FALSE)</f>
        <v>1.0750</v>
      </c>
      <c r="N790" s="5" t="str">
        <f>VLOOKUP(X790,[5]Inputs!$A:$H,7,FALSE)</f>
        <v>1.0500</v>
      </c>
      <c r="O790">
        <v>0</v>
      </c>
      <c r="P790">
        <v>0.32500000000000001</v>
      </c>
      <c r="Q790">
        <v>2.5220965</v>
      </c>
      <c r="R790">
        <v>3.9E-2</v>
      </c>
      <c r="S790">
        <f>SQRT((100/(J790*[5]Inputs!$B$9))^2/(K790^2+1))*[5]Inputs!$B$8^2/100</f>
        <v>12.398416711713384</v>
      </c>
      <c r="T790">
        <f>SQRT((100/(J790*[5]Inputs!$B$9))^2-SQRT((100/(J790*[5]Inputs!$B$9))^2/(K790^2+1))^2)*[5]Inputs!$B$8^2/100/2/PI()/50</f>
        <v>6.4407510153791842E-2</v>
      </c>
      <c r="U790">
        <v>0</v>
      </c>
      <c r="V790">
        <v>2</v>
      </c>
      <c r="W790" t="str">
        <f t="shared" si="32"/>
        <v>PSCAD_SMIB_D_5255_SCR7.06_XR1.63_P0_Q0.395_2P.Unbalanced.15</v>
      </c>
      <c r="X790" t="str">
        <f t="shared" si="33"/>
        <v>0_0.395_7.06_1.63</v>
      </c>
      <c r="Z790">
        <v>0</v>
      </c>
    </row>
    <row r="791" spans="1:26" x14ac:dyDescent="0.25">
      <c r="A791" t="s">
        <v>889</v>
      </c>
      <c r="B791" t="s">
        <v>55</v>
      </c>
      <c r="C791" t="s">
        <v>18</v>
      </c>
      <c r="D791" t="s">
        <v>1301</v>
      </c>
      <c r="E791" s="27">
        <v>5255</v>
      </c>
      <c r="F791" s="27" t="s">
        <v>305</v>
      </c>
      <c r="G791">
        <v>25</v>
      </c>
      <c r="H791">
        <v>0</v>
      </c>
      <c r="I791" s="7">
        <v>-0.39500000000000002</v>
      </c>
      <c r="J791" s="7">
        <v>7.06</v>
      </c>
      <c r="K791" s="7">
        <v>1.6319999999999999</v>
      </c>
      <c r="L791" s="5" t="str">
        <f>VLOOKUP(X791,[5]Inputs!$A:$F,6,FALSE)</f>
        <v>1.0766</v>
      </c>
      <c r="M791" s="5" t="str">
        <f>VLOOKUP(X791,[5]Inputs!$A:$H,8,FALSE)</f>
        <v>0.9875</v>
      </c>
      <c r="N791" s="5" t="str">
        <f>VLOOKUP(X791,[5]Inputs!$A:$H,7,FALSE)</f>
        <v>1.0100</v>
      </c>
      <c r="O791">
        <v>0</v>
      </c>
      <c r="P791">
        <v>0.32500000000000001</v>
      </c>
      <c r="Q791">
        <v>1E-3</v>
      </c>
      <c r="R791">
        <v>0</v>
      </c>
      <c r="S791">
        <f>SQRT((100/(J791*[5]Inputs!$B$9))^2/(K791^2+1))*[5]Inputs!$B$8^2/100</f>
        <v>12.398416711713384</v>
      </c>
      <c r="T791">
        <f>SQRT((100/(J791*[5]Inputs!$B$9))^2-SQRT((100/(J791*[5]Inputs!$B$9))^2/(K791^2+1))^2)*[5]Inputs!$B$8^2/100/2/PI()/50</f>
        <v>6.4407510153791842E-2</v>
      </c>
      <c r="U791">
        <v>0</v>
      </c>
      <c r="V791">
        <v>0</v>
      </c>
      <c r="W791" t="str">
        <f t="shared" si="32"/>
        <v>PSCAD_SMIB_D_5255_SCR7.06_XR1.63_P0_Q-0.395_2P.Unbalanced.16</v>
      </c>
      <c r="X791" t="str">
        <f t="shared" si="33"/>
        <v>0_-0.395_7.06_1.63</v>
      </c>
      <c r="Z791">
        <v>0</v>
      </c>
    </row>
    <row r="792" spans="1:26" x14ac:dyDescent="0.25">
      <c r="A792" t="s">
        <v>890</v>
      </c>
      <c r="B792" t="s">
        <v>55</v>
      </c>
      <c r="C792" t="s">
        <v>18</v>
      </c>
      <c r="D792" t="s">
        <v>1301</v>
      </c>
      <c r="E792" s="27">
        <v>5255</v>
      </c>
      <c r="F792" s="27" t="s">
        <v>305</v>
      </c>
      <c r="G792">
        <v>25</v>
      </c>
      <c r="H792">
        <v>0</v>
      </c>
      <c r="I792" s="7">
        <v>-0.39500000000000002</v>
      </c>
      <c r="J792" s="7">
        <v>7.06</v>
      </c>
      <c r="K792" s="7">
        <v>1.6319999999999999</v>
      </c>
      <c r="L792" s="5" t="str">
        <f>VLOOKUP(X792,[5]Inputs!$A:$F,6,FALSE)</f>
        <v>1.0766</v>
      </c>
      <c r="M792" s="5" t="str">
        <f>VLOOKUP(X792,[5]Inputs!$A:$H,8,FALSE)</f>
        <v>0.9875</v>
      </c>
      <c r="N792" s="5" t="str">
        <f>VLOOKUP(X792,[5]Inputs!$A:$H,7,FALSE)</f>
        <v>1.0100</v>
      </c>
      <c r="O792">
        <v>0</v>
      </c>
      <c r="P792">
        <v>0.32500000000000001</v>
      </c>
      <c r="Q792">
        <v>1.26104825</v>
      </c>
      <c r="R792">
        <v>0.02</v>
      </c>
      <c r="S792">
        <f>SQRT((100/(J792*[5]Inputs!$B$9))^2/(K792^2+1))*[5]Inputs!$B$8^2/100</f>
        <v>12.398416711713384</v>
      </c>
      <c r="T792">
        <f>SQRT((100/(J792*[5]Inputs!$B$9))^2-SQRT((100/(J792*[5]Inputs!$B$9))^2/(K792^2+1))^2)*[5]Inputs!$B$8^2/100/2/PI()/50</f>
        <v>6.4407510153791842E-2</v>
      </c>
      <c r="U792">
        <v>0</v>
      </c>
      <c r="V792">
        <v>1</v>
      </c>
      <c r="W792" t="str">
        <f t="shared" si="32"/>
        <v>PSCAD_SMIB_D_5255_SCR7.06_XR1.63_P0_Q-0.395_2P.Unbalanced.17</v>
      </c>
      <c r="X792" t="str">
        <f t="shared" si="33"/>
        <v>0_-0.395_7.06_1.63</v>
      </c>
      <c r="Z792">
        <v>0</v>
      </c>
    </row>
    <row r="793" spans="1:26" x14ac:dyDescent="0.25">
      <c r="A793" t="s">
        <v>891</v>
      </c>
      <c r="B793" t="s">
        <v>55</v>
      </c>
      <c r="C793" t="s">
        <v>18</v>
      </c>
      <c r="D793" t="s">
        <v>1301</v>
      </c>
      <c r="E793" s="27">
        <v>5255</v>
      </c>
      <c r="F793" s="27" t="s">
        <v>305</v>
      </c>
      <c r="G793">
        <v>25</v>
      </c>
      <c r="H793">
        <v>0</v>
      </c>
      <c r="I793" s="7">
        <v>-0.39500000000000002</v>
      </c>
      <c r="J793" s="7">
        <v>7.06</v>
      </c>
      <c r="K793" s="7">
        <v>1.6319999999999999</v>
      </c>
      <c r="L793" s="5" t="str">
        <f>VLOOKUP(X793,[5]Inputs!$A:$F,6,FALSE)</f>
        <v>1.0766</v>
      </c>
      <c r="M793" s="5" t="str">
        <f>VLOOKUP(X793,[5]Inputs!$A:$H,8,FALSE)</f>
        <v>0.9875</v>
      </c>
      <c r="N793" s="5" t="str">
        <f>VLOOKUP(X793,[5]Inputs!$A:$H,7,FALSE)</f>
        <v>1.0100</v>
      </c>
      <c r="O793">
        <v>0</v>
      </c>
      <c r="P793">
        <v>0.32500000000000001</v>
      </c>
      <c r="Q793">
        <v>2.5220965</v>
      </c>
      <c r="R793">
        <v>3.9E-2</v>
      </c>
      <c r="S793">
        <f>SQRT((100/(J793*[5]Inputs!$B$9))^2/(K793^2+1))*[5]Inputs!$B$8^2/100</f>
        <v>12.398416711713384</v>
      </c>
      <c r="T793">
        <f>SQRT((100/(J793*[5]Inputs!$B$9))^2-SQRT((100/(J793*[5]Inputs!$B$9))^2/(K793^2+1))^2)*[5]Inputs!$B$8^2/100/2/PI()/50</f>
        <v>6.4407510153791842E-2</v>
      </c>
      <c r="U793">
        <v>0</v>
      </c>
      <c r="V793">
        <v>2</v>
      </c>
      <c r="W793" t="str">
        <f t="shared" si="32"/>
        <v>PSCAD_SMIB_D_5255_SCR7.06_XR1.63_P0_Q-0.395_2P.Unbalanced.18</v>
      </c>
      <c r="X793" t="str">
        <f t="shared" si="33"/>
        <v>0_-0.395_7.06_1.63</v>
      </c>
      <c r="Z793">
        <v>0</v>
      </c>
    </row>
    <row r="794" spans="1:26" x14ac:dyDescent="0.25">
      <c r="A794" t="s">
        <v>901</v>
      </c>
      <c r="B794" t="s">
        <v>55</v>
      </c>
      <c r="C794" t="s">
        <v>18</v>
      </c>
      <c r="D794" t="s">
        <v>1301</v>
      </c>
      <c r="E794" s="27">
        <v>5255</v>
      </c>
      <c r="F794" s="27" t="s">
        <v>305</v>
      </c>
      <c r="G794">
        <v>25</v>
      </c>
      <c r="H794">
        <v>1</v>
      </c>
      <c r="I794" s="7">
        <v>0</v>
      </c>
      <c r="J794" s="7">
        <v>4.53</v>
      </c>
      <c r="K794" s="7">
        <v>1.212</v>
      </c>
      <c r="L794" s="5" t="str">
        <f>VLOOKUP(X794,[5]Inputs!$A:$F,6,FALSE)</f>
        <v>0.9087</v>
      </c>
      <c r="M794" s="5" t="str">
        <f>VLOOKUP(X794,[5]Inputs!$A:$H,8,FALSE)</f>
        <v>1.0375</v>
      </c>
      <c r="N794" s="5" t="str">
        <f>VLOOKUP(X794,[5]Inputs!$A:$H,7,FALSE)</f>
        <v>1.0300</v>
      </c>
      <c r="O794">
        <v>0</v>
      </c>
      <c r="P794">
        <v>0.32500000000000001</v>
      </c>
      <c r="Q794">
        <v>1E-3</v>
      </c>
      <c r="R794">
        <v>0</v>
      </c>
      <c r="S794">
        <f>SQRT((100/(J794*[5]Inputs!$B$9))^2/(K794^2+1))*[5]Inputs!$B$8^2/100</f>
        <v>23.537519962726652</v>
      </c>
      <c r="T794">
        <f>SQRT((100/(J794*[5]Inputs!$B$9))^2-SQRT((100/(J794*[5]Inputs!$B$9))^2/(K794^2+1))^2)*[5]Inputs!$B$8^2/100/2/PI()/50</f>
        <v>9.0805770640656772E-2</v>
      </c>
      <c r="U794">
        <v>0</v>
      </c>
      <c r="V794">
        <v>0</v>
      </c>
      <c r="W794" t="str">
        <f t="shared" si="32"/>
        <v>PSCAD_SMIB_D_5255_SCR4.53_XR1.21_P1_Q0_2P.Unbalanced.28</v>
      </c>
      <c r="X794" t="str">
        <f t="shared" si="33"/>
        <v>1_0_4.53_1.21</v>
      </c>
      <c r="Z794">
        <v>0</v>
      </c>
    </row>
    <row r="795" spans="1:26" x14ac:dyDescent="0.25">
      <c r="A795" t="s">
        <v>902</v>
      </c>
      <c r="B795" t="s">
        <v>55</v>
      </c>
      <c r="C795" t="s">
        <v>18</v>
      </c>
      <c r="D795" t="s">
        <v>1301</v>
      </c>
      <c r="E795" s="27">
        <v>5255</v>
      </c>
      <c r="F795" s="27" t="s">
        <v>305</v>
      </c>
      <c r="G795">
        <v>25</v>
      </c>
      <c r="H795">
        <v>1</v>
      </c>
      <c r="I795" s="7">
        <v>0</v>
      </c>
      <c r="J795" s="7">
        <v>4.53</v>
      </c>
      <c r="K795" s="7">
        <v>1.212</v>
      </c>
      <c r="L795" s="5" t="str">
        <f>VLOOKUP(X795,[5]Inputs!$A:$F,6,FALSE)</f>
        <v>0.9087</v>
      </c>
      <c r="M795" s="5" t="str">
        <f>VLOOKUP(X795,[5]Inputs!$A:$H,8,FALSE)</f>
        <v>1.0375</v>
      </c>
      <c r="N795" s="5" t="str">
        <f>VLOOKUP(X795,[5]Inputs!$A:$H,7,FALSE)</f>
        <v>1.0300</v>
      </c>
      <c r="O795">
        <v>0</v>
      </c>
      <c r="P795">
        <v>0.32500000000000001</v>
      </c>
      <c r="Q795">
        <v>2.4720243800000001</v>
      </c>
      <c r="R795">
        <v>3.4000000000000002E-2</v>
      </c>
      <c r="S795">
        <f>SQRT((100/(J795*[5]Inputs!$B$9))^2/(K795^2+1))*[5]Inputs!$B$8^2/100</f>
        <v>23.537519962726652</v>
      </c>
      <c r="T795">
        <f>SQRT((100/(J795*[5]Inputs!$B$9))^2-SQRT((100/(J795*[5]Inputs!$B$9))^2/(K795^2+1))^2)*[5]Inputs!$B$8^2/100/2/PI()/50</f>
        <v>9.0805770640656772E-2</v>
      </c>
      <c r="U795">
        <v>0</v>
      </c>
      <c r="V795">
        <v>1</v>
      </c>
      <c r="W795" t="str">
        <f t="shared" si="32"/>
        <v>PSCAD_SMIB_D_5255_SCR4.53_XR1.21_P1_Q0_2P.Unbalanced.29</v>
      </c>
      <c r="X795" t="str">
        <f t="shared" si="33"/>
        <v>1_0_4.53_1.21</v>
      </c>
      <c r="Z795">
        <v>0</v>
      </c>
    </row>
    <row r="796" spans="1:26" x14ac:dyDescent="0.25">
      <c r="A796" t="s">
        <v>903</v>
      </c>
      <c r="B796" t="s">
        <v>55</v>
      </c>
      <c r="C796" t="s">
        <v>18</v>
      </c>
      <c r="D796" t="s">
        <v>1301</v>
      </c>
      <c r="E796" s="27">
        <v>5255</v>
      </c>
      <c r="F796" s="27" t="s">
        <v>305</v>
      </c>
      <c r="G796">
        <v>25</v>
      </c>
      <c r="H796">
        <v>1</v>
      </c>
      <c r="I796" s="7">
        <v>0</v>
      </c>
      <c r="J796" s="7">
        <v>4.53</v>
      </c>
      <c r="K796" s="7">
        <v>1.212</v>
      </c>
      <c r="L796" s="5" t="str">
        <f>VLOOKUP(X796,[5]Inputs!$A:$F,6,FALSE)</f>
        <v>0.9087</v>
      </c>
      <c r="M796" s="5" t="str">
        <f>VLOOKUP(X796,[5]Inputs!$A:$H,8,FALSE)</f>
        <v>1.0375</v>
      </c>
      <c r="N796" s="5" t="str">
        <f>VLOOKUP(X796,[5]Inputs!$A:$H,7,FALSE)</f>
        <v>1.0300</v>
      </c>
      <c r="O796">
        <v>0</v>
      </c>
      <c r="P796">
        <v>0.32500000000000001</v>
      </c>
      <c r="Q796">
        <v>4.9440487600000003</v>
      </c>
      <c r="R796">
        <v>6.8000000000000005E-2</v>
      </c>
      <c r="S796">
        <f>SQRT((100/(J796*[5]Inputs!$B$9))^2/(K796^2+1))*[5]Inputs!$B$8^2/100</f>
        <v>23.537519962726652</v>
      </c>
      <c r="T796">
        <f>SQRT((100/(J796*[5]Inputs!$B$9))^2-SQRT((100/(J796*[5]Inputs!$B$9))^2/(K796^2+1))^2)*[5]Inputs!$B$8^2/100/2/PI()/50</f>
        <v>9.0805770640656772E-2</v>
      </c>
      <c r="U796">
        <v>0</v>
      </c>
      <c r="V796">
        <v>2</v>
      </c>
      <c r="W796" t="str">
        <f t="shared" si="32"/>
        <v>PSCAD_SMIB_D_5255_SCR4.53_XR1.21_P1_Q0_2P.Unbalanced.30</v>
      </c>
      <c r="X796" t="str">
        <f t="shared" si="33"/>
        <v>1_0_4.53_1.21</v>
      </c>
      <c r="Z796">
        <v>0</v>
      </c>
    </row>
    <row r="797" spans="1:26" x14ac:dyDescent="0.25">
      <c r="A797" t="s">
        <v>904</v>
      </c>
      <c r="B797" t="s">
        <v>55</v>
      </c>
      <c r="C797" t="s">
        <v>18</v>
      </c>
      <c r="D797" t="s">
        <v>1301</v>
      </c>
      <c r="E797" s="27">
        <v>5255</v>
      </c>
      <c r="F797" s="27" t="s">
        <v>305</v>
      </c>
      <c r="G797">
        <v>25</v>
      </c>
      <c r="H797">
        <v>1</v>
      </c>
      <c r="I797" s="7">
        <v>0.39500000000000002</v>
      </c>
      <c r="J797" s="7">
        <v>4.53</v>
      </c>
      <c r="K797" s="7">
        <v>1.212</v>
      </c>
      <c r="L797" s="5" t="str">
        <f>VLOOKUP(X797,[5]Inputs!$A:$F,6,FALSE)</f>
        <v>0.8357</v>
      </c>
      <c r="M797" s="5" t="str">
        <f>VLOOKUP(X797,[5]Inputs!$A:$H,8,FALSE)</f>
        <v>1.0875</v>
      </c>
      <c r="N797" s="5" t="str">
        <f>VLOOKUP(X797,[5]Inputs!$A:$H,7,FALSE)</f>
        <v>1.0500</v>
      </c>
      <c r="O797">
        <v>0</v>
      </c>
      <c r="P797">
        <v>0.32500000000000001</v>
      </c>
      <c r="Q797">
        <v>1E-3</v>
      </c>
      <c r="R797">
        <v>0</v>
      </c>
      <c r="S797">
        <f>SQRT((100/(J797*[5]Inputs!$B$9))^2/(K797^2+1))*[5]Inputs!$B$8^2/100</f>
        <v>23.537519962726652</v>
      </c>
      <c r="T797">
        <f>SQRT((100/(J797*[5]Inputs!$B$9))^2-SQRT((100/(J797*[5]Inputs!$B$9))^2/(K797^2+1))^2)*[5]Inputs!$B$8^2/100/2/PI()/50</f>
        <v>9.0805770640656772E-2</v>
      </c>
      <c r="U797">
        <v>0</v>
      </c>
      <c r="V797">
        <v>0</v>
      </c>
      <c r="W797" t="str">
        <f t="shared" si="32"/>
        <v>PSCAD_SMIB_D_5255_SCR4.53_XR1.21_P1_Q0.395_2P.Unbalanced.31</v>
      </c>
      <c r="X797" t="str">
        <f t="shared" si="33"/>
        <v>1_0.395_4.53_1.21</v>
      </c>
      <c r="Z797">
        <v>0</v>
      </c>
    </row>
    <row r="798" spans="1:26" x14ac:dyDescent="0.25">
      <c r="A798" t="s">
        <v>905</v>
      </c>
      <c r="B798" t="s">
        <v>55</v>
      </c>
      <c r="C798" t="s">
        <v>18</v>
      </c>
      <c r="D798" t="s">
        <v>1301</v>
      </c>
      <c r="E798" s="27">
        <v>5255</v>
      </c>
      <c r="F798" s="27" t="s">
        <v>305</v>
      </c>
      <c r="G798">
        <v>25</v>
      </c>
      <c r="H798">
        <v>1</v>
      </c>
      <c r="I798" s="7">
        <v>0.39500000000000002</v>
      </c>
      <c r="J798" s="7">
        <v>4.53</v>
      </c>
      <c r="K798" s="7">
        <v>1.212</v>
      </c>
      <c r="L798" s="5" t="str">
        <f>VLOOKUP(X798,[5]Inputs!$A:$F,6,FALSE)</f>
        <v>0.8357</v>
      </c>
      <c r="M798" s="5" t="str">
        <f>VLOOKUP(X798,[5]Inputs!$A:$H,8,FALSE)</f>
        <v>1.0875</v>
      </c>
      <c r="N798" s="5" t="str">
        <f>VLOOKUP(X798,[5]Inputs!$A:$H,7,FALSE)</f>
        <v>1.0500</v>
      </c>
      <c r="O798">
        <v>0</v>
      </c>
      <c r="P798">
        <v>0.32500000000000001</v>
      </c>
      <c r="Q798">
        <v>2.4720243800000001</v>
      </c>
      <c r="R798">
        <v>3.4000000000000002E-2</v>
      </c>
      <c r="S798">
        <f>SQRT((100/(J798*[5]Inputs!$B$9))^2/(K798^2+1))*[5]Inputs!$B$8^2/100</f>
        <v>23.537519962726652</v>
      </c>
      <c r="T798">
        <f>SQRT((100/(J798*[5]Inputs!$B$9))^2-SQRT((100/(J798*[5]Inputs!$B$9))^2/(K798^2+1))^2)*[5]Inputs!$B$8^2/100/2/PI()/50</f>
        <v>9.0805770640656772E-2</v>
      </c>
      <c r="U798">
        <v>0</v>
      </c>
      <c r="V798">
        <v>1</v>
      </c>
      <c r="W798" t="str">
        <f t="shared" si="32"/>
        <v>PSCAD_SMIB_D_5255_SCR4.53_XR1.21_P1_Q0.395_2P.Unbalanced.32</v>
      </c>
      <c r="X798" t="str">
        <f t="shared" si="33"/>
        <v>1_0.395_4.53_1.21</v>
      </c>
      <c r="Z798">
        <v>0</v>
      </c>
    </row>
    <row r="799" spans="1:26" x14ac:dyDescent="0.25">
      <c r="A799" t="s">
        <v>906</v>
      </c>
      <c r="B799" t="s">
        <v>55</v>
      </c>
      <c r="C799" t="s">
        <v>18</v>
      </c>
      <c r="D799" t="s">
        <v>1301</v>
      </c>
      <c r="E799" s="27">
        <v>5255</v>
      </c>
      <c r="F799" s="27" t="s">
        <v>305</v>
      </c>
      <c r="G799">
        <v>25</v>
      </c>
      <c r="H799">
        <v>1</v>
      </c>
      <c r="I799" s="7">
        <v>0.39500000000000002</v>
      </c>
      <c r="J799" s="7">
        <v>4.53</v>
      </c>
      <c r="K799" s="7">
        <v>1.212</v>
      </c>
      <c r="L799" s="5" t="str">
        <f>VLOOKUP(X799,[5]Inputs!$A:$F,6,FALSE)</f>
        <v>0.8357</v>
      </c>
      <c r="M799" s="5" t="str">
        <f>VLOOKUP(X799,[5]Inputs!$A:$H,8,FALSE)</f>
        <v>1.0875</v>
      </c>
      <c r="N799" s="5" t="str">
        <f>VLOOKUP(X799,[5]Inputs!$A:$H,7,FALSE)</f>
        <v>1.0500</v>
      </c>
      <c r="O799">
        <v>0</v>
      </c>
      <c r="P799">
        <v>0.32500000000000001</v>
      </c>
      <c r="Q799">
        <v>4.9440487600000003</v>
      </c>
      <c r="R799">
        <v>6.8000000000000005E-2</v>
      </c>
      <c r="S799">
        <f>SQRT((100/(J799*[5]Inputs!$B$9))^2/(K799^2+1))*[5]Inputs!$B$8^2/100</f>
        <v>23.537519962726652</v>
      </c>
      <c r="T799">
        <f>SQRT((100/(J799*[5]Inputs!$B$9))^2-SQRT((100/(J799*[5]Inputs!$B$9))^2/(K799^2+1))^2)*[5]Inputs!$B$8^2/100/2/PI()/50</f>
        <v>9.0805770640656772E-2</v>
      </c>
      <c r="U799">
        <v>0</v>
      </c>
      <c r="V799">
        <v>2</v>
      </c>
      <c r="W799" t="str">
        <f t="shared" si="32"/>
        <v>PSCAD_SMIB_D_5255_SCR4.53_XR1.21_P1_Q0.395_2P.Unbalanced.33</v>
      </c>
      <c r="X799" t="str">
        <f t="shared" si="33"/>
        <v>1_0.395_4.53_1.21</v>
      </c>
      <c r="Z799">
        <v>0</v>
      </c>
    </row>
    <row r="800" spans="1:26" x14ac:dyDescent="0.25">
      <c r="A800" t="s">
        <v>907</v>
      </c>
      <c r="B800" t="s">
        <v>55</v>
      </c>
      <c r="C800" t="s">
        <v>18</v>
      </c>
      <c r="D800" t="s">
        <v>1301</v>
      </c>
      <c r="E800" s="27">
        <v>5255</v>
      </c>
      <c r="F800" s="27" t="s">
        <v>305</v>
      </c>
      <c r="G800">
        <v>25</v>
      </c>
      <c r="H800">
        <v>1</v>
      </c>
      <c r="I800" s="7">
        <v>-0.39500000000000002</v>
      </c>
      <c r="J800" s="7">
        <v>4.53</v>
      </c>
      <c r="K800" s="7">
        <v>1.212</v>
      </c>
      <c r="L800" s="5" t="str">
        <f>VLOOKUP(X800,[5]Inputs!$A:$F,6,FALSE)</f>
        <v>0.9835</v>
      </c>
      <c r="M800" s="5" t="str">
        <f>VLOOKUP(X800,[5]Inputs!$A:$H,8,FALSE)</f>
        <v>1.0000</v>
      </c>
      <c r="N800" s="5" t="str">
        <f>VLOOKUP(X800,[5]Inputs!$A:$H,7,FALSE)</f>
        <v>1.0100</v>
      </c>
      <c r="O800">
        <v>0</v>
      </c>
      <c r="P800">
        <v>0.32500000000000001</v>
      </c>
      <c r="Q800">
        <v>1E-3</v>
      </c>
      <c r="R800">
        <v>0</v>
      </c>
      <c r="S800">
        <f>SQRT((100/(J800*[5]Inputs!$B$9))^2/(K800^2+1))*[5]Inputs!$B$8^2/100</f>
        <v>23.537519962726652</v>
      </c>
      <c r="T800">
        <f>SQRT((100/(J800*[5]Inputs!$B$9))^2-SQRT((100/(J800*[5]Inputs!$B$9))^2/(K800^2+1))^2)*[5]Inputs!$B$8^2/100/2/PI()/50</f>
        <v>9.0805770640656772E-2</v>
      </c>
      <c r="U800">
        <v>0</v>
      </c>
      <c r="V800">
        <v>0</v>
      </c>
      <c r="W800" t="str">
        <f t="shared" si="32"/>
        <v>PSCAD_SMIB_D_5255_SCR4.53_XR1.21_P1_Q-0.395_2P.Unbalanced.34</v>
      </c>
      <c r="X800" t="str">
        <f t="shared" si="33"/>
        <v>1_-0.395_4.53_1.21</v>
      </c>
      <c r="Z800">
        <v>0</v>
      </c>
    </row>
    <row r="801" spans="1:26" x14ac:dyDescent="0.25">
      <c r="A801" t="s">
        <v>908</v>
      </c>
      <c r="B801" t="s">
        <v>55</v>
      </c>
      <c r="C801" t="s">
        <v>18</v>
      </c>
      <c r="D801" t="s">
        <v>1301</v>
      </c>
      <c r="E801" s="27">
        <v>5255</v>
      </c>
      <c r="F801" s="27" t="s">
        <v>305</v>
      </c>
      <c r="G801">
        <v>25</v>
      </c>
      <c r="H801">
        <v>1</v>
      </c>
      <c r="I801" s="7">
        <v>-0.39500000000000002</v>
      </c>
      <c r="J801" s="7">
        <v>4.53</v>
      </c>
      <c r="K801" s="7">
        <v>1.212</v>
      </c>
      <c r="L801" s="5" t="str">
        <f>VLOOKUP(X801,[5]Inputs!$A:$F,6,FALSE)</f>
        <v>0.9835</v>
      </c>
      <c r="M801" s="5" t="str">
        <f>VLOOKUP(X801,[5]Inputs!$A:$H,8,FALSE)</f>
        <v>1.0000</v>
      </c>
      <c r="N801" s="5" t="str">
        <f>VLOOKUP(X801,[5]Inputs!$A:$H,7,FALSE)</f>
        <v>1.0100</v>
      </c>
      <c r="O801">
        <v>0</v>
      </c>
      <c r="P801">
        <v>0.32500000000000001</v>
      </c>
      <c r="Q801">
        <v>2.4720243800000001</v>
      </c>
      <c r="R801">
        <v>3.4000000000000002E-2</v>
      </c>
      <c r="S801">
        <f>SQRT((100/(J801*[5]Inputs!$B$9))^2/(K801^2+1))*[5]Inputs!$B$8^2/100</f>
        <v>23.537519962726652</v>
      </c>
      <c r="T801">
        <f>SQRT((100/(J801*[5]Inputs!$B$9))^2-SQRT((100/(J801*[5]Inputs!$B$9))^2/(K801^2+1))^2)*[5]Inputs!$B$8^2/100/2/PI()/50</f>
        <v>9.0805770640656772E-2</v>
      </c>
      <c r="U801">
        <v>0</v>
      </c>
      <c r="V801">
        <v>1</v>
      </c>
      <c r="W801" t="str">
        <f t="shared" si="32"/>
        <v>PSCAD_SMIB_D_5255_SCR4.53_XR1.21_P1_Q-0.395_2P.Unbalanced.35</v>
      </c>
      <c r="X801" t="str">
        <f t="shared" si="33"/>
        <v>1_-0.395_4.53_1.21</v>
      </c>
      <c r="Z801">
        <v>0</v>
      </c>
    </row>
    <row r="802" spans="1:26" x14ac:dyDescent="0.25">
      <c r="A802" t="s">
        <v>909</v>
      </c>
      <c r="B802" t="s">
        <v>55</v>
      </c>
      <c r="C802" t="s">
        <v>18</v>
      </c>
      <c r="D802" t="s">
        <v>1301</v>
      </c>
      <c r="E802" s="27">
        <v>5255</v>
      </c>
      <c r="F802" s="27" t="s">
        <v>305</v>
      </c>
      <c r="G802">
        <v>25</v>
      </c>
      <c r="H802">
        <v>1</v>
      </c>
      <c r="I802" s="7">
        <v>-0.39500000000000002</v>
      </c>
      <c r="J802" s="7">
        <v>4.53</v>
      </c>
      <c r="K802" s="7">
        <v>1.212</v>
      </c>
      <c r="L802" s="5" t="str">
        <f>VLOOKUP(X802,[5]Inputs!$A:$F,6,FALSE)</f>
        <v>0.9835</v>
      </c>
      <c r="M802" s="5" t="str">
        <f>VLOOKUP(X802,[5]Inputs!$A:$H,8,FALSE)</f>
        <v>1.0000</v>
      </c>
      <c r="N802" s="5" t="str">
        <f>VLOOKUP(X802,[5]Inputs!$A:$H,7,FALSE)</f>
        <v>1.0100</v>
      </c>
      <c r="O802">
        <v>0</v>
      </c>
      <c r="P802">
        <v>0.32500000000000001</v>
      </c>
      <c r="Q802">
        <v>4.9440487600000003</v>
      </c>
      <c r="R802">
        <v>6.8000000000000005E-2</v>
      </c>
      <c r="S802">
        <f>SQRT((100/(J802*[5]Inputs!$B$9))^2/(K802^2+1))*[5]Inputs!$B$8^2/100</f>
        <v>23.537519962726652</v>
      </c>
      <c r="T802">
        <f>SQRT((100/(J802*[5]Inputs!$B$9))^2-SQRT((100/(J802*[5]Inputs!$B$9))^2/(K802^2+1))^2)*[5]Inputs!$B$8^2/100/2/PI()/50</f>
        <v>9.0805770640656772E-2</v>
      </c>
      <c r="U802">
        <v>0</v>
      </c>
      <c r="V802">
        <v>2</v>
      </c>
      <c r="W802" t="str">
        <f t="shared" si="32"/>
        <v>PSCAD_SMIB_D_5255_SCR4.53_XR1.21_P1_Q-0.395_2P.Unbalanced.36</v>
      </c>
      <c r="X802" t="str">
        <f t="shared" si="33"/>
        <v>1_-0.395_4.53_1.21</v>
      </c>
      <c r="Z802">
        <v>0</v>
      </c>
    </row>
    <row r="803" spans="1:26" x14ac:dyDescent="0.25">
      <c r="A803" t="s">
        <v>1351</v>
      </c>
      <c r="B803" t="s">
        <v>55</v>
      </c>
      <c r="C803" t="s">
        <v>18</v>
      </c>
      <c r="D803" t="s">
        <v>1301</v>
      </c>
      <c r="E803" s="27">
        <v>5255</v>
      </c>
      <c r="F803" s="27" t="s">
        <v>305</v>
      </c>
      <c r="G803">
        <v>25</v>
      </c>
      <c r="H803">
        <v>0</v>
      </c>
      <c r="I803" s="7">
        <v>0</v>
      </c>
      <c r="J803" s="7">
        <v>4.53</v>
      </c>
      <c r="K803" s="7">
        <v>1.212</v>
      </c>
      <c r="L803" s="5" t="str">
        <f>VLOOKUP(X803,[5]Inputs!$A:$F,6,FALSE)</f>
        <v>1.0300</v>
      </c>
      <c r="M803" s="5" t="str">
        <f>VLOOKUP(X803,[5]Inputs!$A:$H,8,FALSE)</f>
        <v>1.0375</v>
      </c>
      <c r="N803" s="5" t="str">
        <f>VLOOKUP(X803,[5]Inputs!$A:$H,7,FALSE)</f>
        <v>1.0300</v>
      </c>
      <c r="O803">
        <v>0</v>
      </c>
      <c r="P803">
        <v>0.32500000000000001</v>
      </c>
      <c r="Q803">
        <v>1E-3</v>
      </c>
      <c r="R803">
        <v>0</v>
      </c>
      <c r="S803">
        <f>SQRT((100/(J803*[5]Inputs!$B$9))^2/(K803^2+1))*[5]Inputs!$B$8^2/100</f>
        <v>23.537519962726652</v>
      </c>
      <c r="T803">
        <f>SQRT((100/(J803*[5]Inputs!$B$9))^2-SQRT((100/(J803*[5]Inputs!$B$9))^2/(K803^2+1))^2)*[5]Inputs!$B$8^2/100/2/PI()/50</f>
        <v>9.0805770640656772E-2</v>
      </c>
      <c r="U803">
        <v>0</v>
      </c>
      <c r="V803">
        <v>0</v>
      </c>
      <c r="W803" t="str">
        <f t="shared" si="32"/>
        <v>PSCAD_SMIB_D_5255_SCR4.53_XR1.21_P0_Q0_2P.Unbalanced.37</v>
      </c>
      <c r="X803" t="str">
        <f t="shared" si="33"/>
        <v>0_0_4.53_1.21</v>
      </c>
      <c r="Z803">
        <v>0</v>
      </c>
    </row>
    <row r="804" spans="1:26" x14ac:dyDescent="0.25">
      <c r="A804" t="s">
        <v>391</v>
      </c>
      <c r="B804" t="s">
        <v>55</v>
      </c>
      <c r="C804" t="s">
        <v>18</v>
      </c>
      <c r="D804" t="s">
        <v>1301</v>
      </c>
      <c r="E804" s="27">
        <v>5255</v>
      </c>
      <c r="F804" s="27" t="s">
        <v>305</v>
      </c>
      <c r="G804">
        <v>25</v>
      </c>
      <c r="H804">
        <v>0</v>
      </c>
      <c r="I804" s="7">
        <v>0</v>
      </c>
      <c r="J804" s="7">
        <v>4.53</v>
      </c>
      <c r="K804" s="7">
        <v>1.212</v>
      </c>
      <c r="L804" s="5" t="str">
        <f>VLOOKUP(X804,[5]Inputs!$A:$F,6,FALSE)</f>
        <v>1.0300</v>
      </c>
      <c r="M804" s="5" t="str">
        <f>VLOOKUP(X804,[5]Inputs!$A:$H,8,FALSE)</f>
        <v>1.0375</v>
      </c>
      <c r="N804" s="5" t="str">
        <f>VLOOKUP(X804,[5]Inputs!$A:$H,7,FALSE)</f>
        <v>1.0300</v>
      </c>
      <c r="O804">
        <v>0</v>
      </c>
      <c r="P804">
        <v>0.32500000000000001</v>
      </c>
      <c r="Q804">
        <v>2.4720243800000001</v>
      </c>
      <c r="R804">
        <v>3.4000000000000002E-2</v>
      </c>
      <c r="S804">
        <f>SQRT((100/(J804*[5]Inputs!$B$9))^2/(K804^2+1))*[5]Inputs!$B$8^2/100</f>
        <v>23.537519962726652</v>
      </c>
      <c r="T804">
        <f>SQRT((100/(J804*[5]Inputs!$B$9))^2-SQRT((100/(J804*[5]Inputs!$B$9))^2/(K804^2+1))^2)*[5]Inputs!$B$8^2/100/2/PI()/50</f>
        <v>9.0805770640656772E-2</v>
      </c>
      <c r="U804">
        <v>0</v>
      </c>
      <c r="V804">
        <v>1</v>
      </c>
      <c r="W804" t="str">
        <f t="shared" si="32"/>
        <v>PSCAD_SMIB_D_5255_SCR4.53_XR1.21_P0_Q0_2P.Unbalanced.38</v>
      </c>
      <c r="X804" t="str">
        <f t="shared" si="33"/>
        <v>0_0_4.53_1.21</v>
      </c>
      <c r="Z804">
        <v>0</v>
      </c>
    </row>
    <row r="805" spans="1:26" x14ac:dyDescent="0.25">
      <c r="A805" t="s">
        <v>392</v>
      </c>
      <c r="B805" t="s">
        <v>55</v>
      </c>
      <c r="C805" t="s">
        <v>18</v>
      </c>
      <c r="D805" t="s">
        <v>1301</v>
      </c>
      <c r="E805" s="27">
        <v>5255</v>
      </c>
      <c r="F805" s="27" t="s">
        <v>305</v>
      </c>
      <c r="G805">
        <v>25</v>
      </c>
      <c r="H805">
        <v>0</v>
      </c>
      <c r="I805" s="7">
        <v>0</v>
      </c>
      <c r="J805" s="7">
        <v>4.53</v>
      </c>
      <c r="K805" s="7">
        <v>1.212</v>
      </c>
      <c r="L805" s="5" t="str">
        <f>VLOOKUP(X805,[5]Inputs!$A:$F,6,FALSE)</f>
        <v>1.0300</v>
      </c>
      <c r="M805" s="5" t="str">
        <f>VLOOKUP(X805,[5]Inputs!$A:$H,8,FALSE)</f>
        <v>1.0375</v>
      </c>
      <c r="N805" s="5" t="str">
        <f>VLOOKUP(X805,[5]Inputs!$A:$H,7,FALSE)</f>
        <v>1.0300</v>
      </c>
      <c r="O805">
        <v>0</v>
      </c>
      <c r="P805">
        <v>0.32500000000000001</v>
      </c>
      <c r="Q805">
        <v>4.9440487600000003</v>
      </c>
      <c r="R805">
        <v>6.8000000000000005E-2</v>
      </c>
      <c r="S805">
        <f>SQRT((100/(J805*[5]Inputs!$B$9))^2/(K805^2+1))*[5]Inputs!$B$8^2/100</f>
        <v>23.537519962726652</v>
      </c>
      <c r="T805">
        <f>SQRT((100/(J805*[5]Inputs!$B$9))^2-SQRT((100/(J805*[5]Inputs!$B$9))^2/(K805^2+1))^2)*[5]Inputs!$B$8^2/100/2/PI()/50</f>
        <v>9.0805770640656772E-2</v>
      </c>
      <c r="U805">
        <v>0</v>
      </c>
      <c r="V805">
        <v>2</v>
      </c>
      <c r="W805" t="str">
        <f t="shared" si="32"/>
        <v>PSCAD_SMIB_D_5255_SCR4.53_XR1.21_P0_Q0_2P.Unbalanced.39</v>
      </c>
      <c r="X805" t="str">
        <f t="shared" si="33"/>
        <v>0_0_4.53_1.21</v>
      </c>
      <c r="Z805">
        <v>0</v>
      </c>
    </row>
    <row r="806" spans="1:26" x14ac:dyDescent="0.25">
      <c r="A806" t="s">
        <v>393</v>
      </c>
      <c r="B806" t="s">
        <v>55</v>
      </c>
      <c r="C806" t="s">
        <v>18</v>
      </c>
      <c r="D806" t="s">
        <v>1301</v>
      </c>
      <c r="E806" s="27">
        <v>5255</v>
      </c>
      <c r="F806" s="27" t="s">
        <v>305</v>
      </c>
      <c r="G806">
        <v>25</v>
      </c>
      <c r="H806">
        <v>0</v>
      </c>
      <c r="I806" s="7">
        <v>0.39500000000000002</v>
      </c>
      <c r="J806" s="7">
        <v>4.53</v>
      </c>
      <c r="K806" s="7">
        <v>1.212</v>
      </c>
      <c r="L806" s="5" t="str">
        <f>VLOOKUP(X806,[5]Inputs!$A:$F,6,FALSE)</f>
        <v>0.9662</v>
      </c>
      <c r="M806" s="5" t="str">
        <f>VLOOKUP(X806,[5]Inputs!$A:$H,8,FALSE)</f>
        <v>1.0750</v>
      </c>
      <c r="N806" s="5" t="str">
        <f>VLOOKUP(X806,[5]Inputs!$A:$H,7,FALSE)</f>
        <v>1.0500</v>
      </c>
      <c r="O806">
        <v>0</v>
      </c>
      <c r="P806">
        <v>0.32500000000000001</v>
      </c>
      <c r="Q806">
        <v>1E-3</v>
      </c>
      <c r="R806">
        <v>0</v>
      </c>
      <c r="S806">
        <f>SQRT((100/(J806*[5]Inputs!$B$9))^2/(K806^2+1))*[5]Inputs!$B$8^2/100</f>
        <v>23.537519962726652</v>
      </c>
      <c r="T806">
        <f>SQRT((100/(J806*[5]Inputs!$B$9))^2-SQRT((100/(J806*[5]Inputs!$B$9))^2/(K806^2+1))^2)*[5]Inputs!$B$8^2/100/2/PI()/50</f>
        <v>9.0805770640656772E-2</v>
      </c>
      <c r="U806">
        <v>0</v>
      </c>
      <c r="V806">
        <v>0</v>
      </c>
      <c r="W806" t="str">
        <f t="shared" si="32"/>
        <v>PSCAD_SMIB_D_5255_SCR4.53_XR1.21_P0_Q0.395_2P.Unbalanced.40</v>
      </c>
      <c r="X806" t="str">
        <f t="shared" si="33"/>
        <v>0_0.395_4.53_1.21</v>
      </c>
      <c r="Z806">
        <v>0</v>
      </c>
    </row>
    <row r="807" spans="1:26" x14ac:dyDescent="0.25">
      <c r="A807" t="s">
        <v>394</v>
      </c>
      <c r="B807" t="s">
        <v>55</v>
      </c>
      <c r="C807" t="s">
        <v>18</v>
      </c>
      <c r="D807" t="s">
        <v>1301</v>
      </c>
      <c r="E807" s="27">
        <v>5255</v>
      </c>
      <c r="F807" s="27" t="s">
        <v>305</v>
      </c>
      <c r="G807">
        <v>25</v>
      </c>
      <c r="H807">
        <v>0</v>
      </c>
      <c r="I807" s="7">
        <v>0.39500000000000002</v>
      </c>
      <c r="J807" s="7">
        <v>4.53</v>
      </c>
      <c r="K807" s="7">
        <v>1.212</v>
      </c>
      <c r="L807" s="5" t="str">
        <f>VLOOKUP(X807,[5]Inputs!$A:$F,6,FALSE)</f>
        <v>0.9662</v>
      </c>
      <c r="M807" s="5" t="str">
        <f>VLOOKUP(X807,[5]Inputs!$A:$H,8,FALSE)</f>
        <v>1.0750</v>
      </c>
      <c r="N807" s="5" t="str">
        <f>VLOOKUP(X807,[5]Inputs!$A:$H,7,FALSE)</f>
        <v>1.0500</v>
      </c>
      <c r="O807">
        <v>0</v>
      </c>
      <c r="P807">
        <v>0.32500000000000001</v>
      </c>
      <c r="Q807">
        <v>2.4720243800000001</v>
      </c>
      <c r="R807">
        <v>3.4000000000000002E-2</v>
      </c>
      <c r="S807">
        <f>SQRT((100/(J807*[5]Inputs!$B$9))^2/(K807^2+1))*[5]Inputs!$B$8^2/100</f>
        <v>23.537519962726652</v>
      </c>
      <c r="T807">
        <f>SQRT((100/(J807*[5]Inputs!$B$9))^2-SQRT((100/(J807*[5]Inputs!$B$9))^2/(K807^2+1))^2)*[5]Inputs!$B$8^2/100/2/PI()/50</f>
        <v>9.0805770640656772E-2</v>
      </c>
      <c r="U807">
        <v>0</v>
      </c>
      <c r="V807">
        <v>1</v>
      </c>
      <c r="W807" t="str">
        <f t="shared" si="32"/>
        <v>PSCAD_SMIB_D_5255_SCR4.53_XR1.21_P0_Q0.395_2P.Unbalanced.41</v>
      </c>
      <c r="X807" t="str">
        <f t="shared" si="33"/>
        <v>0_0.395_4.53_1.21</v>
      </c>
      <c r="Z807">
        <v>0</v>
      </c>
    </row>
    <row r="808" spans="1:26" x14ac:dyDescent="0.25">
      <c r="A808" t="s">
        <v>395</v>
      </c>
      <c r="B808" t="s">
        <v>55</v>
      </c>
      <c r="C808" t="s">
        <v>18</v>
      </c>
      <c r="D808" t="s">
        <v>1301</v>
      </c>
      <c r="E808" s="27">
        <v>5255</v>
      </c>
      <c r="F808" s="27" t="s">
        <v>305</v>
      </c>
      <c r="G808">
        <v>25</v>
      </c>
      <c r="H808">
        <v>0</v>
      </c>
      <c r="I808" s="7">
        <v>0.39500000000000002</v>
      </c>
      <c r="J808" s="7">
        <v>4.53</v>
      </c>
      <c r="K808" s="7">
        <v>1.212</v>
      </c>
      <c r="L808" s="5" t="str">
        <f>VLOOKUP(X808,[5]Inputs!$A:$F,6,FALSE)</f>
        <v>0.9662</v>
      </c>
      <c r="M808" s="5" t="str">
        <f>VLOOKUP(X808,[5]Inputs!$A:$H,8,FALSE)</f>
        <v>1.0750</v>
      </c>
      <c r="N808" s="5" t="str">
        <f>VLOOKUP(X808,[5]Inputs!$A:$H,7,FALSE)</f>
        <v>1.0500</v>
      </c>
      <c r="O808">
        <v>0</v>
      </c>
      <c r="P808">
        <v>0.32500000000000001</v>
      </c>
      <c r="Q808">
        <v>4.9440487600000003</v>
      </c>
      <c r="R808">
        <v>6.8000000000000005E-2</v>
      </c>
      <c r="S808">
        <f>SQRT((100/(J808*[5]Inputs!$B$9))^2/(K808^2+1))*[5]Inputs!$B$8^2/100</f>
        <v>23.537519962726652</v>
      </c>
      <c r="T808">
        <f>SQRT((100/(J808*[5]Inputs!$B$9))^2-SQRT((100/(J808*[5]Inputs!$B$9))^2/(K808^2+1))^2)*[5]Inputs!$B$8^2/100/2/PI()/50</f>
        <v>9.0805770640656772E-2</v>
      </c>
      <c r="U808">
        <v>0</v>
      </c>
      <c r="V808">
        <v>2</v>
      </c>
      <c r="W808" t="str">
        <f t="shared" si="32"/>
        <v>PSCAD_SMIB_D_5255_SCR4.53_XR1.21_P0_Q0.395_2P.Unbalanced.42</v>
      </c>
      <c r="X808" t="str">
        <f t="shared" si="33"/>
        <v>0_0.395_4.53_1.21</v>
      </c>
      <c r="Z808">
        <v>0</v>
      </c>
    </row>
    <row r="809" spans="1:26" x14ac:dyDescent="0.25">
      <c r="A809" t="s">
        <v>1352</v>
      </c>
      <c r="B809" t="s">
        <v>55</v>
      </c>
      <c r="C809" t="s">
        <v>18</v>
      </c>
      <c r="D809" t="s">
        <v>1301</v>
      </c>
      <c r="E809" s="27">
        <v>5255</v>
      </c>
      <c r="F809" s="27" t="s">
        <v>305</v>
      </c>
      <c r="G809">
        <v>25</v>
      </c>
      <c r="H809">
        <v>0</v>
      </c>
      <c r="I809" s="7">
        <v>-0.39500000000000002</v>
      </c>
      <c r="J809" s="7">
        <v>4.53</v>
      </c>
      <c r="K809" s="7">
        <v>1.212</v>
      </c>
      <c r="L809" s="5" t="str">
        <f>VLOOKUP(X809,[5]Inputs!$A:$F,6,FALSE)</f>
        <v>1.0965</v>
      </c>
      <c r="M809" s="5" t="str">
        <f>VLOOKUP(X809,[5]Inputs!$A:$H,8,FALSE)</f>
        <v>0.9875</v>
      </c>
      <c r="N809" s="5" t="str">
        <f>VLOOKUP(X809,[5]Inputs!$A:$H,7,FALSE)</f>
        <v>1.0100</v>
      </c>
      <c r="O809">
        <v>0</v>
      </c>
      <c r="P809">
        <v>0.32500000000000001</v>
      </c>
      <c r="Q809">
        <v>1E-3</v>
      </c>
      <c r="R809">
        <v>0</v>
      </c>
      <c r="S809">
        <f>SQRT((100/(J809*[5]Inputs!$B$9))^2/(K809^2+1))*[5]Inputs!$B$8^2/100</f>
        <v>23.537519962726652</v>
      </c>
      <c r="T809">
        <f>SQRT((100/(J809*[5]Inputs!$B$9))^2-SQRT((100/(J809*[5]Inputs!$B$9))^2/(K809^2+1))^2)*[5]Inputs!$B$8^2/100/2/PI()/50</f>
        <v>9.0805770640656772E-2</v>
      </c>
      <c r="U809">
        <v>0</v>
      </c>
      <c r="V809">
        <v>0</v>
      </c>
      <c r="W809" t="str">
        <f t="shared" si="32"/>
        <v>PSCAD_SMIB_D_5255_SCR4.53_XR1.21_P0_Q-0.395_2P.Unbalanced.43</v>
      </c>
      <c r="X809" t="str">
        <f t="shared" si="33"/>
        <v>0_-0.395_4.53_1.21</v>
      </c>
      <c r="Z809">
        <v>0</v>
      </c>
    </row>
    <row r="810" spans="1:26" x14ac:dyDescent="0.25">
      <c r="A810" t="s">
        <v>399</v>
      </c>
      <c r="B810" t="s">
        <v>55</v>
      </c>
      <c r="C810" t="s">
        <v>18</v>
      </c>
      <c r="D810" t="s">
        <v>1301</v>
      </c>
      <c r="E810" s="27">
        <v>5255</v>
      </c>
      <c r="F810" s="27" t="s">
        <v>305</v>
      </c>
      <c r="G810">
        <v>25</v>
      </c>
      <c r="H810">
        <v>0</v>
      </c>
      <c r="I810" s="7">
        <v>-0.39500000000000002</v>
      </c>
      <c r="J810" s="7">
        <v>4.53</v>
      </c>
      <c r="K810" s="7">
        <v>1.212</v>
      </c>
      <c r="L810" s="5" t="str">
        <f>VLOOKUP(X810,[5]Inputs!$A:$F,6,FALSE)</f>
        <v>1.0965</v>
      </c>
      <c r="M810" s="5" t="str">
        <f>VLOOKUP(X810,[5]Inputs!$A:$H,8,FALSE)</f>
        <v>0.9875</v>
      </c>
      <c r="N810" s="5" t="str">
        <f>VLOOKUP(X810,[5]Inputs!$A:$H,7,FALSE)</f>
        <v>1.0100</v>
      </c>
      <c r="O810">
        <v>0</v>
      </c>
      <c r="P810">
        <v>0.32500000000000001</v>
      </c>
      <c r="Q810">
        <v>2.4720243800000001</v>
      </c>
      <c r="R810">
        <v>3.4000000000000002E-2</v>
      </c>
      <c r="S810">
        <f>SQRT((100/(J810*[5]Inputs!$B$9))^2/(K810^2+1))*[5]Inputs!$B$8^2/100</f>
        <v>23.537519962726652</v>
      </c>
      <c r="T810">
        <f>SQRT((100/(J810*[5]Inputs!$B$9))^2-SQRT((100/(J810*[5]Inputs!$B$9))^2/(K810^2+1))^2)*[5]Inputs!$B$8^2/100/2/PI()/50</f>
        <v>9.0805770640656772E-2</v>
      </c>
      <c r="U810">
        <v>0</v>
      </c>
      <c r="V810">
        <v>1</v>
      </c>
      <c r="W810" t="str">
        <f t="shared" si="32"/>
        <v>PSCAD_SMIB_D_5255_SCR4.53_XR1.21_P0_Q-0.395_2P.Unbalanced.44</v>
      </c>
      <c r="X810" t="str">
        <f t="shared" si="33"/>
        <v>0_-0.395_4.53_1.21</v>
      </c>
      <c r="Z810">
        <v>0</v>
      </c>
    </row>
    <row r="811" spans="1:26" x14ac:dyDescent="0.25">
      <c r="A811" t="s">
        <v>400</v>
      </c>
      <c r="B811" t="s">
        <v>55</v>
      </c>
      <c r="C811" t="s">
        <v>18</v>
      </c>
      <c r="D811" t="s">
        <v>1301</v>
      </c>
      <c r="E811" s="27">
        <v>5255</v>
      </c>
      <c r="F811" s="27" t="s">
        <v>305</v>
      </c>
      <c r="G811">
        <v>25</v>
      </c>
      <c r="H811">
        <v>0</v>
      </c>
      <c r="I811" s="7">
        <v>-0.39500000000000002</v>
      </c>
      <c r="J811" s="7">
        <v>4.53</v>
      </c>
      <c r="K811" s="7">
        <v>1.212</v>
      </c>
      <c r="L811" s="5" t="str">
        <f>VLOOKUP(X811,[5]Inputs!$A:$F,6,FALSE)</f>
        <v>1.0965</v>
      </c>
      <c r="M811" s="5" t="str">
        <f>VLOOKUP(X811,[5]Inputs!$A:$H,8,FALSE)</f>
        <v>0.9875</v>
      </c>
      <c r="N811" s="5" t="str">
        <f>VLOOKUP(X811,[5]Inputs!$A:$H,7,FALSE)</f>
        <v>1.0100</v>
      </c>
      <c r="O811">
        <v>0</v>
      </c>
      <c r="P811">
        <v>0.32500000000000001</v>
      </c>
      <c r="Q811">
        <v>4.9440487600000003</v>
      </c>
      <c r="R811">
        <v>6.8000000000000005E-2</v>
      </c>
      <c r="S811">
        <f>SQRT((100/(J811*[5]Inputs!$B$9))^2/(K811^2+1))*[5]Inputs!$B$8^2/100</f>
        <v>23.537519962726652</v>
      </c>
      <c r="T811">
        <f>SQRT((100/(J811*[5]Inputs!$B$9))^2-SQRT((100/(J811*[5]Inputs!$B$9))^2/(K811^2+1))^2)*[5]Inputs!$B$8^2/100/2/PI()/50</f>
        <v>9.0805770640656772E-2</v>
      </c>
      <c r="U811">
        <v>0</v>
      </c>
      <c r="V811">
        <v>2</v>
      </c>
      <c r="W811" t="str">
        <f t="shared" si="32"/>
        <v>PSCAD_SMIB_D_5255_SCR4.53_XR1.21_P0_Q-0.395_2P.Unbalanced.45</v>
      </c>
      <c r="X811" t="str">
        <f t="shared" si="33"/>
        <v>0_-0.395_4.53_1.21</v>
      </c>
      <c r="Z811">
        <v>0</v>
      </c>
    </row>
    <row r="812" spans="1:26" x14ac:dyDescent="0.25">
      <c r="A812" t="s">
        <v>910</v>
      </c>
      <c r="B812" t="s">
        <v>55</v>
      </c>
      <c r="C812" t="s">
        <v>19</v>
      </c>
      <c r="D812" t="s">
        <v>1301</v>
      </c>
      <c r="E812" s="27">
        <v>5255</v>
      </c>
      <c r="F812" s="27" t="s">
        <v>305</v>
      </c>
      <c r="G812">
        <v>25</v>
      </c>
      <c r="H812">
        <v>1</v>
      </c>
      <c r="I812" s="7">
        <v>0</v>
      </c>
      <c r="J812" s="7">
        <v>7.06</v>
      </c>
      <c r="K812" s="7">
        <v>1.6319999999999999</v>
      </c>
      <c r="L812" s="5" t="str">
        <f>VLOOKUP(X812,[5]Inputs!$A:$F,6,FALSE)</f>
        <v>0.9653</v>
      </c>
      <c r="M812" s="5" t="str">
        <f>VLOOKUP(X812,[5]Inputs!$A:$H,8,FALSE)</f>
        <v>1.0375</v>
      </c>
      <c r="N812" s="5" t="str">
        <f>VLOOKUP(X812,[5]Inputs!$A:$H,7,FALSE)</f>
        <v>1.0300</v>
      </c>
      <c r="O812">
        <v>0</v>
      </c>
      <c r="P812">
        <v>0.32500000000000001</v>
      </c>
      <c r="Q812">
        <v>1E-3</v>
      </c>
      <c r="R812">
        <v>0</v>
      </c>
      <c r="S812">
        <f>SQRT((100/(J812*[5]Inputs!$B$9))^2/(K812^2+1))*[5]Inputs!$B$8^2/100</f>
        <v>12.398416711713384</v>
      </c>
      <c r="T812">
        <f>SQRT((100/(J812*[5]Inputs!$B$9))^2-SQRT((100/(J812*[5]Inputs!$B$9))^2/(K812^2+1))^2)*[5]Inputs!$B$8^2/100/2/PI()/50</f>
        <v>6.4407510153791842E-2</v>
      </c>
      <c r="U812">
        <v>0</v>
      </c>
      <c r="V812">
        <v>0</v>
      </c>
      <c r="W812" t="str">
        <f t="shared" si="32"/>
        <v>PSCAD_SMIB_D_5255_SCR7.06_XR1.63_P1_Q0_1P.Unbalanced.1</v>
      </c>
      <c r="X812" t="str">
        <f t="shared" si="33"/>
        <v>1_0_7.06_1.63</v>
      </c>
      <c r="Z812">
        <v>0</v>
      </c>
    </row>
    <row r="813" spans="1:26" x14ac:dyDescent="0.25">
      <c r="A813" t="s">
        <v>911</v>
      </c>
      <c r="B813" t="s">
        <v>55</v>
      </c>
      <c r="C813" t="s">
        <v>19</v>
      </c>
      <c r="D813" t="s">
        <v>1301</v>
      </c>
      <c r="E813" s="27">
        <v>5255</v>
      </c>
      <c r="F813" s="27" t="s">
        <v>305</v>
      </c>
      <c r="G813">
        <v>25</v>
      </c>
      <c r="H813">
        <v>1</v>
      </c>
      <c r="I813" s="7">
        <v>0</v>
      </c>
      <c r="J813" s="7">
        <v>7.06</v>
      </c>
      <c r="K813" s="7">
        <v>1.6319999999999999</v>
      </c>
      <c r="L813" s="5" t="str">
        <f>VLOOKUP(X813,[5]Inputs!$A:$F,6,FALSE)</f>
        <v>0.9653</v>
      </c>
      <c r="M813" s="5" t="str">
        <f>VLOOKUP(X813,[5]Inputs!$A:$H,8,FALSE)</f>
        <v>1.0375</v>
      </c>
      <c r="N813" s="5" t="str">
        <f>VLOOKUP(X813,[5]Inputs!$A:$H,7,FALSE)</f>
        <v>1.0300</v>
      </c>
      <c r="O813">
        <v>0</v>
      </c>
      <c r="P813">
        <v>0.32500000000000001</v>
      </c>
      <c r="Q813">
        <v>1.26104825</v>
      </c>
      <c r="R813">
        <v>0.02</v>
      </c>
      <c r="S813">
        <f>SQRT((100/(J813*[5]Inputs!$B$9))^2/(K813^2+1))*[5]Inputs!$B$8^2/100</f>
        <v>12.398416711713384</v>
      </c>
      <c r="T813">
        <f>SQRT((100/(J813*[5]Inputs!$B$9))^2-SQRT((100/(J813*[5]Inputs!$B$9))^2/(K813^2+1))^2)*[5]Inputs!$B$8^2/100/2/PI()/50</f>
        <v>6.4407510153791842E-2</v>
      </c>
      <c r="U813">
        <v>0</v>
      </c>
      <c r="V813">
        <v>1</v>
      </c>
      <c r="W813" t="str">
        <f t="shared" si="32"/>
        <v>PSCAD_SMIB_D_5255_SCR7.06_XR1.63_P1_Q0_1P.Unbalanced.2</v>
      </c>
      <c r="X813" t="str">
        <f t="shared" si="33"/>
        <v>1_0_7.06_1.63</v>
      </c>
      <c r="Z813">
        <v>0</v>
      </c>
    </row>
    <row r="814" spans="1:26" x14ac:dyDescent="0.25">
      <c r="A814" t="s">
        <v>912</v>
      </c>
      <c r="B814" t="s">
        <v>55</v>
      </c>
      <c r="C814" t="s">
        <v>19</v>
      </c>
      <c r="D814" t="s">
        <v>1301</v>
      </c>
      <c r="E814" s="27">
        <v>5255</v>
      </c>
      <c r="F814" s="27" t="s">
        <v>305</v>
      </c>
      <c r="G814">
        <v>25</v>
      </c>
      <c r="H814">
        <v>1</v>
      </c>
      <c r="I814" s="7">
        <v>0</v>
      </c>
      <c r="J814" s="7">
        <v>7.06</v>
      </c>
      <c r="K814" s="7">
        <v>1.6319999999999999</v>
      </c>
      <c r="L814" s="5" t="str">
        <f>VLOOKUP(X814,[5]Inputs!$A:$F,6,FALSE)</f>
        <v>0.9653</v>
      </c>
      <c r="M814" s="5" t="str">
        <f>VLOOKUP(X814,[5]Inputs!$A:$H,8,FALSE)</f>
        <v>1.0375</v>
      </c>
      <c r="N814" s="5" t="str">
        <f>VLOOKUP(X814,[5]Inputs!$A:$H,7,FALSE)</f>
        <v>1.0300</v>
      </c>
      <c r="O814">
        <v>0</v>
      </c>
      <c r="P814">
        <v>0.32500000000000001</v>
      </c>
      <c r="Q814">
        <v>2.5220965</v>
      </c>
      <c r="R814">
        <v>3.9E-2</v>
      </c>
      <c r="S814">
        <f>SQRT((100/(J814*[5]Inputs!$B$9))^2/(K814^2+1))*[5]Inputs!$B$8^2/100</f>
        <v>12.398416711713384</v>
      </c>
      <c r="T814">
        <f>SQRT((100/(J814*[5]Inputs!$B$9))^2-SQRT((100/(J814*[5]Inputs!$B$9))^2/(K814^2+1))^2)*[5]Inputs!$B$8^2/100/2/PI()/50</f>
        <v>6.4407510153791842E-2</v>
      </c>
      <c r="U814">
        <v>0</v>
      </c>
      <c r="V814">
        <v>2</v>
      </c>
      <c r="W814" t="str">
        <f t="shared" si="32"/>
        <v>PSCAD_SMIB_D_5255_SCR7.06_XR1.63_P1_Q0_1P.Unbalanced.3</v>
      </c>
      <c r="X814" t="str">
        <f t="shared" si="33"/>
        <v>1_0_7.06_1.63</v>
      </c>
      <c r="Z814">
        <v>0</v>
      </c>
    </row>
    <row r="815" spans="1:26" x14ac:dyDescent="0.25">
      <c r="A815" t="s">
        <v>913</v>
      </c>
      <c r="B815" t="s">
        <v>55</v>
      </c>
      <c r="C815" t="s">
        <v>19</v>
      </c>
      <c r="D815" t="s">
        <v>1301</v>
      </c>
      <c r="E815" s="27">
        <v>5255</v>
      </c>
      <c r="F815" s="27" t="s">
        <v>305</v>
      </c>
      <c r="G815">
        <v>25</v>
      </c>
      <c r="H815">
        <v>1</v>
      </c>
      <c r="I815" s="7">
        <v>0.39500000000000002</v>
      </c>
      <c r="J815" s="7">
        <v>7.06</v>
      </c>
      <c r="K815" s="7">
        <v>1.6319999999999999</v>
      </c>
      <c r="L815" s="5" t="str">
        <f>VLOOKUP(X815,[5]Inputs!$A:$F,6,FALSE)</f>
        <v>0.9162</v>
      </c>
      <c r="M815" s="5" t="str">
        <f>VLOOKUP(X815,[5]Inputs!$A:$H,8,FALSE)</f>
        <v>1.0875</v>
      </c>
      <c r="N815" s="5" t="str">
        <f>VLOOKUP(X815,[5]Inputs!$A:$H,7,FALSE)</f>
        <v>1.0500</v>
      </c>
      <c r="O815">
        <v>0</v>
      </c>
      <c r="P815">
        <v>0.32500000000000001</v>
      </c>
      <c r="Q815">
        <v>1E-3</v>
      </c>
      <c r="R815">
        <v>0</v>
      </c>
      <c r="S815">
        <f>SQRT((100/(J815*[5]Inputs!$B$9))^2/(K815^2+1))*[5]Inputs!$B$8^2/100</f>
        <v>12.398416711713384</v>
      </c>
      <c r="T815">
        <f>SQRT((100/(J815*[5]Inputs!$B$9))^2-SQRT((100/(J815*[5]Inputs!$B$9))^2/(K815^2+1))^2)*[5]Inputs!$B$8^2/100/2/PI()/50</f>
        <v>6.4407510153791842E-2</v>
      </c>
      <c r="U815">
        <v>0</v>
      </c>
      <c r="V815">
        <v>0</v>
      </c>
      <c r="W815" t="str">
        <f t="shared" si="32"/>
        <v>PSCAD_SMIB_D_5255_SCR7.06_XR1.63_P1_Q0.395_1P.Unbalanced.4</v>
      </c>
      <c r="X815" t="str">
        <f t="shared" si="33"/>
        <v>1_0.395_7.06_1.63</v>
      </c>
      <c r="Z815">
        <v>0</v>
      </c>
    </row>
    <row r="816" spans="1:26" x14ac:dyDescent="0.25">
      <c r="A816" t="s">
        <v>914</v>
      </c>
      <c r="B816" t="s">
        <v>55</v>
      </c>
      <c r="C816" t="s">
        <v>19</v>
      </c>
      <c r="D816" t="s">
        <v>1301</v>
      </c>
      <c r="E816" s="27">
        <v>5255</v>
      </c>
      <c r="F816" s="27" t="s">
        <v>305</v>
      </c>
      <c r="G816">
        <v>25</v>
      </c>
      <c r="H816">
        <v>1</v>
      </c>
      <c r="I816" s="7">
        <v>0.39500000000000002</v>
      </c>
      <c r="J816" s="7">
        <v>7.06</v>
      </c>
      <c r="K816" s="7">
        <v>1.6319999999999999</v>
      </c>
      <c r="L816" s="5" t="str">
        <f>VLOOKUP(X816,[5]Inputs!$A:$F,6,FALSE)</f>
        <v>0.9162</v>
      </c>
      <c r="M816" s="5" t="str">
        <f>VLOOKUP(X816,[5]Inputs!$A:$H,8,FALSE)</f>
        <v>1.0875</v>
      </c>
      <c r="N816" s="5" t="str">
        <f>VLOOKUP(X816,[5]Inputs!$A:$H,7,FALSE)</f>
        <v>1.0500</v>
      </c>
      <c r="O816">
        <v>0</v>
      </c>
      <c r="P816">
        <v>0.32500000000000001</v>
      </c>
      <c r="Q816">
        <v>1.26104825</v>
      </c>
      <c r="R816">
        <v>0.02</v>
      </c>
      <c r="S816">
        <f>SQRT((100/(J816*[5]Inputs!$B$9))^2/(K816^2+1))*[5]Inputs!$B$8^2/100</f>
        <v>12.398416711713384</v>
      </c>
      <c r="T816">
        <f>SQRT((100/(J816*[5]Inputs!$B$9))^2-SQRT((100/(J816*[5]Inputs!$B$9))^2/(K816^2+1))^2)*[5]Inputs!$B$8^2/100/2/PI()/50</f>
        <v>6.4407510153791842E-2</v>
      </c>
      <c r="U816">
        <v>0</v>
      </c>
      <c r="V816">
        <v>1</v>
      </c>
      <c r="W816" t="str">
        <f t="shared" si="32"/>
        <v>PSCAD_SMIB_D_5255_SCR7.06_XR1.63_P1_Q0.395_1P.Unbalanced.5</v>
      </c>
      <c r="X816" t="str">
        <f t="shared" si="33"/>
        <v>1_0.395_7.06_1.63</v>
      </c>
      <c r="Z816">
        <v>0</v>
      </c>
    </row>
    <row r="817" spans="1:26" x14ac:dyDescent="0.25">
      <c r="A817" t="s">
        <v>915</v>
      </c>
      <c r="B817" t="s">
        <v>55</v>
      </c>
      <c r="C817" t="s">
        <v>19</v>
      </c>
      <c r="D817" t="s">
        <v>1301</v>
      </c>
      <c r="E817" s="27">
        <v>5255</v>
      </c>
      <c r="F817" s="27" t="s">
        <v>305</v>
      </c>
      <c r="G817">
        <v>25</v>
      </c>
      <c r="H817">
        <v>1</v>
      </c>
      <c r="I817" s="7">
        <v>0.39500000000000002</v>
      </c>
      <c r="J817" s="7">
        <v>7.06</v>
      </c>
      <c r="K817" s="7">
        <v>1.6319999999999999</v>
      </c>
      <c r="L817" s="5" t="str">
        <f>VLOOKUP(X817,[5]Inputs!$A:$F,6,FALSE)</f>
        <v>0.9162</v>
      </c>
      <c r="M817" s="5" t="str">
        <f>VLOOKUP(X817,[5]Inputs!$A:$H,8,FALSE)</f>
        <v>1.0875</v>
      </c>
      <c r="N817" s="5" t="str">
        <f>VLOOKUP(X817,[5]Inputs!$A:$H,7,FALSE)</f>
        <v>1.0500</v>
      </c>
      <c r="O817">
        <v>0</v>
      </c>
      <c r="P817">
        <v>0.32500000000000001</v>
      </c>
      <c r="Q817">
        <v>2.5220965</v>
      </c>
      <c r="R817">
        <v>3.9E-2</v>
      </c>
      <c r="S817">
        <f>SQRT((100/(J817*[5]Inputs!$B$9))^2/(K817^2+1))*[5]Inputs!$B$8^2/100</f>
        <v>12.398416711713384</v>
      </c>
      <c r="T817">
        <f>SQRT((100/(J817*[5]Inputs!$B$9))^2-SQRT((100/(J817*[5]Inputs!$B$9))^2/(K817^2+1))^2)*[5]Inputs!$B$8^2/100/2/PI()/50</f>
        <v>6.4407510153791842E-2</v>
      </c>
      <c r="U817">
        <v>0</v>
      </c>
      <c r="V817">
        <v>2</v>
      </c>
      <c r="W817" t="str">
        <f t="shared" si="32"/>
        <v>PSCAD_SMIB_D_5255_SCR7.06_XR1.63_P1_Q0.395_1P.Unbalanced.6</v>
      </c>
      <c r="X817" t="str">
        <f t="shared" si="33"/>
        <v>1_0.395_7.06_1.63</v>
      </c>
      <c r="Z817">
        <v>0</v>
      </c>
    </row>
    <row r="818" spans="1:26" x14ac:dyDescent="0.25">
      <c r="A818" t="s">
        <v>916</v>
      </c>
      <c r="B818" t="s">
        <v>55</v>
      </c>
      <c r="C818" t="s">
        <v>19</v>
      </c>
      <c r="D818" t="s">
        <v>1301</v>
      </c>
      <c r="E818" s="27">
        <v>5255</v>
      </c>
      <c r="F818" s="27" t="s">
        <v>305</v>
      </c>
      <c r="G818">
        <v>25</v>
      </c>
      <c r="H818">
        <v>1</v>
      </c>
      <c r="I818" s="7">
        <v>-0.39500000000000002</v>
      </c>
      <c r="J818" s="7">
        <v>7.06</v>
      </c>
      <c r="K818" s="7">
        <v>1.6319999999999999</v>
      </c>
      <c r="L818" s="5" t="str">
        <f>VLOOKUP(X818,[5]Inputs!$A:$F,6,FALSE)</f>
        <v>1.0148</v>
      </c>
      <c r="M818" s="5" t="str">
        <f>VLOOKUP(X818,[5]Inputs!$A:$H,8,FALSE)</f>
        <v>1.0000</v>
      </c>
      <c r="N818" s="5" t="str">
        <f>VLOOKUP(X818,[5]Inputs!$A:$H,7,FALSE)</f>
        <v>1.0100</v>
      </c>
      <c r="O818">
        <v>0</v>
      </c>
      <c r="P818">
        <v>0.32500000000000001</v>
      </c>
      <c r="Q818">
        <v>1E-3</v>
      </c>
      <c r="R818">
        <v>0</v>
      </c>
      <c r="S818">
        <f>SQRT((100/(J818*[5]Inputs!$B$9))^2/(K818^2+1))*[5]Inputs!$B$8^2/100</f>
        <v>12.398416711713384</v>
      </c>
      <c r="T818">
        <f>SQRT((100/(J818*[5]Inputs!$B$9))^2-SQRT((100/(J818*[5]Inputs!$B$9))^2/(K818^2+1))^2)*[5]Inputs!$B$8^2/100/2/PI()/50</f>
        <v>6.4407510153791842E-2</v>
      </c>
      <c r="U818">
        <v>0</v>
      </c>
      <c r="V818">
        <v>0</v>
      </c>
      <c r="W818" t="str">
        <f t="shared" si="32"/>
        <v>PSCAD_SMIB_D_5255_SCR7.06_XR1.63_P1_Q-0.395_1P.Unbalanced.7</v>
      </c>
      <c r="X818" t="str">
        <f t="shared" si="33"/>
        <v>1_-0.395_7.06_1.63</v>
      </c>
      <c r="Z818">
        <v>0</v>
      </c>
    </row>
    <row r="819" spans="1:26" x14ac:dyDescent="0.25">
      <c r="A819" t="s">
        <v>917</v>
      </c>
      <c r="B819" t="s">
        <v>55</v>
      </c>
      <c r="C819" t="s">
        <v>19</v>
      </c>
      <c r="D819" t="s">
        <v>1301</v>
      </c>
      <c r="E819" s="27">
        <v>5255</v>
      </c>
      <c r="F819" s="27" t="s">
        <v>305</v>
      </c>
      <c r="G819">
        <v>25</v>
      </c>
      <c r="H819">
        <v>1</v>
      </c>
      <c r="I819" s="7">
        <v>-0.39500000000000002</v>
      </c>
      <c r="J819" s="7">
        <v>7.06</v>
      </c>
      <c r="K819" s="7">
        <v>1.6319999999999999</v>
      </c>
      <c r="L819" s="5" t="str">
        <f>VLOOKUP(X819,[5]Inputs!$A:$F,6,FALSE)</f>
        <v>1.0148</v>
      </c>
      <c r="M819" s="5" t="str">
        <f>VLOOKUP(X819,[5]Inputs!$A:$H,8,FALSE)</f>
        <v>1.0000</v>
      </c>
      <c r="N819" s="5" t="str">
        <f>VLOOKUP(X819,[5]Inputs!$A:$H,7,FALSE)</f>
        <v>1.0100</v>
      </c>
      <c r="O819">
        <v>0</v>
      </c>
      <c r="P819">
        <v>0.32500000000000001</v>
      </c>
      <c r="Q819">
        <v>1.26104825</v>
      </c>
      <c r="R819">
        <v>0.02</v>
      </c>
      <c r="S819">
        <f>SQRT((100/(J819*[5]Inputs!$B$9))^2/(K819^2+1))*[5]Inputs!$B$8^2/100</f>
        <v>12.398416711713384</v>
      </c>
      <c r="T819">
        <f>SQRT((100/(J819*[5]Inputs!$B$9))^2-SQRT((100/(J819*[5]Inputs!$B$9))^2/(K819^2+1))^2)*[5]Inputs!$B$8^2/100/2/PI()/50</f>
        <v>6.4407510153791842E-2</v>
      </c>
      <c r="U819">
        <v>0</v>
      </c>
      <c r="V819">
        <v>1</v>
      </c>
      <c r="W819" t="str">
        <f t="shared" si="32"/>
        <v>PSCAD_SMIB_D_5255_SCR7.06_XR1.63_P1_Q-0.395_1P.Unbalanced.8</v>
      </c>
      <c r="X819" t="str">
        <f t="shared" si="33"/>
        <v>1_-0.395_7.06_1.63</v>
      </c>
      <c r="Z819">
        <v>0</v>
      </c>
    </row>
    <row r="820" spans="1:26" x14ac:dyDescent="0.25">
      <c r="A820" t="s">
        <v>918</v>
      </c>
      <c r="B820" t="s">
        <v>55</v>
      </c>
      <c r="C820" t="s">
        <v>19</v>
      </c>
      <c r="D820" t="s">
        <v>1301</v>
      </c>
      <c r="E820" s="27">
        <v>5255</v>
      </c>
      <c r="F820" s="27" t="s">
        <v>305</v>
      </c>
      <c r="G820">
        <v>25</v>
      </c>
      <c r="H820">
        <v>1</v>
      </c>
      <c r="I820" s="7">
        <v>-0.39500000000000002</v>
      </c>
      <c r="J820" s="7">
        <v>7.06</v>
      </c>
      <c r="K820" s="7">
        <v>1.6319999999999999</v>
      </c>
      <c r="L820" s="5" t="str">
        <f>VLOOKUP(X820,[5]Inputs!$A:$F,6,FALSE)</f>
        <v>1.0148</v>
      </c>
      <c r="M820" s="5" t="str">
        <f>VLOOKUP(X820,[5]Inputs!$A:$H,8,FALSE)</f>
        <v>1.0000</v>
      </c>
      <c r="N820" s="5" t="str">
        <f>VLOOKUP(X820,[5]Inputs!$A:$H,7,FALSE)</f>
        <v>1.0100</v>
      </c>
      <c r="O820">
        <v>0</v>
      </c>
      <c r="P820">
        <v>0.32500000000000001</v>
      </c>
      <c r="Q820">
        <v>2.5220965</v>
      </c>
      <c r="R820">
        <v>3.9E-2</v>
      </c>
      <c r="S820">
        <f>SQRT((100/(J820*[5]Inputs!$B$9))^2/(K820^2+1))*[5]Inputs!$B$8^2/100</f>
        <v>12.398416711713384</v>
      </c>
      <c r="T820">
        <f>SQRT((100/(J820*[5]Inputs!$B$9))^2-SQRT((100/(J820*[5]Inputs!$B$9))^2/(K820^2+1))^2)*[5]Inputs!$B$8^2/100/2/PI()/50</f>
        <v>6.4407510153791842E-2</v>
      </c>
      <c r="U820">
        <v>0</v>
      </c>
      <c r="V820">
        <v>2</v>
      </c>
      <c r="W820" t="str">
        <f t="shared" si="32"/>
        <v>PSCAD_SMIB_D_5255_SCR7.06_XR1.63_P1_Q-0.395_1P.Unbalanced.9</v>
      </c>
      <c r="X820" t="str">
        <f t="shared" si="33"/>
        <v>1_-0.395_7.06_1.63</v>
      </c>
      <c r="Z820">
        <v>0</v>
      </c>
    </row>
    <row r="821" spans="1:26" x14ac:dyDescent="0.25">
      <c r="A821" t="s">
        <v>919</v>
      </c>
      <c r="B821" t="s">
        <v>55</v>
      </c>
      <c r="C821" t="s">
        <v>19</v>
      </c>
      <c r="D821" t="s">
        <v>1301</v>
      </c>
      <c r="E821" s="27">
        <v>5255</v>
      </c>
      <c r="F821" s="27" t="s">
        <v>305</v>
      </c>
      <c r="G821">
        <v>25</v>
      </c>
      <c r="H821">
        <v>0</v>
      </c>
      <c r="I821" s="7">
        <v>0</v>
      </c>
      <c r="J821" s="7">
        <v>7.06</v>
      </c>
      <c r="K821" s="7">
        <v>1.6319999999999999</v>
      </c>
      <c r="L821" s="5" t="str">
        <f>VLOOKUP(X821,[5]Inputs!$A:$F,6,FALSE)</f>
        <v>1.0300</v>
      </c>
      <c r="M821" s="5" t="str">
        <f>VLOOKUP(X821,[5]Inputs!$A:$H,8,FALSE)</f>
        <v>1.0375</v>
      </c>
      <c r="N821" s="5" t="str">
        <f>VLOOKUP(X821,[5]Inputs!$A:$H,7,FALSE)</f>
        <v>1.0300</v>
      </c>
      <c r="O821">
        <v>0</v>
      </c>
      <c r="P821">
        <v>0.32500000000000001</v>
      </c>
      <c r="Q821">
        <v>1E-3</v>
      </c>
      <c r="R821">
        <v>0</v>
      </c>
      <c r="S821">
        <f>SQRT((100/(J821*[5]Inputs!$B$9))^2/(K821^2+1))*[5]Inputs!$B$8^2/100</f>
        <v>12.398416711713384</v>
      </c>
      <c r="T821">
        <f>SQRT((100/(J821*[5]Inputs!$B$9))^2-SQRT((100/(J821*[5]Inputs!$B$9))^2/(K821^2+1))^2)*[5]Inputs!$B$8^2/100/2/PI()/50</f>
        <v>6.4407510153791842E-2</v>
      </c>
      <c r="U821">
        <v>0</v>
      </c>
      <c r="V821">
        <v>0</v>
      </c>
      <c r="W821" t="str">
        <f t="shared" si="32"/>
        <v>PSCAD_SMIB_D_5255_SCR7.06_XR1.63_P0_Q0_1P.Unbalanced.10</v>
      </c>
      <c r="X821" t="str">
        <f t="shared" si="33"/>
        <v>0_0_7.06_1.63</v>
      </c>
      <c r="Z821">
        <v>0</v>
      </c>
    </row>
    <row r="822" spans="1:26" x14ac:dyDescent="0.25">
      <c r="A822" t="s">
        <v>920</v>
      </c>
      <c r="B822" t="s">
        <v>55</v>
      </c>
      <c r="C822" t="s">
        <v>19</v>
      </c>
      <c r="D822" t="s">
        <v>1301</v>
      </c>
      <c r="E822" s="27">
        <v>5255</v>
      </c>
      <c r="F822" s="27" t="s">
        <v>305</v>
      </c>
      <c r="G822">
        <v>25</v>
      </c>
      <c r="H822">
        <v>0</v>
      </c>
      <c r="I822" s="7">
        <v>0</v>
      </c>
      <c r="J822" s="7">
        <v>7.06</v>
      </c>
      <c r="K822" s="7">
        <v>1.6319999999999999</v>
      </c>
      <c r="L822" s="5" t="str">
        <f>VLOOKUP(X822,[5]Inputs!$A:$F,6,FALSE)</f>
        <v>1.0300</v>
      </c>
      <c r="M822" s="5" t="str">
        <f>VLOOKUP(X822,[5]Inputs!$A:$H,8,FALSE)</f>
        <v>1.0375</v>
      </c>
      <c r="N822" s="5" t="str">
        <f>VLOOKUP(X822,[5]Inputs!$A:$H,7,FALSE)</f>
        <v>1.0300</v>
      </c>
      <c r="O822">
        <v>0</v>
      </c>
      <c r="P822">
        <v>0.32500000000000001</v>
      </c>
      <c r="Q822">
        <v>1.26104825</v>
      </c>
      <c r="R822">
        <v>0.02</v>
      </c>
      <c r="S822">
        <f>SQRT((100/(J822*[5]Inputs!$B$9))^2/(K822^2+1))*[5]Inputs!$B$8^2/100</f>
        <v>12.398416711713384</v>
      </c>
      <c r="T822">
        <f>SQRT((100/(J822*[5]Inputs!$B$9))^2-SQRT((100/(J822*[5]Inputs!$B$9))^2/(K822^2+1))^2)*[5]Inputs!$B$8^2/100/2/PI()/50</f>
        <v>6.4407510153791842E-2</v>
      </c>
      <c r="U822">
        <v>0</v>
      </c>
      <c r="V822">
        <v>1</v>
      </c>
      <c r="W822" t="str">
        <f t="shared" si="32"/>
        <v>PSCAD_SMIB_D_5255_SCR7.06_XR1.63_P0_Q0_1P.Unbalanced.11</v>
      </c>
      <c r="X822" t="str">
        <f t="shared" si="33"/>
        <v>0_0_7.06_1.63</v>
      </c>
      <c r="Z822">
        <v>0</v>
      </c>
    </row>
    <row r="823" spans="1:26" x14ac:dyDescent="0.25">
      <c r="A823" t="s">
        <v>921</v>
      </c>
      <c r="B823" t="s">
        <v>55</v>
      </c>
      <c r="C823" t="s">
        <v>19</v>
      </c>
      <c r="D823" t="s">
        <v>1301</v>
      </c>
      <c r="E823" s="27">
        <v>5255</v>
      </c>
      <c r="F823" s="27" t="s">
        <v>305</v>
      </c>
      <c r="G823">
        <v>25</v>
      </c>
      <c r="H823">
        <v>0</v>
      </c>
      <c r="I823" s="7">
        <v>0</v>
      </c>
      <c r="J823" s="7">
        <v>7.06</v>
      </c>
      <c r="K823" s="7">
        <v>1.6319999999999999</v>
      </c>
      <c r="L823" s="5" t="str">
        <f>VLOOKUP(X823,[5]Inputs!$A:$F,6,FALSE)</f>
        <v>1.0300</v>
      </c>
      <c r="M823" s="5" t="str">
        <f>VLOOKUP(X823,[5]Inputs!$A:$H,8,FALSE)</f>
        <v>1.0375</v>
      </c>
      <c r="N823" s="5" t="str">
        <f>VLOOKUP(X823,[5]Inputs!$A:$H,7,FALSE)</f>
        <v>1.0300</v>
      </c>
      <c r="O823">
        <v>0</v>
      </c>
      <c r="P823">
        <v>0.32500000000000001</v>
      </c>
      <c r="Q823">
        <v>2.5220965</v>
      </c>
      <c r="R823">
        <v>3.9E-2</v>
      </c>
      <c r="S823">
        <f>SQRT((100/(J823*[5]Inputs!$B$9))^2/(K823^2+1))*[5]Inputs!$B$8^2/100</f>
        <v>12.398416711713384</v>
      </c>
      <c r="T823">
        <f>SQRT((100/(J823*[5]Inputs!$B$9))^2-SQRT((100/(J823*[5]Inputs!$B$9))^2/(K823^2+1))^2)*[5]Inputs!$B$8^2/100/2/PI()/50</f>
        <v>6.4407510153791842E-2</v>
      </c>
      <c r="U823">
        <v>0</v>
      </c>
      <c r="V823">
        <v>2</v>
      </c>
      <c r="W823" t="str">
        <f t="shared" si="32"/>
        <v>PSCAD_SMIB_D_5255_SCR7.06_XR1.63_P0_Q0_1P.Unbalanced.12</v>
      </c>
      <c r="X823" t="str">
        <f t="shared" si="33"/>
        <v>0_0_7.06_1.63</v>
      </c>
      <c r="Z823">
        <v>0</v>
      </c>
    </row>
    <row r="824" spans="1:26" x14ac:dyDescent="0.25">
      <c r="A824" t="s">
        <v>922</v>
      </c>
      <c r="B824" t="s">
        <v>55</v>
      </c>
      <c r="C824" t="s">
        <v>19</v>
      </c>
      <c r="D824" t="s">
        <v>1301</v>
      </c>
      <c r="E824" s="27">
        <v>5255</v>
      </c>
      <c r="F824" s="27" t="s">
        <v>305</v>
      </c>
      <c r="G824">
        <v>25</v>
      </c>
      <c r="H824">
        <v>0</v>
      </c>
      <c r="I824" s="7">
        <v>0.39500000000000002</v>
      </c>
      <c r="J824" s="7">
        <v>7.06</v>
      </c>
      <c r="K824" s="7">
        <v>1.6319999999999999</v>
      </c>
      <c r="L824" s="5" t="str">
        <f>VLOOKUP(X824,[5]Inputs!$A:$F,6,FALSE)</f>
        <v>0.9841</v>
      </c>
      <c r="M824" s="5" t="str">
        <f>VLOOKUP(X824,[5]Inputs!$A:$H,8,FALSE)</f>
        <v>1.0750</v>
      </c>
      <c r="N824" s="5" t="str">
        <f>VLOOKUP(X824,[5]Inputs!$A:$H,7,FALSE)</f>
        <v>1.0500</v>
      </c>
      <c r="O824">
        <v>0</v>
      </c>
      <c r="P824">
        <v>0.32500000000000001</v>
      </c>
      <c r="Q824">
        <v>1E-3</v>
      </c>
      <c r="R824">
        <v>0</v>
      </c>
      <c r="S824">
        <f>SQRT((100/(J824*[5]Inputs!$B$9))^2/(K824^2+1))*[5]Inputs!$B$8^2/100</f>
        <v>12.398416711713384</v>
      </c>
      <c r="T824">
        <f>SQRT((100/(J824*[5]Inputs!$B$9))^2-SQRT((100/(J824*[5]Inputs!$B$9))^2/(K824^2+1))^2)*[5]Inputs!$B$8^2/100/2/PI()/50</f>
        <v>6.4407510153791842E-2</v>
      </c>
      <c r="U824">
        <v>0</v>
      </c>
      <c r="V824">
        <v>0</v>
      </c>
      <c r="W824" t="str">
        <f t="shared" si="32"/>
        <v>PSCAD_SMIB_D_5255_SCR7.06_XR1.63_P0_Q0.395_1P.Unbalanced.13</v>
      </c>
      <c r="X824" t="str">
        <f t="shared" si="33"/>
        <v>0_0.395_7.06_1.63</v>
      </c>
      <c r="Z824">
        <v>0</v>
      </c>
    </row>
    <row r="825" spans="1:26" x14ac:dyDescent="0.25">
      <c r="A825" t="s">
        <v>923</v>
      </c>
      <c r="B825" t="s">
        <v>55</v>
      </c>
      <c r="C825" t="s">
        <v>19</v>
      </c>
      <c r="D825" t="s">
        <v>1301</v>
      </c>
      <c r="E825" s="27">
        <v>5255</v>
      </c>
      <c r="F825" s="27" t="s">
        <v>305</v>
      </c>
      <c r="G825">
        <v>25</v>
      </c>
      <c r="H825">
        <v>0</v>
      </c>
      <c r="I825" s="7">
        <v>0.39500000000000002</v>
      </c>
      <c r="J825" s="7">
        <v>7.06</v>
      </c>
      <c r="K825" s="7">
        <v>1.6319999999999999</v>
      </c>
      <c r="L825" s="5" t="str">
        <f>VLOOKUP(X825,[5]Inputs!$A:$F,6,FALSE)</f>
        <v>0.9841</v>
      </c>
      <c r="M825" s="5" t="str">
        <f>VLOOKUP(X825,[5]Inputs!$A:$H,8,FALSE)</f>
        <v>1.0750</v>
      </c>
      <c r="N825" s="5" t="str">
        <f>VLOOKUP(X825,[5]Inputs!$A:$H,7,FALSE)</f>
        <v>1.0500</v>
      </c>
      <c r="O825">
        <v>0</v>
      </c>
      <c r="P825">
        <v>0.32500000000000001</v>
      </c>
      <c r="Q825">
        <v>1.26104825</v>
      </c>
      <c r="R825">
        <v>0.02</v>
      </c>
      <c r="S825">
        <f>SQRT((100/(J825*[5]Inputs!$B$9))^2/(K825^2+1))*[5]Inputs!$B$8^2/100</f>
        <v>12.398416711713384</v>
      </c>
      <c r="T825">
        <f>SQRT((100/(J825*[5]Inputs!$B$9))^2-SQRT((100/(J825*[5]Inputs!$B$9))^2/(K825^2+1))^2)*[5]Inputs!$B$8^2/100/2/PI()/50</f>
        <v>6.4407510153791842E-2</v>
      </c>
      <c r="U825">
        <v>0</v>
      </c>
      <c r="V825">
        <v>1</v>
      </c>
      <c r="W825" t="str">
        <f t="shared" si="32"/>
        <v>PSCAD_SMIB_D_5255_SCR7.06_XR1.63_P0_Q0.395_1P.Unbalanced.14</v>
      </c>
      <c r="X825" t="str">
        <f t="shared" si="33"/>
        <v>0_0.395_7.06_1.63</v>
      </c>
      <c r="Z825">
        <v>0</v>
      </c>
    </row>
    <row r="826" spans="1:26" x14ac:dyDescent="0.25">
      <c r="A826" t="s">
        <v>924</v>
      </c>
      <c r="B826" t="s">
        <v>55</v>
      </c>
      <c r="C826" t="s">
        <v>19</v>
      </c>
      <c r="D826" t="s">
        <v>1301</v>
      </c>
      <c r="E826" s="27">
        <v>5255</v>
      </c>
      <c r="F826" s="27" t="s">
        <v>305</v>
      </c>
      <c r="G826">
        <v>25</v>
      </c>
      <c r="H826">
        <v>0</v>
      </c>
      <c r="I826" s="7">
        <v>0.39500000000000002</v>
      </c>
      <c r="J826" s="7">
        <v>7.06</v>
      </c>
      <c r="K826" s="7">
        <v>1.6319999999999999</v>
      </c>
      <c r="L826" s="5" t="str">
        <f>VLOOKUP(X826,[5]Inputs!$A:$F,6,FALSE)</f>
        <v>0.9841</v>
      </c>
      <c r="M826" s="5" t="str">
        <f>VLOOKUP(X826,[5]Inputs!$A:$H,8,FALSE)</f>
        <v>1.0750</v>
      </c>
      <c r="N826" s="5" t="str">
        <f>VLOOKUP(X826,[5]Inputs!$A:$H,7,FALSE)</f>
        <v>1.0500</v>
      </c>
      <c r="O826">
        <v>0</v>
      </c>
      <c r="P826">
        <v>0.32500000000000001</v>
      </c>
      <c r="Q826">
        <v>2.5220965</v>
      </c>
      <c r="R826">
        <v>3.9E-2</v>
      </c>
      <c r="S826">
        <f>SQRT((100/(J826*[5]Inputs!$B$9))^2/(K826^2+1))*[5]Inputs!$B$8^2/100</f>
        <v>12.398416711713384</v>
      </c>
      <c r="T826">
        <f>SQRT((100/(J826*[5]Inputs!$B$9))^2-SQRT((100/(J826*[5]Inputs!$B$9))^2/(K826^2+1))^2)*[5]Inputs!$B$8^2/100/2/PI()/50</f>
        <v>6.4407510153791842E-2</v>
      </c>
      <c r="U826">
        <v>0</v>
      </c>
      <c r="V826">
        <v>2</v>
      </c>
      <c r="W826" t="str">
        <f t="shared" si="32"/>
        <v>PSCAD_SMIB_D_5255_SCR7.06_XR1.63_P0_Q0.395_1P.Unbalanced.15</v>
      </c>
      <c r="X826" t="str">
        <f t="shared" si="33"/>
        <v>0_0.395_7.06_1.63</v>
      </c>
      <c r="Z826">
        <v>0</v>
      </c>
    </row>
    <row r="827" spans="1:26" x14ac:dyDescent="0.25">
      <c r="A827" t="s">
        <v>925</v>
      </c>
      <c r="B827" t="s">
        <v>55</v>
      </c>
      <c r="C827" t="s">
        <v>19</v>
      </c>
      <c r="D827" t="s">
        <v>1301</v>
      </c>
      <c r="E827" s="27">
        <v>5255</v>
      </c>
      <c r="F827" s="27" t="s">
        <v>305</v>
      </c>
      <c r="G827">
        <v>25</v>
      </c>
      <c r="H827">
        <v>0</v>
      </c>
      <c r="I827" s="7">
        <v>-0.39500000000000002</v>
      </c>
      <c r="J827" s="7">
        <v>7.06</v>
      </c>
      <c r="K827" s="7">
        <v>1.6319999999999999</v>
      </c>
      <c r="L827" s="5" t="str">
        <f>VLOOKUP(X827,[5]Inputs!$A:$F,6,FALSE)</f>
        <v>1.0766</v>
      </c>
      <c r="M827" s="5" t="str">
        <f>VLOOKUP(X827,[5]Inputs!$A:$H,8,FALSE)</f>
        <v>0.9875</v>
      </c>
      <c r="N827" s="5" t="str">
        <f>VLOOKUP(X827,[5]Inputs!$A:$H,7,FALSE)</f>
        <v>1.0100</v>
      </c>
      <c r="O827">
        <v>0</v>
      </c>
      <c r="P827">
        <v>0.32500000000000001</v>
      </c>
      <c r="Q827">
        <v>1E-3</v>
      </c>
      <c r="R827">
        <v>0</v>
      </c>
      <c r="S827">
        <f>SQRT((100/(J827*[5]Inputs!$B$9))^2/(K827^2+1))*[5]Inputs!$B$8^2/100</f>
        <v>12.398416711713384</v>
      </c>
      <c r="T827">
        <f>SQRT((100/(J827*[5]Inputs!$B$9))^2-SQRT((100/(J827*[5]Inputs!$B$9))^2/(K827^2+1))^2)*[5]Inputs!$B$8^2/100/2/PI()/50</f>
        <v>6.4407510153791842E-2</v>
      </c>
      <c r="U827">
        <v>0</v>
      </c>
      <c r="V827">
        <v>0</v>
      </c>
      <c r="W827" t="str">
        <f t="shared" si="32"/>
        <v>PSCAD_SMIB_D_5255_SCR7.06_XR1.63_P0_Q-0.395_1P.Unbalanced.16</v>
      </c>
      <c r="X827" t="str">
        <f t="shared" si="33"/>
        <v>0_-0.395_7.06_1.63</v>
      </c>
      <c r="Z827">
        <v>0</v>
      </c>
    </row>
    <row r="828" spans="1:26" x14ac:dyDescent="0.25">
      <c r="A828" t="s">
        <v>926</v>
      </c>
      <c r="B828" t="s">
        <v>55</v>
      </c>
      <c r="C828" t="s">
        <v>19</v>
      </c>
      <c r="D828" t="s">
        <v>1301</v>
      </c>
      <c r="E828" s="27">
        <v>5255</v>
      </c>
      <c r="F828" s="27" t="s">
        <v>305</v>
      </c>
      <c r="G828">
        <v>25</v>
      </c>
      <c r="H828">
        <v>0</v>
      </c>
      <c r="I828" s="7">
        <v>-0.39500000000000002</v>
      </c>
      <c r="J828" s="7">
        <v>7.06</v>
      </c>
      <c r="K828" s="7">
        <v>1.6319999999999999</v>
      </c>
      <c r="L828" s="5" t="str">
        <f>VLOOKUP(X828,[5]Inputs!$A:$F,6,FALSE)</f>
        <v>1.0766</v>
      </c>
      <c r="M828" s="5" t="str">
        <f>VLOOKUP(X828,[5]Inputs!$A:$H,8,FALSE)</f>
        <v>0.9875</v>
      </c>
      <c r="N828" s="5" t="str">
        <f>VLOOKUP(X828,[5]Inputs!$A:$H,7,FALSE)</f>
        <v>1.0100</v>
      </c>
      <c r="O828">
        <v>0</v>
      </c>
      <c r="P828">
        <v>0.32500000000000001</v>
      </c>
      <c r="Q828">
        <v>1.26104825</v>
      </c>
      <c r="R828">
        <v>0.02</v>
      </c>
      <c r="S828">
        <f>SQRT((100/(J828*[5]Inputs!$B$9))^2/(K828^2+1))*[5]Inputs!$B$8^2/100</f>
        <v>12.398416711713384</v>
      </c>
      <c r="T828">
        <f>SQRT((100/(J828*[5]Inputs!$B$9))^2-SQRT((100/(J828*[5]Inputs!$B$9))^2/(K828^2+1))^2)*[5]Inputs!$B$8^2/100/2/PI()/50</f>
        <v>6.4407510153791842E-2</v>
      </c>
      <c r="U828">
        <v>0</v>
      </c>
      <c r="V828">
        <v>1</v>
      </c>
      <c r="W828" t="str">
        <f t="shared" si="32"/>
        <v>PSCAD_SMIB_D_5255_SCR7.06_XR1.63_P0_Q-0.395_1P.Unbalanced.17</v>
      </c>
      <c r="X828" t="str">
        <f t="shared" si="33"/>
        <v>0_-0.395_7.06_1.63</v>
      </c>
      <c r="Z828">
        <v>0</v>
      </c>
    </row>
    <row r="829" spans="1:26" x14ac:dyDescent="0.25">
      <c r="A829" t="s">
        <v>927</v>
      </c>
      <c r="B829" t="s">
        <v>55</v>
      </c>
      <c r="C829" t="s">
        <v>19</v>
      </c>
      <c r="D829" t="s">
        <v>1301</v>
      </c>
      <c r="E829" s="27">
        <v>5255</v>
      </c>
      <c r="F829" s="27" t="s">
        <v>305</v>
      </c>
      <c r="G829">
        <v>25</v>
      </c>
      <c r="H829">
        <v>0</v>
      </c>
      <c r="I829" s="7">
        <v>-0.39500000000000002</v>
      </c>
      <c r="J829" s="7">
        <v>7.06</v>
      </c>
      <c r="K829" s="7">
        <v>1.6319999999999999</v>
      </c>
      <c r="L829" s="5" t="str">
        <f>VLOOKUP(X829,[5]Inputs!$A:$F,6,FALSE)</f>
        <v>1.0766</v>
      </c>
      <c r="M829" s="5" t="str">
        <f>VLOOKUP(X829,[5]Inputs!$A:$H,8,FALSE)</f>
        <v>0.9875</v>
      </c>
      <c r="N829" s="5" t="str">
        <f>VLOOKUP(X829,[5]Inputs!$A:$H,7,FALSE)</f>
        <v>1.0100</v>
      </c>
      <c r="O829">
        <v>0</v>
      </c>
      <c r="P829">
        <v>0.32500000000000001</v>
      </c>
      <c r="Q829">
        <v>2.5220965</v>
      </c>
      <c r="R829">
        <v>3.9E-2</v>
      </c>
      <c r="S829">
        <f>SQRT((100/(J829*[5]Inputs!$B$9))^2/(K829^2+1))*[5]Inputs!$B$8^2/100</f>
        <v>12.398416711713384</v>
      </c>
      <c r="T829">
        <f>SQRT((100/(J829*[5]Inputs!$B$9))^2-SQRT((100/(J829*[5]Inputs!$B$9))^2/(K829^2+1))^2)*[5]Inputs!$B$8^2/100/2/PI()/50</f>
        <v>6.4407510153791842E-2</v>
      </c>
      <c r="U829">
        <v>0</v>
      </c>
      <c r="V829">
        <v>2</v>
      </c>
      <c r="W829" t="str">
        <f t="shared" si="32"/>
        <v>PSCAD_SMIB_D_5255_SCR7.06_XR1.63_P0_Q-0.395_1P.Unbalanced.18</v>
      </c>
      <c r="X829" t="str">
        <f t="shared" si="33"/>
        <v>0_-0.395_7.06_1.63</v>
      </c>
      <c r="Z829">
        <v>0</v>
      </c>
    </row>
    <row r="830" spans="1:26" x14ac:dyDescent="0.25">
      <c r="A830" t="s">
        <v>937</v>
      </c>
      <c r="B830" t="s">
        <v>55</v>
      </c>
      <c r="C830" t="s">
        <v>19</v>
      </c>
      <c r="D830" t="s">
        <v>1301</v>
      </c>
      <c r="E830" s="27">
        <v>5255</v>
      </c>
      <c r="F830" s="27" t="s">
        <v>305</v>
      </c>
      <c r="G830">
        <v>25</v>
      </c>
      <c r="H830">
        <v>1</v>
      </c>
      <c r="I830" s="7">
        <v>0</v>
      </c>
      <c r="J830" s="7">
        <v>4.53</v>
      </c>
      <c r="K830" s="7">
        <v>1.212</v>
      </c>
      <c r="L830" s="5" t="str">
        <f>VLOOKUP(X830,[5]Inputs!$A:$F,6,FALSE)</f>
        <v>0.9087</v>
      </c>
      <c r="M830" s="5" t="str">
        <f>VLOOKUP(X830,[5]Inputs!$A:$H,8,FALSE)</f>
        <v>1.0375</v>
      </c>
      <c r="N830" s="5" t="str">
        <f>VLOOKUP(X830,[5]Inputs!$A:$H,7,FALSE)</f>
        <v>1.0300</v>
      </c>
      <c r="O830">
        <v>0</v>
      </c>
      <c r="P830">
        <v>0.32500000000000001</v>
      </c>
      <c r="Q830">
        <v>1E-3</v>
      </c>
      <c r="R830">
        <v>0</v>
      </c>
      <c r="S830">
        <f>SQRT((100/(J830*[5]Inputs!$B$9))^2/(K830^2+1))*[5]Inputs!$B$8^2/100</f>
        <v>23.537519962726652</v>
      </c>
      <c r="T830">
        <f>SQRT((100/(J830*[5]Inputs!$B$9))^2-SQRT((100/(J830*[5]Inputs!$B$9))^2/(K830^2+1))^2)*[5]Inputs!$B$8^2/100/2/PI()/50</f>
        <v>9.0805770640656772E-2</v>
      </c>
      <c r="U830">
        <v>0</v>
      </c>
      <c r="V830">
        <v>0</v>
      </c>
      <c r="W830" t="str">
        <f t="shared" si="32"/>
        <v>PSCAD_SMIB_D_5255_SCR4.53_XR1.21_P1_Q0_1P.Unbalanced.28</v>
      </c>
      <c r="X830" t="str">
        <f t="shared" si="33"/>
        <v>1_0_4.53_1.21</v>
      </c>
      <c r="Z830">
        <v>0</v>
      </c>
    </row>
    <row r="831" spans="1:26" x14ac:dyDescent="0.25">
      <c r="A831" t="s">
        <v>938</v>
      </c>
      <c r="B831" t="s">
        <v>55</v>
      </c>
      <c r="C831" t="s">
        <v>19</v>
      </c>
      <c r="D831" t="s">
        <v>1301</v>
      </c>
      <c r="E831" s="27">
        <v>5255</v>
      </c>
      <c r="F831" s="27" t="s">
        <v>305</v>
      </c>
      <c r="G831">
        <v>25</v>
      </c>
      <c r="H831">
        <v>1</v>
      </c>
      <c r="I831" s="7">
        <v>0</v>
      </c>
      <c r="J831" s="7">
        <v>4.53</v>
      </c>
      <c r="K831" s="7">
        <v>1.212</v>
      </c>
      <c r="L831" s="5" t="str">
        <f>VLOOKUP(X831,[5]Inputs!$A:$F,6,FALSE)</f>
        <v>0.9087</v>
      </c>
      <c r="M831" s="5" t="str">
        <f>VLOOKUP(X831,[5]Inputs!$A:$H,8,FALSE)</f>
        <v>1.0375</v>
      </c>
      <c r="N831" s="5" t="str">
        <f>VLOOKUP(X831,[5]Inputs!$A:$H,7,FALSE)</f>
        <v>1.0300</v>
      </c>
      <c r="O831">
        <v>0</v>
      </c>
      <c r="P831">
        <v>0.32500000000000001</v>
      </c>
      <c r="Q831">
        <v>2.4720243800000001</v>
      </c>
      <c r="R831">
        <v>3.4000000000000002E-2</v>
      </c>
      <c r="S831">
        <f>SQRT((100/(J831*[5]Inputs!$B$9))^2/(K831^2+1))*[5]Inputs!$B$8^2/100</f>
        <v>23.537519962726652</v>
      </c>
      <c r="T831">
        <f>SQRT((100/(J831*[5]Inputs!$B$9))^2-SQRT((100/(J831*[5]Inputs!$B$9))^2/(K831^2+1))^2)*[5]Inputs!$B$8^2/100/2/PI()/50</f>
        <v>9.0805770640656772E-2</v>
      </c>
      <c r="U831">
        <v>0</v>
      </c>
      <c r="V831">
        <v>1</v>
      </c>
      <c r="W831" t="str">
        <f t="shared" si="32"/>
        <v>PSCAD_SMIB_D_5255_SCR4.53_XR1.21_P1_Q0_1P.Unbalanced.29</v>
      </c>
      <c r="X831" t="str">
        <f t="shared" si="33"/>
        <v>1_0_4.53_1.21</v>
      </c>
      <c r="Z831">
        <v>0</v>
      </c>
    </row>
    <row r="832" spans="1:26" x14ac:dyDescent="0.25">
      <c r="A832" t="s">
        <v>939</v>
      </c>
      <c r="B832" t="s">
        <v>55</v>
      </c>
      <c r="C832" t="s">
        <v>19</v>
      </c>
      <c r="D832" t="s">
        <v>1301</v>
      </c>
      <c r="E832" s="27">
        <v>5255</v>
      </c>
      <c r="F832" s="27" t="s">
        <v>305</v>
      </c>
      <c r="G832">
        <v>25</v>
      </c>
      <c r="H832">
        <v>1</v>
      </c>
      <c r="I832" s="7">
        <v>0</v>
      </c>
      <c r="J832" s="7">
        <v>4.53</v>
      </c>
      <c r="K832" s="7">
        <v>1.212</v>
      </c>
      <c r="L832" s="5" t="str">
        <f>VLOOKUP(X832,[5]Inputs!$A:$F,6,FALSE)</f>
        <v>0.9087</v>
      </c>
      <c r="M832" s="5" t="str">
        <f>VLOOKUP(X832,[5]Inputs!$A:$H,8,FALSE)</f>
        <v>1.0375</v>
      </c>
      <c r="N832" s="5" t="str">
        <f>VLOOKUP(X832,[5]Inputs!$A:$H,7,FALSE)</f>
        <v>1.0300</v>
      </c>
      <c r="O832">
        <v>0</v>
      </c>
      <c r="P832">
        <v>0.32500000000000001</v>
      </c>
      <c r="Q832">
        <v>4.9440487600000003</v>
      </c>
      <c r="R832">
        <v>6.8000000000000005E-2</v>
      </c>
      <c r="S832">
        <f>SQRT((100/(J832*[5]Inputs!$B$9))^2/(K832^2+1))*[5]Inputs!$B$8^2/100</f>
        <v>23.537519962726652</v>
      </c>
      <c r="T832">
        <f>SQRT((100/(J832*[5]Inputs!$B$9))^2-SQRT((100/(J832*[5]Inputs!$B$9))^2/(K832^2+1))^2)*[5]Inputs!$B$8^2/100/2/PI()/50</f>
        <v>9.0805770640656772E-2</v>
      </c>
      <c r="U832">
        <v>0</v>
      </c>
      <c r="V832">
        <v>2</v>
      </c>
      <c r="W832" t="str">
        <f t="shared" si="32"/>
        <v>PSCAD_SMIB_D_5255_SCR4.53_XR1.21_P1_Q0_1P.Unbalanced.30</v>
      </c>
      <c r="X832" t="str">
        <f t="shared" si="33"/>
        <v>1_0_4.53_1.21</v>
      </c>
      <c r="Z832">
        <v>0</v>
      </c>
    </row>
    <row r="833" spans="1:26" x14ac:dyDescent="0.25">
      <c r="A833" t="s">
        <v>940</v>
      </c>
      <c r="B833" t="s">
        <v>55</v>
      </c>
      <c r="C833" t="s">
        <v>19</v>
      </c>
      <c r="D833" t="s">
        <v>1301</v>
      </c>
      <c r="E833" s="27">
        <v>5255</v>
      </c>
      <c r="F833" s="27" t="s">
        <v>305</v>
      </c>
      <c r="G833">
        <v>25</v>
      </c>
      <c r="H833">
        <v>1</v>
      </c>
      <c r="I833" s="7">
        <v>0.39500000000000002</v>
      </c>
      <c r="J833" s="7">
        <v>4.53</v>
      </c>
      <c r="K833" s="7">
        <v>1.212</v>
      </c>
      <c r="L833" s="5" t="str">
        <f>VLOOKUP(X833,[5]Inputs!$A:$F,6,FALSE)</f>
        <v>0.8357</v>
      </c>
      <c r="M833" s="5" t="str">
        <f>VLOOKUP(X833,[5]Inputs!$A:$H,8,FALSE)</f>
        <v>1.0875</v>
      </c>
      <c r="N833" s="5" t="str">
        <f>VLOOKUP(X833,[5]Inputs!$A:$H,7,FALSE)</f>
        <v>1.0500</v>
      </c>
      <c r="O833">
        <v>0</v>
      </c>
      <c r="P833">
        <v>0.32500000000000001</v>
      </c>
      <c r="Q833">
        <v>1E-3</v>
      </c>
      <c r="R833">
        <v>0</v>
      </c>
      <c r="S833">
        <f>SQRT((100/(J833*[5]Inputs!$B$9))^2/(K833^2+1))*[5]Inputs!$B$8^2/100</f>
        <v>23.537519962726652</v>
      </c>
      <c r="T833">
        <f>SQRT((100/(J833*[5]Inputs!$B$9))^2-SQRT((100/(J833*[5]Inputs!$B$9))^2/(K833^2+1))^2)*[5]Inputs!$B$8^2/100/2/PI()/50</f>
        <v>9.0805770640656772E-2</v>
      </c>
      <c r="U833">
        <v>0</v>
      </c>
      <c r="V833">
        <v>0</v>
      </c>
      <c r="W833" t="str">
        <f t="shared" si="32"/>
        <v>PSCAD_SMIB_D_5255_SCR4.53_XR1.21_P1_Q0.395_1P.Unbalanced.31</v>
      </c>
      <c r="X833" t="str">
        <f t="shared" si="33"/>
        <v>1_0.395_4.53_1.21</v>
      </c>
      <c r="Z833">
        <v>0</v>
      </c>
    </row>
    <row r="834" spans="1:26" x14ac:dyDescent="0.25">
      <c r="A834" t="s">
        <v>941</v>
      </c>
      <c r="B834" t="s">
        <v>55</v>
      </c>
      <c r="C834" t="s">
        <v>19</v>
      </c>
      <c r="D834" t="s">
        <v>1301</v>
      </c>
      <c r="E834" s="27">
        <v>5255</v>
      </c>
      <c r="F834" s="27" t="s">
        <v>305</v>
      </c>
      <c r="G834">
        <v>25</v>
      </c>
      <c r="H834">
        <v>1</v>
      </c>
      <c r="I834" s="7">
        <v>0.39500000000000002</v>
      </c>
      <c r="J834" s="7">
        <v>4.53</v>
      </c>
      <c r="K834" s="7">
        <v>1.212</v>
      </c>
      <c r="L834" s="5" t="str">
        <f>VLOOKUP(X834,[5]Inputs!$A:$F,6,FALSE)</f>
        <v>0.8357</v>
      </c>
      <c r="M834" s="5" t="str">
        <f>VLOOKUP(X834,[5]Inputs!$A:$H,8,FALSE)</f>
        <v>1.0875</v>
      </c>
      <c r="N834" s="5" t="str">
        <f>VLOOKUP(X834,[5]Inputs!$A:$H,7,FALSE)</f>
        <v>1.0500</v>
      </c>
      <c r="O834">
        <v>0</v>
      </c>
      <c r="P834">
        <v>0.32500000000000001</v>
      </c>
      <c r="Q834">
        <v>2.4720243800000001</v>
      </c>
      <c r="R834">
        <v>3.4000000000000002E-2</v>
      </c>
      <c r="S834">
        <f>SQRT((100/(J834*[5]Inputs!$B$9))^2/(K834^2+1))*[5]Inputs!$B$8^2/100</f>
        <v>23.537519962726652</v>
      </c>
      <c r="T834">
        <f>SQRT((100/(J834*[5]Inputs!$B$9))^2-SQRT((100/(J834*[5]Inputs!$B$9))^2/(K834^2+1))^2)*[5]Inputs!$B$8^2/100/2/PI()/50</f>
        <v>9.0805770640656772E-2</v>
      </c>
      <c r="U834">
        <v>0</v>
      </c>
      <c r="V834">
        <v>1</v>
      </c>
      <c r="W834" t="str">
        <f t="shared" si="32"/>
        <v>PSCAD_SMIB_D_5255_SCR4.53_XR1.21_P1_Q0.395_1P.Unbalanced.32</v>
      </c>
      <c r="X834" t="str">
        <f t="shared" si="33"/>
        <v>1_0.395_4.53_1.21</v>
      </c>
      <c r="Z834">
        <v>0</v>
      </c>
    </row>
    <row r="835" spans="1:26" x14ac:dyDescent="0.25">
      <c r="A835" t="s">
        <v>942</v>
      </c>
      <c r="B835" t="s">
        <v>55</v>
      </c>
      <c r="C835" t="s">
        <v>19</v>
      </c>
      <c r="D835" t="s">
        <v>1301</v>
      </c>
      <c r="E835" s="27">
        <v>5255</v>
      </c>
      <c r="F835" s="27" t="s">
        <v>305</v>
      </c>
      <c r="G835">
        <v>25</v>
      </c>
      <c r="H835">
        <v>1</v>
      </c>
      <c r="I835" s="7">
        <v>0.39500000000000002</v>
      </c>
      <c r="J835" s="7">
        <v>4.53</v>
      </c>
      <c r="K835" s="7">
        <v>1.212</v>
      </c>
      <c r="L835" s="5" t="str">
        <f>VLOOKUP(X835,[5]Inputs!$A:$F,6,FALSE)</f>
        <v>0.8357</v>
      </c>
      <c r="M835" s="5" t="str">
        <f>VLOOKUP(X835,[5]Inputs!$A:$H,8,FALSE)</f>
        <v>1.0875</v>
      </c>
      <c r="N835" s="5" t="str">
        <f>VLOOKUP(X835,[5]Inputs!$A:$H,7,FALSE)</f>
        <v>1.0500</v>
      </c>
      <c r="O835">
        <v>0</v>
      </c>
      <c r="P835">
        <v>0.32500000000000001</v>
      </c>
      <c r="Q835">
        <v>4.9440487600000003</v>
      </c>
      <c r="R835">
        <v>6.8000000000000005E-2</v>
      </c>
      <c r="S835">
        <f>SQRT((100/(J835*[5]Inputs!$B$9))^2/(K835^2+1))*[5]Inputs!$B$8^2/100</f>
        <v>23.537519962726652</v>
      </c>
      <c r="T835">
        <f>SQRT((100/(J835*[5]Inputs!$B$9))^2-SQRT((100/(J835*[5]Inputs!$B$9))^2/(K835^2+1))^2)*[5]Inputs!$B$8^2/100/2/PI()/50</f>
        <v>9.0805770640656772E-2</v>
      </c>
      <c r="U835">
        <v>0</v>
      </c>
      <c r="V835">
        <v>2</v>
      </c>
      <c r="W835" t="str">
        <f t="shared" ref="W835:W898" si="34">"PSCAD_"&amp;F835&amp;"_"&amp;D835&amp;"_"&amp;E835&amp;"_SCR"&amp;ROUND(J835,2)&amp;"_XR"&amp;ROUND(K835,2)&amp;"_P"&amp;H835&amp;"_Q"&amp;I835&amp;"_"&amp;A835</f>
        <v>PSCAD_SMIB_D_5255_SCR4.53_XR1.21_P1_Q0.395_1P.Unbalanced.33</v>
      </c>
      <c r="X835" t="str">
        <f t="shared" ref="X835:X901" si="35">H835&amp;"_"&amp;I835&amp;"_"&amp;ROUND(J835,2)&amp;"_"&amp;ROUND(K835,2)</f>
        <v>1_0.395_4.53_1.21</v>
      </c>
      <c r="Z835">
        <v>0</v>
      </c>
    </row>
    <row r="836" spans="1:26" x14ac:dyDescent="0.25">
      <c r="A836" t="s">
        <v>943</v>
      </c>
      <c r="B836" t="s">
        <v>55</v>
      </c>
      <c r="C836" t="s">
        <v>19</v>
      </c>
      <c r="D836" t="s">
        <v>1301</v>
      </c>
      <c r="E836" s="27">
        <v>5255</v>
      </c>
      <c r="F836" s="27" t="s">
        <v>305</v>
      </c>
      <c r="G836">
        <v>25</v>
      </c>
      <c r="H836">
        <v>1</v>
      </c>
      <c r="I836" s="7">
        <v>-0.39500000000000002</v>
      </c>
      <c r="J836" s="7">
        <v>4.53</v>
      </c>
      <c r="K836" s="7">
        <v>1.212</v>
      </c>
      <c r="L836" s="5" t="str">
        <f>VLOOKUP(X836,[5]Inputs!$A:$F,6,FALSE)</f>
        <v>0.9835</v>
      </c>
      <c r="M836" s="5" t="str">
        <f>VLOOKUP(X836,[5]Inputs!$A:$H,8,FALSE)</f>
        <v>1.0000</v>
      </c>
      <c r="N836" s="5" t="str">
        <f>VLOOKUP(X836,[5]Inputs!$A:$H,7,FALSE)</f>
        <v>1.0100</v>
      </c>
      <c r="O836">
        <v>0</v>
      </c>
      <c r="P836">
        <v>0.32500000000000001</v>
      </c>
      <c r="Q836">
        <v>1E-3</v>
      </c>
      <c r="R836">
        <v>0</v>
      </c>
      <c r="S836">
        <f>SQRT((100/(J836*[5]Inputs!$B$9))^2/(K836^2+1))*[5]Inputs!$B$8^2/100</f>
        <v>23.537519962726652</v>
      </c>
      <c r="T836">
        <f>SQRT((100/(J836*[5]Inputs!$B$9))^2-SQRT((100/(J836*[5]Inputs!$B$9))^2/(K836^2+1))^2)*[5]Inputs!$B$8^2/100/2/PI()/50</f>
        <v>9.0805770640656772E-2</v>
      </c>
      <c r="U836">
        <v>0</v>
      </c>
      <c r="V836">
        <v>0</v>
      </c>
      <c r="W836" t="str">
        <f t="shared" si="34"/>
        <v>PSCAD_SMIB_D_5255_SCR4.53_XR1.21_P1_Q-0.395_1P.Unbalanced.34</v>
      </c>
      <c r="X836" t="str">
        <f t="shared" si="35"/>
        <v>1_-0.395_4.53_1.21</v>
      </c>
      <c r="Z836">
        <v>0</v>
      </c>
    </row>
    <row r="837" spans="1:26" x14ac:dyDescent="0.25">
      <c r="A837" t="s">
        <v>944</v>
      </c>
      <c r="B837" t="s">
        <v>55</v>
      </c>
      <c r="C837" t="s">
        <v>19</v>
      </c>
      <c r="D837" t="s">
        <v>1301</v>
      </c>
      <c r="E837" s="27">
        <v>5255</v>
      </c>
      <c r="F837" s="27" t="s">
        <v>305</v>
      </c>
      <c r="G837">
        <v>25</v>
      </c>
      <c r="H837">
        <v>1</v>
      </c>
      <c r="I837" s="7">
        <v>-0.39500000000000002</v>
      </c>
      <c r="J837" s="7">
        <v>4.53</v>
      </c>
      <c r="K837" s="7">
        <v>1.212</v>
      </c>
      <c r="L837" s="5" t="str">
        <f>VLOOKUP(X837,[5]Inputs!$A:$F,6,FALSE)</f>
        <v>0.9835</v>
      </c>
      <c r="M837" s="5" t="str">
        <f>VLOOKUP(X837,[5]Inputs!$A:$H,8,FALSE)</f>
        <v>1.0000</v>
      </c>
      <c r="N837" s="5" t="str">
        <f>VLOOKUP(X837,[5]Inputs!$A:$H,7,FALSE)</f>
        <v>1.0100</v>
      </c>
      <c r="O837">
        <v>0</v>
      </c>
      <c r="P837">
        <v>0.32500000000000001</v>
      </c>
      <c r="Q837">
        <v>2.4720243800000001</v>
      </c>
      <c r="R837">
        <v>3.4000000000000002E-2</v>
      </c>
      <c r="S837">
        <f>SQRT((100/(J837*[5]Inputs!$B$9))^2/(K837^2+1))*[5]Inputs!$B$8^2/100</f>
        <v>23.537519962726652</v>
      </c>
      <c r="T837">
        <f>SQRT((100/(J837*[5]Inputs!$B$9))^2-SQRT((100/(J837*[5]Inputs!$B$9))^2/(K837^2+1))^2)*[5]Inputs!$B$8^2/100/2/PI()/50</f>
        <v>9.0805770640656772E-2</v>
      </c>
      <c r="U837">
        <v>0</v>
      </c>
      <c r="V837">
        <v>1</v>
      </c>
      <c r="W837" t="str">
        <f t="shared" si="34"/>
        <v>PSCAD_SMIB_D_5255_SCR4.53_XR1.21_P1_Q-0.395_1P.Unbalanced.35</v>
      </c>
      <c r="X837" t="str">
        <f t="shared" si="35"/>
        <v>1_-0.395_4.53_1.21</v>
      </c>
      <c r="Z837">
        <v>0</v>
      </c>
    </row>
    <row r="838" spans="1:26" x14ac:dyDescent="0.25">
      <c r="A838" t="s">
        <v>945</v>
      </c>
      <c r="B838" t="s">
        <v>55</v>
      </c>
      <c r="C838" t="s">
        <v>19</v>
      </c>
      <c r="D838" t="s">
        <v>1301</v>
      </c>
      <c r="E838" s="27">
        <v>5255</v>
      </c>
      <c r="F838" s="27" t="s">
        <v>305</v>
      </c>
      <c r="G838">
        <v>25</v>
      </c>
      <c r="H838">
        <v>1</v>
      </c>
      <c r="I838" s="7">
        <v>-0.39500000000000002</v>
      </c>
      <c r="J838" s="7">
        <v>4.53</v>
      </c>
      <c r="K838" s="7">
        <v>1.212</v>
      </c>
      <c r="L838" s="5" t="str">
        <f>VLOOKUP(X838,[5]Inputs!$A:$F,6,FALSE)</f>
        <v>0.9835</v>
      </c>
      <c r="M838" s="5" t="str">
        <f>VLOOKUP(X838,[5]Inputs!$A:$H,8,FALSE)</f>
        <v>1.0000</v>
      </c>
      <c r="N838" s="5" t="str">
        <f>VLOOKUP(X838,[5]Inputs!$A:$H,7,FALSE)</f>
        <v>1.0100</v>
      </c>
      <c r="O838">
        <v>0</v>
      </c>
      <c r="P838">
        <v>0.32500000000000001</v>
      </c>
      <c r="Q838">
        <v>4.9440487600000003</v>
      </c>
      <c r="R838">
        <v>6.8000000000000005E-2</v>
      </c>
      <c r="S838">
        <f>SQRT((100/(J838*[5]Inputs!$B$9))^2/(K838^2+1))*[5]Inputs!$B$8^2/100</f>
        <v>23.537519962726652</v>
      </c>
      <c r="T838">
        <f>SQRT((100/(J838*[5]Inputs!$B$9))^2-SQRT((100/(J838*[5]Inputs!$B$9))^2/(K838^2+1))^2)*[5]Inputs!$B$8^2/100/2/PI()/50</f>
        <v>9.0805770640656772E-2</v>
      </c>
      <c r="U838">
        <v>0</v>
      </c>
      <c r="V838">
        <v>2</v>
      </c>
      <c r="W838" t="str">
        <f t="shared" si="34"/>
        <v>PSCAD_SMIB_D_5255_SCR4.53_XR1.21_P1_Q-0.395_1P.Unbalanced.36</v>
      </c>
      <c r="X838" t="str">
        <f t="shared" si="35"/>
        <v>1_-0.395_4.53_1.21</v>
      </c>
      <c r="Z838">
        <v>0</v>
      </c>
    </row>
    <row r="839" spans="1:26" x14ac:dyDescent="0.25">
      <c r="A839" t="s">
        <v>1353</v>
      </c>
      <c r="B839" t="s">
        <v>55</v>
      </c>
      <c r="C839" t="s">
        <v>19</v>
      </c>
      <c r="D839" t="s">
        <v>1301</v>
      </c>
      <c r="E839" s="27">
        <v>5255</v>
      </c>
      <c r="F839" s="27" t="s">
        <v>305</v>
      </c>
      <c r="G839">
        <v>25</v>
      </c>
      <c r="H839">
        <v>0</v>
      </c>
      <c r="I839" s="7">
        <v>0</v>
      </c>
      <c r="J839" s="7">
        <v>4.53</v>
      </c>
      <c r="K839" s="7">
        <v>1.212</v>
      </c>
      <c r="L839" s="5" t="str">
        <f>VLOOKUP(X839,[5]Inputs!$A:$F,6,FALSE)</f>
        <v>1.0300</v>
      </c>
      <c r="M839" s="5" t="str">
        <f>VLOOKUP(X839,[5]Inputs!$A:$H,8,FALSE)</f>
        <v>1.0375</v>
      </c>
      <c r="N839" s="5" t="str">
        <f>VLOOKUP(X839,[5]Inputs!$A:$H,7,FALSE)</f>
        <v>1.0300</v>
      </c>
      <c r="O839">
        <v>0</v>
      </c>
      <c r="P839">
        <v>0.32500000000000001</v>
      </c>
      <c r="Q839">
        <v>1E-3</v>
      </c>
      <c r="R839">
        <v>0</v>
      </c>
      <c r="S839">
        <f>SQRT((100/(J839*[5]Inputs!$B$9))^2/(K839^2+1))*[5]Inputs!$B$8^2/100</f>
        <v>23.537519962726652</v>
      </c>
      <c r="T839">
        <f>SQRT((100/(J839*[5]Inputs!$B$9))^2-SQRT((100/(J839*[5]Inputs!$B$9))^2/(K839^2+1))^2)*[5]Inputs!$B$8^2/100/2/PI()/50</f>
        <v>9.0805770640656772E-2</v>
      </c>
      <c r="U839">
        <v>0</v>
      </c>
      <c r="V839">
        <v>0</v>
      </c>
      <c r="W839" t="str">
        <f t="shared" si="34"/>
        <v>PSCAD_SMIB_D_5255_SCR4.53_XR1.21_P0_Q0_1P.Unbalanced.37</v>
      </c>
      <c r="X839" t="str">
        <f t="shared" si="35"/>
        <v>0_0_4.53_1.21</v>
      </c>
      <c r="Z839">
        <v>0</v>
      </c>
    </row>
    <row r="840" spans="1:26" x14ac:dyDescent="0.25">
      <c r="A840" t="s">
        <v>1354</v>
      </c>
      <c r="B840" t="s">
        <v>55</v>
      </c>
      <c r="C840" t="s">
        <v>19</v>
      </c>
      <c r="D840" t="s">
        <v>1301</v>
      </c>
      <c r="E840" s="27">
        <v>5255</v>
      </c>
      <c r="F840" s="27" t="s">
        <v>305</v>
      </c>
      <c r="G840">
        <v>25</v>
      </c>
      <c r="H840">
        <v>0</v>
      </c>
      <c r="I840" s="7">
        <v>0</v>
      </c>
      <c r="J840" s="7">
        <v>4.53</v>
      </c>
      <c r="K840" s="7">
        <v>1.212</v>
      </c>
      <c r="L840" s="5" t="str">
        <f>VLOOKUP(X840,[5]Inputs!$A:$F,6,FALSE)</f>
        <v>1.0300</v>
      </c>
      <c r="M840" s="5" t="str">
        <f>VLOOKUP(X840,[5]Inputs!$A:$H,8,FALSE)</f>
        <v>1.0375</v>
      </c>
      <c r="N840" s="5" t="str">
        <f>VLOOKUP(X840,[5]Inputs!$A:$H,7,FALSE)</f>
        <v>1.0300</v>
      </c>
      <c r="O840">
        <v>0</v>
      </c>
      <c r="P840">
        <v>0.32500000000000001</v>
      </c>
      <c r="Q840">
        <v>2.4720243800000001</v>
      </c>
      <c r="R840">
        <v>3.4000000000000002E-2</v>
      </c>
      <c r="S840">
        <f>SQRT((100/(J840*[5]Inputs!$B$9))^2/(K840^2+1))*[5]Inputs!$B$8^2/100</f>
        <v>23.537519962726652</v>
      </c>
      <c r="T840">
        <f>SQRT((100/(J840*[5]Inputs!$B$9))^2-SQRT((100/(J840*[5]Inputs!$B$9))^2/(K840^2+1))^2)*[5]Inputs!$B$8^2/100/2/PI()/50</f>
        <v>9.0805770640656772E-2</v>
      </c>
      <c r="U840">
        <v>0</v>
      </c>
      <c r="V840">
        <v>1</v>
      </c>
      <c r="W840" t="str">
        <f t="shared" si="34"/>
        <v>PSCAD_SMIB_D_5255_SCR4.53_XR1.21_P0_Q0_1P.Unbalanced.38</v>
      </c>
      <c r="X840" t="str">
        <f t="shared" si="35"/>
        <v>0_0_4.53_1.21</v>
      </c>
      <c r="Z840">
        <v>0</v>
      </c>
    </row>
    <row r="841" spans="1:26" x14ac:dyDescent="0.25">
      <c r="A841" t="s">
        <v>1355</v>
      </c>
      <c r="B841" t="s">
        <v>55</v>
      </c>
      <c r="C841" t="s">
        <v>19</v>
      </c>
      <c r="D841" t="s">
        <v>1301</v>
      </c>
      <c r="E841" s="27">
        <v>5255</v>
      </c>
      <c r="F841" s="27" t="s">
        <v>305</v>
      </c>
      <c r="G841">
        <v>25</v>
      </c>
      <c r="H841">
        <v>0</v>
      </c>
      <c r="I841" s="7">
        <v>0</v>
      </c>
      <c r="J841" s="7">
        <v>4.53</v>
      </c>
      <c r="K841" s="7">
        <v>1.212</v>
      </c>
      <c r="L841" s="5" t="str">
        <f>VLOOKUP(X841,[5]Inputs!$A:$F,6,FALSE)</f>
        <v>1.0300</v>
      </c>
      <c r="M841" s="5" t="str">
        <f>VLOOKUP(X841,[5]Inputs!$A:$H,8,FALSE)</f>
        <v>1.0375</v>
      </c>
      <c r="N841" s="5" t="str">
        <f>VLOOKUP(X841,[5]Inputs!$A:$H,7,FALSE)</f>
        <v>1.0300</v>
      </c>
      <c r="O841">
        <v>0</v>
      </c>
      <c r="P841">
        <v>0.32500000000000001</v>
      </c>
      <c r="Q841">
        <v>4.9440487600000003</v>
      </c>
      <c r="R841">
        <v>6.8000000000000005E-2</v>
      </c>
      <c r="S841">
        <f>SQRT((100/(J841*[5]Inputs!$B$9))^2/(K841^2+1))*[5]Inputs!$B$8^2/100</f>
        <v>23.537519962726652</v>
      </c>
      <c r="T841">
        <f>SQRT((100/(J841*[5]Inputs!$B$9))^2-SQRT((100/(J841*[5]Inputs!$B$9))^2/(K841^2+1))^2)*[5]Inputs!$B$8^2/100/2/PI()/50</f>
        <v>9.0805770640656772E-2</v>
      </c>
      <c r="U841">
        <v>0</v>
      </c>
      <c r="V841">
        <v>2</v>
      </c>
      <c r="W841" t="str">
        <f t="shared" si="34"/>
        <v>PSCAD_SMIB_D_5255_SCR4.53_XR1.21_P0_Q0_1P.Unbalanced.39</v>
      </c>
      <c r="X841" t="str">
        <f t="shared" si="35"/>
        <v>0_0_4.53_1.21</v>
      </c>
      <c r="Z841">
        <v>0</v>
      </c>
    </row>
    <row r="842" spans="1:26" x14ac:dyDescent="0.25">
      <c r="A842" t="s">
        <v>1356</v>
      </c>
      <c r="B842" t="s">
        <v>55</v>
      </c>
      <c r="C842" t="s">
        <v>19</v>
      </c>
      <c r="D842" t="s">
        <v>1301</v>
      </c>
      <c r="E842" s="27">
        <v>5255</v>
      </c>
      <c r="F842" s="27" t="s">
        <v>305</v>
      </c>
      <c r="G842">
        <v>25</v>
      </c>
      <c r="H842">
        <v>0</v>
      </c>
      <c r="I842" s="7">
        <v>0.39500000000000002</v>
      </c>
      <c r="J842" s="7">
        <v>4.53</v>
      </c>
      <c r="K842" s="7">
        <v>1.212</v>
      </c>
      <c r="L842" s="5" t="str">
        <f>VLOOKUP(X842,[5]Inputs!$A:$F,6,FALSE)</f>
        <v>0.9662</v>
      </c>
      <c r="M842" s="5" t="str">
        <f>VLOOKUP(X842,[5]Inputs!$A:$H,8,FALSE)</f>
        <v>1.0750</v>
      </c>
      <c r="N842" s="5" t="str">
        <f>VLOOKUP(X842,[5]Inputs!$A:$H,7,FALSE)</f>
        <v>1.0500</v>
      </c>
      <c r="O842">
        <v>0</v>
      </c>
      <c r="P842">
        <v>0.32500000000000001</v>
      </c>
      <c r="Q842">
        <v>1E-3</v>
      </c>
      <c r="R842">
        <v>0</v>
      </c>
      <c r="S842">
        <f>SQRT((100/(J842*[5]Inputs!$B$9))^2/(K842^2+1))*[5]Inputs!$B$8^2/100</f>
        <v>23.537519962726652</v>
      </c>
      <c r="T842">
        <f>SQRT((100/(J842*[5]Inputs!$B$9))^2-SQRT((100/(J842*[5]Inputs!$B$9))^2/(K842^2+1))^2)*[5]Inputs!$B$8^2/100/2/PI()/50</f>
        <v>9.0805770640656772E-2</v>
      </c>
      <c r="U842">
        <v>0</v>
      </c>
      <c r="V842">
        <v>0</v>
      </c>
      <c r="W842" t="str">
        <f t="shared" si="34"/>
        <v>PSCAD_SMIB_D_5255_SCR4.53_XR1.21_P0_Q0.395_1P.Unbalanced.40</v>
      </c>
      <c r="X842" t="str">
        <f t="shared" si="35"/>
        <v>0_0.395_4.53_1.21</v>
      </c>
      <c r="Z842">
        <v>0</v>
      </c>
    </row>
    <row r="843" spans="1:26" x14ac:dyDescent="0.25">
      <c r="A843" t="s">
        <v>1357</v>
      </c>
      <c r="B843" t="s">
        <v>55</v>
      </c>
      <c r="C843" t="s">
        <v>19</v>
      </c>
      <c r="D843" t="s">
        <v>1301</v>
      </c>
      <c r="E843" s="27">
        <v>5255</v>
      </c>
      <c r="F843" s="27" t="s">
        <v>305</v>
      </c>
      <c r="G843">
        <v>25</v>
      </c>
      <c r="H843">
        <v>0</v>
      </c>
      <c r="I843" s="7">
        <v>0.39500000000000002</v>
      </c>
      <c r="J843" s="7">
        <v>4.53</v>
      </c>
      <c r="K843" s="7">
        <v>1.212</v>
      </c>
      <c r="L843" s="5" t="str">
        <f>VLOOKUP(X843,[5]Inputs!$A:$F,6,FALSE)</f>
        <v>0.9662</v>
      </c>
      <c r="M843" s="5" t="str">
        <f>VLOOKUP(X843,[5]Inputs!$A:$H,8,FALSE)</f>
        <v>1.0750</v>
      </c>
      <c r="N843" s="5" t="str">
        <f>VLOOKUP(X843,[5]Inputs!$A:$H,7,FALSE)</f>
        <v>1.0500</v>
      </c>
      <c r="O843">
        <v>0</v>
      </c>
      <c r="P843">
        <v>0.32500000000000001</v>
      </c>
      <c r="Q843">
        <v>2.4720243800000001</v>
      </c>
      <c r="R843">
        <v>3.4000000000000002E-2</v>
      </c>
      <c r="S843">
        <f>SQRT((100/(J843*[5]Inputs!$B$9))^2/(K843^2+1))*[5]Inputs!$B$8^2/100</f>
        <v>23.537519962726652</v>
      </c>
      <c r="T843">
        <f>SQRT((100/(J843*[5]Inputs!$B$9))^2-SQRT((100/(J843*[5]Inputs!$B$9))^2/(K843^2+1))^2)*[5]Inputs!$B$8^2/100/2/PI()/50</f>
        <v>9.0805770640656772E-2</v>
      </c>
      <c r="U843">
        <v>0</v>
      </c>
      <c r="V843">
        <v>1</v>
      </c>
      <c r="W843" t="str">
        <f t="shared" si="34"/>
        <v>PSCAD_SMIB_D_5255_SCR4.53_XR1.21_P0_Q0.395_1P.Unbalanced.41</v>
      </c>
      <c r="X843" t="str">
        <f t="shared" si="35"/>
        <v>0_0.395_4.53_1.21</v>
      </c>
      <c r="Z843">
        <v>0</v>
      </c>
    </row>
    <row r="844" spans="1:26" x14ac:dyDescent="0.25">
      <c r="A844" t="s">
        <v>1358</v>
      </c>
      <c r="B844" t="s">
        <v>55</v>
      </c>
      <c r="C844" t="s">
        <v>19</v>
      </c>
      <c r="D844" t="s">
        <v>1301</v>
      </c>
      <c r="E844" s="27">
        <v>5255</v>
      </c>
      <c r="F844" s="27" t="s">
        <v>305</v>
      </c>
      <c r="G844">
        <v>25</v>
      </c>
      <c r="H844">
        <v>0</v>
      </c>
      <c r="I844" s="7">
        <v>0.39500000000000002</v>
      </c>
      <c r="J844" s="7">
        <v>4.53</v>
      </c>
      <c r="K844" s="7">
        <v>1.212</v>
      </c>
      <c r="L844" s="5" t="str">
        <f>VLOOKUP(X844,[5]Inputs!$A:$F,6,FALSE)</f>
        <v>0.9662</v>
      </c>
      <c r="M844" s="5" t="str">
        <f>VLOOKUP(X844,[5]Inputs!$A:$H,8,FALSE)</f>
        <v>1.0750</v>
      </c>
      <c r="N844" s="5" t="str">
        <f>VLOOKUP(X844,[5]Inputs!$A:$H,7,FALSE)</f>
        <v>1.0500</v>
      </c>
      <c r="O844">
        <v>0</v>
      </c>
      <c r="P844">
        <v>0.32500000000000001</v>
      </c>
      <c r="Q844">
        <v>4.9440487600000003</v>
      </c>
      <c r="R844">
        <v>6.8000000000000005E-2</v>
      </c>
      <c r="S844">
        <f>SQRT((100/(J844*[5]Inputs!$B$9))^2/(K844^2+1))*[5]Inputs!$B$8^2/100</f>
        <v>23.537519962726652</v>
      </c>
      <c r="T844">
        <f>SQRT((100/(J844*[5]Inputs!$B$9))^2-SQRT((100/(J844*[5]Inputs!$B$9))^2/(K844^2+1))^2)*[5]Inputs!$B$8^2/100/2/PI()/50</f>
        <v>9.0805770640656772E-2</v>
      </c>
      <c r="U844">
        <v>0</v>
      </c>
      <c r="V844">
        <v>2</v>
      </c>
      <c r="W844" t="str">
        <f t="shared" si="34"/>
        <v>PSCAD_SMIB_D_5255_SCR4.53_XR1.21_P0_Q0.395_1P.Unbalanced.42</v>
      </c>
      <c r="X844" t="str">
        <f t="shared" si="35"/>
        <v>0_0.395_4.53_1.21</v>
      </c>
      <c r="Z844">
        <v>0</v>
      </c>
    </row>
    <row r="845" spans="1:26" x14ac:dyDescent="0.25">
      <c r="A845" t="s">
        <v>1359</v>
      </c>
      <c r="B845" t="s">
        <v>55</v>
      </c>
      <c r="C845" t="s">
        <v>19</v>
      </c>
      <c r="D845" t="s">
        <v>1301</v>
      </c>
      <c r="E845" s="27">
        <v>5255</v>
      </c>
      <c r="F845" s="27" t="s">
        <v>305</v>
      </c>
      <c r="G845">
        <v>25</v>
      </c>
      <c r="H845">
        <v>0</v>
      </c>
      <c r="I845" s="7">
        <v>-0.39500000000000002</v>
      </c>
      <c r="J845" s="7">
        <v>4.53</v>
      </c>
      <c r="K845" s="7">
        <v>1.212</v>
      </c>
      <c r="L845" s="5" t="str">
        <f>VLOOKUP(X845,[5]Inputs!$A:$F,6,FALSE)</f>
        <v>1.0965</v>
      </c>
      <c r="M845" s="5" t="str">
        <f>VLOOKUP(X845,[5]Inputs!$A:$H,8,FALSE)</f>
        <v>0.9875</v>
      </c>
      <c r="N845" s="5" t="str">
        <f>VLOOKUP(X845,[5]Inputs!$A:$H,7,FALSE)</f>
        <v>1.0100</v>
      </c>
      <c r="O845">
        <v>0</v>
      </c>
      <c r="P845">
        <v>0.32500000000000001</v>
      </c>
      <c r="Q845">
        <v>1E-3</v>
      </c>
      <c r="R845">
        <v>0</v>
      </c>
      <c r="S845">
        <f>SQRT((100/(J845*[5]Inputs!$B$9))^2/(K845^2+1))*[5]Inputs!$B$8^2/100</f>
        <v>23.537519962726652</v>
      </c>
      <c r="T845">
        <f>SQRT((100/(J845*[5]Inputs!$B$9))^2-SQRT((100/(J845*[5]Inputs!$B$9))^2/(K845^2+1))^2)*[5]Inputs!$B$8^2/100/2/PI()/50</f>
        <v>9.0805770640656772E-2</v>
      </c>
      <c r="U845">
        <v>0</v>
      </c>
      <c r="V845">
        <v>0</v>
      </c>
      <c r="W845" t="str">
        <f t="shared" si="34"/>
        <v>PSCAD_SMIB_D_5255_SCR4.53_XR1.21_P0_Q-0.395_1P.Unbalanced.43</v>
      </c>
      <c r="X845" t="str">
        <f t="shared" si="35"/>
        <v>0_-0.395_4.53_1.21</v>
      </c>
      <c r="Z845">
        <v>0</v>
      </c>
    </row>
    <row r="846" spans="1:26" x14ac:dyDescent="0.25">
      <c r="A846" t="s">
        <v>1360</v>
      </c>
      <c r="B846" t="s">
        <v>55</v>
      </c>
      <c r="C846" t="s">
        <v>19</v>
      </c>
      <c r="D846" t="s">
        <v>1301</v>
      </c>
      <c r="E846" s="27">
        <v>5255</v>
      </c>
      <c r="F846" s="27" t="s">
        <v>305</v>
      </c>
      <c r="G846">
        <v>25</v>
      </c>
      <c r="H846">
        <v>0</v>
      </c>
      <c r="I846" s="7">
        <v>-0.39500000000000002</v>
      </c>
      <c r="J846" s="7">
        <v>4.53</v>
      </c>
      <c r="K846" s="7">
        <v>1.212</v>
      </c>
      <c r="L846" s="5" t="str">
        <f>VLOOKUP(X846,[5]Inputs!$A:$F,6,FALSE)</f>
        <v>1.0965</v>
      </c>
      <c r="M846" s="5" t="str">
        <f>VLOOKUP(X846,[5]Inputs!$A:$H,8,FALSE)</f>
        <v>0.9875</v>
      </c>
      <c r="N846" s="5" t="str">
        <f>VLOOKUP(X846,[5]Inputs!$A:$H,7,FALSE)</f>
        <v>1.0100</v>
      </c>
      <c r="O846">
        <v>0</v>
      </c>
      <c r="P846">
        <v>0.32500000000000001</v>
      </c>
      <c r="Q846">
        <v>2.4720243800000001</v>
      </c>
      <c r="R846">
        <v>3.4000000000000002E-2</v>
      </c>
      <c r="S846">
        <f>SQRT((100/(J846*[5]Inputs!$B$9))^2/(K846^2+1))*[5]Inputs!$B$8^2/100</f>
        <v>23.537519962726652</v>
      </c>
      <c r="T846">
        <f>SQRT((100/(J846*[5]Inputs!$B$9))^2-SQRT((100/(J846*[5]Inputs!$B$9))^2/(K846^2+1))^2)*[5]Inputs!$B$8^2/100/2/PI()/50</f>
        <v>9.0805770640656772E-2</v>
      </c>
      <c r="U846">
        <v>0</v>
      </c>
      <c r="V846">
        <v>1</v>
      </c>
      <c r="W846" t="str">
        <f t="shared" si="34"/>
        <v>PSCAD_SMIB_D_5255_SCR4.53_XR1.21_P0_Q-0.395_1P.Unbalanced.44</v>
      </c>
      <c r="X846" t="str">
        <f t="shared" si="35"/>
        <v>0_-0.395_4.53_1.21</v>
      </c>
      <c r="Z846">
        <v>0</v>
      </c>
    </row>
    <row r="847" spans="1:26" x14ac:dyDescent="0.25">
      <c r="A847" t="s">
        <v>1361</v>
      </c>
      <c r="B847" t="s">
        <v>55</v>
      </c>
      <c r="C847" t="s">
        <v>19</v>
      </c>
      <c r="D847" t="s">
        <v>1301</v>
      </c>
      <c r="E847" s="27">
        <v>5255</v>
      </c>
      <c r="F847" s="27" t="s">
        <v>305</v>
      </c>
      <c r="G847">
        <v>25</v>
      </c>
      <c r="H847">
        <v>0</v>
      </c>
      <c r="I847" s="7">
        <v>-0.39500000000000002</v>
      </c>
      <c r="J847" s="7">
        <v>4.53</v>
      </c>
      <c r="K847" s="7">
        <v>1.212</v>
      </c>
      <c r="L847" s="5" t="str">
        <f>VLOOKUP(X847,[5]Inputs!$A:$F,6,FALSE)</f>
        <v>1.0965</v>
      </c>
      <c r="M847" s="5" t="str">
        <f>VLOOKUP(X847,[5]Inputs!$A:$H,8,FALSE)</f>
        <v>0.9875</v>
      </c>
      <c r="N847" s="5" t="str">
        <f>VLOOKUP(X847,[5]Inputs!$A:$H,7,FALSE)</f>
        <v>1.0100</v>
      </c>
      <c r="O847">
        <v>0</v>
      </c>
      <c r="P847">
        <v>0.32500000000000001</v>
      </c>
      <c r="Q847">
        <v>4.9440487600000003</v>
      </c>
      <c r="R847">
        <v>6.8000000000000005E-2</v>
      </c>
      <c r="S847">
        <f>SQRT((100/(J847*[5]Inputs!$B$9))^2/(K847^2+1))*[5]Inputs!$B$8^2/100</f>
        <v>23.537519962726652</v>
      </c>
      <c r="T847">
        <f>SQRT((100/(J847*[5]Inputs!$B$9))^2-SQRT((100/(J847*[5]Inputs!$B$9))^2/(K847^2+1))^2)*[5]Inputs!$B$8^2/100/2/PI()/50</f>
        <v>9.0805770640656772E-2</v>
      </c>
      <c r="U847">
        <v>0</v>
      </c>
      <c r="V847">
        <v>2</v>
      </c>
      <c r="W847" t="str">
        <f t="shared" si="34"/>
        <v>PSCAD_SMIB_D_5255_SCR4.53_XR1.21_P0_Q-0.395_1P.Unbalanced.45</v>
      </c>
      <c r="X847" t="str">
        <f t="shared" si="35"/>
        <v>0_-0.395_4.53_1.21</v>
      </c>
      <c r="Z847">
        <v>0</v>
      </c>
    </row>
    <row r="848" spans="1:26" x14ac:dyDescent="0.25">
      <c r="A848" t="s">
        <v>946</v>
      </c>
      <c r="B848" t="s">
        <v>55</v>
      </c>
      <c r="C848" t="s">
        <v>20</v>
      </c>
      <c r="D848" t="s">
        <v>1301</v>
      </c>
      <c r="E848" s="27">
        <v>5255</v>
      </c>
      <c r="F848" s="27" t="s">
        <v>305</v>
      </c>
      <c r="G848">
        <v>25</v>
      </c>
      <c r="H848">
        <v>1</v>
      </c>
      <c r="I848" s="7">
        <v>0</v>
      </c>
      <c r="J848" s="7">
        <v>7.06</v>
      </c>
      <c r="K848" s="7">
        <v>1.6319999999999999</v>
      </c>
      <c r="L848" s="5" t="str">
        <f>VLOOKUP(X848,[5]Inputs!$A:$F,6,FALSE)</f>
        <v>0.9653</v>
      </c>
      <c r="M848" s="5" t="str">
        <f>VLOOKUP(X848,[5]Inputs!$A:$H,8,FALSE)</f>
        <v>1.0375</v>
      </c>
      <c r="N848" s="5" t="str">
        <f>VLOOKUP(X848,[5]Inputs!$A:$H,7,FALSE)</f>
        <v>1.0300</v>
      </c>
      <c r="O848">
        <v>0</v>
      </c>
      <c r="P848">
        <v>0.32500000000000001</v>
      </c>
      <c r="Q848">
        <v>1E-3</v>
      </c>
      <c r="R848">
        <v>0</v>
      </c>
      <c r="S848">
        <f>SQRT((100/(J848*[5]Inputs!$B$9))^2/(K848^2+1))*[5]Inputs!$B$8^2/100</f>
        <v>12.398416711713384</v>
      </c>
      <c r="T848">
        <f>SQRT((100/(J848*[5]Inputs!$B$9))^2-SQRT((100/(J848*[5]Inputs!$B$9))^2/(K848^2+1))^2)*[5]Inputs!$B$8^2/100/2/PI()/50</f>
        <v>6.4407510153791842E-2</v>
      </c>
      <c r="U848">
        <v>0</v>
      </c>
      <c r="V848">
        <v>0</v>
      </c>
      <c r="W848" t="str">
        <f t="shared" si="34"/>
        <v>PSCAD_SMIB_D_5255_SCR7.06_XR1.63_P1_Q0_PP.Unbalanced.1</v>
      </c>
      <c r="X848" t="str">
        <f t="shared" si="35"/>
        <v>1_0_7.06_1.63</v>
      </c>
      <c r="Z848">
        <v>0</v>
      </c>
    </row>
    <row r="849" spans="1:26" x14ac:dyDescent="0.25">
      <c r="A849" t="s">
        <v>947</v>
      </c>
      <c r="B849" t="s">
        <v>55</v>
      </c>
      <c r="C849" t="s">
        <v>20</v>
      </c>
      <c r="D849" t="s">
        <v>1301</v>
      </c>
      <c r="E849" s="27">
        <v>5255</v>
      </c>
      <c r="F849" s="27" t="s">
        <v>305</v>
      </c>
      <c r="G849">
        <v>25</v>
      </c>
      <c r="H849">
        <v>1</v>
      </c>
      <c r="I849" s="7">
        <v>0</v>
      </c>
      <c r="J849" s="7">
        <v>7.06</v>
      </c>
      <c r="K849" s="7">
        <v>1.6319999999999999</v>
      </c>
      <c r="L849" s="5" t="str">
        <f>VLOOKUP(X849,[5]Inputs!$A:$F,6,FALSE)</f>
        <v>0.9653</v>
      </c>
      <c r="M849" s="5" t="str">
        <f>VLOOKUP(X849,[5]Inputs!$A:$H,8,FALSE)</f>
        <v>1.0375</v>
      </c>
      <c r="N849" s="5" t="str">
        <f>VLOOKUP(X849,[5]Inputs!$A:$H,7,FALSE)</f>
        <v>1.0300</v>
      </c>
      <c r="O849">
        <v>0</v>
      </c>
      <c r="P849">
        <v>0.32500000000000001</v>
      </c>
      <c r="Q849">
        <v>1.26104825</v>
      </c>
      <c r="R849">
        <v>0.02</v>
      </c>
      <c r="S849">
        <f>SQRT((100/(J849*[5]Inputs!$B$9))^2/(K849^2+1))*[5]Inputs!$B$8^2/100</f>
        <v>12.398416711713384</v>
      </c>
      <c r="T849">
        <f>SQRT((100/(J849*[5]Inputs!$B$9))^2-SQRT((100/(J849*[5]Inputs!$B$9))^2/(K849^2+1))^2)*[5]Inputs!$B$8^2/100/2/PI()/50</f>
        <v>6.4407510153791842E-2</v>
      </c>
      <c r="U849">
        <v>0</v>
      </c>
      <c r="V849">
        <v>1</v>
      </c>
      <c r="W849" t="str">
        <f t="shared" si="34"/>
        <v>PSCAD_SMIB_D_5255_SCR7.06_XR1.63_P1_Q0_PP.Unbalanced.2</v>
      </c>
      <c r="X849" t="str">
        <f t="shared" si="35"/>
        <v>1_0_7.06_1.63</v>
      </c>
      <c r="Z849">
        <v>0</v>
      </c>
    </row>
    <row r="850" spans="1:26" x14ac:dyDescent="0.25">
      <c r="A850" t="s">
        <v>948</v>
      </c>
      <c r="B850" t="s">
        <v>55</v>
      </c>
      <c r="C850" t="s">
        <v>20</v>
      </c>
      <c r="D850" t="s">
        <v>1301</v>
      </c>
      <c r="E850" s="27">
        <v>5255</v>
      </c>
      <c r="F850" s="27" t="s">
        <v>305</v>
      </c>
      <c r="G850">
        <v>25</v>
      </c>
      <c r="H850">
        <v>1</v>
      </c>
      <c r="I850" s="7">
        <v>0</v>
      </c>
      <c r="J850" s="7">
        <v>7.06</v>
      </c>
      <c r="K850" s="7">
        <v>1.6319999999999999</v>
      </c>
      <c r="L850" s="5" t="str">
        <f>VLOOKUP(X850,[5]Inputs!$A:$F,6,FALSE)</f>
        <v>0.9653</v>
      </c>
      <c r="M850" s="5" t="str">
        <f>VLOOKUP(X850,[5]Inputs!$A:$H,8,FALSE)</f>
        <v>1.0375</v>
      </c>
      <c r="N850" s="5" t="str">
        <f>VLOOKUP(X850,[5]Inputs!$A:$H,7,FALSE)</f>
        <v>1.0300</v>
      </c>
      <c r="O850">
        <v>0</v>
      </c>
      <c r="P850">
        <v>0.32500000000000001</v>
      </c>
      <c r="Q850">
        <v>2.5220965</v>
      </c>
      <c r="R850">
        <v>3.9E-2</v>
      </c>
      <c r="S850">
        <f>SQRT((100/(J850*[5]Inputs!$B$9))^2/(K850^2+1))*[5]Inputs!$B$8^2/100</f>
        <v>12.398416711713384</v>
      </c>
      <c r="T850">
        <f>SQRT((100/(J850*[5]Inputs!$B$9))^2-SQRT((100/(J850*[5]Inputs!$B$9))^2/(K850^2+1))^2)*[5]Inputs!$B$8^2/100/2/PI()/50</f>
        <v>6.4407510153791842E-2</v>
      </c>
      <c r="U850">
        <v>0</v>
      </c>
      <c r="V850">
        <v>2</v>
      </c>
      <c r="W850" t="str">
        <f t="shared" si="34"/>
        <v>PSCAD_SMIB_D_5255_SCR7.06_XR1.63_P1_Q0_PP.Unbalanced.3</v>
      </c>
      <c r="X850" t="str">
        <f t="shared" si="35"/>
        <v>1_0_7.06_1.63</v>
      </c>
      <c r="Z850">
        <v>0</v>
      </c>
    </row>
    <row r="851" spans="1:26" x14ac:dyDescent="0.25">
      <c r="A851" t="s">
        <v>949</v>
      </c>
      <c r="B851" t="s">
        <v>55</v>
      </c>
      <c r="C851" t="s">
        <v>20</v>
      </c>
      <c r="D851" t="s">
        <v>1301</v>
      </c>
      <c r="E851" s="27">
        <v>5255</v>
      </c>
      <c r="F851" s="27" t="s">
        <v>305</v>
      </c>
      <c r="G851">
        <v>25</v>
      </c>
      <c r="H851">
        <v>1</v>
      </c>
      <c r="I851" s="7">
        <v>0.39500000000000002</v>
      </c>
      <c r="J851" s="7">
        <v>7.06</v>
      </c>
      <c r="K851" s="7">
        <v>1.6319999999999999</v>
      </c>
      <c r="L851" s="5" t="str">
        <f>VLOOKUP(X851,[5]Inputs!$A:$F,6,FALSE)</f>
        <v>0.9162</v>
      </c>
      <c r="M851" s="5" t="str">
        <f>VLOOKUP(X851,[5]Inputs!$A:$H,8,FALSE)</f>
        <v>1.0875</v>
      </c>
      <c r="N851" s="5" t="str">
        <f>VLOOKUP(X851,[5]Inputs!$A:$H,7,FALSE)</f>
        <v>1.0500</v>
      </c>
      <c r="O851">
        <v>0</v>
      </c>
      <c r="P851">
        <v>0.32500000000000001</v>
      </c>
      <c r="Q851">
        <v>1E-3</v>
      </c>
      <c r="R851">
        <v>0</v>
      </c>
      <c r="S851">
        <f>SQRT((100/(J851*[5]Inputs!$B$9))^2/(K851^2+1))*[5]Inputs!$B$8^2/100</f>
        <v>12.398416711713384</v>
      </c>
      <c r="T851">
        <f>SQRT((100/(J851*[5]Inputs!$B$9))^2-SQRT((100/(J851*[5]Inputs!$B$9))^2/(K851^2+1))^2)*[5]Inputs!$B$8^2/100/2/PI()/50</f>
        <v>6.4407510153791842E-2</v>
      </c>
      <c r="U851">
        <v>0</v>
      </c>
      <c r="V851">
        <v>0</v>
      </c>
      <c r="W851" t="str">
        <f t="shared" si="34"/>
        <v>PSCAD_SMIB_D_5255_SCR7.06_XR1.63_P1_Q0.395_PP.Unbalanced.4</v>
      </c>
      <c r="X851" t="str">
        <f t="shared" si="35"/>
        <v>1_0.395_7.06_1.63</v>
      </c>
      <c r="Z851">
        <v>0</v>
      </c>
    </row>
    <row r="852" spans="1:26" x14ac:dyDescent="0.25">
      <c r="A852" t="s">
        <v>950</v>
      </c>
      <c r="B852" t="s">
        <v>55</v>
      </c>
      <c r="C852" t="s">
        <v>20</v>
      </c>
      <c r="D852" t="s">
        <v>1301</v>
      </c>
      <c r="E852" s="27">
        <v>5255</v>
      </c>
      <c r="F852" s="27" t="s">
        <v>305</v>
      </c>
      <c r="G852">
        <v>25</v>
      </c>
      <c r="H852">
        <v>1</v>
      </c>
      <c r="I852" s="7">
        <v>0.39500000000000002</v>
      </c>
      <c r="J852" s="7">
        <v>7.06</v>
      </c>
      <c r="K852" s="7">
        <v>1.6319999999999999</v>
      </c>
      <c r="L852" s="5" t="str">
        <f>VLOOKUP(X852,[5]Inputs!$A:$F,6,FALSE)</f>
        <v>0.9162</v>
      </c>
      <c r="M852" s="5" t="str">
        <f>VLOOKUP(X852,[5]Inputs!$A:$H,8,FALSE)</f>
        <v>1.0875</v>
      </c>
      <c r="N852" s="5" t="str">
        <f>VLOOKUP(X852,[5]Inputs!$A:$H,7,FALSE)</f>
        <v>1.0500</v>
      </c>
      <c r="O852">
        <v>0</v>
      </c>
      <c r="P852">
        <v>0.32500000000000001</v>
      </c>
      <c r="Q852">
        <v>1.26104825</v>
      </c>
      <c r="R852">
        <v>0.02</v>
      </c>
      <c r="S852">
        <f>SQRT((100/(J852*[5]Inputs!$B$9))^2/(K852^2+1))*[5]Inputs!$B$8^2/100</f>
        <v>12.398416711713384</v>
      </c>
      <c r="T852">
        <f>SQRT((100/(J852*[5]Inputs!$B$9))^2-SQRT((100/(J852*[5]Inputs!$B$9))^2/(K852^2+1))^2)*[5]Inputs!$B$8^2/100/2/PI()/50</f>
        <v>6.4407510153791842E-2</v>
      </c>
      <c r="U852">
        <v>0</v>
      </c>
      <c r="V852">
        <v>1</v>
      </c>
      <c r="W852" t="str">
        <f t="shared" si="34"/>
        <v>PSCAD_SMIB_D_5255_SCR7.06_XR1.63_P1_Q0.395_PP.Unbalanced.5</v>
      </c>
      <c r="X852" t="str">
        <f t="shared" si="35"/>
        <v>1_0.395_7.06_1.63</v>
      </c>
      <c r="Z852">
        <v>0</v>
      </c>
    </row>
    <row r="853" spans="1:26" x14ac:dyDescent="0.25">
      <c r="A853" t="s">
        <v>951</v>
      </c>
      <c r="B853" t="s">
        <v>55</v>
      </c>
      <c r="C853" t="s">
        <v>20</v>
      </c>
      <c r="D853" t="s">
        <v>1301</v>
      </c>
      <c r="E853" s="27">
        <v>5255</v>
      </c>
      <c r="F853" s="27" t="s">
        <v>305</v>
      </c>
      <c r="G853">
        <v>25</v>
      </c>
      <c r="H853">
        <v>1</v>
      </c>
      <c r="I853" s="7">
        <v>0.39500000000000002</v>
      </c>
      <c r="J853" s="7">
        <v>7.06</v>
      </c>
      <c r="K853" s="7">
        <v>1.6319999999999999</v>
      </c>
      <c r="L853" s="5" t="str">
        <f>VLOOKUP(X853,[5]Inputs!$A:$F,6,FALSE)</f>
        <v>0.9162</v>
      </c>
      <c r="M853" s="5" t="str">
        <f>VLOOKUP(X853,[5]Inputs!$A:$H,8,FALSE)</f>
        <v>1.0875</v>
      </c>
      <c r="N853" s="5" t="str">
        <f>VLOOKUP(X853,[5]Inputs!$A:$H,7,FALSE)</f>
        <v>1.0500</v>
      </c>
      <c r="O853">
        <v>0</v>
      </c>
      <c r="P853">
        <v>0.32500000000000001</v>
      </c>
      <c r="Q853">
        <v>2.5220965</v>
      </c>
      <c r="R853">
        <v>3.9E-2</v>
      </c>
      <c r="S853">
        <f>SQRT((100/(J853*[5]Inputs!$B$9))^2/(K853^2+1))*[5]Inputs!$B$8^2/100</f>
        <v>12.398416711713384</v>
      </c>
      <c r="T853">
        <f>SQRT((100/(J853*[5]Inputs!$B$9))^2-SQRT((100/(J853*[5]Inputs!$B$9))^2/(K853^2+1))^2)*[5]Inputs!$B$8^2/100/2/PI()/50</f>
        <v>6.4407510153791842E-2</v>
      </c>
      <c r="U853">
        <v>0</v>
      </c>
      <c r="V853">
        <v>2</v>
      </c>
      <c r="W853" t="str">
        <f t="shared" si="34"/>
        <v>PSCAD_SMIB_D_5255_SCR7.06_XR1.63_P1_Q0.395_PP.Unbalanced.6</v>
      </c>
      <c r="X853" t="str">
        <f t="shared" si="35"/>
        <v>1_0.395_7.06_1.63</v>
      </c>
      <c r="Z853">
        <v>0</v>
      </c>
    </row>
    <row r="854" spans="1:26" x14ac:dyDescent="0.25">
      <c r="A854" t="s">
        <v>952</v>
      </c>
      <c r="B854" t="s">
        <v>55</v>
      </c>
      <c r="C854" t="s">
        <v>20</v>
      </c>
      <c r="D854" t="s">
        <v>1301</v>
      </c>
      <c r="E854" s="27">
        <v>5255</v>
      </c>
      <c r="F854" s="27" t="s">
        <v>305</v>
      </c>
      <c r="G854">
        <v>25</v>
      </c>
      <c r="H854">
        <v>1</v>
      </c>
      <c r="I854" s="7">
        <v>-0.39500000000000002</v>
      </c>
      <c r="J854" s="7">
        <v>7.06</v>
      </c>
      <c r="K854" s="7">
        <v>1.6319999999999999</v>
      </c>
      <c r="L854" s="5" t="str">
        <f>VLOOKUP(X854,[5]Inputs!$A:$F,6,FALSE)</f>
        <v>1.0148</v>
      </c>
      <c r="M854" s="5" t="str">
        <f>VLOOKUP(X854,[5]Inputs!$A:$H,8,FALSE)</f>
        <v>1.0000</v>
      </c>
      <c r="N854" s="5" t="str">
        <f>VLOOKUP(X854,[5]Inputs!$A:$H,7,FALSE)</f>
        <v>1.0100</v>
      </c>
      <c r="O854">
        <v>0</v>
      </c>
      <c r="P854">
        <v>0.32500000000000001</v>
      </c>
      <c r="Q854">
        <v>1E-3</v>
      </c>
      <c r="R854">
        <v>0</v>
      </c>
      <c r="S854">
        <f>SQRT((100/(J854*[5]Inputs!$B$9))^2/(K854^2+1))*[5]Inputs!$B$8^2/100</f>
        <v>12.398416711713384</v>
      </c>
      <c r="T854">
        <f>SQRT((100/(J854*[5]Inputs!$B$9))^2-SQRT((100/(J854*[5]Inputs!$B$9))^2/(K854^2+1))^2)*[5]Inputs!$B$8^2/100/2/PI()/50</f>
        <v>6.4407510153791842E-2</v>
      </c>
      <c r="U854">
        <v>0</v>
      </c>
      <c r="V854">
        <v>0</v>
      </c>
      <c r="W854" t="str">
        <f t="shared" si="34"/>
        <v>PSCAD_SMIB_D_5255_SCR7.06_XR1.63_P1_Q-0.395_PP.Unbalanced.7</v>
      </c>
      <c r="X854" t="str">
        <f t="shared" si="35"/>
        <v>1_-0.395_7.06_1.63</v>
      </c>
      <c r="Z854">
        <v>0</v>
      </c>
    </row>
    <row r="855" spans="1:26" x14ac:dyDescent="0.25">
      <c r="A855" t="s">
        <v>953</v>
      </c>
      <c r="B855" t="s">
        <v>55</v>
      </c>
      <c r="C855" t="s">
        <v>20</v>
      </c>
      <c r="D855" t="s">
        <v>1301</v>
      </c>
      <c r="E855" s="27">
        <v>5255</v>
      </c>
      <c r="F855" s="27" t="s">
        <v>305</v>
      </c>
      <c r="G855">
        <v>25</v>
      </c>
      <c r="H855">
        <v>1</v>
      </c>
      <c r="I855" s="7">
        <v>-0.39500000000000002</v>
      </c>
      <c r="J855" s="7">
        <v>7.06</v>
      </c>
      <c r="K855" s="7">
        <v>1.6319999999999999</v>
      </c>
      <c r="L855" s="5" t="str">
        <f>VLOOKUP(X855,[5]Inputs!$A:$F,6,FALSE)</f>
        <v>1.0148</v>
      </c>
      <c r="M855" s="5" t="str">
        <f>VLOOKUP(X855,[5]Inputs!$A:$H,8,FALSE)</f>
        <v>1.0000</v>
      </c>
      <c r="N855" s="5" t="str">
        <f>VLOOKUP(X855,[5]Inputs!$A:$H,7,FALSE)</f>
        <v>1.0100</v>
      </c>
      <c r="O855">
        <v>0</v>
      </c>
      <c r="P855">
        <v>0.32500000000000001</v>
      </c>
      <c r="Q855">
        <v>1.26104825</v>
      </c>
      <c r="R855">
        <v>0.02</v>
      </c>
      <c r="S855">
        <f>SQRT((100/(J855*[5]Inputs!$B$9))^2/(K855^2+1))*[5]Inputs!$B$8^2/100</f>
        <v>12.398416711713384</v>
      </c>
      <c r="T855">
        <f>SQRT((100/(J855*[5]Inputs!$B$9))^2-SQRT((100/(J855*[5]Inputs!$B$9))^2/(K855^2+1))^2)*[5]Inputs!$B$8^2/100/2/PI()/50</f>
        <v>6.4407510153791842E-2</v>
      </c>
      <c r="U855">
        <v>0</v>
      </c>
      <c r="V855">
        <v>1</v>
      </c>
      <c r="W855" t="str">
        <f t="shared" si="34"/>
        <v>PSCAD_SMIB_D_5255_SCR7.06_XR1.63_P1_Q-0.395_PP.Unbalanced.8</v>
      </c>
      <c r="X855" t="str">
        <f t="shared" si="35"/>
        <v>1_-0.395_7.06_1.63</v>
      </c>
      <c r="Z855">
        <v>0</v>
      </c>
    </row>
    <row r="856" spans="1:26" x14ac:dyDescent="0.25">
      <c r="A856" t="s">
        <v>954</v>
      </c>
      <c r="B856" t="s">
        <v>55</v>
      </c>
      <c r="C856" t="s">
        <v>20</v>
      </c>
      <c r="D856" t="s">
        <v>1301</v>
      </c>
      <c r="E856" s="27">
        <v>5255</v>
      </c>
      <c r="F856" s="27" t="s">
        <v>305</v>
      </c>
      <c r="G856">
        <v>25</v>
      </c>
      <c r="H856">
        <v>1</v>
      </c>
      <c r="I856" s="7">
        <v>-0.39500000000000002</v>
      </c>
      <c r="J856" s="7">
        <v>7.06</v>
      </c>
      <c r="K856" s="7">
        <v>1.6319999999999999</v>
      </c>
      <c r="L856" s="5" t="str">
        <f>VLOOKUP(X856,[5]Inputs!$A:$F,6,FALSE)</f>
        <v>1.0148</v>
      </c>
      <c r="M856" s="5" t="str">
        <f>VLOOKUP(X856,[5]Inputs!$A:$H,8,FALSE)</f>
        <v>1.0000</v>
      </c>
      <c r="N856" s="5" t="str">
        <f>VLOOKUP(X856,[5]Inputs!$A:$H,7,FALSE)</f>
        <v>1.0100</v>
      </c>
      <c r="O856">
        <v>0</v>
      </c>
      <c r="P856">
        <v>0.32500000000000001</v>
      </c>
      <c r="Q856">
        <v>2.5220965</v>
      </c>
      <c r="R856">
        <v>3.9E-2</v>
      </c>
      <c r="S856">
        <f>SQRT((100/(J856*[5]Inputs!$B$9))^2/(K856^2+1))*[5]Inputs!$B$8^2/100</f>
        <v>12.398416711713384</v>
      </c>
      <c r="T856">
        <f>SQRT((100/(J856*[5]Inputs!$B$9))^2-SQRT((100/(J856*[5]Inputs!$B$9))^2/(K856^2+1))^2)*[5]Inputs!$B$8^2/100/2/PI()/50</f>
        <v>6.4407510153791842E-2</v>
      </c>
      <c r="U856">
        <v>0</v>
      </c>
      <c r="V856">
        <v>2</v>
      </c>
      <c r="W856" t="str">
        <f t="shared" si="34"/>
        <v>PSCAD_SMIB_D_5255_SCR7.06_XR1.63_P1_Q-0.395_PP.Unbalanced.9</v>
      </c>
      <c r="X856" t="str">
        <f t="shared" si="35"/>
        <v>1_-0.395_7.06_1.63</v>
      </c>
      <c r="Z856">
        <v>0</v>
      </c>
    </row>
    <row r="857" spans="1:26" x14ac:dyDescent="0.25">
      <c r="A857" t="s">
        <v>955</v>
      </c>
      <c r="B857" t="s">
        <v>55</v>
      </c>
      <c r="C857" t="s">
        <v>20</v>
      </c>
      <c r="D857" t="s">
        <v>1301</v>
      </c>
      <c r="E857" s="27">
        <v>5255</v>
      </c>
      <c r="F857" s="27" t="s">
        <v>305</v>
      </c>
      <c r="G857">
        <v>25</v>
      </c>
      <c r="H857">
        <v>0</v>
      </c>
      <c r="I857" s="7">
        <v>0</v>
      </c>
      <c r="J857" s="7">
        <v>7.06</v>
      </c>
      <c r="K857" s="7">
        <v>1.6319999999999999</v>
      </c>
      <c r="L857" s="5" t="str">
        <f>VLOOKUP(X857,[5]Inputs!$A:$F,6,FALSE)</f>
        <v>1.0300</v>
      </c>
      <c r="M857" s="5" t="str">
        <f>VLOOKUP(X857,[5]Inputs!$A:$H,8,FALSE)</f>
        <v>1.0375</v>
      </c>
      <c r="N857" s="5" t="str">
        <f>VLOOKUP(X857,[5]Inputs!$A:$H,7,FALSE)</f>
        <v>1.0300</v>
      </c>
      <c r="O857">
        <v>0</v>
      </c>
      <c r="P857">
        <v>0.32500000000000001</v>
      </c>
      <c r="Q857">
        <v>1E-3</v>
      </c>
      <c r="R857">
        <v>0</v>
      </c>
      <c r="S857">
        <f>SQRT((100/(J857*[5]Inputs!$B$9))^2/(K857^2+1))*[5]Inputs!$B$8^2/100</f>
        <v>12.398416711713384</v>
      </c>
      <c r="T857">
        <f>SQRT((100/(J857*[5]Inputs!$B$9))^2-SQRT((100/(J857*[5]Inputs!$B$9))^2/(K857^2+1))^2)*[5]Inputs!$B$8^2/100/2/PI()/50</f>
        <v>6.4407510153791842E-2</v>
      </c>
      <c r="U857">
        <v>0</v>
      </c>
      <c r="V857">
        <v>0</v>
      </c>
      <c r="W857" t="str">
        <f t="shared" si="34"/>
        <v>PSCAD_SMIB_D_5255_SCR7.06_XR1.63_P0_Q0_PP.Unbalanced.10</v>
      </c>
      <c r="X857" t="str">
        <f t="shared" si="35"/>
        <v>0_0_7.06_1.63</v>
      </c>
      <c r="Z857">
        <v>0</v>
      </c>
    </row>
    <row r="858" spans="1:26" x14ac:dyDescent="0.25">
      <c r="A858" t="s">
        <v>956</v>
      </c>
      <c r="B858" t="s">
        <v>55</v>
      </c>
      <c r="C858" t="s">
        <v>20</v>
      </c>
      <c r="D858" t="s">
        <v>1301</v>
      </c>
      <c r="E858" s="27">
        <v>5255</v>
      </c>
      <c r="F858" s="27" t="s">
        <v>305</v>
      </c>
      <c r="G858">
        <v>25</v>
      </c>
      <c r="H858">
        <v>0</v>
      </c>
      <c r="I858" s="7">
        <v>0</v>
      </c>
      <c r="J858" s="7">
        <v>7.06</v>
      </c>
      <c r="K858" s="7">
        <v>1.6319999999999999</v>
      </c>
      <c r="L858" s="5" t="str">
        <f>VLOOKUP(X858,[5]Inputs!$A:$F,6,FALSE)</f>
        <v>1.0300</v>
      </c>
      <c r="M858" s="5" t="str">
        <f>VLOOKUP(X858,[5]Inputs!$A:$H,8,FALSE)</f>
        <v>1.0375</v>
      </c>
      <c r="N858" s="5" t="str">
        <f>VLOOKUP(X858,[5]Inputs!$A:$H,7,FALSE)</f>
        <v>1.0300</v>
      </c>
      <c r="O858">
        <v>0</v>
      </c>
      <c r="P858">
        <v>0.32500000000000001</v>
      </c>
      <c r="Q858">
        <v>1.26104825</v>
      </c>
      <c r="R858">
        <v>0.02</v>
      </c>
      <c r="S858">
        <f>SQRT((100/(J858*[5]Inputs!$B$9))^2/(K858^2+1))*[5]Inputs!$B$8^2/100</f>
        <v>12.398416711713384</v>
      </c>
      <c r="T858">
        <f>SQRT((100/(J858*[5]Inputs!$B$9))^2-SQRT((100/(J858*[5]Inputs!$B$9))^2/(K858^2+1))^2)*[5]Inputs!$B$8^2/100/2/PI()/50</f>
        <v>6.4407510153791842E-2</v>
      </c>
      <c r="U858">
        <v>0</v>
      </c>
      <c r="V858">
        <v>1</v>
      </c>
      <c r="W858" t="str">
        <f t="shared" si="34"/>
        <v>PSCAD_SMIB_D_5255_SCR7.06_XR1.63_P0_Q0_PP.Unbalanced.11</v>
      </c>
      <c r="X858" t="str">
        <f t="shared" si="35"/>
        <v>0_0_7.06_1.63</v>
      </c>
      <c r="Z858">
        <v>0</v>
      </c>
    </row>
    <row r="859" spans="1:26" x14ac:dyDescent="0.25">
      <c r="A859" t="s">
        <v>957</v>
      </c>
      <c r="B859" t="s">
        <v>55</v>
      </c>
      <c r="C859" t="s">
        <v>20</v>
      </c>
      <c r="D859" t="s">
        <v>1301</v>
      </c>
      <c r="E859" s="27">
        <v>5255</v>
      </c>
      <c r="F859" s="27" t="s">
        <v>305</v>
      </c>
      <c r="G859">
        <v>25</v>
      </c>
      <c r="H859">
        <v>0</v>
      </c>
      <c r="I859" s="7">
        <v>0</v>
      </c>
      <c r="J859" s="7">
        <v>7.06</v>
      </c>
      <c r="K859" s="7">
        <v>1.6319999999999999</v>
      </c>
      <c r="L859" s="5" t="str">
        <f>VLOOKUP(X859,[5]Inputs!$A:$F,6,FALSE)</f>
        <v>1.0300</v>
      </c>
      <c r="M859" s="5" t="str">
        <f>VLOOKUP(X859,[5]Inputs!$A:$H,8,FALSE)</f>
        <v>1.0375</v>
      </c>
      <c r="N859" s="5" t="str">
        <f>VLOOKUP(X859,[5]Inputs!$A:$H,7,FALSE)</f>
        <v>1.0300</v>
      </c>
      <c r="O859">
        <v>0</v>
      </c>
      <c r="P859">
        <v>0.32500000000000001</v>
      </c>
      <c r="Q859">
        <v>2.5220965</v>
      </c>
      <c r="R859">
        <v>3.9E-2</v>
      </c>
      <c r="S859">
        <f>SQRT((100/(J859*[5]Inputs!$B$9))^2/(K859^2+1))*[5]Inputs!$B$8^2/100</f>
        <v>12.398416711713384</v>
      </c>
      <c r="T859">
        <f>SQRT((100/(J859*[5]Inputs!$B$9))^2-SQRT((100/(J859*[5]Inputs!$B$9))^2/(K859^2+1))^2)*[5]Inputs!$B$8^2/100/2/PI()/50</f>
        <v>6.4407510153791842E-2</v>
      </c>
      <c r="U859">
        <v>0</v>
      </c>
      <c r="V859">
        <v>2</v>
      </c>
      <c r="W859" t="str">
        <f t="shared" si="34"/>
        <v>PSCAD_SMIB_D_5255_SCR7.06_XR1.63_P0_Q0_PP.Unbalanced.12</v>
      </c>
      <c r="X859" t="str">
        <f t="shared" si="35"/>
        <v>0_0_7.06_1.63</v>
      </c>
      <c r="Z859">
        <v>0</v>
      </c>
    </row>
    <row r="860" spans="1:26" x14ac:dyDescent="0.25">
      <c r="A860" t="s">
        <v>958</v>
      </c>
      <c r="B860" t="s">
        <v>55</v>
      </c>
      <c r="C860" t="s">
        <v>20</v>
      </c>
      <c r="D860" t="s">
        <v>1301</v>
      </c>
      <c r="E860" s="27">
        <v>5255</v>
      </c>
      <c r="F860" s="27" t="s">
        <v>305</v>
      </c>
      <c r="G860">
        <v>25</v>
      </c>
      <c r="H860">
        <v>0</v>
      </c>
      <c r="I860" s="7">
        <v>0.39500000000000002</v>
      </c>
      <c r="J860" s="7">
        <v>7.06</v>
      </c>
      <c r="K860" s="7">
        <v>1.6319999999999999</v>
      </c>
      <c r="L860" s="5" t="str">
        <f>VLOOKUP(X860,[5]Inputs!$A:$F,6,FALSE)</f>
        <v>0.9841</v>
      </c>
      <c r="M860" s="5" t="str">
        <f>VLOOKUP(X860,[5]Inputs!$A:$H,8,FALSE)</f>
        <v>1.0750</v>
      </c>
      <c r="N860" s="5" t="str">
        <f>VLOOKUP(X860,[5]Inputs!$A:$H,7,FALSE)</f>
        <v>1.0500</v>
      </c>
      <c r="O860">
        <v>0</v>
      </c>
      <c r="P860">
        <v>0.32500000000000001</v>
      </c>
      <c r="Q860">
        <v>1E-3</v>
      </c>
      <c r="R860">
        <v>0</v>
      </c>
      <c r="S860">
        <f>SQRT((100/(J860*[5]Inputs!$B$9))^2/(K860^2+1))*[5]Inputs!$B$8^2/100</f>
        <v>12.398416711713384</v>
      </c>
      <c r="T860">
        <f>SQRT((100/(J860*[5]Inputs!$B$9))^2-SQRT((100/(J860*[5]Inputs!$B$9))^2/(K860^2+1))^2)*[5]Inputs!$B$8^2/100/2/PI()/50</f>
        <v>6.4407510153791842E-2</v>
      </c>
      <c r="U860">
        <v>0</v>
      </c>
      <c r="V860">
        <v>0</v>
      </c>
      <c r="W860" t="str">
        <f t="shared" si="34"/>
        <v>PSCAD_SMIB_D_5255_SCR7.06_XR1.63_P0_Q0.395_PP.Unbalanced.13</v>
      </c>
      <c r="X860" t="str">
        <f t="shared" si="35"/>
        <v>0_0.395_7.06_1.63</v>
      </c>
      <c r="Z860">
        <v>0</v>
      </c>
    </row>
    <row r="861" spans="1:26" x14ac:dyDescent="0.25">
      <c r="A861" t="s">
        <v>959</v>
      </c>
      <c r="B861" t="s">
        <v>55</v>
      </c>
      <c r="C861" t="s">
        <v>20</v>
      </c>
      <c r="D861" t="s">
        <v>1301</v>
      </c>
      <c r="E861" s="27">
        <v>5255</v>
      </c>
      <c r="F861" s="27" t="s">
        <v>305</v>
      </c>
      <c r="G861">
        <v>25</v>
      </c>
      <c r="H861">
        <v>0</v>
      </c>
      <c r="I861" s="7">
        <v>0.39500000000000002</v>
      </c>
      <c r="J861" s="7">
        <v>7.06</v>
      </c>
      <c r="K861" s="7">
        <v>1.6319999999999999</v>
      </c>
      <c r="L861" s="5" t="str">
        <f>VLOOKUP(X861,[5]Inputs!$A:$F,6,FALSE)</f>
        <v>0.9841</v>
      </c>
      <c r="M861" s="5" t="str">
        <f>VLOOKUP(X861,[5]Inputs!$A:$H,8,FALSE)</f>
        <v>1.0750</v>
      </c>
      <c r="N861" s="5" t="str">
        <f>VLOOKUP(X861,[5]Inputs!$A:$H,7,FALSE)</f>
        <v>1.0500</v>
      </c>
      <c r="O861">
        <v>0</v>
      </c>
      <c r="P861">
        <v>0.32500000000000001</v>
      </c>
      <c r="Q861">
        <v>1.26104825</v>
      </c>
      <c r="R861">
        <v>0.02</v>
      </c>
      <c r="S861">
        <f>SQRT((100/(J861*[5]Inputs!$B$9))^2/(K861^2+1))*[5]Inputs!$B$8^2/100</f>
        <v>12.398416711713384</v>
      </c>
      <c r="T861">
        <f>SQRT((100/(J861*[5]Inputs!$B$9))^2-SQRT((100/(J861*[5]Inputs!$B$9))^2/(K861^2+1))^2)*[5]Inputs!$B$8^2/100/2/PI()/50</f>
        <v>6.4407510153791842E-2</v>
      </c>
      <c r="U861">
        <v>0</v>
      </c>
      <c r="V861">
        <v>1</v>
      </c>
      <c r="W861" t="str">
        <f t="shared" si="34"/>
        <v>PSCAD_SMIB_D_5255_SCR7.06_XR1.63_P0_Q0.395_PP.Unbalanced.14</v>
      </c>
      <c r="X861" t="str">
        <f t="shared" si="35"/>
        <v>0_0.395_7.06_1.63</v>
      </c>
      <c r="Z861">
        <v>0</v>
      </c>
    </row>
    <row r="862" spans="1:26" x14ac:dyDescent="0.25">
      <c r="A862" t="s">
        <v>960</v>
      </c>
      <c r="B862" t="s">
        <v>55</v>
      </c>
      <c r="C862" t="s">
        <v>20</v>
      </c>
      <c r="D862" t="s">
        <v>1301</v>
      </c>
      <c r="E862" s="27">
        <v>5255</v>
      </c>
      <c r="F862" s="27" t="s">
        <v>305</v>
      </c>
      <c r="G862">
        <v>25</v>
      </c>
      <c r="H862">
        <v>0</v>
      </c>
      <c r="I862" s="7">
        <v>0.39500000000000002</v>
      </c>
      <c r="J862" s="7">
        <v>7.06</v>
      </c>
      <c r="K862" s="7">
        <v>1.6319999999999999</v>
      </c>
      <c r="L862" s="5" t="str">
        <f>VLOOKUP(X862,[5]Inputs!$A:$F,6,FALSE)</f>
        <v>0.9841</v>
      </c>
      <c r="M862" s="5" t="str">
        <f>VLOOKUP(X862,[5]Inputs!$A:$H,8,FALSE)</f>
        <v>1.0750</v>
      </c>
      <c r="N862" s="5" t="str">
        <f>VLOOKUP(X862,[5]Inputs!$A:$H,7,FALSE)</f>
        <v>1.0500</v>
      </c>
      <c r="O862">
        <v>0</v>
      </c>
      <c r="P862">
        <v>0.32500000000000001</v>
      </c>
      <c r="Q862">
        <v>2.5220965</v>
      </c>
      <c r="R862">
        <v>3.9E-2</v>
      </c>
      <c r="S862">
        <f>SQRT((100/(J862*[5]Inputs!$B$9))^2/(K862^2+1))*[5]Inputs!$B$8^2/100</f>
        <v>12.398416711713384</v>
      </c>
      <c r="T862">
        <f>SQRT((100/(J862*[5]Inputs!$B$9))^2-SQRT((100/(J862*[5]Inputs!$B$9))^2/(K862^2+1))^2)*[5]Inputs!$B$8^2/100/2/PI()/50</f>
        <v>6.4407510153791842E-2</v>
      </c>
      <c r="U862">
        <v>0</v>
      </c>
      <c r="V862">
        <v>2</v>
      </c>
      <c r="W862" t="str">
        <f t="shared" si="34"/>
        <v>PSCAD_SMIB_D_5255_SCR7.06_XR1.63_P0_Q0.395_PP.Unbalanced.15</v>
      </c>
      <c r="X862" t="str">
        <f t="shared" si="35"/>
        <v>0_0.395_7.06_1.63</v>
      </c>
      <c r="Z862">
        <v>0</v>
      </c>
    </row>
    <row r="863" spans="1:26" x14ac:dyDescent="0.25">
      <c r="A863" t="s">
        <v>961</v>
      </c>
      <c r="B863" t="s">
        <v>55</v>
      </c>
      <c r="C863" t="s">
        <v>20</v>
      </c>
      <c r="D863" t="s">
        <v>1301</v>
      </c>
      <c r="E863" s="27">
        <v>5255</v>
      </c>
      <c r="F863" s="27" t="s">
        <v>305</v>
      </c>
      <c r="G863">
        <v>25</v>
      </c>
      <c r="H863">
        <v>0</v>
      </c>
      <c r="I863" s="7">
        <v>-0.39500000000000002</v>
      </c>
      <c r="J863" s="7">
        <v>7.06</v>
      </c>
      <c r="K863" s="7">
        <v>1.6319999999999999</v>
      </c>
      <c r="L863" s="5" t="str">
        <f>VLOOKUP(X863,[5]Inputs!$A:$F,6,FALSE)</f>
        <v>1.0766</v>
      </c>
      <c r="M863" s="5" t="str">
        <f>VLOOKUP(X863,[5]Inputs!$A:$H,8,FALSE)</f>
        <v>0.9875</v>
      </c>
      <c r="N863" s="5" t="str">
        <f>VLOOKUP(X863,[5]Inputs!$A:$H,7,FALSE)</f>
        <v>1.0100</v>
      </c>
      <c r="O863">
        <v>0</v>
      </c>
      <c r="P863">
        <v>0.32500000000000001</v>
      </c>
      <c r="Q863">
        <v>1E-3</v>
      </c>
      <c r="R863">
        <v>0</v>
      </c>
      <c r="S863">
        <f>SQRT((100/(J863*[5]Inputs!$B$9))^2/(K863^2+1))*[5]Inputs!$B$8^2/100</f>
        <v>12.398416711713384</v>
      </c>
      <c r="T863">
        <f>SQRT((100/(J863*[5]Inputs!$B$9))^2-SQRT((100/(J863*[5]Inputs!$B$9))^2/(K863^2+1))^2)*[5]Inputs!$B$8^2/100/2/PI()/50</f>
        <v>6.4407510153791842E-2</v>
      </c>
      <c r="U863">
        <v>0</v>
      </c>
      <c r="V863">
        <v>0</v>
      </c>
      <c r="W863" t="str">
        <f t="shared" si="34"/>
        <v>PSCAD_SMIB_D_5255_SCR7.06_XR1.63_P0_Q-0.395_PP.Unbalanced.16</v>
      </c>
      <c r="X863" t="str">
        <f t="shared" si="35"/>
        <v>0_-0.395_7.06_1.63</v>
      </c>
      <c r="Z863">
        <v>0</v>
      </c>
    </row>
    <row r="864" spans="1:26" x14ac:dyDescent="0.25">
      <c r="A864" t="s">
        <v>962</v>
      </c>
      <c r="B864" t="s">
        <v>55</v>
      </c>
      <c r="C864" t="s">
        <v>20</v>
      </c>
      <c r="D864" t="s">
        <v>1301</v>
      </c>
      <c r="E864" s="27">
        <v>5255</v>
      </c>
      <c r="F864" s="27" t="s">
        <v>305</v>
      </c>
      <c r="G864">
        <v>25</v>
      </c>
      <c r="H864">
        <v>0</v>
      </c>
      <c r="I864" s="7">
        <v>-0.39500000000000002</v>
      </c>
      <c r="J864" s="7">
        <v>7.06</v>
      </c>
      <c r="K864" s="7">
        <v>1.6319999999999999</v>
      </c>
      <c r="L864" s="5" t="str">
        <f>VLOOKUP(X864,[5]Inputs!$A:$F,6,FALSE)</f>
        <v>1.0766</v>
      </c>
      <c r="M864" s="5" t="str">
        <f>VLOOKUP(X864,[5]Inputs!$A:$H,8,FALSE)</f>
        <v>0.9875</v>
      </c>
      <c r="N864" s="5" t="str">
        <f>VLOOKUP(X864,[5]Inputs!$A:$H,7,FALSE)</f>
        <v>1.0100</v>
      </c>
      <c r="O864">
        <v>0</v>
      </c>
      <c r="P864">
        <v>0.32500000000000001</v>
      </c>
      <c r="Q864">
        <v>1.26104825</v>
      </c>
      <c r="R864">
        <v>0.02</v>
      </c>
      <c r="S864">
        <f>SQRT((100/(J864*[5]Inputs!$B$9))^2/(K864^2+1))*[5]Inputs!$B$8^2/100</f>
        <v>12.398416711713384</v>
      </c>
      <c r="T864">
        <f>SQRT((100/(J864*[5]Inputs!$B$9))^2-SQRT((100/(J864*[5]Inputs!$B$9))^2/(K864^2+1))^2)*[5]Inputs!$B$8^2/100/2/PI()/50</f>
        <v>6.4407510153791842E-2</v>
      </c>
      <c r="U864">
        <v>0</v>
      </c>
      <c r="V864">
        <v>1</v>
      </c>
      <c r="W864" t="str">
        <f t="shared" si="34"/>
        <v>PSCAD_SMIB_D_5255_SCR7.06_XR1.63_P0_Q-0.395_PP.Unbalanced.17</v>
      </c>
      <c r="X864" t="str">
        <f t="shared" si="35"/>
        <v>0_-0.395_7.06_1.63</v>
      </c>
      <c r="Z864">
        <v>0</v>
      </c>
    </row>
    <row r="865" spans="1:26" x14ac:dyDescent="0.25">
      <c r="A865" t="s">
        <v>963</v>
      </c>
      <c r="B865" t="s">
        <v>55</v>
      </c>
      <c r="C865" t="s">
        <v>20</v>
      </c>
      <c r="D865" t="s">
        <v>1301</v>
      </c>
      <c r="E865" s="27">
        <v>5255</v>
      </c>
      <c r="F865" s="27" t="s">
        <v>305</v>
      </c>
      <c r="G865">
        <v>25</v>
      </c>
      <c r="H865">
        <v>0</v>
      </c>
      <c r="I865" s="7">
        <v>-0.39500000000000002</v>
      </c>
      <c r="J865" s="7">
        <v>7.06</v>
      </c>
      <c r="K865" s="7">
        <v>1.6319999999999999</v>
      </c>
      <c r="L865" s="5" t="str">
        <f>VLOOKUP(X865,[5]Inputs!$A:$F,6,FALSE)</f>
        <v>1.0766</v>
      </c>
      <c r="M865" s="5" t="str">
        <f>VLOOKUP(X865,[5]Inputs!$A:$H,8,FALSE)</f>
        <v>0.9875</v>
      </c>
      <c r="N865" s="5" t="str">
        <f>VLOOKUP(X865,[5]Inputs!$A:$H,7,FALSE)</f>
        <v>1.0100</v>
      </c>
      <c r="O865">
        <v>0</v>
      </c>
      <c r="P865">
        <v>0.32500000000000001</v>
      </c>
      <c r="Q865">
        <v>2.5220965</v>
      </c>
      <c r="R865">
        <v>3.9E-2</v>
      </c>
      <c r="S865">
        <f>SQRT((100/(J865*[5]Inputs!$B$9))^2/(K865^2+1))*[5]Inputs!$B$8^2/100</f>
        <v>12.398416711713384</v>
      </c>
      <c r="T865">
        <f>SQRT((100/(J865*[5]Inputs!$B$9))^2-SQRT((100/(J865*[5]Inputs!$B$9))^2/(K865^2+1))^2)*[5]Inputs!$B$8^2/100/2/PI()/50</f>
        <v>6.4407510153791842E-2</v>
      </c>
      <c r="U865">
        <v>0</v>
      </c>
      <c r="V865">
        <v>2</v>
      </c>
      <c r="W865" t="str">
        <f t="shared" si="34"/>
        <v>PSCAD_SMIB_D_5255_SCR7.06_XR1.63_P0_Q-0.395_PP.Unbalanced.18</v>
      </c>
      <c r="X865" t="str">
        <f t="shared" si="35"/>
        <v>0_-0.395_7.06_1.63</v>
      </c>
      <c r="Z865">
        <v>0</v>
      </c>
    </row>
    <row r="866" spans="1:26" x14ac:dyDescent="0.25">
      <c r="A866" t="s">
        <v>973</v>
      </c>
      <c r="B866" t="s">
        <v>55</v>
      </c>
      <c r="C866" t="s">
        <v>20</v>
      </c>
      <c r="D866" t="s">
        <v>1301</v>
      </c>
      <c r="E866" s="27">
        <v>5255</v>
      </c>
      <c r="F866" s="27" t="s">
        <v>305</v>
      </c>
      <c r="G866">
        <v>25</v>
      </c>
      <c r="H866">
        <v>1</v>
      </c>
      <c r="I866" s="7">
        <v>0</v>
      </c>
      <c r="J866" s="7">
        <v>4.53</v>
      </c>
      <c r="K866" s="7">
        <v>1.212</v>
      </c>
      <c r="L866" s="5" t="str">
        <f>VLOOKUP(X866,[5]Inputs!$A:$F,6,FALSE)</f>
        <v>0.9087</v>
      </c>
      <c r="M866" s="5" t="str">
        <f>VLOOKUP(X866,[5]Inputs!$A:$H,8,FALSE)</f>
        <v>1.0375</v>
      </c>
      <c r="N866" s="5" t="str">
        <f>VLOOKUP(X866,[5]Inputs!$A:$H,7,FALSE)</f>
        <v>1.0300</v>
      </c>
      <c r="O866">
        <v>0</v>
      </c>
      <c r="P866">
        <v>0.32500000000000001</v>
      </c>
      <c r="Q866">
        <v>1E-3</v>
      </c>
      <c r="R866">
        <v>0</v>
      </c>
      <c r="S866">
        <f>SQRT((100/(J866*[5]Inputs!$B$9))^2/(K866^2+1))*[5]Inputs!$B$8^2/100</f>
        <v>23.537519962726652</v>
      </c>
      <c r="T866">
        <f>SQRT((100/(J866*[5]Inputs!$B$9))^2-SQRT((100/(J866*[5]Inputs!$B$9))^2/(K866^2+1))^2)*[5]Inputs!$B$8^2/100/2/PI()/50</f>
        <v>9.0805770640656772E-2</v>
      </c>
      <c r="U866">
        <v>0</v>
      </c>
      <c r="V866">
        <v>0</v>
      </c>
      <c r="W866" t="str">
        <f t="shared" si="34"/>
        <v>PSCAD_SMIB_D_5255_SCR4.53_XR1.21_P1_Q0_PP.Unbalanced.28</v>
      </c>
      <c r="X866" t="str">
        <f t="shared" si="35"/>
        <v>1_0_4.53_1.21</v>
      </c>
      <c r="Z866">
        <v>0</v>
      </c>
    </row>
    <row r="867" spans="1:26" x14ac:dyDescent="0.25">
      <c r="A867" t="s">
        <v>974</v>
      </c>
      <c r="B867" t="s">
        <v>55</v>
      </c>
      <c r="C867" t="s">
        <v>20</v>
      </c>
      <c r="D867" t="s">
        <v>1301</v>
      </c>
      <c r="E867" s="27">
        <v>5255</v>
      </c>
      <c r="F867" s="27" t="s">
        <v>305</v>
      </c>
      <c r="G867">
        <v>25</v>
      </c>
      <c r="H867">
        <v>1</v>
      </c>
      <c r="I867" s="7">
        <v>0</v>
      </c>
      <c r="J867" s="7">
        <v>4.53</v>
      </c>
      <c r="K867" s="7">
        <v>1.212</v>
      </c>
      <c r="L867" s="5" t="str">
        <f>VLOOKUP(X867,[5]Inputs!$A:$F,6,FALSE)</f>
        <v>0.9087</v>
      </c>
      <c r="M867" s="5" t="str">
        <f>VLOOKUP(X867,[5]Inputs!$A:$H,8,FALSE)</f>
        <v>1.0375</v>
      </c>
      <c r="N867" s="5" t="str">
        <f>VLOOKUP(X867,[5]Inputs!$A:$H,7,FALSE)</f>
        <v>1.0300</v>
      </c>
      <c r="O867">
        <v>0</v>
      </c>
      <c r="P867">
        <v>0.32500000000000001</v>
      </c>
      <c r="Q867">
        <v>2.4720243800000001</v>
      </c>
      <c r="R867">
        <v>3.4000000000000002E-2</v>
      </c>
      <c r="S867">
        <f>SQRT((100/(J867*[5]Inputs!$B$9))^2/(K867^2+1))*[5]Inputs!$B$8^2/100</f>
        <v>23.537519962726652</v>
      </c>
      <c r="T867">
        <f>SQRT((100/(J867*[5]Inputs!$B$9))^2-SQRT((100/(J867*[5]Inputs!$B$9))^2/(K867^2+1))^2)*[5]Inputs!$B$8^2/100/2/PI()/50</f>
        <v>9.0805770640656772E-2</v>
      </c>
      <c r="U867">
        <v>0</v>
      </c>
      <c r="V867">
        <v>1</v>
      </c>
      <c r="W867" t="str">
        <f t="shared" si="34"/>
        <v>PSCAD_SMIB_D_5255_SCR4.53_XR1.21_P1_Q0_PP.Unbalanced.29</v>
      </c>
      <c r="X867" t="str">
        <f t="shared" si="35"/>
        <v>1_0_4.53_1.21</v>
      </c>
      <c r="Z867">
        <v>0</v>
      </c>
    </row>
    <row r="868" spans="1:26" x14ac:dyDescent="0.25">
      <c r="A868" t="s">
        <v>975</v>
      </c>
      <c r="B868" t="s">
        <v>55</v>
      </c>
      <c r="C868" t="s">
        <v>20</v>
      </c>
      <c r="D868" t="s">
        <v>1301</v>
      </c>
      <c r="E868" s="27">
        <v>5255</v>
      </c>
      <c r="F868" s="27" t="s">
        <v>305</v>
      </c>
      <c r="G868">
        <v>25</v>
      </c>
      <c r="H868">
        <v>1</v>
      </c>
      <c r="I868" s="7">
        <v>0</v>
      </c>
      <c r="J868" s="7">
        <v>4.53</v>
      </c>
      <c r="K868" s="7">
        <v>1.212</v>
      </c>
      <c r="L868" s="5" t="str">
        <f>VLOOKUP(X868,[5]Inputs!$A:$F,6,FALSE)</f>
        <v>0.9087</v>
      </c>
      <c r="M868" s="5" t="str">
        <f>VLOOKUP(X868,[5]Inputs!$A:$H,8,FALSE)</f>
        <v>1.0375</v>
      </c>
      <c r="N868" s="5" t="str">
        <f>VLOOKUP(X868,[5]Inputs!$A:$H,7,FALSE)</f>
        <v>1.0300</v>
      </c>
      <c r="O868">
        <v>0</v>
      </c>
      <c r="P868">
        <v>0.32500000000000001</v>
      </c>
      <c r="Q868">
        <v>4.9440487600000003</v>
      </c>
      <c r="R868">
        <v>6.8000000000000005E-2</v>
      </c>
      <c r="S868">
        <f>SQRT((100/(J868*[5]Inputs!$B$9))^2/(K868^2+1))*[5]Inputs!$B$8^2/100</f>
        <v>23.537519962726652</v>
      </c>
      <c r="T868">
        <f>SQRT((100/(J868*[5]Inputs!$B$9))^2-SQRT((100/(J868*[5]Inputs!$B$9))^2/(K868^2+1))^2)*[5]Inputs!$B$8^2/100/2/PI()/50</f>
        <v>9.0805770640656772E-2</v>
      </c>
      <c r="U868">
        <v>0</v>
      </c>
      <c r="V868">
        <v>2</v>
      </c>
      <c r="W868" t="str">
        <f t="shared" si="34"/>
        <v>PSCAD_SMIB_D_5255_SCR4.53_XR1.21_P1_Q0_PP.Unbalanced.30</v>
      </c>
      <c r="X868" t="str">
        <f t="shared" si="35"/>
        <v>1_0_4.53_1.21</v>
      </c>
      <c r="Z868">
        <v>0</v>
      </c>
    </row>
    <row r="869" spans="1:26" x14ac:dyDescent="0.25">
      <c r="A869" t="s">
        <v>976</v>
      </c>
      <c r="B869" t="s">
        <v>55</v>
      </c>
      <c r="C869" t="s">
        <v>20</v>
      </c>
      <c r="D869" t="s">
        <v>1301</v>
      </c>
      <c r="E869" s="27">
        <v>5255</v>
      </c>
      <c r="F869" s="27" t="s">
        <v>305</v>
      </c>
      <c r="G869">
        <v>25</v>
      </c>
      <c r="H869">
        <v>1</v>
      </c>
      <c r="I869" s="7">
        <v>0.39500000000000002</v>
      </c>
      <c r="J869" s="7">
        <v>4.53</v>
      </c>
      <c r="K869" s="7">
        <v>1.212</v>
      </c>
      <c r="L869" s="5" t="str">
        <f>VLOOKUP(X869,[5]Inputs!$A:$F,6,FALSE)</f>
        <v>0.8357</v>
      </c>
      <c r="M869" s="5" t="str">
        <f>VLOOKUP(X869,[5]Inputs!$A:$H,8,FALSE)</f>
        <v>1.0875</v>
      </c>
      <c r="N869" s="5" t="str">
        <f>VLOOKUP(X869,[5]Inputs!$A:$H,7,FALSE)</f>
        <v>1.0500</v>
      </c>
      <c r="O869">
        <v>0</v>
      </c>
      <c r="P869">
        <v>0.32500000000000001</v>
      </c>
      <c r="Q869">
        <v>1E-3</v>
      </c>
      <c r="R869">
        <v>0</v>
      </c>
      <c r="S869">
        <f>SQRT((100/(J869*[5]Inputs!$B$9))^2/(K869^2+1))*[5]Inputs!$B$8^2/100</f>
        <v>23.537519962726652</v>
      </c>
      <c r="T869">
        <f>SQRT((100/(J869*[5]Inputs!$B$9))^2-SQRT((100/(J869*[5]Inputs!$B$9))^2/(K869^2+1))^2)*[5]Inputs!$B$8^2/100/2/PI()/50</f>
        <v>9.0805770640656772E-2</v>
      </c>
      <c r="U869">
        <v>0</v>
      </c>
      <c r="V869">
        <v>0</v>
      </c>
      <c r="W869" t="str">
        <f t="shared" si="34"/>
        <v>PSCAD_SMIB_D_5255_SCR4.53_XR1.21_P1_Q0.395_PP.Unbalanced.31</v>
      </c>
      <c r="X869" t="str">
        <f t="shared" si="35"/>
        <v>1_0.395_4.53_1.21</v>
      </c>
      <c r="Z869">
        <v>0</v>
      </c>
    </row>
    <row r="870" spans="1:26" x14ac:dyDescent="0.25">
      <c r="A870" t="s">
        <v>977</v>
      </c>
      <c r="B870" t="s">
        <v>55</v>
      </c>
      <c r="C870" t="s">
        <v>20</v>
      </c>
      <c r="D870" t="s">
        <v>1301</v>
      </c>
      <c r="E870" s="27">
        <v>5255</v>
      </c>
      <c r="F870" s="27" t="s">
        <v>305</v>
      </c>
      <c r="G870">
        <v>25</v>
      </c>
      <c r="H870">
        <v>1</v>
      </c>
      <c r="I870" s="7">
        <v>0.39500000000000002</v>
      </c>
      <c r="J870" s="7">
        <v>4.53</v>
      </c>
      <c r="K870" s="7">
        <v>1.212</v>
      </c>
      <c r="L870" s="5" t="str">
        <f>VLOOKUP(X870,[5]Inputs!$A:$F,6,FALSE)</f>
        <v>0.8357</v>
      </c>
      <c r="M870" s="5" t="str">
        <f>VLOOKUP(X870,[5]Inputs!$A:$H,8,FALSE)</f>
        <v>1.0875</v>
      </c>
      <c r="N870" s="5" t="str">
        <f>VLOOKUP(X870,[5]Inputs!$A:$H,7,FALSE)</f>
        <v>1.0500</v>
      </c>
      <c r="O870">
        <v>0</v>
      </c>
      <c r="P870">
        <v>0.32500000000000001</v>
      </c>
      <c r="Q870">
        <v>2.4720243800000001</v>
      </c>
      <c r="R870">
        <v>3.4000000000000002E-2</v>
      </c>
      <c r="S870">
        <f>SQRT((100/(J870*[5]Inputs!$B$9))^2/(K870^2+1))*[5]Inputs!$B$8^2/100</f>
        <v>23.537519962726652</v>
      </c>
      <c r="T870">
        <f>SQRT((100/(J870*[5]Inputs!$B$9))^2-SQRT((100/(J870*[5]Inputs!$B$9))^2/(K870^2+1))^2)*[5]Inputs!$B$8^2/100/2/PI()/50</f>
        <v>9.0805770640656772E-2</v>
      </c>
      <c r="U870">
        <v>0</v>
      </c>
      <c r="V870">
        <v>1</v>
      </c>
      <c r="W870" t="str">
        <f t="shared" si="34"/>
        <v>PSCAD_SMIB_D_5255_SCR4.53_XR1.21_P1_Q0.395_PP.Unbalanced.32</v>
      </c>
      <c r="X870" t="str">
        <f t="shared" si="35"/>
        <v>1_0.395_4.53_1.21</v>
      </c>
      <c r="Z870">
        <v>0</v>
      </c>
    </row>
    <row r="871" spans="1:26" x14ac:dyDescent="0.25">
      <c r="A871" t="s">
        <v>978</v>
      </c>
      <c r="B871" t="s">
        <v>55</v>
      </c>
      <c r="C871" t="s">
        <v>20</v>
      </c>
      <c r="D871" t="s">
        <v>1301</v>
      </c>
      <c r="E871" s="27">
        <v>5255</v>
      </c>
      <c r="F871" s="27" t="s">
        <v>305</v>
      </c>
      <c r="G871">
        <v>25</v>
      </c>
      <c r="H871">
        <v>1</v>
      </c>
      <c r="I871" s="7">
        <v>0.39500000000000002</v>
      </c>
      <c r="J871" s="7">
        <v>4.53</v>
      </c>
      <c r="K871" s="7">
        <v>1.212</v>
      </c>
      <c r="L871" s="5" t="str">
        <f>VLOOKUP(X871,[5]Inputs!$A:$F,6,FALSE)</f>
        <v>0.8357</v>
      </c>
      <c r="M871" s="5" t="str">
        <f>VLOOKUP(X871,[5]Inputs!$A:$H,8,FALSE)</f>
        <v>1.0875</v>
      </c>
      <c r="N871" s="5" t="str">
        <f>VLOOKUP(X871,[5]Inputs!$A:$H,7,FALSE)</f>
        <v>1.0500</v>
      </c>
      <c r="O871">
        <v>0</v>
      </c>
      <c r="P871">
        <v>0.32500000000000001</v>
      </c>
      <c r="Q871">
        <v>4.9440487600000003</v>
      </c>
      <c r="R871">
        <v>6.8000000000000005E-2</v>
      </c>
      <c r="S871">
        <f>SQRT((100/(J871*[5]Inputs!$B$9))^2/(K871^2+1))*[5]Inputs!$B$8^2/100</f>
        <v>23.537519962726652</v>
      </c>
      <c r="T871">
        <f>SQRT((100/(J871*[5]Inputs!$B$9))^2-SQRT((100/(J871*[5]Inputs!$B$9))^2/(K871^2+1))^2)*[5]Inputs!$B$8^2/100/2/PI()/50</f>
        <v>9.0805770640656772E-2</v>
      </c>
      <c r="U871">
        <v>0</v>
      </c>
      <c r="V871">
        <v>2</v>
      </c>
      <c r="W871" t="str">
        <f t="shared" si="34"/>
        <v>PSCAD_SMIB_D_5255_SCR4.53_XR1.21_P1_Q0.395_PP.Unbalanced.33</v>
      </c>
      <c r="X871" t="str">
        <f t="shared" si="35"/>
        <v>1_0.395_4.53_1.21</v>
      </c>
      <c r="Z871">
        <v>0</v>
      </c>
    </row>
    <row r="872" spans="1:26" x14ac:dyDescent="0.25">
      <c r="A872" t="s">
        <v>979</v>
      </c>
      <c r="B872" t="s">
        <v>55</v>
      </c>
      <c r="C872" t="s">
        <v>20</v>
      </c>
      <c r="D872" t="s">
        <v>1301</v>
      </c>
      <c r="E872" s="27">
        <v>5255</v>
      </c>
      <c r="F872" s="27" t="s">
        <v>305</v>
      </c>
      <c r="G872">
        <v>25</v>
      </c>
      <c r="H872">
        <v>1</v>
      </c>
      <c r="I872" s="7">
        <v>-0.39500000000000002</v>
      </c>
      <c r="J872" s="7">
        <v>4.53</v>
      </c>
      <c r="K872" s="7">
        <v>1.212</v>
      </c>
      <c r="L872" s="5" t="str">
        <f>VLOOKUP(X872,[5]Inputs!$A:$F,6,FALSE)</f>
        <v>0.9835</v>
      </c>
      <c r="M872" s="5" t="str">
        <f>VLOOKUP(X872,[5]Inputs!$A:$H,8,FALSE)</f>
        <v>1.0000</v>
      </c>
      <c r="N872" s="5" t="str">
        <f>VLOOKUP(X872,[5]Inputs!$A:$H,7,FALSE)</f>
        <v>1.0100</v>
      </c>
      <c r="O872">
        <v>0</v>
      </c>
      <c r="P872">
        <v>0.32500000000000001</v>
      </c>
      <c r="Q872">
        <v>1E-3</v>
      </c>
      <c r="R872">
        <v>0</v>
      </c>
      <c r="S872">
        <f>SQRT((100/(J872*[5]Inputs!$B$9))^2/(K872^2+1))*[5]Inputs!$B$8^2/100</f>
        <v>23.537519962726652</v>
      </c>
      <c r="T872">
        <f>SQRT((100/(J872*[5]Inputs!$B$9))^2-SQRT((100/(J872*[5]Inputs!$B$9))^2/(K872^2+1))^2)*[5]Inputs!$B$8^2/100/2/PI()/50</f>
        <v>9.0805770640656772E-2</v>
      </c>
      <c r="U872">
        <v>0</v>
      </c>
      <c r="V872">
        <v>0</v>
      </c>
      <c r="W872" t="str">
        <f t="shared" si="34"/>
        <v>PSCAD_SMIB_D_5255_SCR4.53_XR1.21_P1_Q-0.395_PP.Unbalanced.34</v>
      </c>
      <c r="X872" t="str">
        <f t="shared" si="35"/>
        <v>1_-0.395_4.53_1.21</v>
      </c>
      <c r="Z872">
        <v>0</v>
      </c>
    </row>
    <row r="873" spans="1:26" x14ac:dyDescent="0.25">
      <c r="A873" t="s">
        <v>980</v>
      </c>
      <c r="B873" t="s">
        <v>55</v>
      </c>
      <c r="C873" t="s">
        <v>20</v>
      </c>
      <c r="D873" t="s">
        <v>1301</v>
      </c>
      <c r="E873" s="27">
        <v>5255</v>
      </c>
      <c r="F873" s="27" t="s">
        <v>305</v>
      </c>
      <c r="G873">
        <v>25</v>
      </c>
      <c r="H873">
        <v>1</v>
      </c>
      <c r="I873" s="7">
        <v>-0.39500000000000002</v>
      </c>
      <c r="J873" s="7">
        <v>4.53</v>
      </c>
      <c r="K873" s="7">
        <v>1.212</v>
      </c>
      <c r="L873" s="5" t="str">
        <f>VLOOKUP(X873,[5]Inputs!$A:$F,6,FALSE)</f>
        <v>0.9835</v>
      </c>
      <c r="M873" s="5" t="str">
        <f>VLOOKUP(X873,[5]Inputs!$A:$H,8,FALSE)</f>
        <v>1.0000</v>
      </c>
      <c r="N873" s="5" t="str">
        <f>VLOOKUP(X873,[5]Inputs!$A:$H,7,FALSE)</f>
        <v>1.0100</v>
      </c>
      <c r="O873">
        <v>0</v>
      </c>
      <c r="P873">
        <v>0.32500000000000001</v>
      </c>
      <c r="Q873">
        <v>2.4720243800000001</v>
      </c>
      <c r="R873">
        <v>3.4000000000000002E-2</v>
      </c>
      <c r="S873">
        <f>SQRT((100/(J873*[5]Inputs!$B$9))^2/(K873^2+1))*[5]Inputs!$B$8^2/100</f>
        <v>23.537519962726652</v>
      </c>
      <c r="T873">
        <f>SQRT((100/(J873*[5]Inputs!$B$9))^2-SQRT((100/(J873*[5]Inputs!$B$9))^2/(K873^2+1))^2)*[5]Inputs!$B$8^2/100/2/PI()/50</f>
        <v>9.0805770640656772E-2</v>
      </c>
      <c r="U873">
        <v>0</v>
      </c>
      <c r="V873">
        <v>1</v>
      </c>
      <c r="W873" t="str">
        <f t="shared" si="34"/>
        <v>PSCAD_SMIB_D_5255_SCR4.53_XR1.21_P1_Q-0.395_PP.Unbalanced.35</v>
      </c>
      <c r="X873" t="str">
        <f t="shared" si="35"/>
        <v>1_-0.395_4.53_1.21</v>
      </c>
      <c r="Z873">
        <v>0</v>
      </c>
    </row>
    <row r="874" spans="1:26" x14ac:dyDescent="0.25">
      <c r="A874" t="s">
        <v>981</v>
      </c>
      <c r="B874" t="s">
        <v>55</v>
      </c>
      <c r="C874" t="s">
        <v>20</v>
      </c>
      <c r="D874" t="s">
        <v>1301</v>
      </c>
      <c r="E874" s="27">
        <v>5255</v>
      </c>
      <c r="F874" s="27" t="s">
        <v>305</v>
      </c>
      <c r="G874">
        <v>25</v>
      </c>
      <c r="H874">
        <v>1</v>
      </c>
      <c r="I874" s="7">
        <v>-0.39500000000000002</v>
      </c>
      <c r="J874" s="7">
        <v>4.53</v>
      </c>
      <c r="K874" s="7">
        <v>1.212</v>
      </c>
      <c r="L874" s="5" t="str">
        <f>VLOOKUP(X874,[5]Inputs!$A:$F,6,FALSE)</f>
        <v>0.9835</v>
      </c>
      <c r="M874" s="5" t="str">
        <f>VLOOKUP(X874,[5]Inputs!$A:$H,8,FALSE)</f>
        <v>1.0000</v>
      </c>
      <c r="N874" s="5" t="str">
        <f>VLOOKUP(X874,[5]Inputs!$A:$H,7,FALSE)</f>
        <v>1.0100</v>
      </c>
      <c r="O874">
        <v>0</v>
      </c>
      <c r="P874">
        <v>0.32500000000000001</v>
      </c>
      <c r="Q874">
        <v>4.9440487600000003</v>
      </c>
      <c r="R874">
        <v>6.8000000000000005E-2</v>
      </c>
      <c r="S874">
        <f>SQRT((100/(J874*[5]Inputs!$B$9))^2/(K874^2+1))*[5]Inputs!$B$8^2/100</f>
        <v>23.537519962726652</v>
      </c>
      <c r="T874">
        <f>SQRT((100/(J874*[5]Inputs!$B$9))^2-SQRT((100/(J874*[5]Inputs!$B$9))^2/(K874^2+1))^2)*[5]Inputs!$B$8^2/100/2/PI()/50</f>
        <v>9.0805770640656772E-2</v>
      </c>
      <c r="U874">
        <v>0</v>
      </c>
      <c r="V874">
        <v>2</v>
      </c>
      <c r="W874" t="str">
        <f t="shared" si="34"/>
        <v>PSCAD_SMIB_D_5255_SCR4.53_XR1.21_P1_Q-0.395_PP.Unbalanced.36</v>
      </c>
      <c r="X874" t="str">
        <f t="shared" si="35"/>
        <v>1_-0.395_4.53_1.21</v>
      </c>
      <c r="Z874">
        <v>0</v>
      </c>
    </row>
    <row r="875" spans="1:26" x14ac:dyDescent="0.25">
      <c r="A875" t="s">
        <v>1362</v>
      </c>
      <c r="B875" t="s">
        <v>55</v>
      </c>
      <c r="C875" t="s">
        <v>20</v>
      </c>
      <c r="D875" t="s">
        <v>1301</v>
      </c>
      <c r="E875" s="27">
        <v>5255</v>
      </c>
      <c r="F875" s="27" t="s">
        <v>305</v>
      </c>
      <c r="G875">
        <v>25</v>
      </c>
      <c r="H875">
        <v>0</v>
      </c>
      <c r="I875" s="7">
        <v>0</v>
      </c>
      <c r="J875" s="7">
        <v>4.53</v>
      </c>
      <c r="K875" s="7">
        <v>1.212</v>
      </c>
      <c r="L875" s="5" t="str">
        <f>VLOOKUP(X875,[5]Inputs!$A:$F,6,FALSE)</f>
        <v>1.0300</v>
      </c>
      <c r="M875" s="5" t="str">
        <f>VLOOKUP(X875,[5]Inputs!$A:$H,8,FALSE)</f>
        <v>1.0375</v>
      </c>
      <c r="N875" s="5" t="str">
        <f>VLOOKUP(X875,[5]Inputs!$A:$H,7,FALSE)</f>
        <v>1.0300</v>
      </c>
      <c r="O875">
        <v>0</v>
      </c>
      <c r="P875">
        <v>0.32500000000000001</v>
      </c>
      <c r="Q875">
        <v>1E-3</v>
      </c>
      <c r="R875">
        <v>0</v>
      </c>
      <c r="S875">
        <f>SQRT((100/(J875*[5]Inputs!$B$9))^2/(K875^2+1))*[5]Inputs!$B$8^2/100</f>
        <v>23.537519962726652</v>
      </c>
      <c r="T875">
        <f>SQRT((100/(J875*[5]Inputs!$B$9))^2-SQRT((100/(J875*[5]Inputs!$B$9))^2/(K875^2+1))^2)*[5]Inputs!$B$8^2/100/2/PI()/50</f>
        <v>9.0805770640656772E-2</v>
      </c>
      <c r="U875">
        <v>0</v>
      </c>
      <c r="V875">
        <v>0</v>
      </c>
      <c r="W875" t="str">
        <f t="shared" si="34"/>
        <v>PSCAD_SMIB_D_5255_SCR4.53_XR1.21_P0_Q0_PP.Unbalanced.37</v>
      </c>
      <c r="X875" t="str">
        <f t="shared" si="35"/>
        <v>0_0_4.53_1.21</v>
      </c>
      <c r="Z875">
        <v>0</v>
      </c>
    </row>
    <row r="876" spans="1:26" x14ac:dyDescent="0.25">
      <c r="A876" t="s">
        <v>1363</v>
      </c>
      <c r="B876" t="s">
        <v>55</v>
      </c>
      <c r="C876" t="s">
        <v>20</v>
      </c>
      <c r="D876" t="s">
        <v>1301</v>
      </c>
      <c r="E876" s="27">
        <v>5255</v>
      </c>
      <c r="F876" s="27" t="s">
        <v>305</v>
      </c>
      <c r="G876">
        <v>25</v>
      </c>
      <c r="H876">
        <v>0</v>
      </c>
      <c r="I876" s="7">
        <v>0</v>
      </c>
      <c r="J876" s="7">
        <v>4.53</v>
      </c>
      <c r="K876" s="7">
        <v>1.212</v>
      </c>
      <c r="L876" s="5" t="str">
        <f>VLOOKUP(X876,[5]Inputs!$A:$F,6,FALSE)</f>
        <v>1.0300</v>
      </c>
      <c r="M876" s="5" t="str">
        <f>VLOOKUP(X876,[5]Inputs!$A:$H,8,FALSE)</f>
        <v>1.0375</v>
      </c>
      <c r="N876" s="5" t="str">
        <f>VLOOKUP(X876,[5]Inputs!$A:$H,7,FALSE)</f>
        <v>1.0300</v>
      </c>
      <c r="O876">
        <v>0</v>
      </c>
      <c r="P876">
        <v>0.32500000000000001</v>
      </c>
      <c r="Q876">
        <v>2.4720243800000001</v>
      </c>
      <c r="R876">
        <v>3.4000000000000002E-2</v>
      </c>
      <c r="S876">
        <f>SQRT((100/(J876*[5]Inputs!$B$9))^2/(K876^2+1))*[5]Inputs!$B$8^2/100</f>
        <v>23.537519962726652</v>
      </c>
      <c r="T876">
        <f>SQRT((100/(J876*[5]Inputs!$B$9))^2-SQRT((100/(J876*[5]Inputs!$B$9))^2/(K876^2+1))^2)*[5]Inputs!$B$8^2/100/2/PI()/50</f>
        <v>9.0805770640656772E-2</v>
      </c>
      <c r="U876">
        <v>0</v>
      </c>
      <c r="V876">
        <v>1</v>
      </c>
      <c r="W876" t="str">
        <f t="shared" si="34"/>
        <v>PSCAD_SMIB_D_5255_SCR4.53_XR1.21_P0_Q0_PP.Unbalanced.38</v>
      </c>
      <c r="X876" t="str">
        <f t="shared" si="35"/>
        <v>0_0_4.53_1.21</v>
      </c>
      <c r="Z876">
        <v>0</v>
      </c>
    </row>
    <row r="877" spans="1:26" x14ac:dyDescent="0.25">
      <c r="A877" t="s">
        <v>1364</v>
      </c>
      <c r="B877" t="s">
        <v>55</v>
      </c>
      <c r="C877" t="s">
        <v>20</v>
      </c>
      <c r="D877" t="s">
        <v>1301</v>
      </c>
      <c r="E877" s="27">
        <v>5255</v>
      </c>
      <c r="F877" s="27" t="s">
        <v>305</v>
      </c>
      <c r="G877">
        <v>25</v>
      </c>
      <c r="H877">
        <v>0</v>
      </c>
      <c r="I877" s="7">
        <v>0</v>
      </c>
      <c r="J877" s="7">
        <v>4.53</v>
      </c>
      <c r="K877" s="7">
        <v>1.212</v>
      </c>
      <c r="L877" s="5" t="str">
        <f>VLOOKUP(X877,[5]Inputs!$A:$F,6,FALSE)</f>
        <v>1.0300</v>
      </c>
      <c r="M877" s="5" t="str">
        <f>VLOOKUP(X877,[5]Inputs!$A:$H,8,FALSE)</f>
        <v>1.0375</v>
      </c>
      <c r="N877" s="5" t="str">
        <f>VLOOKUP(X877,[5]Inputs!$A:$H,7,FALSE)</f>
        <v>1.0300</v>
      </c>
      <c r="O877">
        <v>0</v>
      </c>
      <c r="P877">
        <v>0.32500000000000001</v>
      </c>
      <c r="Q877">
        <v>4.9440487600000003</v>
      </c>
      <c r="R877">
        <v>6.8000000000000005E-2</v>
      </c>
      <c r="S877">
        <f>SQRT((100/(J877*[5]Inputs!$B$9))^2/(K877^2+1))*[5]Inputs!$B$8^2/100</f>
        <v>23.537519962726652</v>
      </c>
      <c r="T877">
        <f>SQRT((100/(J877*[5]Inputs!$B$9))^2-SQRT((100/(J877*[5]Inputs!$B$9))^2/(K877^2+1))^2)*[5]Inputs!$B$8^2/100/2/PI()/50</f>
        <v>9.0805770640656772E-2</v>
      </c>
      <c r="U877">
        <v>0</v>
      </c>
      <c r="V877">
        <v>2</v>
      </c>
      <c r="W877" t="str">
        <f t="shared" si="34"/>
        <v>PSCAD_SMIB_D_5255_SCR4.53_XR1.21_P0_Q0_PP.Unbalanced.39</v>
      </c>
      <c r="X877" t="str">
        <f t="shared" si="35"/>
        <v>0_0_4.53_1.21</v>
      </c>
      <c r="Z877">
        <v>0</v>
      </c>
    </row>
    <row r="878" spans="1:26" x14ac:dyDescent="0.25">
      <c r="A878" t="s">
        <v>1365</v>
      </c>
      <c r="B878" t="s">
        <v>55</v>
      </c>
      <c r="C878" t="s">
        <v>20</v>
      </c>
      <c r="D878" t="s">
        <v>1301</v>
      </c>
      <c r="E878" s="27">
        <v>5255</v>
      </c>
      <c r="F878" s="27" t="s">
        <v>305</v>
      </c>
      <c r="G878">
        <v>25</v>
      </c>
      <c r="H878">
        <v>0</v>
      </c>
      <c r="I878" s="7">
        <v>0.39500000000000002</v>
      </c>
      <c r="J878" s="7">
        <v>4.53</v>
      </c>
      <c r="K878" s="7">
        <v>1.212</v>
      </c>
      <c r="L878" s="5" t="str">
        <f>VLOOKUP(X878,[5]Inputs!$A:$F,6,FALSE)</f>
        <v>0.9662</v>
      </c>
      <c r="M878" s="5" t="str">
        <f>VLOOKUP(X878,[5]Inputs!$A:$H,8,FALSE)</f>
        <v>1.0750</v>
      </c>
      <c r="N878" s="5" t="str">
        <f>VLOOKUP(X878,[5]Inputs!$A:$H,7,FALSE)</f>
        <v>1.0500</v>
      </c>
      <c r="O878">
        <v>0</v>
      </c>
      <c r="P878">
        <v>0.32500000000000001</v>
      </c>
      <c r="Q878">
        <v>1E-3</v>
      </c>
      <c r="R878">
        <v>0</v>
      </c>
      <c r="S878">
        <f>SQRT((100/(J878*[5]Inputs!$B$9))^2/(K878^2+1))*[5]Inputs!$B$8^2/100</f>
        <v>23.537519962726652</v>
      </c>
      <c r="T878">
        <f>SQRT((100/(J878*[5]Inputs!$B$9))^2-SQRT((100/(J878*[5]Inputs!$B$9))^2/(K878^2+1))^2)*[5]Inputs!$B$8^2/100/2/PI()/50</f>
        <v>9.0805770640656772E-2</v>
      </c>
      <c r="U878">
        <v>0</v>
      </c>
      <c r="V878">
        <v>0</v>
      </c>
      <c r="W878" t="str">
        <f t="shared" si="34"/>
        <v>PSCAD_SMIB_D_5255_SCR4.53_XR1.21_P0_Q0.395_PP.Unbalanced.40</v>
      </c>
      <c r="X878" t="str">
        <f t="shared" si="35"/>
        <v>0_0.395_4.53_1.21</v>
      </c>
      <c r="Z878">
        <v>0</v>
      </c>
    </row>
    <row r="879" spans="1:26" x14ac:dyDescent="0.25">
      <c r="A879" t="s">
        <v>1366</v>
      </c>
      <c r="B879" t="s">
        <v>55</v>
      </c>
      <c r="C879" t="s">
        <v>20</v>
      </c>
      <c r="D879" t="s">
        <v>1301</v>
      </c>
      <c r="E879" s="27">
        <v>5255</v>
      </c>
      <c r="F879" s="27" t="s">
        <v>305</v>
      </c>
      <c r="G879">
        <v>25</v>
      </c>
      <c r="H879">
        <v>0</v>
      </c>
      <c r="I879" s="7">
        <v>0.39500000000000002</v>
      </c>
      <c r="J879" s="7">
        <v>4.53</v>
      </c>
      <c r="K879" s="7">
        <v>1.212</v>
      </c>
      <c r="L879" s="5" t="str">
        <f>VLOOKUP(X879,[5]Inputs!$A:$F,6,FALSE)</f>
        <v>0.9662</v>
      </c>
      <c r="M879" s="5" t="str">
        <f>VLOOKUP(X879,[5]Inputs!$A:$H,8,FALSE)</f>
        <v>1.0750</v>
      </c>
      <c r="N879" s="5" t="str">
        <f>VLOOKUP(X879,[5]Inputs!$A:$H,7,FALSE)</f>
        <v>1.0500</v>
      </c>
      <c r="O879">
        <v>0</v>
      </c>
      <c r="P879">
        <v>0.32500000000000001</v>
      </c>
      <c r="Q879">
        <v>2.4720243800000001</v>
      </c>
      <c r="R879">
        <v>3.4000000000000002E-2</v>
      </c>
      <c r="S879">
        <f>SQRT((100/(J879*[5]Inputs!$B$9))^2/(K879^2+1))*[5]Inputs!$B$8^2/100</f>
        <v>23.537519962726652</v>
      </c>
      <c r="T879">
        <f>SQRT((100/(J879*[5]Inputs!$B$9))^2-SQRT((100/(J879*[5]Inputs!$B$9))^2/(K879^2+1))^2)*[5]Inputs!$B$8^2/100/2/PI()/50</f>
        <v>9.0805770640656772E-2</v>
      </c>
      <c r="U879">
        <v>0</v>
      </c>
      <c r="V879">
        <v>1</v>
      </c>
      <c r="W879" t="str">
        <f t="shared" si="34"/>
        <v>PSCAD_SMIB_D_5255_SCR4.53_XR1.21_P0_Q0.395_PP.Unbalanced.41</v>
      </c>
      <c r="X879" t="str">
        <f t="shared" si="35"/>
        <v>0_0.395_4.53_1.21</v>
      </c>
      <c r="Z879">
        <v>0</v>
      </c>
    </row>
    <row r="880" spans="1:26" x14ac:dyDescent="0.25">
      <c r="A880" t="s">
        <v>1367</v>
      </c>
      <c r="B880" t="s">
        <v>55</v>
      </c>
      <c r="C880" t="s">
        <v>20</v>
      </c>
      <c r="D880" t="s">
        <v>1301</v>
      </c>
      <c r="E880" s="27">
        <v>5255</v>
      </c>
      <c r="F880" s="27" t="s">
        <v>305</v>
      </c>
      <c r="G880">
        <v>25</v>
      </c>
      <c r="H880">
        <v>0</v>
      </c>
      <c r="I880" s="7">
        <v>0.39500000000000002</v>
      </c>
      <c r="J880" s="7">
        <v>4.53</v>
      </c>
      <c r="K880" s="7">
        <v>1.212</v>
      </c>
      <c r="L880" s="5" t="str">
        <f>VLOOKUP(X880,[5]Inputs!$A:$F,6,FALSE)</f>
        <v>0.9662</v>
      </c>
      <c r="M880" s="5" t="str">
        <f>VLOOKUP(X880,[5]Inputs!$A:$H,8,FALSE)</f>
        <v>1.0750</v>
      </c>
      <c r="N880" s="5" t="str">
        <f>VLOOKUP(X880,[5]Inputs!$A:$H,7,FALSE)</f>
        <v>1.0500</v>
      </c>
      <c r="O880">
        <v>0</v>
      </c>
      <c r="P880">
        <v>0.32500000000000001</v>
      </c>
      <c r="Q880">
        <v>4.9440487600000003</v>
      </c>
      <c r="R880">
        <v>6.8000000000000005E-2</v>
      </c>
      <c r="S880">
        <f>SQRT((100/(J880*[5]Inputs!$B$9))^2/(K880^2+1))*[5]Inputs!$B$8^2/100</f>
        <v>23.537519962726652</v>
      </c>
      <c r="T880">
        <f>SQRT((100/(J880*[5]Inputs!$B$9))^2-SQRT((100/(J880*[5]Inputs!$B$9))^2/(K880^2+1))^2)*[5]Inputs!$B$8^2/100/2/PI()/50</f>
        <v>9.0805770640656772E-2</v>
      </c>
      <c r="U880">
        <v>0</v>
      </c>
      <c r="V880">
        <v>2</v>
      </c>
      <c r="W880" t="str">
        <f t="shared" si="34"/>
        <v>PSCAD_SMIB_D_5255_SCR4.53_XR1.21_P0_Q0.395_PP.Unbalanced.42</v>
      </c>
      <c r="X880" t="str">
        <f t="shared" si="35"/>
        <v>0_0.395_4.53_1.21</v>
      </c>
      <c r="Z880">
        <v>0</v>
      </c>
    </row>
    <row r="881" spans="1:26" x14ac:dyDescent="0.25">
      <c r="A881" t="s">
        <v>1368</v>
      </c>
      <c r="B881" t="s">
        <v>55</v>
      </c>
      <c r="C881" t="s">
        <v>20</v>
      </c>
      <c r="D881" t="s">
        <v>1301</v>
      </c>
      <c r="E881" s="27">
        <v>5255</v>
      </c>
      <c r="F881" s="27" t="s">
        <v>305</v>
      </c>
      <c r="G881">
        <v>25</v>
      </c>
      <c r="H881">
        <v>0</v>
      </c>
      <c r="I881" s="7">
        <v>-0.39500000000000002</v>
      </c>
      <c r="J881" s="7">
        <v>4.53</v>
      </c>
      <c r="K881" s="7">
        <v>1.212</v>
      </c>
      <c r="L881" s="5" t="str">
        <f>VLOOKUP(X881,[5]Inputs!$A:$F,6,FALSE)</f>
        <v>1.0965</v>
      </c>
      <c r="M881" s="5" t="str">
        <f>VLOOKUP(X881,[5]Inputs!$A:$H,8,FALSE)</f>
        <v>0.9875</v>
      </c>
      <c r="N881" s="5" t="str">
        <f>VLOOKUP(X881,[5]Inputs!$A:$H,7,FALSE)</f>
        <v>1.0100</v>
      </c>
      <c r="O881">
        <v>0</v>
      </c>
      <c r="P881">
        <v>0.32500000000000001</v>
      </c>
      <c r="Q881">
        <v>1E-3</v>
      </c>
      <c r="R881">
        <v>0</v>
      </c>
      <c r="S881">
        <f>SQRT((100/(J881*[5]Inputs!$B$9))^2/(K881^2+1))*[5]Inputs!$B$8^2/100</f>
        <v>23.537519962726652</v>
      </c>
      <c r="T881">
        <f>SQRT((100/(J881*[5]Inputs!$B$9))^2-SQRT((100/(J881*[5]Inputs!$B$9))^2/(K881^2+1))^2)*[5]Inputs!$B$8^2/100/2/PI()/50</f>
        <v>9.0805770640656772E-2</v>
      </c>
      <c r="U881">
        <v>0</v>
      </c>
      <c r="V881">
        <v>0</v>
      </c>
      <c r="W881" t="str">
        <f t="shared" si="34"/>
        <v>PSCAD_SMIB_D_5255_SCR4.53_XR1.21_P0_Q-0.395_PP.Unbalanced.43</v>
      </c>
      <c r="X881" t="str">
        <f t="shared" si="35"/>
        <v>0_-0.395_4.53_1.21</v>
      </c>
      <c r="Z881">
        <v>0</v>
      </c>
    </row>
    <row r="882" spans="1:26" x14ac:dyDescent="0.25">
      <c r="A882" t="s">
        <v>1369</v>
      </c>
      <c r="B882" t="s">
        <v>55</v>
      </c>
      <c r="C882" t="s">
        <v>20</v>
      </c>
      <c r="D882" t="s">
        <v>1301</v>
      </c>
      <c r="E882" s="27">
        <v>5255</v>
      </c>
      <c r="F882" s="27" t="s">
        <v>305</v>
      </c>
      <c r="G882">
        <v>25</v>
      </c>
      <c r="H882">
        <v>0</v>
      </c>
      <c r="I882" s="7">
        <v>-0.39500000000000002</v>
      </c>
      <c r="J882" s="7">
        <v>4.53</v>
      </c>
      <c r="K882" s="7">
        <v>1.212</v>
      </c>
      <c r="L882" s="5" t="str">
        <f>VLOOKUP(X882,[5]Inputs!$A:$F,6,FALSE)</f>
        <v>1.0965</v>
      </c>
      <c r="M882" s="5" t="str">
        <f>VLOOKUP(X882,[5]Inputs!$A:$H,8,FALSE)</f>
        <v>0.9875</v>
      </c>
      <c r="N882" s="5" t="str">
        <f>VLOOKUP(X882,[5]Inputs!$A:$H,7,FALSE)</f>
        <v>1.0100</v>
      </c>
      <c r="O882">
        <v>0</v>
      </c>
      <c r="P882">
        <v>0.32500000000000001</v>
      </c>
      <c r="Q882">
        <v>2.4720243800000001</v>
      </c>
      <c r="R882">
        <v>3.4000000000000002E-2</v>
      </c>
      <c r="S882">
        <f>SQRT((100/(J882*[5]Inputs!$B$9))^2/(K882^2+1))*[5]Inputs!$B$8^2/100</f>
        <v>23.537519962726652</v>
      </c>
      <c r="T882">
        <f>SQRT((100/(J882*[5]Inputs!$B$9))^2-SQRT((100/(J882*[5]Inputs!$B$9))^2/(K882^2+1))^2)*[5]Inputs!$B$8^2/100/2/PI()/50</f>
        <v>9.0805770640656772E-2</v>
      </c>
      <c r="U882">
        <v>0</v>
      </c>
      <c r="V882">
        <v>1</v>
      </c>
      <c r="W882" t="str">
        <f t="shared" si="34"/>
        <v>PSCAD_SMIB_D_5255_SCR4.53_XR1.21_P0_Q-0.395_PP.Unbalanced.44</v>
      </c>
      <c r="X882" t="str">
        <f t="shared" si="35"/>
        <v>0_-0.395_4.53_1.21</v>
      </c>
      <c r="Z882">
        <v>0</v>
      </c>
    </row>
    <row r="883" spans="1:26" x14ac:dyDescent="0.25">
      <c r="A883" t="s">
        <v>1370</v>
      </c>
      <c r="B883" t="s">
        <v>55</v>
      </c>
      <c r="C883" t="s">
        <v>20</v>
      </c>
      <c r="D883" t="s">
        <v>1301</v>
      </c>
      <c r="E883" s="27">
        <v>5255</v>
      </c>
      <c r="F883" s="27" t="s">
        <v>305</v>
      </c>
      <c r="G883">
        <v>25</v>
      </c>
      <c r="H883">
        <v>0</v>
      </c>
      <c r="I883" s="7">
        <v>-0.39500000000000002</v>
      </c>
      <c r="J883" s="7">
        <v>4.53</v>
      </c>
      <c r="K883" s="7">
        <v>1.212</v>
      </c>
      <c r="L883" s="5" t="str">
        <f>VLOOKUP(X883,[5]Inputs!$A:$F,6,FALSE)</f>
        <v>1.0965</v>
      </c>
      <c r="M883" s="5" t="str">
        <f>VLOOKUP(X883,[5]Inputs!$A:$H,8,FALSE)</f>
        <v>0.9875</v>
      </c>
      <c r="N883" s="5" t="str">
        <f>VLOOKUP(X883,[5]Inputs!$A:$H,7,FALSE)</f>
        <v>1.0100</v>
      </c>
      <c r="O883">
        <v>0</v>
      </c>
      <c r="P883">
        <v>0.32500000000000001</v>
      </c>
      <c r="Q883">
        <v>4.9440487600000003</v>
      </c>
      <c r="R883">
        <v>6.8000000000000005E-2</v>
      </c>
      <c r="S883">
        <f>SQRT((100/(J883*[5]Inputs!$B$9))^2/(K883^2+1))*[5]Inputs!$B$8^2/100</f>
        <v>23.537519962726652</v>
      </c>
      <c r="T883">
        <f>SQRT((100/(J883*[5]Inputs!$B$9))^2-SQRT((100/(J883*[5]Inputs!$B$9))^2/(K883^2+1))^2)*[5]Inputs!$B$8^2/100/2/PI()/50</f>
        <v>9.0805770640656772E-2</v>
      </c>
      <c r="U883">
        <v>0</v>
      </c>
      <c r="V883">
        <v>2</v>
      </c>
      <c r="W883" t="str">
        <f t="shared" si="34"/>
        <v>PSCAD_SMIB_D_5255_SCR4.53_XR1.21_P0_Q-0.395_PP.Unbalanced.45</v>
      </c>
      <c r="X883" t="str">
        <f t="shared" si="35"/>
        <v>0_-0.395_4.53_1.21</v>
      </c>
      <c r="Z883">
        <v>0</v>
      </c>
    </row>
  </sheetData>
  <mergeCells count="6">
    <mergeCell ref="AB458:AB515"/>
    <mergeCell ref="AB516:AB631"/>
    <mergeCell ref="AB632:AB633"/>
    <mergeCell ref="AB634:AB637"/>
    <mergeCell ref="AB638:AB639"/>
    <mergeCell ref="AB640:AB647"/>
  </mergeCells>
  <conditionalFormatting sqref="B1:B1048576">
    <cfRule type="containsText" dxfId="6" priority="1" operator="containsText" text="No">
      <formula>NOT(ISERROR(SEARCH("No",B1)))</formula>
    </cfRule>
    <cfRule type="containsText" dxfId="5" priority="2" operator="containsText" text="Yes">
      <formula>NOT(ISERROR(SEARCH("Yes",B1)))</formula>
    </cfRule>
  </conditionalFormatting>
  <conditionalFormatting sqref="O15:O32 O724:O883">
    <cfRule type="cellIs" dxfId="4" priority="3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393E-E1DB-4CCC-A91E-C6D4C5FA0528}">
  <dimension ref="A1:AD904"/>
  <sheetViews>
    <sheetView tabSelected="1" workbookViewId="0">
      <selection activeCell="F20" sqref="F20"/>
    </sheetView>
  </sheetViews>
  <sheetFormatPr defaultRowHeight="15" outlineLevelRow="1" x14ac:dyDescent="0.25"/>
  <cols>
    <col min="1" max="1" width="23.85546875" style="1" bestFit="1" customWidth="1"/>
    <col min="2" max="2" width="9.140625" style="1"/>
    <col min="3" max="3" width="30.42578125" bestFit="1" customWidth="1"/>
    <col min="4" max="4" width="30.42578125" customWidth="1"/>
    <col min="5" max="5" width="18" bestFit="1" customWidth="1"/>
    <col min="6" max="6" width="12" customWidth="1"/>
    <col min="7" max="7" width="16.140625" customWidth="1"/>
    <col min="10" max="10" width="10.85546875" bestFit="1" customWidth="1"/>
    <col min="12" max="12" width="14.85546875" style="5" customWidth="1"/>
    <col min="13" max="13" width="12" style="5" customWidth="1"/>
    <col min="14" max="14" width="14.85546875" customWidth="1"/>
    <col min="15" max="15" width="15" customWidth="1"/>
    <col min="16" max="16" width="17.5703125" customWidth="1"/>
    <col min="17" max="17" width="11.85546875" customWidth="1"/>
    <col min="18" max="18" width="10.85546875" customWidth="1"/>
    <col min="19" max="19" width="20.140625" customWidth="1"/>
    <col min="21" max="21" width="15.5703125" customWidth="1"/>
    <col min="22" max="22" width="16.85546875" customWidth="1"/>
    <col min="23" max="23" width="99.140625" customWidth="1"/>
    <col min="24" max="24" width="29.140625" customWidth="1"/>
    <col min="25" max="25" width="20.7109375" customWidth="1"/>
    <col min="26" max="26" width="16" bestFit="1" customWidth="1"/>
    <col min="28" max="28" width="14" customWidth="1"/>
  </cols>
  <sheetData>
    <row r="1" spans="1:28" x14ac:dyDescent="0.25">
      <c r="A1" s="1" t="s">
        <v>0</v>
      </c>
      <c r="B1" s="2" t="s">
        <v>54</v>
      </c>
      <c r="C1" t="s">
        <v>1</v>
      </c>
      <c r="D1" t="s">
        <v>982</v>
      </c>
      <c r="E1" t="s">
        <v>306</v>
      </c>
      <c r="F1" t="s">
        <v>303</v>
      </c>
      <c r="G1" t="s">
        <v>58</v>
      </c>
      <c r="H1" t="s">
        <v>2</v>
      </c>
      <c r="I1" t="s">
        <v>3</v>
      </c>
      <c r="J1" t="s">
        <v>4</v>
      </c>
      <c r="K1" t="s">
        <v>5</v>
      </c>
      <c r="L1" s="5" t="s">
        <v>6</v>
      </c>
      <c r="M1" s="5" t="s">
        <v>13</v>
      </c>
      <c r="N1" s="5" t="s">
        <v>56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14</v>
      </c>
      <c r="V1" t="s">
        <v>57</v>
      </c>
      <c r="W1" t="s">
        <v>51</v>
      </c>
      <c r="X1" t="s">
        <v>53</v>
      </c>
      <c r="Z1" t="s">
        <v>77</v>
      </c>
      <c r="AB1" t="s">
        <v>78</v>
      </c>
    </row>
    <row r="2" spans="1:28" x14ac:dyDescent="0.25">
      <c r="A2" s="1" t="s">
        <v>339</v>
      </c>
      <c r="B2" t="s">
        <v>55</v>
      </c>
      <c r="C2" t="s">
        <v>15</v>
      </c>
      <c r="D2" t="s">
        <v>1371</v>
      </c>
      <c r="E2" t="s">
        <v>307</v>
      </c>
      <c r="F2" t="s">
        <v>304</v>
      </c>
      <c r="G2">
        <v>300</v>
      </c>
      <c r="H2">
        <v>1</v>
      </c>
      <c r="I2" s="7">
        <v>0</v>
      </c>
      <c r="J2" s="7">
        <f>[7]Inputs!$B$6</f>
        <v>7.06</v>
      </c>
      <c r="K2" s="7">
        <f>[7]Inputs!$C$6</f>
        <v>1.63</v>
      </c>
      <c r="L2" s="5" t="str">
        <f>VLOOKUP(X2,[7]Inputs!$A:$F,6,FALSE)</f>
        <v>0.9653</v>
      </c>
      <c r="M2" s="5" t="str">
        <f>VLOOKUP(X2,[7]Inputs!$A:$H,8,FALSE)</f>
        <v>1.0000</v>
      </c>
      <c r="N2" s="5" t="str">
        <f>VLOOKUP(X2,[7]Inputs!$A:$H,7,FALSE)</f>
        <v>1.0300</v>
      </c>
      <c r="O2">
        <v>0</v>
      </c>
      <c r="P2">
        <v>0</v>
      </c>
      <c r="Q2">
        <v>0</v>
      </c>
      <c r="R2">
        <v>0</v>
      </c>
      <c r="S2">
        <f>SQRT((100/(J2*[7]Inputs!$B$9))^2/(K2^2+1))*[7]Inputs!$B$8^2/100</f>
        <v>12.409471324438538</v>
      </c>
      <c r="T2">
        <f>SQRT((100/(J2*[7]Inputs!$B$9))^2-SQRT((100/(J2*[7]Inputs!$B$9))^2/(K2^2+1))^2)*[7]Inputs!$B$8^2/100/2/PI()/50</f>
        <v>6.4385935699593638E-2</v>
      </c>
      <c r="U2">
        <v>0</v>
      </c>
      <c r="V2">
        <v>0</v>
      </c>
      <c r="W2" t="str">
        <f>"PSCAD_"&amp;F2&amp;"_"&amp;D2&amp;"_"&amp;E2&amp;"_SCR"&amp;ROUND(J2,2)&amp;"_XR"&amp;ROUND(K2,2)&amp;"_P"&amp;H2&amp;"_Q"&amp;I2&amp;"_"&amp;A2</f>
        <v>PSCAD_DMAT_SF_FR_SCR7.06_XR1.63_P1_Q0_FR.01</v>
      </c>
      <c r="X2" t="str">
        <f>H2&amp;"_"&amp;I2&amp;"_"&amp;ROUND(J2,2)&amp;"_"&amp;ROUND(K2,2)</f>
        <v>1_0_7.06_1.63</v>
      </c>
      <c r="Z2">
        <v>0</v>
      </c>
    </row>
    <row r="3" spans="1:28" x14ac:dyDescent="0.25">
      <c r="A3" s="1" t="s">
        <v>340</v>
      </c>
      <c r="B3" t="s">
        <v>55</v>
      </c>
      <c r="C3" t="s">
        <v>15</v>
      </c>
      <c r="D3" t="s">
        <v>1371</v>
      </c>
      <c r="E3" t="s">
        <v>307</v>
      </c>
      <c r="F3" t="s">
        <v>304</v>
      </c>
      <c r="G3">
        <v>300</v>
      </c>
      <c r="H3">
        <v>1</v>
      </c>
      <c r="I3" s="7">
        <v>0</v>
      </c>
      <c r="J3" s="7">
        <f>[7]Inputs!$B$7</f>
        <v>4.53</v>
      </c>
      <c r="K3" s="7">
        <f>[7]Inputs!$C$7</f>
        <v>1.21</v>
      </c>
      <c r="L3" s="5" t="str">
        <f>VLOOKUP(X3,[7]Inputs!$A:$F,6,FALSE)</f>
        <v>0.9087</v>
      </c>
      <c r="M3" s="5" t="str">
        <f>VLOOKUP(X3,[7]Inputs!$A:$H,8,FALSE)</f>
        <v>1.0000</v>
      </c>
      <c r="N3" s="5" t="str">
        <f>VLOOKUP(X3,[7]Inputs!$A:$H,7,FALSE)</f>
        <v>1.0300</v>
      </c>
      <c r="O3">
        <v>0</v>
      </c>
      <c r="P3">
        <v>0</v>
      </c>
      <c r="Q3">
        <v>0</v>
      </c>
      <c r="R3">
        <v>0</v>
      </c>
      <c r="S3">
        <f>SQRT((100/(J3*[7]Inputs!$B$9))^2/(K3^2+1))*[7]Inputs!$B$8^2/100</f>
        <v>23.560643977140487</v>
      </c>
      <c r="T3">
        <f>SQRT((100/(J3*[7]Inputs!$B$9))^2-SQRT((100/(J3*[7]Inputs!$B$9))^2/(K3^2+1))^2)*[7]Inputs!$B$8^2/100/2/PI()/50</f>
        <v>9.0744989423642869E-2</v>
      </c>
      <c r="U3">
        <v>0</v>
      </c>
      <c r="V3">
        <v>0</v>
      </c>
      <c r="W3" t="str">
        <f t="shared" ref="W3:W66" si="0">"PSCAD_"&amp;F3&amp;"_"&amp;D3&amp;"_"&amp;E3&amp;"_SCR"&amp;ROUND(J3,2)&amp;"_XR"&amp;ROUND(K3,2)&amp;"_P"&amp;H3&amp;"_Q"&amp;I3&amp;"_"&amp;A3</f>
        <v>PSCAD_DMAT_SF_FR_SCR4.53_XR1.21_P1_Q0_FR.011</v>
      </c>
      <c r="X3" t="str">
        <f t="shared" ref="X3:X66" si="1">H3&amp;"_"&amp;I3&amp;"_"&amp;ROUND(J3,2)&amp;"_"&amp;ROUND(K3,2)</f>
        <v>1_0_4.53_1.21</v>
      </c>
      <c r="Z3">
        <v>0</v>
      </c>
    </row>
    <row r="4" spans="1:28" x14ac:dyDescent="0.25">
      <c r="A4" s="1" t="s">
        <v>341</v>
      </c>
      <c r="B4" t="s">
        <v>55</v>
      </c>
      <c r="C4" t="s">
        <v>15</v>
      </c>
      <c r="D4" t="s">
        <v>1371</v>
      </c>
      <c r="E4" t="s">
        <v>307</v>
      </c>
      <c r="F4" t="s">
        <v>304</v>
      </c>
      <c r="G4">
        <v>300</v>
      </c>
      <c r="H4">
        <v>1</v>
      </c>
      <c r="I4" s="7">
        <v>0</v>
      </c>
      <c r="J4" s="7">
        <v>5</v>
      </c>
      <c r="K4" s="7">
        <v>6</v>
      </c>
      <c r="L4" s="5" t="str">
        <f>VLOOKUP(X4,[7]Inputs!$A:$F,6,FALSE)</f>
        <v>1.0162</v>
      </c>
      <c r="M4" s="5" t="str">
        <f>VLOOKUP(X4,[7]Inputs!$A:$H,8,FALSE)</f>
        <v>1.0125</v>
      </c>
      <c r="N4" s="5" t="str">
        <f>VLOOKUP(X4,[7]Inputs!$A:$H,7,FALSE)</f>
        <v>1.0300</v>
      </c>
      <c r="O4">
        <v>0</v>
      </c>
      <c r="P4">
        <v>0</v>
      </c>
      <c r="Q4">
        <v>0</v>
      </c>
      <c r="R4">
        <v>0</v>
      </c>
      <c r="S4">
        <f>SQRT((100/(J4*[7]Inputs!$B$9))^2/(K4^2+1))*[7]Inputs!$B$8^2/100</f>
        <v>5.5086306823241262</v>
      </c>
      <c r="T4">
        <f>SQRT((100/(J4*[7]Inputs!$B$9))^2-SQRT((100/(J4*[7]Inputs!$B$9))^2/(K4^2+1))^2)*[7]Inputs!$B$8^2/100/2/PI()/50</f>
        <v>0.10520709633114779</v>
      </c>
      <c r="U4">
        <v>0</v>
      </c>
      <c r="V4">
        <v>0</v>
      </c>
      <c r="W4" t="str">
        <f t="shared" si="0"/>
        <v>PSCAD_DMAT_SF_FR_SCR5_XR6_P1_Q0_FR.012</v>
      </c>
      <c r="X4" t="str">
        <f t="shared" si="1"/>
        <v>1_0_5_6</v>
      </c>
      <c r="Z4">
        <v>0</v>
      </c>
    </row>
    <row r="5" spans="1:28" x14ac:dyDescent="0.25">
      <c r="A5" s="1" t="s">
        <v>342</v>
      </c>
      <c r="B5" t="s">
        <v>55</v>
      </c>
      <c r="C5" t="s">
        <v>15</v>
      </c>
      <c r="D5" t="s">
        <v>1371</v>
      </c>
      <c r="E5" t="s">
        <v>307</v>
      </c>
      <c r="F5" t="s">
        <v>304</v>
      </c>
      <c r="G5">
        <v>300</v>
      </c>
      <c r="H5">
        <v>1</v>
      </c>
      <c r="I5" s="7">
        <v>0</v>
      </c>
      <c r="J5" s="7">
        <f>[7]Inputs!$B$6</f>
        <v>7.06</v>
      </c>
      <c r="K5" s="7">
        <f>[7]Inputs!$C$6</f>
        <v>1.63</v>
      </c>
      <c r="L5" s="5" t="str">
        <f>VLOOKUP(X5,[7]Inputs!$A:$F,6,FALSE)</f>
        <v>0.9653</v>
      </c>
      <c r="M5" s="5" t="str">
        <f>VLOOKUP(X5,[7]Inputs!$A:$H,8,FALSE)</f>
        <v>1.0000</v>
      </c>
      <c r="N5" s="5" t="str">
        <f>VLOOKUP(X5,[7]Inputs!$A:$H,7,FALSE)</f>
        <v>1.0300</v>
      </c>
      <c r="O5">
        <v>0</v>
      </c>
      <c r="P5">
        <v>0</v>
      </c>
      <c r="Q5">
        <v>0</v>
      </c>
      <c r="R5">
        <v>0</v>
      </c>
      <c r="S5">
        <f>SQRT((100/(J5*[7]Inputs!$B$9))^2/(K5^2+1))*[7]Inputs!$B$8^2/100</f>
        <v>12.409471324438538</v>
      </c>
      <c r="T5">
        <f>SQRT((100/(J5*[7]Inputs!$B$9))^2-SQRT((100/(J5*[7]Inputs!$B$9))^2/(K5^2+1))^2)*[7]Inputs!$B$8^2/100/2/PI()/50</f>
        <v>6.4385935699593638E-2</v>
      </c>
      <c r="U5">
        <v>0</v>
      </c>
      <c r="V5">
        <v>0</v>
      </c>
      <c r="W5" t="str">
        <f t="shared" si="0"/>
        <v>PSCAD_DMAT_SF_FR_SCR7.06_XR1.63_P1_Q0_FR.02</v>
      </c>
      <c r="X5" t="str">
        <f t="shared" si="1"/>
        <v>1_0_7.06_1.63</v>
      </c>
      <c r="Z5">
        <v>0</v>
      </c>
    </row>
    <row r="6" spans="1:28" x14ac:dyDescent="0.25">
      <c r="A6" s="1" t="s">
        <v>343</v>
      </c>
      <c r="B6" t="s">
        <v>55</v>
      </c>
      <c r="C6" t="s">
        <v>15</v>
      </c>
      <c r="D6" t="s">
        <v>1371</v>
      </c>
      <c r="E6" t="s">
        <v>307</v>
      </c>
      <c r="F6" t="s">
        <v>304</v>
      </c>
      <c r="G6">
        <v>300</v>
      </c>
      <c r="H6">
        <v>1</v>
      </c>
      <c r="I6" s="7">
        <v>0</v>
      </c>
      <c r="J6" s="7">
        <f>[7]Inputs!$B$7</f>
        <v>4.53</v>
      </c>
      <c r="K6" s="7">
        <f>[7]Inputs!$C$7</f>
        <v>1.21</v>
      </c>
      <c r="L6" s="5" t="str">
        <f>VLOOKUP(X6,[7]Inputs!$A:$F,6,FALSE)</f>
        <v>0.9087</v>
      </c>
      <c r="M6" s="5" t="str">
        <f>VLOOKUP(X6,[7]Inputs!$A:$H,8,FALSE)</f>
        <v>1.0000</v>
      </c>
      <c r="N6" s="5" t="str">
        <f>VLOOKUP(X6,[7]Inputs!$A:$H,7,FALSE)</f>
        <v>1.0300</v>
      </c>
      <c r="O6">
        <v>0</v>
      </c>
      <c r="P6">
        <v>0</v>
      </c>
      <c r="Q6">
        <v>0</v>
      </c>
      <c r="R6">
        <v>0</v>
      </c>
      <c r="S6">
        <f>SQRT((100/(J6*[7]Inputs!$B$9))^2/(K6^2+1))*[7]Inputs!$B$8^2/100</f>
        <v>23.560643977140487</v>
      </c>
      <c r="T6">
        <f>SQRT((100/(J6*[7]Inputs!$B$9))^2-SQRT((100/(J6*[7]Inputs!$B$9))^2/(K6^2+1))^2)*[7]Inputs!$B$8^2/100/2/PI()/50</f>
        <v>9.0744989423642869E-2</v>
      </c>
      <c r="U6">
        <v>0</v>
      </c>
      <c r="V6">
        <v>0</v>
      </c>
      <c r="W6" t="str">
        <f t="shared" si="0"/>
        <v>PSCAD_DMAT_SF_FR_SCR4.53_XR1.21_P1_Q0_FR.021</v>
      </c>
      <c r="X6" t="str">
        <f t="shared" si="1"/>
        <v>1_0_4.53_1.21</v>
      </c>
      <c r="Z6">
        <v>0</v>
      </c>
    </row>
    <row r="7" spans="1:28" x14ac:dyDescent="0.25">
      <c r="A7" s="1" t="s">
        <v>344</v>
      </c>
      <c r="B7" t="s">
        <v>55</v>
      </c>
      <c r="C7" t="s">
        <v>15</v>
      </c>
      <c r="D7" t="s">
        <v>1371</v>
      </c>
      <c r="E7" t="s">
        <v>307</v>
      </c>
      <c r="F7" t="s">
        <v>304</v>
      </c>
      <c r="G7">
        <v>300</v>
      </c>
      <c r="H7">
        <v>1</v>
      </c>
      <c r="I7" s="7">
        <v>0</v>
      </c>
      <c r="J7" s="7">
        <v>5</v>
      </c>
      <c r="K7" s="7">
        <v>6</v>
      </c>
      <c r="L7" s="5" t="str">
        <f>VLOOKUP(X7,[7]Inputs!$A:$F,6,FALSE)</f>
        <v>1.0162</v>
      </c>
      <c r="M7" s="5" t="str">
        <f>VLOOKUP(X7,[7]Inputs!$A:$H,8,FALSE)</f>
        <v>1.0125</v>
      </c>
      <c r="N7" s="5" t="str">
        <f>VLOOKUP(X7,[7]Inputs!$A:$H,7,FALSE)</f>
        <v>1.0300</v>
      </c>
      <c r="O7">
        <v>0</v>
      </c>
      <c r="P7">
        <v>0</v>
      </c>
      <c r="Q7">
        <v>0</v>
      </c>
      <c r="R7">
        <v>0</v>
      </c>
      <c r="S7">
        <f>SQRT((100/(J7*[7]Inputs!$B$9))^2/(K7^2+1))*[7]Inputs!$B$8^2/100</f>
        <v>5.5086306823241262</v>
      </c>
      <c r="T7">
        <f>SQRT((100/(J7*[7]Inputs!$B$9))^2-SQRT((100/(J7*[7]Inputs!$B$9))^2/(K7^2+1))^2)*[7]Inputs!$B$8^2/100/2/PI()/50</f>
        <v>0.10520709633114779</v>
      </c>
      <c r="U7">
        <v>0</v>
      </c>
      <c r="V7">
        <v>0</v>
      </c>
      <c r="W7" t="str">
        <f t="shared" si="0"/>
        <v>PSCAD_DMAT_SF_FR_SCR5_XR6_P1_Q0_FR.022</v>
      </c>
      <c r="X7" t="str">
        <f t="shared" si="1"/>
        <v>1_0_5_6</v>
      </c>
      <c r="Z7">
        <v>0</v>
      </c>
    </row>
    <row r="8" spans="1:28" x14ac:dyDescent="0.25">
      <c r="A8" s="1" t="s">
        <v>345</v>
      </c>
      <c r="B8" t="s">
        <v>55</v>
      </c>
      <c r="C8" t="s">
        <v>15</v>
      </c>
      <c r="D8" t="s">
        <v>1371</v>
      </c>
      <c r="E8" t="s">
        <v>307</v>
      </c>
      <c r="F8" t="s">
        <v>304</v>
      </c>
      <c r="G8">
        <v>300</v>
      </c>
      <c r="H8">
        <v>0.05</v>
      </c>
      <c r="I8" s="7">
        <v>0</v>
      </c>
      <c r="J8" s="7">
        <f>[7]Inputs!$B$6</f>
        <v>7.06</v>
      </c>
      <c r="K8" s="7">
        <f>[7]Inputs!$C$6</f>
        <v>1.63</v>
      </c>
      <c r="L8" s="5" t="str">
        <f>VLOOKUP(X8,[7]Inputs!$A:$F,6,FALSE)</f>
        <v>1.0264</v>
      </c>
      <c r="M8" s="5" t="str">
        <f>VLOOKUP(X8,[7]Inputs!$A:$H,8,FALSE)</f>
        <v>1.0000</v>
      </c>
      <c r="N8" s="5" t="str">
        <f>VLOOKUP(X8,[7]Inputs!$A:$H,7,FALSE)</f>
        <v>1.0300</v>
      </c>
      <c r="O8">
        <v>0</v>
      </c>
      <c r="P8">
        <v>0</v>
      </c>
      <c r="Q8">
        <v>0</v>
      </c>
      <c r="R8">
        <v>0</v>
      </c>
      <c r="S8">
        <f>SQRT((100/(J8*[7]Inputs!$B$9))^2/(K8^2+1))*[7]Inputs!$B$8^2/100</f>
        <v>12.409471324438538</v>
      </c>
      <c r="T8">
        <f>SQRT((100/(J8*[7]Inputs!$B$9))^2-SQRT((100/(J8*[7]Inputs!$B$9))^2/(K8^2+1))^2)*[7]Inputs!$B$8^2/100/2/PI()/50</f>
        <v>6.4385935699593638E-2</v>
      </c>
      <c r="U8">
        <v>0</v>
      </c>
      <c r="V8">
        <v>0</v>
      </c>
      <c r="W8" t="str">
        <f t="shared" si="0"/>
        <v>PSCAD_DMAT_SF_FR_SCR7.06_XR1.63_P0.05_Q0_FR.03</v>
      </c>
      <c r="X8" t="str">
        <f t="shared" si="1"/>
        <v>0.05_0_7.06_1.63</v>
      </c>
      <c r="Z8">
        <v>0</v>
      </c>
    </row>
    <row r="9" spans="1:28" x14ac:dyDescent="0.25">
      <c r="A9" s="1" t="s">
        <v>346</v>
      </c>
      <c r="B9" t="s">
        <v>55</v>
      </c>
      <c r="C9" t="s">
        <v>15</v>
      </c>
      <c r="D9" t="s">
        <v>1371</v>
      </c>
      <c r="E9" t="s">
        <v>307</v>
      </c>
      <c r="F9" t="s">
        <v>304</v>
      </c>
      <c r="G9">
        <v>300</v>
      </c>
      <c r="H9">
        <v>0.05</v>
      </c>
      <c r="I9" s="7">
        <v>0</v>
      </c>
      <c r="J9" s="7">
        <f>[7]Inputs!$B$7</f>
        <v>4.53</v>
      </c>
      <c r="K9" s="7">
        <f>[7]Inputs!$C$7</f>
        <v>1.21</v>
      </c>
      <c r="L9" s="5" t="str">
        <f>VLOOKUP(X9,[7]Inputs!$A:$F,6,FALSE)</f>
        <v>1.0233</v>
      </c>
      <c r="M9" s="5" t="str">
        <f>VLOOKUP(X9,[7]Inputs!$A:$H,8,FALSE)</f>
        <v>1.0000</v>
      </c>
      <c r="N9" s="5" t="str">
        <f>VLOOKUP(X9,[7]Inputs!$A:$H,7,FALSE)</f>
        <v>1.0300</v>
      </c>
      <c r="O9">
        <v>0</v>
      </c>
      <c r="P9">
        <v>0</v>
      </c>
      <c r="Q9">
        <v>0</v>
      </c>
      <c r="R9">
        <v>0</v>
      </c>
      <c r="S9">
        <f>SQRT((100/(J9*[7]Inputs!$B$9))^2/(K9^2+1))*[7]Inputs!$B$8^2/100</f>
        <v>23.560643977140487</v>
      </c>
      <c r="T9">
        <f>SQRT((100/(J9*[7]Inputs!$B$9))^2-SQRT((100/(J9*[7]Inputs!$B$9))^2/(K9^2+1))^2)*[7]Inputs!$B$8^2/100/2/PI()/50</f>
        <v>9.0744989423642869E-2</v>
      </c>
      <c r="U9">
        <v>0</v>
      </c>
      <c r="V9">
        <v>0</v>
      </c>
      <c r="W9" t="str">
        <f t="shared" si="0"/>
        <v>PSCAD_DMAT_SF_FR_SCR4.53_XR1.21_P0.05_Q0_FR.031</v>
      </c>
      <c r="X9" t="str">
        <f t="shared" si="1"/>
        <v>0.05_0_4.53_1.21</v>
      </c>
      <c r="Z9">
        <v>0</v>
      </c>
    </row>
    <row r="10" spans="1:28" x14ac:dyDescent="0.25">
      <c r="A10" s="1" t="s">
        <v>347</v>
      </c>
      <c r="B10" t="s">
        <v>55</v>
      </c>
      <c r="C10" t="s">
        <v>15</v>
      </c>
      <c r="D10" t="s">
        <v>1371</v>
      </c>
      <c r="E10" t="s">
        <v>307</v>
      </c>
      <c r="F10" t="s">
        <v>304</v>
      </c>
      <c r="G10">
        <v>300</v>
      </c>
      <c r="H10">
        <v>0.05</v>
      </c>
      <c r="I10" s="7">
        <v>0</v>
      </c>
      <c r="J10" s="7">
        <v>5</v>
      </c>
      <c r="K10" s="7">
        <v>6</v>
      </c>
      <c r="L10" s="5" t="str">
        <f>VLOOKUP(X10,[7]Inputs!$A:$F,6,FALSE)</f>
        <v>1.0284</v>
      </c>
      <c r="M10" s="5" t="str">
        <f>VLOOKUP(X10,[7]Inputs!$A:$H,8,FALSE)</f>
        <v>1.0000</v>
      </c>
      <c r="N10" s="5" t="str">
        <f>VLOOKUP(X10,[7]Inputs!$A:$H,7,FALSE)</f>
        <v>1.0300</v>
      </c>
      <c r="O10">
        <v>0</v>
      </c>
      <c r="P10">
        <v>0</v>
      </c>
      <c r="Q10">
        <v>0</v>
      </c>
      <c r="R10">
        <v>0</v>
      </c>
      <c r="S10">
        <f>SQRT((100/(J10*[7]Inputs!$B$9))^2/(K10^2+1))*[7]Inputs!$B$8^2/100</f>
        <v>5.5086306823241262</v>
      </c>
      <c r="T10">
        <f>SQRT((100/(J10*[7]Inputs!$B$9))^2-SQRT((100/(J10*[7]Inputs!$B$9))^2/(K10^2+1))^2)*[7]Inputs!$B$8^2/100/2/PI()/50</f>
        <v>0.10520709633114779</v>
      </c>
      <c r="U10">
        <v>0</v>
      </c>
      <c r="V10">
        <v>0</v>
      </c>
      <c r="W10" t="str">
        <f t="shared" si="0"/>
        <v>PSCAD_DMAT_SF_FR_SCR5_XR6_P0.05_Q0_FR.032</v>
      </c>
      <c r="X10" t="str">
        <f t="shared" si="1"/>
        <v>0.05_0_5_6</v>
      </c>
      <c r="Z10">
        <v>0</v>
      </c>
    </row>
    <row r="11" spans="1:28" x14ac:dyDescent="0.25">
      <c r="A11" s="1" t="s">
        <v>348</v>
      </c>
      <c r="B11" t="s">
        <v>55</v>
      </c>
      <c r="C11" t="s">
        <v>16</v>
      </c>
      <c r="D11" t="s">
        <v>1371</v>
      </c>
      <c r="E11" t="s">
        <v>307</v>
      </c>
      <c r="F11" t="s">
        <v>304</v>
      </c>
      <c r="G11">
        <v>5</v>
      </c>
      <c r="H11">
        <v>1</v>
      </c>
      <c r="I11" s="7">
        <v>0</v>
      </c>
      <c r="J11" s="7">
        <f>[7]Inputs!$B$6</f>
        <v>7.06</v>
      </c>
      <c r="K11" s="7">
        <f>[7]Inputs!$C$6</f>
        <v>1.63</v>
      </c>
      <c r="L11" s="5" t="str">
        <f>VLOOKUP(X11,[7]Inputs!$A:$F,6,FALSE)</f>
        <v>0.9653</v>
      </c>
      <c r="M11" s="5" t="str">
        <f>VLOOKUP(X11,[7]Inputs!$A:$H,8,FALSE)</f>
        <v>1.0000</v>
      </c>
      <c r="N11" s="5" t="str">
        <f>VLOOKUP(X11,[7]Inputs!$A:$H,7,FALSE)</f>
        <v>1.0300</v>
      </c>
      <c r="O11">
        <v>0</v>
      </c>
      <c r="P11">
        <v>0</v>
      </c>
      <c r="Q11">
        <v>0</v>
      </c>
      <c r="R11">
        <v>0</v>
      </c>
      <c r="S11">
        <f>SQRT((100/(J11*[7]Inputs!$B$9))^2/(K11^2+1))*[7]Inputs!$B$8^2/100</f>
        <v>12.409471324438538</v>
      </c>
      <c r="T11">
        <f>SQRT((100/(J11*[7]Inputs!$B$9))^2-SQRT((100/(J11*[7]Inputs!$B$9))^2/(K11^2+1))^2)*[7]Inputs!$B$8^2/100/2/PI()/50</f>
        <v>6.4385935699593638E-2</v>
      </c>
      <c r="U11">
        <v>0</v>
      </c>
      <c r="V11">
        <v>0</v>
      </c>
      <c r="W11" t="str">
        <f t="shared" si="0"/>
        <v>PSCAD_DMAT_SF_FR_SCR7.06_XR1.63_P1_Q0_FR.04</v>
      </c>
      <c r="X11" t="str">
        <f t="shared" si="1"/>
        <v>1_0_7.06_1.63</v>
      </c>
      <c r="Z11">
        <v>0</v>
      </c>
    </row>
    <row r="12" spans="1:28" x14ac:dyDescent="0.25">
      <c r="A12" s="1" t="s">
        <v>349</v>
      </c>
      <c r="B12" t="s">
        <v>55</v>
      </c>
      <c r="C12" t="s">
        <v>16</v>
      </c>
      <c r="D12" t="s">
        <v>1371</v>
      </c>
      <c r="E12" t="s">
        <v>307</v>
      </c>
      <c r="F12" t="s">
        <v>304</v>
      </c>
      <c r="G12">
        <v>5</v>
      </c>
      <c r="H12">
        <v>1</v>
      </c>
      <c r="I12" s="7">
        <v>0</v>
      </c>
      <c r="J12" s="7">
        <f>[7]Inputs!$B$7</f>
        <v>4.53</v>
      </c>
      <c r="K12" s="7">
        <f>[7]Inputs!$C$7</f>
        <v>1.21</v>
      </c>
      <c r="L12" s="5" t="str">
        <f>VLOOKUP(X12,[7]Inputs!$A:$F,6,FALSE)</f>
        <v>0.9087</v>
      </c>
      <c r="M12" s="5" t="str">
        <f>VLOOKUP(X12,[7]Inputs!$A:$H,8,FALSE)</f>
        <v>1.0000</v>
      </c>
      <c r="N12" s="5" t="str">
        <f>VLOOKUP(X12,[7]Inputs!$A:$H,7,FALSE)</f>
        <v>1.0300</v>
      </c>
      <c r="O12">
        <v>0</v>
      </c>
      <c r="P12">
        <v>0</v>
      </c>
      <c r="Q12">
        <v>0</v>
      </c>
      <c r="R12">
        <v>0</v>
      </c>
      <c r="S12">
        <f>SQRT((100/(J12*[7]Inputs!$B$9))^2/(K12^2+1))*[7]Inputs!$B$8^2/100</f>
        <v>23.560643977140487</v>
      </c>
      <c r="T12">
        <f>SQRT((100/(J12*[7]Inputs!$B$9))^2-SQRT((100/(J12*[7]Inputs!$B$9))^2/(K12^2+1))^2)*[7]Inputs!$B$8^2/100/2/PI()/50</f>
        <v>9.0744989423642869E-2</v>
      </c>
      <c r="U12">
        <v>0</v>
      </c>
      <c r="V12">
        <v>0</v>
      </c>
      <c r="W12" t="str">
        <f t="shared" si="0"/>
        <v>PSCAD_DMAT_SF_FR_SCR4.53_XR1.21_P1_Q0_FR.041</v>
      </c>
      <c r="X12" t="str">
        <f t="shared" si="1"/>
        <v>1_0_4.53_1.21</v>
      </c>
      <c r="Z12">
        <v>0</v>
      </c>
    </row>
    <row r="13" spans="1:28" x14ac:dyDescent="0.25">
      <c r="A13" s="1" t="s">
        <v>352</v>
      </c>
      <c r="B13" t="s">
        <v>55</v>
      </c>
      <c r="C13" t="s">
        <v>17</v>
      </c>
      <c r="D13" t="s">
        <v>1371</v>
      </c>
      <c r="E13" t="s">
        <v>308</v>
      </c>
      <c r="F13" t="s">
        <v>304</v>
      </c>
      <c r="G13">
        <v>25</v>
      </c>
      <c r="H13">
        <v>1</v>
      </c>
      <c r="I13" s="7">
        <v>0</v>
      </c>
      <c r="J13" s="7">
        <v>10</v>
      </c>
      <c r="K13" s="7">
        <v>14</v>
      </c>
      <c r="L13" s="5" t="str">
        <f>VLOOKUP(X13,[7]Inputs!$A:$F,6,FALSE)</f>
        <v>1.0276</v>
      </c>
      <c r="M13" s="5" t="str">
        <f>VLOOKUP(X13,[7]Inputs!$A:$H,8,FALSE)</f>
        <v>1.0125</v>
      </c>
      <c r="N13" s="5" t="str">
        <f>VLOOKUP(X13,[7]Inputs!$A:$H,7,FALSE)</f>
        <v>1.0300</v>
      </c>
      <c r="O13">
        <v>0</v>
      </c>
      <c r="P13">
        <v>0.43</v>
      </c>
      <c r="Q13">
        <v>1E-3</v>
      </c>
      <c r="R13">
        <f>T13/1000</f>
        <v>5.3193623249290891E-5</v>
      </c>
      <c r="S13">
        <f>SQRT((100/(J13*[7]Inputs!$B$9))^2/(K13^2+1))*[7]Inputs!$B$8^2/100</f>
        <v>1.1936621144128245</v>
      </c>
      <c r="T13">
        <f>SQRT((100/(J13*[7]Inputs!$B$9))^2-SQRT((100/(J13*[7]Inputs!$B$9))^2/(K13^2+1))^2)*[7]Inputs!$B$8^2/100/2/PI()/50</f>
        <v>5.3193623249290889E-2</v>
      </c>
      <c r="U13">
        <v>0</v>
      </c>
      <c r="V13">
        <v>0</v>
      </c>
      <c r="W13" t="str">
        <f t="shared" si="0"/>
        <v>PSCAD_DMAT_SF_3P_SCR10_XR14_P1_Q0_3P.Balanced.1</v>
      </c>
      <c r="X13" t="str">
        <f t="shared" si="1"/>
        <v>1_0_10_14</v>
      </c>
      <c r="Z13">
        <v>0</v>
      </c>
    </row>
    <row r="14" spans="1:28" x14ac:dyDescent="0.25">
      <c r="A14" s="1" t="s">
        <v>353</v>
      </c>
      <c r="B14" t="s">
        <v>55</v>
      </c>
      <c r="C14" t="s">
        <v>17</v>
      </c>
      <c r="D14" t="s">
        <v>1371</v>
      </c>
      <c r="E14" t="s">
        <v>308</v>
      </c>
      <c r="F14" t="s">
        <v>304</v>
      </c>
      <c r="G14">
        <v>25</v>
      </c>
      <c r="H14">
        <v>1</v>
      </c>
      <c r="I14" s="7">
        <v>-0.3</v>
      </c>
      <c r="J14" s="7">
        <v>10</v>
      </c>
      <c r="K14" s="7">
        <v>14</v>
      </c>
      <c r="L14" s="5" t="str">
        <f>VLOOKUP(X14,[7]Inputs!$A:$F,6,FALSE)</f>
        <v>1.0567</v>
      </c>
      <c r="M14" s="5" t="str">
        <f>VLOOKUP(X14,[7]Inputs!$A:$H,8,FALSE)</f>
        <v>0.9875</v>
      </c>
      <c r="N14" s="5" t="str">
        <f>VLOOKUP(X14,[7]Inputs!$A:$H,7,FALSE)</f>
        <v>1.0148</v>
      </c>
      <c r="O14">
        <v>0</v>
      </c>
      <c r="P14">
        <v>0.43</v>
      </c>
      <c r="Q14">
        <v>1E-3</v>
      </c>
      <c r="R14">
        <f t="shared" ref="R14:R24" si="2">T14/1000</f>
        <v>5.3193623249290891E-5</v>
      </c>
      <c r="S14">
        <f>SQRT((100/(J14*[7]Inputs!$B$9))^2/(K14^2+1))*[7]Inputs!$B$8^2/100</f>
        <v>1.1936621144128245</v>
      </c>
      <c r="T14">
        <f>SQRT((100/(J14*[7]Inputs!$B$9))^2-SQRT((100/(J14*[7]Inputs!$B$9))^2/(K14^2+1))^2)*[7]Inputs!$B$8^2/100/2/PI()/50</f>
        <v>5.3193623249290889E-2</v>
      </c>
      <c r="U14">
        <v>0</v>
      </c>
      <c r="V14">
        <v>0</v>
      </c>
      <c r="W14" t="str">
        <f t="shared" si="0"/>
        <v>PSCAD_DMAT_SF_3P_SCR10_XR14_P1_Q-0.3_3P.Balanced.2</v>
      </c>
      <c r="X14" t="str">
        <f t="shared" si="1"/>
        <v>1_-0.3_10_14</v>
      </c>
      <c r="Z14">
        <v>0</v>
      </c>
    </row>
    <row r="15" spans="1:28" x14ac:dyDescent="0.25">
      <c r="A15" s="1" t="s">
        <v>354</v>
      </c>
      <c r="B15" t="s">
        <v>55</v>
      </c>
      <c r="C15" t="s">
        <v>17</v>
      </c>
      <c r="D15" t="s">
        <v>1371</v>
      </c>
      <c r="E15" t="s">
        <v>308</v>
      </c>
      <c r="F15" t="s">
        <v>304</v>
      </c>
      <c r="G15">
        <v>25</v>
      </c>
      <c r="H15">
        <v>1</v>
      </c>
      <c r="I15" s="7">
        <v>0.3</v>
      </c>
      <c r="J15" s="7">
        <v>10</v>
      </c>
      <c r="K15" s="7">
        <v>14</v>
      </c>
      <c r="L15" s="5" t="str">
        <f>VLOOKUP(X15,[7]Inputs!$A:$F,6,FALSE)</f>
        <v>0.9986</v>
      </c>
      <c r="M15" s="5" t="str">
        <f>VLOOKUP(X15,[7]Inputs!$A:$H,8,FALSE)</f>
        <v>1.0375</v>
      </c>
      <c r="N15" s="5" t="str">
        <f>VLOOKUP(X15,[7]Inputs!$A:$H,7,FALSE)</f>
        <v>1.0452</v>
      </c>
      <c r="O15">
        <v>0</v>
      </c>
      <c r="P15">
        <v>0.43</v>
      </c>
      <c r="Q15">
        <v>1E-3</v>
      </c>
      <c r="R15">
        <f t="shared" si="2"/>
        <v>5.3193623249290891E-5</v>
      </c>
      <c r="S15">
        <f>SQRT((100/(J15*[7]Inputs!$B$9))^2/(K15^2+1))*[7]Inputs!$B$8^2/100</f>
        <v>1.1936621144128245</v>
      </c>
      <c r="T15">
        <f>SQRT((100/(J15*[7]Inputs!$B$9))^2-SQRT((100/(J15*[7]Inputs!$B$9))^2/(K15^2+1))^2)*[7]Inputs!$B$8^2/100/2/PI()/50</f>
        <v>5.3193623249290889E-2</v>
      </c>
      <c r="U15">
        <v>0</v>
      </c>
      <c r="V15">
        <v>0</v>
      </c>
      <c r="W15" t="str">
        <f t="shared" si="0"/>
        <v>PSCAD_DMAT_SF_3P_SCR10_XR14_P1_Q0.3_3P.Balanced.3</v>
      </c>
      <c r="X15" t="str">
        <f t="shared" si="1"/>
        <v>1_0.3_10_14</v>
      </c>
      <c r="Z15">
        <v>0</v>
      </c>
    </row>
    <row r="16" spans="1:28" x14ac:dyDescent="0.25">
      <c r="A16" s="1" t="s">
        <v>355</v>
      </c>
      <c r="B16" t="s">
        <v>55</v>
      </c>
      <c r="C16" t="s">
        <v>17</v>
      </c>
      <c r="D16" t="s">
        <v>1371</v>
      </c>
      <c r="E16" t="s">
        <v>308</v>
      </c>
      <c r="F16" t="s">
        <v>304</v>
      </c>
      <c r="G16">
        <v>25</v>
      </c>
      <c r="H16">
        <v>1</v>
      </c>
      <c r="I16" s="7">
        <v>0</v>
      </c>
      <c r="J16" s="7">
        <v>3</v>
      </c>
      <c r="K16" s="7">
        <v>14</v>
      </c>
      <c r="L16" s="5" t="str">
        <f>VLOOKUP(X16,[7]Inputs!$A:$F,6,FALSE)</f>
        <v>1.0573</v>
      </c>
      <c r="M16" s="5" t="str">
        <f>VLOOKUP(X16,[7]Inputs!$A:$H,8,FALSE)</f>
        <v>1.0125</v>
      </c>
      <c r="N16" s="5" t="str">
        <f>VLOOKUP(X16,[7]Inputs!$A:$H,7,FALSE)</f>
        <v>1.0300</v>
      </c>
      <c r="O16">
        <v>0</v>
      </c>
      <c r="P16">
        <v>0.43</v>
      </c>
      <c r="Q16">
        <v>1E-3</v>
      </c>
      <c r="R16">
        <f t="shared" si="2"/>
        <v>1.7731207749763632E-4</v>
      </c>
      <c r="S16">
        <f>SQRT((100/(J16*[7]Inputs!$B$9))^2/(K16^2+1))*[7]Inputs!$B$8^2/100</f>
        <v>3.9788737147094158</v>
      </c>
      <c r="T16">
        <f>SQRT((100/(J16*[7]Inputs!$B$9))^2-SQRT((100/(J16*[7]Inputs!$B$9))^2/(K16^2+1))^2)*[7]Inputs!$B$8^2/100/2/PI()/50</f>
        <v>0.17731207749763631</v>
      </c>
      <c r="U16">
        <v>0</v>
      </c>
      <c r="V16">
        <v>0</v>
      </c>
      <c r="W16" t="str">
        <f t="shared" si="0"/>
        <v>PSCAD_DMAT_SF_3P_SCR3_XR14_P1_Q0_3P.Balanced.4</v>
      </c>
      <c r="X16" t="str">
        <f t="shared" si="1"/>
        <v>1_0_3_14</v>
      </c>
      <c r="Z16">
        <v>0</v>
      </c>
    </row>
    <row r="17" spans="1:26" x14ac:dyDescent="0.25">
      <c r="A17" s="1" t="s">
        <v>356</v>
      </c>
      <c r="B17" t="s">
        <v>55</v>
      </c>
      <c r="C17" t="s">
        <v>17</v>
      </c>
      <c r="D17" t="s">
        <v>1371</v>
      </c>
      <c r="E17" t="s">
        <v>308</v>
      </c>
      <c r="F17" t="s">
        <v>304</v>
      </c>
      <c r="G17">
        <v>25</v>
      </c>
      <c r="H17">
        <v>1</v>
      </c>
      <c r="I17" s="7">
        <v>-0.3</v>
      </c>
      <c r="J17" s="7">
        <v>3</v>
      </c>
      <c r="K17" s="7">
        <v>3</v>
      </c>
      <c r="L17" s="5" t="str">
        <f>VLOOKUP(X17,[7]Inputs!$A:$F,6,FALSE)</f>
        <v>1.0741</v>
      </c>
      <c r="M17" s="5" t="str">
        <f>VLOOKUP(X17,[7]Inputs!$A:$H,8,FALSE)</f>
        <v>0.9875</v>
      </c>
      <c r="N17" s="5" t="str">
        <f>VLOOKUP(X17,[7]Inputs!$A:$H,7,FALSE)</f>
        <v>1.0148</v>
      </c>
      <c r="O17">
        <v>0</v>
      </c>
      <c r="P17">
        <v>0.43</v>
      </c>
      <c r="Q17">
        <v>1E-3</v>
      </c>
      <c r="R17">
        <f t="shared" si="2"/>
        <v>1.6864157532857349E-4</v>
      </c>
      <c r="S17">
        <f>SQRT((100/(J17*[7]Inputs!$B$9))^2/(K17^2+1))*[7]Inputs!$B$8^2/100</f>
        <v>17.660104471401873</v>
      </c>
      <c r="T17">
        <f>SQRT((100/(J17*[7]Inputs!$B$9))^2-SQRT((100/(J17*[7]Inputs!$B$9))^2/(K17^2+1))^2)*[7]Inputs!$B$8^2/100/2/PI()/50</f>
        <v>0.16864157532857349</v>
      </c>
      <c r="U17">
        <v>0</v>
      </c>
      <c r="V17">
        <v>0</v>
      </c>
      <c r="W17" t="str">
        <f t="shared" si="0"/>
        <v>PSCAD_DMAT_SF_3P_SCR3_XR3_P1_Q-0.3_3P.Balanced.5</v>
      </c>
      <c r="X17" t="str">
        <f t="shared" si="1"/>
        <v>1_-0.3_3_3</v>
      </c>
      <c r="Z17">
        <v>0</v>
      </c>
    </row>
    <row r="18" spans="1:26" x14ac:dyDescent="0.25">
      <c r="A18" s="1" t="s">
        <v>357</v>
      </c>
      <c r="B18" t="s">
        <v>55</v>
      </c>
      <c r="C18" t="s">
        <v>17</v>
      </c>
      <c r="D18" t="s">
        <v>1371</v>
      </c>
      <c r="E18" t="s">
        <v>308</v>
      </c>
      <c r="F18" t="s">
        <v>304</v>
      </c>
      <c r="G18">
        <v>25</v>
      </c>
      <c r="H18">
        <v>1</v>
      </c>
      <c r="I18" s="7">
        <v>0.3</v>
      </c>
      <c r="J18" s="7">
        <v>3</v>
      </c>
      <c r="K18" s="7">
        <v>3</v>
      </c>
      <c r="L18" s="5" t="str">
        <f>VLOOKUP(X18,[7]Inputs!$A:$F,6,FALSE)</f>
        <v>0.8802</v>
      </c>
      <c r="M18" s="5" t="str">
        <f>VLOOKUP(X18,[7]Inputs!$A:$H,8,FALSE)</f>
        <v>1.0375</v>
      </c>
      <c r="N18" s="5" t="str">
        <f>VLOOKUP(X18,[7]Inputs!$A:$H,7,FALSE)</f>
        <v>1.0452</v>
      </c>
      <c r="O18">
        <v>0</v>
      </c>
      <c r="P18">
        <v>0.43</v>
      </c>
      <c r="Q18">
        <v>1E-3</v>
      </c>
      <c r="R18">
        <f t="shared" si="2"/>
        <v>1.6864157532857349E-4</v>
      </c>
      <c r="S18">
        <f>SQRT((100/(J18*[7]Inputs!$B$9))^2/(K18^2+1))*[7]Inputs!$B$8^2/100</f>
        <v>17.660104471401873</v>
      </c>
      <c r="T18">
        <f>SQRT((100/(J18*[7]Inputs!$B$9))^2-SQRT((100/(J18*[7]Inputs!$B$9))^2/(K18^2+1))^2)*[7]Inputs!$B$8^2/100/2/PI()/50</f>
        <v>0.16864157532857349</v>
      </c>
      <c r="U18">
        <v>0</v>
      </c>
      <c r="V18">
        <v>0</v>
      </c>
      <c r="W18" t="str">
        <f t="shared" si="0"/>
        <v>PSCAD_DMAT_SF_3P_SCR3_XR3_P1_Q0.3_3P.Balanced.6</v>
      </c>
      <c r="X18" t="str">
        <f t="shared" si="1"/>
        <v>1_0.3_3_3</v>
      </c>
      <c r="Z18">
        <v>0</v>
      </c>
    </row>
    <row r="19" spans="1:26" x14ac:dyDescent="0.25">
      <c r="A19" s="1" t="s">
        <v>358</v>
      </c>
      <c r="B19" t="s">
        <v>55</v>
      </c>
      <c r="C19" t="s">
        <v>17</v>
      </c>
      <c r="D19" t="s">
        <v>1371</v>
      </c>
      <c r="E19" t="s">
        <v>308</v>
      </c>
      <c r="F19" t="s">
        <v>304</v>
      </c>
      <c r="G19">
        <v>25</v>
      </c>
      <c r="H19">
        <v>0.05</v>
      </c>
      <c r="I19" s="7">
        <v>0</v>
      </c>
      <c r="J19" s="7">
        <v>10</v>
      </c>
      <c r="K19" s="7">
        <v>14</v>
      </c>
      <c r="L19" s="5" t="str">
        <f>VLOOKUP(X19,[7]Inputs!$A:$F,6,FALSE)</f>
        <v>1.0296</v>
      </c>
      <c r="M19" s="5" t="str">
        <f>VLOOKUP(X19,[7]Inputs!$A:$H,8,FALSE)</f>
        <v>1.0000</v>
      </c>
      <c r="N19" s="5" t="str">
        <f>VLOOKUP(X19,[7]Inputs!$A:$H,7,FALSE)</f>
        <v>1.0300</v>
      </c>
      <c r="O19">
        <v>0</v>
      </c>
      <c r="P19">
        <v>0.43</v>
      </c>
      <c r="Q19">
        <v>1E-3</v>
      </c>
      <c r="R19">
        <f t="shared" si="2"/>
        <v>5.3193623249290891E-5</v>
      </c>
      <c r="S19">
        <f>SQRT((100/(J19*[7]Inputs!$B$9))^2/(K19^2+1))*[7]Inputs!$B$8^2/100</f>
        <v>1.1936621144128245</v>
      </c>
      <c r="T19">
        <f>SQRT((100/(J19*[7]Inputs!$B$9))^2-SQRT((100/(J19*[7]Inputs!$B$9))^2/(K19^2+1))^2)*[7]Inputs!$B$8^2/100/2/PI()/50</f>
        <v>5.3193623249290889E-2</v>
      </c>
      <c r="U19">
        <v>0</v>
      </c>
      <c r="V19">
        <v>0</v>
      </c>
      <c r="W19" t="str">
        <f t="shared" si="0"/>
        <v>PSCAD_DMAT_SF_3P_SCR10_XR14_P0.05_Q0_3P.Balanced.7</v>
      </c>
      <c r="X19" t="str">
        <f t="shared" si="1"/>
        <v>0.05_0_10_14</v>
      </c>
      <c r="Z19">
        <v>0</v>
      </c>
    </row>
    <row r="20" spans="1:26" x14ac:dyDescent="0.25">
      <c r="A20" s="1" t="s">
        <v>359</v>
      </c>
      <c r="B20" t="s">
        <v>55</v>
      </c>
      <c r="C20" t="s">
        <v>17</v>
      </c>
      <c r="D20" t="s">
        <v>1371</v>
      </c>
      <c r="E20" t="s">
        <v>308</v>
      </c>
      <c r="F20" t="s">
        <v>304</v>
      </c>
      <c r="G20">
        <v>25</v>
      </c>
      <c r="H20">
        <v>0.05</v>
      </c>
      <c r="I20" s="7">
        <v>-0.3</v>
      </c>
      <c r="J20" s="7">
        <v>10</v>
      </c>
      <c r="K20" s="7">
        <v>14</v>
      </c>
      <c r="L20" s="5" t="str">
        <f>VLOOKUP(X20,[7]Inputs!$A:$F,6,FALSE)</f>
        <v>1.0587</v>
      </c>
      <c r="M20" s="5" t="str">
        <f>VLOOKUP(X20,[7]Inputs!$A:$H,8,FALSE)</f>
        <v>0.9750</v>
      </c>
      <c r="N20" s="5" t="str">
        <f>VLOOKUP(X20,[7]Inputs!$A:$H,7,FALSE)</f>
        <v>1.0148</v>
      </c>
      <c r="O20">
        <v>0</v>
      </c>
      <c r="P20">
        <v>0.43</v>
      </c>
      <c r="Q20">
        <v>1E-3</v>
      </c>
      <c r="R20">
        <f t="shared" si="2"/>
        <v>5.3193623249290891E-5</v>
      </c>
      <c r="S20">
        <f>SQRT((100/(J20*[7]Inputs!$B$9))^2/(K20^2+1))*[7]Inputs!$B$8^2/100</f>
        <v>1.1936621144128245</v>
      </c>
      <c r="T20">
        <f>SQRT((100/(J20*[7]Inputs!$B$9))^2-SQRT((100/(J20*[7]Inputs!$B$9))^2/(K20^2+1))^2)*[7]Inputs!$B$8^2/100/2/PI()/50</f>
        <v>5.3193623249290889E-2</v>
      </c>
      <c r="U20">
        <v>0</v>
      </c>
      <c r="V20">
        <v>0</v>
      </c>
      <c r="W20" t="str">
        <f t="shared" si="0"/>
        <v>PSCAD_DMAT_SF_3P_SCR10_XR14_P0.05_Q-0.3_3P.Balanced.8</v>
      </c>
      <c r="X20" t="str">
        <f t="shared" si="1"/>
        <v>0.05_-0.3_10_14</v>
      </c>
      <c r="Z20">
        <v>0</v>
      </c>
    </row>
    <row r="21" spans="1:26" x14ac:dyDescent="0.25">
      <c r="A21" s="1" t="s">
        <v>360</v>
      </c>
      <c r="B21" t="s">
        <v>55</v>
      </c>
      <c r="C21" t="s">
        <v>17</v>
      </c>
      <c r="D21" t="s">
        <v>1371</v>
      </c>
      <c r="E21" t="s">
        <v>308</v>
      </c>
      <c r="F21" t="s">
        <v>304</v>
      </c>
      <c r="G21">
        <v>25</v>
      </c>
      <c r="H21">
        <v>0.05</v>
      </c>
      <c r="I21" s="7">
        <v>0.3</v>
      </c>
      <c r="J21" s="7">
        <v>10</v>
      </c>
      <c r="K21" s="7">
        <v>14</v>
      </c>
      <c r="L21" s="5" t="str">
        <f>VLOOKUP(X21,[7]Inputs!$A:$F,6,FALSE)</f>
        <v>1.0006</v>
      </c>
      <c r="M21" s="5" t="str">
        <f>VLOOKUP(X21,[7]Inputs!$A:$H,8,FALSE)</f>
        <v>1.0250</v>
      </c>
      <c r="N21" s="5" t="str">
        <f>VLOOKUP(X21,[7]Inputs!$A:$H,7,FALSE)</f>
        <v>1.0452</v>
      </c>
      <c r="O21">
        <v>0</v>
      </c>
      <c r="P21">
        <v>0.43</v>
      </c>
      <c r="Q21">
        <v>1E-3</v>
      </c>
      <c r="R21">
        <f t="shared" si="2"/>
        <v>5.3193623249290891E-5</v>
      </c>
      <c r="S21">
        <f>SQRT((100/(J21*[7]Inputs!$B$9))^2/(K21^2+1))*[7]Inputs!$B$8^2/100</f>
        <v>1.1936621144128245</v>
      </c>
      <c r="T21">
        <f>SQRT((100/(J21*[7]Inputs!$B$9))^2-SQRT((100/(J21*[7]Inputs!$B$9))^2/(K21^2+1))^2)*[7]Inputs!$B$8^2/100/2/PI()/50</f>
        <v>5.3193623249290889E-2</v>
      </c>
      <c r="U21">
        <v>0</v>
      </c>
      <c r="V21">
        <v>0</v>
      </c>
      <c r="W21" t="str">
        <f t="shared" si="0"/>
        <v>PSCAD_DMAT_SF_3P_SCR10_XR14_P0.05_Q0.3_3P.Balanced.9</v>
      </c>
      <c r="X21" t="str">
        <f t="shared" si="1"/>
        <v>0.05_0.3_10_14</v>
      </c>
      <c r="Z21">
        <v>0</v>
      </c>
    </row>
    <row r="22" spans="1:26" x14ac:dyDescent="0.25">
      <c r="A22" s="1" t="s">
        <v>361</v>
      </c>
      <c r="B22" t="s">
        <v>55</v>
      </c>
      <c r="C22" t="s">
        <v>17</v>
      </c>
      <c r="D22" t="s">
        <v>1371</v>
      </c>
      <c r="E22" t="s">
        <v>308</v>
      </c>
      <c r="F22" t="s">
        <v>304</v>
      </c>
      <c r="G22">
        <v>25</v>
      </c>
      <c r="H22">
        <v>0.05</v>
      </c>
      <c r="I22" s="7">
        <v>0</v>
      </c>
      <c r="J22" s="7">
        <v>3</v>
      </c>
      <c r="K22" s="7">
        <v>14</v>
      </c>
      <c r="L22" s="5" t="str">
        <f>VLOOKUP(X22,[7]Inputs!$A:$F,6,FALSE)</f>
        <v>1.0288</v>
      </c>
      <c r="M22" s="5" t="str">
        <f>VLOOKUP(X22,[7]Inputs!$A:$H,8,FALSE)</f>
        <v>1.0000</v>
      </c>
      <c r="N22" s="5" t="str">
        <f>VLOOKUP(X22,[7]Inputs!$A:$H,7,FALSE)</f>
        <v>1.0300</v>
      </c>
      <c r="O22">
        <v>0</v>
      </c>
      <c r="P22">
        <v>0.43</v>
      </c>
      <c r="Q22">
        <v>1E-3</v>
      </c>
      <c r="R22">
        <f t="shared" si="2"/>
        <v>1.7731207749763632E-4</v>
      </c>
      <c r="S22">
        <f>SQRT((100/(J22*[7]Inputs!$B$9))^2/(K22^2+1))*[7]Inputs!$B$8^2/100</f>
        <v>3.9788737147094158</v>
      </c>
      <c r="T22">
        <f>SQRT((100/(J22*[7]Inputs!$B$9))^2-SQRT((100/(J22*[7]Inputs!$B$9))^2/(K22^2+1))^2)*[7]Inputs!$B$8^2/100/2/PI()/50</f>
        <v>0.17731207749763631</v>
      </c>
      <c r="U22">
        <v>0</v>
      </c>
      <c r="V22">
        <v>0</v>
      </c>
      <c r="W22" t="str">
        <f t="shared" si="0"/>
        <v>PSCAD_DMAT_SF_3P_SCR3_XR14_P0.05_Q0_3P.Balanced.10</v>
      </c>
      <c r="X22" t="str">
        <f t="shared" si="1"/>
        <v>0.05_0_3_14</v>
      </c>
      <c r="Z22">
        <v>0</v>
      </c>
    </row>
    <row r="23" spans="1:26" x14ac:dyDescent="0.25">
      <c r="A23" s="1" t="s">
        <v>362</v>
      </c>
      <c r="B23" t="s">
        <v>55</v>
      </c>
      <c r="C23" t="s">
        <v>17</v>
      </c>
      <c r="D23" t="s">
        <v>1371</v>
      </c>
      <c r="E23" t="s">
        <v>308</v>
      </c>
      <c r="F23" t="s">
        <v>304</v>
      </c>
      <c r="G23">
        <v>25</v>
      </c>
      <c r="H23">
        <v>0.05</v>
      </c>
      <c r="I23" s="7">
        <v>-0.3</v>
      </c>
      <c r="J23" s="7">
        <v>3</v>
      </c>
      <c r="K23" s="7">
        <v>3</v>
      </c>
      <c r="L23" s="5" t="str">
        <f>VLOOKUP(X23,[7]Inputs!$A:$F,6,FALSE)</f>
        <v>1.1178</v>
      </c>
      <c r="M23" s="5" t="str">
        <f>VLOOKUP(X23,[7]Inputs!$A:$H,8,FALSE)</f>
        <v>0.9750</v>
      </c>
      <c r="N23" s="5" t="str">
        <f>VLOOKUP(X23,[7]Inputs!$A:$H,7,FALSE)</f>
        <v>1.0148</v>
      </c>
      <c r="O23">
        <v>0</v>
      </c>
      <c r="P23">
        <v>0.43</v>
      </c>
      <c r="Q23">
        <v>1E-3</v>
      </c>
      <c r="R23">
        <f t="shared" si="2"/>
        <v>1.6864157532857349E-4</v>
      </c>
      <c r="S23">
        <f>SQRT((100/(J23*[7]Inputs!$B$9))^2/(K23^2+1))*[7]Inputs!$B$8^2/100</f>
        <v>17.660104471401873</v>
      </c>
      <c r="T23">
        <f>SQRT((100/(J23*[7]Inputs!$B$9))^2-SQRT((100/(J23*[7]Inputs!$B$9))^2/(K23^2+1))^2)*[7]Inputs!$B$8^2/100/2/PI()/50</f>
        <v>0.16864157532857349</v>
      </c>
      <c r="U23">
        <v>0</v>
      </c>
      <c r="V23">
        <v>0</v>
      </c>
      <c r="W23" t="str">
        <f t="shared" si="0"/>
        <v>PSCAD_DMAT_SF_3P_SCR3_XR3_P0.05_Q-0.3_3P.Balanced.11</v>
      </c>
      <c r="X23" t="str">
        <f t="shared" si="1"/>
        <v>0.05_-0.3_3_3</v>
      </c>
      <c r="Z23">
        <v>0</v>
      </c>
    </row>
    <row r="24" spans="1:26" x14ac:dyDescent="0.25">
      <c r="A24" s="1" t="s">
        <v>363</v>
      </c>
      <c r="B24" t="s">
        <v>55</v>
      </c>
      <c r="C24" t="s">
        <v>17</v>
      </c>
      <c r="D24" t="s">
        <v>1371</v>
      </c>
      <c r="E24" t="s">
        <v>308</v>
      </c>
      <c r="F24" t="s">
        <v>304</v>
      </c>
      <c r="G24">
        <v>25</v>
      </c>
      <c r="H24">
        <v>0.05</v>
      </c>
      <c r="I24" s="7">
        <v>0.3</v>
      </c>
      <c r="J24" s="7">
        <v>3</v>
      </c>
      <c r="K24" s="7">
        <v>3</v>
      </c>
      <c r="L24" s="5" t="str">
        <f>VLOOKUP(X24,[7]Inputs!$A:$F,6,FALSE)</f>
        <v>0.9331</v>
      </c>
      <c r="M24" s="5" t="str">
        <f>VLOOKUP(X24,[7]Inputs!$A:$H,8,FALSE)</f>
        <v>1.0250</v>
      </c>
      <c r="N24" s="5" t="str">
        <f>VLOOKUP(X24,[7]Inputs!$A:$H,7,FALSE)</f>
        <v>1.0452</v>
      </c>
      <c r="O24">
        <v>0</v>
      </c>
      <c r="P24">
        <v>0.43</v>
      </c>
      <c r="Q24">
        <v>1E-3</v>
      </c>
      <c r="R24">
        <f t="shared" si="2"/>
        <v>1.6864157532857349E-4</v>
      </c>
      <c r="S24">
        <f>SQRT((100/(J24*[7]Inputs!$B$9))^2/(K24^2+1))*[7]Inputs!$B$8^2/100</f>
        <v>17.660104471401873</v>
      </c>
      <c r="T24">
        <f>SQRT((100/(J24*[7]Inputs!$B$9))^2-SQRT((100/(J24*[7]Inputs!$B$9))^2/(K24^2+1))^2)*[7]Inputs!$B$8^2/100/2/PI()/50</f>
        <v>0.16864157532857349</v>
      </c>
      <c r="U24">
        <v>0</v>
      </c>
      <c r="V24">
        <v>0</v>
      </c>
      <c r="W24" t="str">
        <f t="shared" si="0"/>
        <v>PSCAD_DMAT_SF_3P_SCR3_XR3_P0.05_Q0.3_3P.Balanced.12</v>
      </c>
      <c r="X24" t="str">
        <f t="shared" si="1"/>
        <v>0.05_0.3_3_3</v>
      </c>
      <c r="Z24">
        <v>0</v>
      </c>
    </row>
    <row r="25" spans="1:26" x14ac:dyDescent="0.25">
      <c r="A25" s="1" t="s">
        <v>364</v>
      </c>
      <c r="B25" t="s">
        <v>280</v>
      </c>
      <c r="C25" t="s">
        <v>17</v>
      </c>
      <c r="D25" t="s">
        <v>1371</v>
      </c>
      <c r="E25" t="s">
        <v>308</v>
      </c>
      <c r="F25" t="s">
        <v>304</v>
      </c>
      <c r="G25">
        <v>25</v>
      </c>
      <c r="H25">
        <v>1</v>
      </c>
      <c r="I25" s="7">
        <v>0</v>
      </c>
      <c r="J25" s="7">
        <v>10</v>
      </c>
      <c r="K25" s="7">
        <v>14</v>
      </c>
      <c r="L25" s="5" t="str">
        <f>VLOOKUP(X25,[7]Inputs!$A:$F,6,FALSE)</f>
        <v>1.0276</v>
      </c>
      <c r="M25" s="5" t="str">
        <f>VLOOKUP(X25,[7]Inputs!$A:$H,8,FALSE)</f>
        <v>1.0125</v>
      </c>
      <c r="N25" s="5" t="str">
        <f>VLOOKUP(X25,[7]Inputs!$A:$H,7,FALSE)</f>
        <v>1.0300</v>
      </c>
      <c r="O25">
        <v>0</v>
      </c>
      <c r="P25">
        <v>0.43</v>
      </c>
      <c r="Q25">
        <f>(SQRT((100/(J25*[7]Inputs!$B$9))^2/(K25^2+1)))*([7]Inputs!$B$8^2/100)</f>
        <v>1.1936621144128248</v>
      </c>
      <c r="R25">
        <f>SQRT((([7]Inputs!$B$8^2/100)*100/(J25*[7]Inputs!$B$9))^2-(Q25)^2)/(2*PI()*50)</f>
        <v>5.3193623249290875E-2</v>
      </c>
      <c r="S25">
        <f>SQRT((100/(J25*[7]Inputs!$B$9))^2/(K25^2+1))*[7]Inputs!$B$8^2/100</f>
        <v>1.1936621144128245</v>
      </c>
      <c r="T25">
        <f>SQRT((100/(J25*[7]Inputs!$B$9))^2-SQRT((100/(J25*[7]Inputs!$B$9))^2/(K25^2+1))^2)*[7]Inputs!$B$8^2/100/2/PI()/50</f>
        <v>5.3193623249290889E-2</v>
      </c>
      <c r="U25">
        <v>0</v>
      </c>
      <c r="V25">
        <v>1</v>
      </c>
      <c r="W25" t="str">
        <f t="shared" si="0"/>
        <v>PSCAD_DMAT_SF_3P_SCR10_XR14_P1_Q0_3P.Balanced.13</v>
      </c>
      <c r="X25" t="str">
        <f t="shared" si="1"/>
        <v>1_0_10_14</v>
      </c>
      <c r="Z25">
        <v>0</v>
      </c>
    </row>
    <row r="26" spans="1:26" x14ac:dyDescent="0.25">
      <c r="A26" s="1" t="s">
        <v>365</v>
      </c>
      <c r="B26" t="s">
        <v>280</v>
      </c>
      <c r="C26" t="s">
        <v>17</v>
      </c>
      <c r="D26" t="s">
        <v>1371</v>
      </c>
      <c r="E26" t="s">
        <v>308</v>
      </c>
      <c r="F26" t="s">
        <v>304</v>
      </c>
      <c r="G26">
        <v>25</v>
      </c>
      <c r="H26">
        <v>1</v>
      </c>
      <c r="I26" s="7">
        <v>-0.3</v>
      </c>
      <c r="J26" s="7">
        <v>10</v>
      </c>
      <c r="K26" s="7">
        <v>14</v>
      </c>
      <c r="L26" s="5" t="str">
        <f>VLOOKUP(X26,[7]Inputs!$A:$F,6,FALSE)</f>
        <v>1.0567</v>
      </c>
      <c r="M26" s="5" t="str">
        <f>VLOOKUP(X26,[7]Inputs!$A:$H,8,FALSE)</f>
        <v>0.9875</v>
      </c>
      <c r="N26" s="5" t="str">
        <f>VLOOKUP(X26,[7]Inputs!$A:$H,7,FALSE)</f>
        <v>1.0148</v>
      </c>
      <c r="O26">
        <v>0</v>
      </c>
      <c r="P26">
        <v>0.43</v>
      </c>
      <c r="Q26">
        <f>(SQRT((100/(J26*[7]Inputs!$B$9))^2/(K26^2+1)))*([7]Inputs!$B$8^2/100)</f>
        <v>1.1936621144128248</v>
      </c>
      <c r="R26">
        <f>SQRT((([7]Inputs!$B$8^2/100)*100/(J26*[7]Inputs!$B$9))^2-(Q26)^2)/(2*PI()*50)</f>
        <v>5.3193623249290875E-2</v>
      </c>
      <c r="S26">
        <f>SQRT((100/(J26*[7]Inputs!$B$9))^2/(K26^2+1))*[7]Inputs!$B$8^2/100</f>
        <v>1.1936621144128245</v>
      </c>
      <c r="T26">
        <f>SQRT((100/(J26*[7]Inputs!$B$9))^2-SQRT((100/(J26*[7]Inputs!$B$9))^2/(K26^2+1))^2)*[7]Inputs!$B$8^2/100/2/PI()/50</f>
        <v>5.3193623249290889E-2</v>
      </c>
      <c r="U26">
        <v>0</v>
      </c>
      <c r="V26">
        <v>1</v>
      </c>
      <c r="W26" t="str">
        <f t="shared" si="0"/>
        <v>PSCAD_DMAT_SF_3P_SCR10_XR14_P1_Q-0.3_3P.Balanced.14</v>
      </c>
      <c r="X26" t="str">
        <f t="shared" si="1"/>
        <v>1_-0.3_10_14</v>
      </c>
      <c r="Z26">
        <v>0</v>
      </c>
    </row>
    <row r="27" spans="1:26" x14ac:dyDescent="0.25">
      <c r="A27" s="1" t="s">
        <v>366</v>
      </c>
      <c r="B27" t="s">
        <v>55</v>
      </c>
      <c r="C27" t="s">
        <v>17</v>
      </c>
      <c r="D27" t="s">
        <v>1371</v>
      </c>
      <c r="E27" t="s">
        <v>308</v>
      </c>
      <c r="F27" t="s">
        <v>304</v>
      </c>
      <c r="G27">
        <v>25</v>
      </c>
      <c r="H27">
        <v>1</v>
      </c>
      <c r="I27" s="7">
        <v>0.3</v>
      </c>
      <c r="J27" s="7">
        <v>10</v>
      </c>
      <c r="K27" s="7">
        <v>14</v>
      </c>
      <c r="L27" s="5" t="str">
        <f>VLOOKUP(X27,[7]Inputs!$A:$F,6,FALSE)</f>
        <v>0.9986</v>
      </c>
      <c r="M27" s="5" t="str">
        <f>VLOOKUP(X27,[7]Inputs!$A:$H,8,FALSE)</f>
        <v>1.0375</v>
      </c>
      <c r="N27" s="5" t="str">
        <f>VLOOKUP(X27,[7]Inputs!$A:$H,7,FALSE)</f>
        <v>1.0452</v>
      </c>
      <c r="O27">
        <v>0</v>
      </c>
      <c r="P27">
        <v>0.43</v>
      </c>
      <c r="Q27">
        <f>(SQRT((100/(J27*[7]Inputs!$B$9))^2/(K27^2+1)))*([7]Inputs!$B$8^2/100)</f>
        <v>1.1936621144128248</v>
      </c>
      <c r="R27">
        <f>SQRT((([7]Inputs!$B$8^2/100)*100/(J27*[7]Inputs!$B$9))^2-(Q27)^2)/(2*PI()*50)</f>
        <v>5.3193623249290875E-2</v>
      </c>
      <c r="S27">
        <f>SQRT((100/(J27*[7]Inputs!$B$9))^2/(K27^2+1))*[7]Inputs!$B$8^2/100</f>
        <v>1.1936621144128245</v>
      </c>
      <c r="T27">
        <f>SQRT((100/(J27*[7]Inputs!$B$9))^2-SQRT((100/(J27*[7]Inputs!$B$9))^2/(K27^2+1))^2)*[7]Inputs!$B$8^2/100/2/PI()/50</f>
        <v>5.3193623249290889E-2</v>
      </c>
      <c r="U27">
        <v>0</v>
      </c>
      <c r="V27">
        <v>1</v>
      </c>
      <c r="W27" t="str">
        <f t="shared" si="0"/>
        <v>PSCAD_DMAT_SF_3P_SCR10_XR14_P1_Q0.3_3P.Balanced.15</v>
      </c>
      <c r="X27" t="str">
        <f t="shared" si="1"/>
        <v>1_0.3_10_14</v>
      </c>
      <c r="Z27">
        <v>0</v>
      </c>
    </row>
    <row r="28" spans="1:26" x14ac:dyDescent="0.25">
      <c r="A28" s="1" t="s">
        <v>367</v>
      </c>
      <c r="B28" t="s">
        <v>55</v>
      </c>
      <c r="C28" t="s">
        <v>17</v>
      </c>
      <c r="D28" t="s">
        <v>1371</v>
      </c>
      <c r="E28" t="s">
        <v>308</v>
      </c>
      <c r="F28" t="s">
        <v>304</v>
      </c>
      <c r="G28">
        <v>25</v>
      </c>
      <c r="H28">
        <v>1</v>
      </c>
      <c r="I28" s="7">
        <v>0</v>
      </c>
      <c r="J28" s="7">
        <v>3</v>
      </c>
      <c r="K28" s="7">
        <v>14</v>
      </c>
      <c r="L28" s="5" t="str">
        <f>VLOOKUP(X28,[7]Inputs!$A:$F,6,FALSE)</f>
        <v>1.0573</v>
      </c>
      <c r="M28" s="5" t="str">
        <f>VLOOKUP(X28,[7]Inputs!$A:$H,8,FALSE)</f>
        <v>1.0125</v>
      </c>
      <c r="N28" s="5" t="str">
        <f>VLOOKUP(X28,[7]Inputs!$A:$H,7,FALSE)</f>
        <v>1.0300</v>
      </c>
      <c r="O28">
        <v>0</v>
      </c>
      <c r="P28">
        <v>0.43</v>
      </c>
      <c r="Q28">
        <f>(SQRT((100/(J28*[7]Inputs!$B$9))^2/(K28^2+1)))*([7]Inputs!$B$8^2/100)</f>
        <v>3.9788737147094158</v>
      </c>
      <c r="R28">
        <f>SQRT((([7]Inputs!$B$8^2/100)*100/(J28*[7]Inputs!$B$9))^2-(Q28)^2)/(2*PI()*50)</f>
        <v>0.17731207749763625</v>
      </c>
      <c r="S28">
        <f>SQRT((100/(J28*[7]Inputs!$B$9))^2/(K28^2+1))*[7]Inputs!$B$8^2/100</f>
        <v>3.9788737147094158</v>
      </c>
      <c r="T28">
        <f>SQRT((100/(J28*[7]Inputs!$B$9))^2-SQRT((100/(J28*[7]Inputs!$B$9))^2/(K28^2+1))^2)*[7]Inputs!$B$8^2/100/2/PI()/50</f>
        <v>0.17731207749763631</v>
      </c>
      <c r="U28">
        <v>0</v>
      </c>
      <c r="V28">
        <v>1</v>
      </c>
      <c r="W28" t="str">
        <f t="shared" si="0"/>
        <v>PSCAD_DMAT_SF_3P_SCR3_XR14_P1_Q0_3P.Balanced.16</v>
      </c>
      <c r="X28" t="str">
        <f t="shared" si="1"/>
        <v>1_0_3_14</v>
      </c>
      <c r="Z28">
        <v>0</v>
      </c>
    </row>
    <row r="29" spans="1:26" x14ac:dyDescent="0.25">
      <c r="A29" s="1" t="s">
        <v>368</v>
      </c>
      <c r="B29" t="s">
        <v>55</v>
      </c>
      <c r="C29" t="s">
        <v>17</v>
      </c>
      <c r="D29" t="s">
        <v>1371</v>
      </c>
      <c r="E29" t="s">
        <v>308</v>
      </c>
      <c r="F29" t="s">
        <v>304</v>
      </c>
      <c r="G29">
        <v>25</v>
      </c>
      <c r="H29">
        <v>1</v>
      </c>
      <c r="I29" s="7">
        <v>-0.3</v>
      </c>
      <c r="J29" s="7">
        <v>3</v>
      </c>
      <c r="K29" s="7">
        <v>3</v>
      </c>
      <c r="L29" s="5" t="str">
        <f>VLOOKUP(X29,[7]Inputs!$A:$F,6,FALSE)</f>
        <v>1.0741</v>
      </c>
      <c r="M29" s="5" t="str">
        <f>VLOOKUP(X29,[7]Inputs!$A:$H,8,FALSE)</f>
        <v>0.9875</v>
      </c>
      <c r="N29" s="5" t="str">
        <f>VLOOKUP(X29,[7]Inputs!$A:$H,7,FALSE)</f>
        <v>1.0148</v>
      </c>
      <c r="O29">
        <v>0</v>
      </c>
      <c r="P29">
        <v>0.43</v>
      </c>
      <c r="Q29">
        <f>(SQRT((100/(J29*[7]Inputs!$B$9))^2/(K29^2+1)))*([7]Inputs!$B$8^2/100)</f>
        <v>17.660104471401876</v>
      </c>
      <c r="R29">
        <f>SQRT((([7]Inputs!$B$8^2/100)*100/(J29*[7]Inputs!$B$9))^2-(Q29)^2)/(2*PI()*50)</f>
        <v>0.16864157532857349</v>
      </c>
      <c r="S29">
        <f>SQRT((100/(J29*[7]Inputs!$B$9))^2/(K29^2+1))*[7]Inputs!$B$8^2/100</f>
        <v>17.660104471401873</v>
      </c>
      <c r="T29">
        <f>SQRT((100/(J29*[7]Inputs!$B$9))^2-SQRT((100/(J29*[7]Inputs!$B$9))^2/(K29^2+1))^2)*[7]Inputs!$B$8^2/100/2/PI()/50</f>
        <v>0.16864157532857349</v>
      </c>
      <c r="U29">
        <v>0</v>
      </c>
      <c r="V29">
        <v>1</v>
      </c>
      <c r="W29" t="str">
        <f t="shared" si="0"/>
        <v>PSCAD_DMAT_SF_3P_SCR3_XR3_P1_Q-0.3_3P.Balanced.17</v>
      </c>
      <c r="X29" t="str">
        <f t="shared" si="1"/>
        <v>1_-0.3_3_3</v>
      </c>
      <c r="Z29">
        <v>0</v>
      </c>
    </row>
    <row r="30" spans="1:26" x14ac:dyDescent="0.25">
      <c r="A30" s="1" t="s">
        <v>369</v>
      </c>
      <c r="B30" t="s">
        <v>55</v>
      </c>
      <c r="C30" t="s">
        <v>17</v>
      </c>
      <c r="D30" t="s">
        <v>1371</v>
      </c>
      <c r="E30" t="s">
        <v>308</v>
      </c>
      <c r="F30" t="s">
        <v>304</v>
      </c>
      <c r="G30">
        <v>25</v>
      </c>
      <c r="H30">
        <v>1</v>
      </c>
      <c r="I30" s="7">
        <v>0.3</v>
      </c>
      <c r="J30" s="7">
        <v>3</v>
      </c>
      <c r="K30" s="7">
        <v>3</v>
      </c>
      <c r="L30" s="5" t="str">
        <f>VLOOKUP(X30,[7]Inputs!$A:$F,6,FALSE)</f>
        <v>0.8802</v>
      </c>
      <c r="M30" s="5" t="str">
        <f>VLOOKUP(X30,[7]Inputs!$A:$H,8,FALSE)</f>
        <v>1.0375</v>
      </c>
      <c r="N30" s="5" t="str">
        <f>VLOOKUP(X30,[7]Inputs!$A:$H,7,FALSE)</f>
        <v>1.0452</v>
      </c>
      <c r="O30">
        <v>0</v>
      </c>
      <c r="P30">
        <v>0.43</v>
      </c>
      <c r="Q30">
        <f>(SQRT((100/(J30*[7]Inputs!$B$9))^2/(K30^2+1)))*([7]Inputs!$B$8^2/100)</f>
        <v>17.660104471401876</v>
      </c>
      <c r="R30">
        <f>SQRT((([7]Inputs!$B$8^2/100)*100/(J30*[7]Inputs!$B$9))^2-(Q30)^2)/(2*PI()*50)</f>
        <v>0.16864157532857349</v>
      </c>
      <c r="S30">
        <f>SQRT((100/(J30*[7]Inputs!$B$9))^2/(K30^2+1))*[7]Inputs!$B$8^2/100</f>
        <v>17.660104471401873</v>
      </c>
      <c r="T30">
        <f>SQRT((100/(J30*[7]Inputs!$B$9))^2-SQRT((100/(J30*[7]Inputs!$B$9))^2/(K30^2+1))^2)*[7]Inputs!$B$8^2/100/2/PI()/50</f>
        <v>0.16864157532857349</v>
      </c>
      <c r="U30">
        <v>0</v>
      </c>
      <c r="V30">
        <v>1</v>
      </c>
      <c r="W30" t="str">
        <f t="shared" si="0"/>
        <v>PSCAD_DMAT_SF_3P_SCR3_XR3_P1_Q0.3_3P.Balanced.18</v>
      </c>
      <c r="X30" t="str">
        <f t="shared" si="1"/>
        <v>1_0.3_3_3</v>
      </c>
      <c r="Z30">
        <v>0</v>
      </c>
    </row>
    <row r="31" spans="1:26" x14ac:dyDescent="0.25">
      <c r="A31" s="1" t="s">
        <v>370</v>
      </c>
      <c r="B31" t="s">
        <v>55</v>
      </c>
      <c r="C31" t="s">
        <v>17</v>
      </c>
      <c r="D31" t="s">
        <v>1371</v>
      </c>
      <c r="E31" t="s">
        <v>308</v>
      </c>
      <c r="F31" t="s">
        <v>304</v>
      </c>
      <c r="G31">
        <v>20</v>
      </c>
      <c r="H31">
        <v>0.05</v>
      </c>
      <c r="I31" s="7">
        <v>0</v>
      </c>
      <c r="J31" s="7">
        <v>10</v>
      </c>
      <c r="K31" s="7">
        <v>14</v>
      </c>
      <c r="L31" s="5" t="str">
        <f>VLOOKUP(X31,[7]Inputs!$A:$F,6,FALSE)</f>
        <v>1.0296</v>
      </c>
      <c r="M31" s="5" t="str">
        <f>VLOOKUP(X31,[7]Inputs!$A:$H,8,FALSE)</f>
        <v>1.0000</v>
      </c>
      <c r="N31" s="5" t="str">
        <f>VLOOKUP(X31,[7]Inputs!$A:$H,7,FALSE)</f>
        <v>1.0300</v>
      </c>
      <c r="O31">
        <v>0</v>
      </c>
      <c r="P31">
        <v>0.43</v>
      </c>
      <c r="Q31">
        <f>(SQRT((100/(J31*[7]Inputs!$B$9))^2/(K31^2+1)))*([7]Inputs!$B$8^2/100)</f>
        <v>1.1936621144128248</v>
      </c>
      <c r="R31">
        <f>SQRT((([7]Inputs!$B$8^2/100)*100/(J31*[7]Inputs!$B$9))^2-(Q31)^2)/(2*PI()*50)</f>
        <v>5.3193623249290875E-2</v>
      </c>
      <c r="S31">
        <f>SQRT((100/(J31*[7]Inputs!$B$9))^2/(K31^2+1))*[7]Inputs!$B$8^2/100</f>
        <v>1.1936621144128245</v>
      </c>
      <c r="T31">
        <f>SQRT((100/(J31*[7]Inputs!$B$9))^2-SQRT((100/(J31*[7]Inputs!$B$9))^2/(K31^2+1))^2)*[7]Inputs!$B$8^2/100/2/PI()/50</f>
        <v>5.3193623249290889E-2</v>
      </c>
      <c r="U31">
        <v>0</v>
      </c>
      <c r="V31">
        <v>1</v>
      </c>
      <c r="W31" t="str">
        <f t="shared" si="0"/>
        <v>PSCAD_DMAT_SF_3P_SCR10_XR14_P0.05_Q0_3P.Balanced.19</v>
      </c>
      <c r="X31" t="str">
        <f t="shared" si="1"/>
        <v>0.05_0_10_14</v>
      </c>
      <c r="Z31">
        <v>0</v>
      </c>
    </row>
    <row r="32" spans="1:26" x14ac:dyDescent="0.25">
      <c r="A32" s="1" t="s">
        <v>371</v>
      </c>
      <c r="B32" t="s">
        <v>55</v>
      </c>
      <c r="C32" t="s">
        <v>17</v>
      </c>
      <c r="D32" t="s">
        <v>1371</v>
      </c>
      <c r="E32" t="s">
        <v>308</v>
      </c>
      <c r="F32" t="s">
        <v>304</v>
      </c>
      <c r="G32">
        <v>20</v>
      </c>
      <c r="H32">
        <v>0.05</v>
      </c>
      <c r="I32" s="7">
        <v>-0.3</v>
      </c>
      <c r="J32" s="7">
        <v>10</v>
      </c>
      <c r="K32" s="7">
        <v>14</v>
      </c>
      <c r="L32" s="5" t="str">
        <f>VLOOKUP(X32,[7]Inputs!$A:$F,6,FALSE)</f>
        <v>1.0587</v>
      </c>
      <c r="M32" s="5" t="str">
        <f>VLOOKUP(X32,[7]Inputs!$A:$H,8,FALSE)</f>
        <v>0.9750</v>
      </c>
      <c r="N32" s="5" t="str">
        <f>VLOOKUP(X32,[7]Inputs!$A:$H,7,FALSE)</f>
        <v>1.0148</v>
      </c>
      <c r="O32">
        <v>0</v>
      </c>
      <c r="P32">
        <v>0.43</v>
      </c>
      <c r="Q32">
        <f>(SQRT((100/(J32*[7]Inputs!$B$9))^2/(K32^2+1)))*([7]Inputs!$B$8^2/100)</f>
        <v>1.1936621144128248</v>
      </c>
      <c r="R32">
        <f>SQRT((([7]Inputs!$B$8^2/100)*100/(J32*[7]Inputs!$B$9))^2-(Q32)^2)/(2*PI()*50)</f>
        <v>5.3193623249290875E-2</v>
      </c>
      <c r="S32">
        <f>SQRT((100/(J32*[7]Inputs!$B$9))^2/(K32^2+1))*[7]Inputs!$B$8^2/100</f>
        <v>1.1936621144128245</v>
      </c>
      <c r="T32">
        <f>SQRT((100/(J32*[7]Inputs!$B$9))^2-SQRT((100/(J32*[7]Inputs!$B$9))^2/(K32^2+1))^2)*[7]Inputs!$B$8^2/100/2/PI()/50</f>
        <v>5.3193623249290889E-2</v>
      </c>
      <c r="U32">
        <v>0</v>
      </c>
      <c r="V32">
        <v>1</v>
      </c>
      <c r="W32" t="str">
        <f t="shared" si="0"/>
        <v>PSCAD_DMAT_SF_3P_SCR10_XR14_P0.05_Q-0.3_3P.Balanced.20</v>
      </c>
      <c r="X32" t="str">
        <f t="shared" si="1"/>
        <v>0.05_-0.3_10_14</v>
      </c>
      <c r="Z32">
        <v>0</v>
      </c>
    </row>
    <row r="33" spans="1:26" x14ac:dyDescent="0.25">
      <c r="A33" s="1" t="s">
        <v>372</v>
      </c>
      <c r="B33" t="s">
        <v>55</v>
      </c>
      <c r="C33" t="s">
        <v>17</v>
      </c>
      <c r="D33" t="s">
        <v>1371</v>
      </c>
      <c r="E33" t="s">
        <v>308</v>
      </c>
      <c r="F33" t="s">
        <v>304</v>
      </c>
      <c r="G33">
        <v>20</v>
      </c>
      <c r="H33">
        <v>0.05</v>
      </c>
      <c r="I33" s="7">
        <v>0.3</v>
      </c>
      <c r="J33" s="7">
        <v>10</v>
      </c>
      <c r="K33" s="7">
        <v>14</v>
      </c>
      <c r="L33" s="5" t="str">
        <f>VLOOKUP(X33,[7]Inputs!$A:$F,6,FALSE)</f>
        <v>1.0006</v>
      </c>
      <c r="M33" s="5" t="str">
        <f>VLOOKUP(X33,[7]Inputs!$A:$H,8,FALSE)</f>
        <v>1.0250</v>
      </c>
      <c r="N33" s="5" t="str">
        <f>VLOOKUP(X33,[7]Inputs!$A:$H,7,FALSE)</f>
        <v>1.0452</v>
      </c>
      <c r="O33">
        <v>0</v>
      </c>
      <c r="P33">
        <v>0.43</v>
      </c>
      <c r="Q33">
        <f>(SQRT((100/(J33*[7]Inputs!$B$9))^2/(K33^2+1)))*([7]Inputs!$B$8^2/100)</f>
        <v>1.1936621144128248</v>
      </c>
      <c r="R33">
        <f>SQRT((([7]Inputs!$B$8^2/100)*100/(J33*[7]Inputs!$B$9))^2-(Q33)^2)/(2*PI()*50)</f>
        <v>5.3193623249290875E-2</v>
      </c>
      <c r="S33">
        <f>SQRT((100/(J33*[7]Inputs!$B$9))^2/(K33^2+1))*[7]Inputs!$B$8^2/100</f>
        <v>1.1936621144128245</v>
      </c>
      <c r="T33">
        <f>SQRT((100/(J33*[7]Inputs!$B$9))^2-SQRT((100/(J33*[7]Inputs!$B$9))^2/(K33^2+1))^2)*[7]Inputs!$B$8^2/100/2/PI()/50</f>
        <v>5.3193623249290889E-2</v>
      </c>
      <c r="U33">
        <v>0</v>
      </c>
      <c r="V33">
        <v>1</v>
      </c>
      <c r="W33" t="str">
        <f t="shared" si="0"/>
        <v>PSCAD_DMAT_SF_3P_SCR10_XR14_P0.05_Q0.3_3P.Balanced.21</v>
      </c>
      <c r="X33" t="str">
        <f t="shared" si="1"/>
        <v>0.05_0.3_10_14</v>
      </c>
      <c r="Z33">
        <v>0</v>
      </c>
    </row>
    <row r="34" spans="1:26" x14ac:dyDescent="0.25">
      <c r="A34" s="1" t="s">
        <v>373</v>
      </c>
      <c r="B34" t="s">
        <v>55</v>
      </c>
      <c r="C34" t="s">
        <v>17</v>
      </c>
      <c r="D34" t="s">
        <v>1371</v>
      </c>
      <c r="E34" t="s">
        <v>308</v>
      </c>
      <c r="F34" t="s">
        <v>304</v>
      </c>
      <c r="G34">
        <v>20</v>
      </c>
      <c r="H34">
        <v>0.05</v>
      </c>
      <c r="I34" s="7">
        <v>0</v>
      </c>
      <c r="J34" s="7">
        <v>3</v>
      </c>
      <c r="K34" s="7">
        <v>14</v>
      </c>
      <c r="L34" s="5" t="str">
        <f>VLOOKUP(X34,[7]Inputs!$A:$F,6,FALSE)</f>
        <v>1.0288</v>
      </c>
      <c r="M34" s="5" t="str">
        <f>VLOOKUP(X34,[7]Inputs!$A:$H,8,FALSE)</f>
        <v>1.0000</v>
      </c>
      <c r="N34" s="5" t="str">
        <f>VLOOKUP(X34,[7]Inputs!$A:$H,7,FALSE)</f>
        <v>1.0300</v>
      </c>
      <c r="O34">
        <v>0</v>
      </c>
      <c r="P34">
        <v>0.43</v>
      </c>
      <c r="Q34">
        <f>(SQRT((100/(J34*[7]Inputs!$B$9))^2/(K34^2+1)))*([7]Inputs!$B$8^2/100)</f>
        <v>3.9788737147094158</v>
      </c>
      <c r="R34">
        <f>SQRT((([7]Inputs!$B$8^2/100)*100/(J34*[7]Inputs!$B$9))^2-(Q34)^2)/(2*PI()*50)</f>
        <v>0.17731207749763625</v>
      </c>
      <c r="S34">
        <f>SQRT((100/(J34*[7]Inputs!$B$9))^2/(K34^2+1))*[7]Inputs!$B$8^2/100</f>
        <v>3.9788737147094158</v>
      </c>
      <c r="T34">
        <f>SQRT((100/(J34*[7]Inputs!$B$9))^2-SQRT((100/(J34*[7]Inputs!$B$9))^2/(K34^2+1))^2)*[7]Inputs!$B$8^2/100/2/PI()/50</f>
        <v>0.17731207749763631</v>
      </c>
      <c r="U34">
        <v>0</v>
      </c>
      <c r="V34">
        <v>1</v>
      </c>
      <c r="W34" t="str">
        <f t="shared" si="0"/>
        <v>PSCAD_DMAT_SF_3P_SCR3_XR14_P0.05_Q0_3P.Balanced.22</v>
      </c>
      <c r="X34" t="str">
        <f t="shared" si="1"/>
        <v>0.05_0_3_14</v>
      </c>
      <c r="Z34">
        <v>0</v>
      </c>
    </row>
    <row r="35" spans="1:26" x14ac:dyDescent="0.25">
      <c r="A35" s="1" t="s">
        <v>374</v>
      </c>
      <c r="B35" t="s">
        <v>55</v>
      </c>
      <c r="C35" t="s">
        <v>17</v>
      </c>
      <c r="D35" t="s">
        <v>1371</v>
      </c>
      <c r="E35" t="s">
        <v>308</v>
      </c>
      <c r="F35" t="s">
        <v>304</v>
      </c>
      <c r="G35">
        <v>20</v>
      </c>
      <c r="H35">
        <v>0.05</v>
      </c>
      <c r="I35" s="7">
        <v>-0.3</v>
      </c>
      <c r="J35" s="7">
        <v>3</v>
      </c>
      <c r="K35" s="7">
        <v>3</v>
      </c>
      <c r="L35" s="5" t="str">
        <f>VLOOKUP(X35,[7]Inputs!$A:$F,6,FALSE)</f>
        <v>1.1178</v>
      </c>
      <c r="M35" s="5" t="str">
        <f>VLOOKUP(X35,[7]Inputs!$A:$H,8,FALSE)</f>
        <v>0.9750</v>
      </c>
      <c r="N35" s="5" t="str">
        <f>VLOOKUP(X35,[7]Inputs!$A:$H,7,FALSE)</f>
        <v>1.0148</v>
      </c>
      <c r="O35">
        <v>0</v>
      </c>
      <c r="P35">
        <v>0.43</v>
      </c>
      <c r="Q35">
        <f>(SQRT((100/(J35*[7]Inputs!$B$9))^2/(K35^2+1)))*([7]Inputs!$B$8^2/100)</f>
        <v>17.660104471401876</v>
      </c>
      <c r="R35">
        <f>SQRT((([7]Inputs!$B$8^2/100)*100/(J35*[7]Inputs!$B$9))^2-(Q35)^2)/(2*PI()*50)</f>
        <v>0.16864157532857349</v>
      </c>
      <c r="S35">
        <f>SQRT((100/(J35*[7]Inputs!$B$9))^2/(K35^2+1))*[7]Inputs!$B$8^2/100</f>
        <v>17.660104471401873</v>
      </c>
      <c r="T35">
        <f>SQRT((100/(J35*[7]Inputs!$B$9))^2-SQRT((100/(J35*[7]Inputs!$B$9))^2/(K35^2+1))^2)*[7]Inputs!$B$8^2/100/2/PI()/50</f>
        <v>0.16864157532857349</v>
      </c>
      <c r="U35">
        <v>0</v>
      </c>
      <c r="V35">
        <v>1</v>
      </c>
      <c r="W35" t="str">
        <f t="shared" si="0"/>
        <v>PSCAD_DMAT_SF_3P_SCR3_XR3_P0.05_Q-0.3_3P.Balanced.23</v>
      </c>
      <c r="X35" t="str">
        <f t="shared" si="1"/>
        <v>0.05_-0.3_3_3</v>
      </c>
      <c r="Z35">
        <v>0</v>
      </c>
    </row>
    <row r="36" spans="1:26" x14ac:dyDescent="0.25">
      <c r="A36" s="1" t="s">
        <v>375</v>
      </c>
      <c r="B36" t="s">
        <v>55</v>
      </c>
      <c r="C36" t="s">
        <v>17</v>
      </c>
      <c r="D36" t="s">
        <v>1371</v>
      </c>
      <c r="E36" t="s">
        <v>308</v>
      </c>
      <c r="F36" t="s">
        <v>304</v>
      </c>
      <c r="G36">
        <v>20</v>
      </c>
      <c r="H36">
        <v>0.05</v>
      </c>
      <c r="I36" s="7">
        <v>0.3</v>
      </c>
      <c r="J36" s="7">
        <v>3</v>
      </c>
      <c r="K36" s="7">
        <v>3</v>
      </c>
      <c r="L36" s="5" t="str">
        <f>VLOOKUP(X36,[7]Inputs!$A:$F,6,FALSE)</f>
        <v>0.9331</v>
      </c>
      <c r="M36" s="5" t="str">
        <f>VLOOKUP(X36,[7]Inputs!$A:$H,8,FALSE)</f>
        <v>1.0250</v>
      </c>
      <c r="N36" s="5" t="str">
        <f>VLOOKUP(X36,[7]Inputs!$A:$H,7,FALSE)</f>
        <v>1.0452</v>
      </c>
      <c r="O36">
        <v>0</v>
      </c>
      <c r="P36">
        <v>0.43</v>
      </c>
      <c r="Q36">
        <f>(SQRT((100/(J36*[7]Inputs!$B$9))^2/(K36^2+1)))*([7]Inputs!$B$8^2/100)</f>
        <v>17.660104471401876</v>
      </c>
      <c r="R36">
        <f>SQRT((([7]Inputs!$B$8^2/100)*100/(J36*[7]Inputs!$B$9))^2-(Q36)^2)/(2*PI()*50)</f>
        <v>0.16864157532857349</v>
      </c>
      <c r="S36">
        <f>SQRT((100/(J36*[7]Inputs!$B$9))^2/(K36^2+1))*[7]Inputs!$B$8^2/100</f>
        <v>17.660104471401873</v>
      </c>
      <c r="T36">
        <f>SQRT((100/(J36*[7]Inputs!$B$9))^2-SQRT((100/(J36*[7]Inputs!$B$9))^2/(K36^2+1))^2)*[7]Inputs!$B$8^2/100/2/PI()/50</f>
        <v>0.16864157532857349</v>
      </c>
      <c r="U36">
        <v>0</v>
      </c>
      <c r="V36">
        <v>1</v>
      </c>
      <c r="W36" t="str">
        <f t="shared" si="0"/>
        <v>PSCAD_DMAT_SF_3P_SCR3_XR3_P0.05_Q0.3_3P.Balanced.24</v>
      </c>
      <c r="X36" t="str">
        <f t="shared" si="1"/>
        <v>0.05_0.3_3_3</v>
      </c>
      <c r="Z36">
        <v>0</v>
      </c>
    </row>
    <row r="37" spans="1:26" x14ac:dyDescent="0.25">
      <c r="A37" s="1" t="s">
        <v>376</v>
      </c>
      <c r="B37" t="s">
        <v>55</v>
      </c>
      <c r="C37" t="s">
        <v>17</v>
      </c>
      <c r="D37" t="s">
        <v>1371</v>
      </c>
      <c r="E37" t="s">
        <v>308</v>
      </c>
      <c r="F37" t="s">
        <v>304</v>
      </c>
      <c r="G37">
        <v>20</v>
      </c>
      <c r="H37">
        <v>1</v>
      </c>
      <c r="I37" s="7">
        <v>0</v>
      </c>
      <c r="J37" s="7">
        <v>10</v>
      </c>
      <c r="K37" s="7">
        <v>14</v>
      </c>
      <c r="L37" s="5" t="str">
        <f>VLOOKUP(X37,[7]Inputs!$A:$F,6,FALSE)</f>
        <v>1.0276</v>
      </c>
      <c r="M37" s="5" t="str">
        <f>VLOOKUP(X37,[7]Inputs!$A:$H,8,FALSE)</f>
        <v>1.0125</v>
      </c>
      <c r="N37" s="5" t="str">
        <f>VLOOKUP(X37,[7]Inputs!$A:$H,7,FALSE)</f>
        <v>1.0300</v>
      </c>
      <c r="O37">
        <v>0</v>
      </c>
      <c r="P37">
        <v>0.5</v>
      </c>
      <c r="Q37">
        <f>(SQRT((100/(J37*[7]Inputs!$B$9))^2/(K37^2+1)))*([7]Inputs!$B$8^2/100)*V37</f>
        <v>2.3873242288256495</v>
      </c>
      <c r="R37">
        <f t="shared" ref="R37:R47" si="3">T37*V37</f>
        <v>0.10638724649858178</v>
      </c>
      <c r="S37">
        <f>SQRT((100/(J37*[7]Inputs!$B$9))^2/(K37^2+1))*[7]Inputs!$B$8^2/100</f>
        <v>1.1936621144128245</v>
      </c>
      <c r="T37">
        <f>SQRT((100/(J37*[7]Inputs!$B$9))^2-SQRT((100/(J37*[7]Inputs!$B$9))^2/(K37^2+1))^2)*[7]Inputs!$B$8^2/100/2/PI()/50</f>
        <v>5.3193623249290889E-2</v>
      </c>
      <c r="U37">
        <v>0</v>
      </c>
      <c r="V37">
        <v>2</v>
      </c>
      <c r="W37" t="str">
        <f t="shared" si="0"/>
        <v>PSCAD_DMAT_SF_3P_SCR10_XR14_P1_Q0_3P.Balanced.25</v>
      </c>
      <c r="X37" t="str">
        <f t="shared" si="1"/>
        <v>1_0_10_14</v>
      </c>
      <c r="Z37">
        <v>0</v>
      </c>
    </row>
    <row r="38" spans="1:26" x14ac:dyDescent="0.25">
      <c r="A38" s="1" t="s">
        <v>377</v>
      </c>
      <c r="B38" t="s">
        <v>55</v>
      </c>
      <c r="C38" t="s">
        <v>17</v>
      </c>
      <c r="D38" t="s">
        <v>1371</v>
      </c>
      <c r="E38" t="s">
        <v>308</v>
      </c>
      <c r="F38" t="s">
        <v>304</v>
      </c>
      <c r="G38">
        <v>20</v>
      </c>
      <c r="H38">
        <v>1</v>
      </c>
      <c r="I38" s="7">
        <v>-0.3</v>
      </c>
      <c r="J38" s="7">
        <v>10</v>
      </c>
      <c r="K38" s="7">
        <v>14</v>
      </c>
      <c r="L38" s="5" t="str">
        <f>VLOOKUP(X38,[7]Inputs!$A:$F,6,FALSE)</f>
        <v>1.0567</v>
      </c>
      <c r="M38" s="5" t="str">
        <f>VLOOKUP(X38,[7]Inputs!$A:$H,8,FALSE)</f>
        <v>0.9875</v>
      </c>
      <c r="N38" s="5" t="str">
        <f>VLOOKUP(X38,[7]Inputs!$A:$H,7,FALSE)</f>
        <v>1.0148</v>
      </c>
      <c r="O38">
        <v>0</v>
      </c>
      <c r="P38">
        <v>0.5</v>
      </c>
      <c r="Q38">
        <f>(SQRT((100/(J38*[7]Inputs!$B$9))^2/(K38^2+1)))*([7]Inputs!$B$8^2/100)*V38</f>
        <v>2.3873242288256495</v>
      </c>
      <c r="R38">
        <f t="shared" si="3"/>
        <v>0.10638724649858178</v>
      </c>
      <c r="S38">
        <f>SQRT((100/(J38*[7]Inputs!$B$9))^2/(K38^2+1))*[7]Inputs!$B$8^2/100</f>
        <v>1.1936621144128245</v>
      </c>
      <c r="T38">
        <f>SQRT((100/(J38*[7]Inputs!$B$9))^2-SQRT((100/(J38*[7]Inputs!$B$9))^2/(K38^2+1))^2)*[7]Inputs!$B$8^2/100/2/PI()/50</f>
        <v>5.3193623249290889E-2</v>
      </c>
      <c r="U38">
        <v>0</v>
      </c>
      <c r="V38">
        <v>2</v>
      </c>
      <c r="W38" t="str">
        <f t="shared" si="0"/>
        <v>PSCAD_DMAT_SF_3P_SCR10_XR14_P1_Q-0.3_3P.Balanced.26</v>
      </c>
      <c r="X38" t="str">
        <f t="shared" si="1"/>
        <v>1_-0.3_10_14</v>
      </c>
      <c r="Z38">
        <v>0</v>
      </c>
    </row>
    <row r="39" spans="1:26" x14ac:dyDescent="0.25">
      <c r="A39" s="1" t="s">
        <v>378</v>
      </c>
      <c r="B39" t="s">
        <v>55</v>
      </c>
      <c r="C39" t="s">
        <v>17</v>
      </c>
      <c r="D39" t="s">
        <v>1371</v>
      </c>
      <c r="E39" t="s">
        <v>308</v>
      </c>
      <c r="F39" t="s">
        <v>304</v>
      </c>
      <c r="G39">
        <v>20</v>
      </c>
      <c r="H39">
        <v>1</v>
      </c>
      <c r="I39" s="7">
        <v>0.3</v>
      </c>
      <c r="J39" s="7">
        <v>10</v>
      </c>
      <c r="K39" s="7">
        <v>14</v>
      </c>
      <c r="L39" s="5" t="str">
        <f>VLOOKUP(X39,[7]Inputs!$A:$F,6,FALSE)</f>
        <v>0.9986</v>
      </c>
      <c r="M39" s="5" t="str">
        <f>VLOOKUP(X39,[7]Inputs!$A:$H,8,FALSE)</f>
        <v>1.0375</v>
      </c>
      <c r="N39" s="5" t="str">
        <f>VLOOKUP(X39,[7]Inputs!$A:$H,7,FALSE)</f>
        <v>1.0452</v>
      </c>
      <c r="O39">
        <v>0</v>
      </c>
      <c r="P39">
        <v>0.5</v>
      </c>
      <c r="Q39">
        <f>(SQRT((100/(J39*[7]Inputs!$B$9))^2/(K39^2+1)))*([7]Inputs!$B$8^2/100)*V39</f>
        <v>2.3873242288256495</v>
      </c>
      <c r="R39">
        <f t="shared" si="3"/>
        <v>0.10638724649858178</v>
      </c>
      <c r="S39">
        <f>SQRT((100/(J39*[7]Inputs!$B$9))^2/(K39^2+1))*[7]Inputs!$B$8^2/100</f>
        <v>1.1936621144128245</v>
      </c>
      <c r="T39">
        <f>SQRT((100/(J39*[7]Inputs!$B$9))^2-SQRT((100/(J39*[7]Inputs!$B$9))^2/(K39^2+1))^2)*[7]Inputs!$B$8^2/100/2/PI()/50</f>
        <v>5.3193623249290889E-2</v>
      </c>
      <c r="U39">
        <v>0</v>
      </c>
      <c r="V39">
        <v>2</v>
      </c>
      <c r="W39" t="str">
        <f t="shared" si="0"/>
        <v>PSCAD_DMAT_SF_3P_SCR10_XR14_P1_Q0.3_3P.Balanced.27</v>
      </c>
      <c r="X39" t="str">
        <f t="shared" si="1"/>
        <v>1_0.3_10_14</v>
      </c>
      <c r="Z39">
        <v>0</v>
      </c>
    </row>
    <row r="40" spans="1:26" x14ac:dyDescent="0.25">
      <c r="A40" s="1" t="s">
        <v>379</v>
      </c>
      <c r="B40" t="s">
        <v>55</v>
      </c>
      <c r="C40" t="s">
        <v>17</v>
      </c>
      <c r="D40" t="s">
        <v>1371</v>
      </c>
      <c r="E40" t="s">
        <v>308</v>
      </c>
      <c r="F40" t="s">
        <v>304</v>
      </c>
      <c r="G40">
        <v>20</v>
      </c>
      <c r="H40">
        <v>1</v>
      </c>
      <c r="I40" s="7">
        <v>0</v>
      </c>
      <c r="J40" s="7">
        <v>3</v>
      </c>
      <c r="K40" s="7">
        <v>14</v>
      </c>
      <c r="L40" s="5" t="str">
        <f>VLOOKUP(X40,[7]Inputs!$A:$F,6,FALSE)</f>
        <v>1.0573</v>
      </c>
      <c r="M40" s="5" t="str">
        <f>VLOOKUP(X40,[7]Inputs!$A:$H,8,FALSE)</f>
        <v>1.0125</v>
      </c>
      <c r="N40" s="5" t="str">
        <f>VLOOKUP(X40,[7]Inputs!$A:$H,7,FALSE)</f>
        <v>1.0300</v>
      </c>
      <c r="O40">
        <v>0</v>
      </c>
      <c r="P40">
        <v>0.5</v>
      </c>
      <c r="Q40">
        <f>(SQRT((100/(J40*[7]Inputs!$B$9))^2/(K40^2+1)))*([7]Inputs!$B$8^2/100)*V40</f>
        <v>7.9577474294188315</v>
      </c>
      <c r="R40">
        <f t="shared" si="3"/>
        <v>0.35462415499527261</v>
      </c>
      <c r="S40">
        <f>SQRT((100/(J40*[7]Inputs!$B$9))^2/(K40^2+1))*[7]Inputs!$B$8^2/100</f>
        <v>3.9788737147094158</v>
      </c>
      <c r="T40">
        <f>SQRT((100/(J40*[7]Inputs!$B$9))^2-SQRT((100/(J40*[7]Inputs!$B$9))^2/(K40^2+1))^2)*[7]Inputs!$B$8^2/100/2/PI()/50</f>
        <v>0.17731207749763631</v>
      </c>
      <c r="U40">
        <v>0</v>
      </c>
      <c r="V40">
        <v>2</v>
      </c>
      <c r="W40" t="str">
        <f t="shared" si="0"/>
        <v>PSCAD_DMAT_SF_3P_SCR3_XR14_P1_Q0_3P.Balanced.28</v>
      </c>
      <c r="X40" t="str">
        <f t="shared" si="1"/>
        <v>1_0_3_14</v>
      </c>
      <c r="Z40">
        <v>0</v>
      </c>
    </row>
    <row r="41" spans="1:26" x14ac:dyDescent="0.25">
      <c r="A41" s="1" t="s">
        <v>380</v>
      </c>
      <c r="B41" t="s">
        <v>55</v>
      </c>
      <c r="C41" t="s">
        <v>17</v>
      </c>
      <c r="D41" t="s">
        <v>1371</v>
      </c>
      <c r="E41" t="s">
        <v>308</v>
      </c>
      <c r="F41" t="s">
        <v>304</v>
      </c>
      <c r="G41">
        <v>20</v>
      </c>
      <c r="H41">
        <v>1</v>
      </c>
      <c r="I41" s="7">
        <v>-0.3</v>
      </c>
      <c r="J41" s="7">
        <v>3</v>
      </c>
      <c r="K41" s="7">
        <v>3</v>
      </c>
      <c r="L41" s="5" t="str">
        <f>VLOOKUP(X41,[7]Inputs!$A:$F,6,FALSE)</f>
        <v>1.0741</v>
      </c>
      <c r="M41" s="5" t="str">
        <f>VLOOKUP(X41,[7]Inputs!$A:$H,8,FALSE)</f>
        <v>0.9875</v>
      </c>
      <c r="N41" s="5" t="str">
        <f>VLOOKUP(X41,[7]Inputs!$A:$H,7,FALSE)</f>
        <v>1.0148</v>
      </c>
      <c r="O41">
        <v>0</v>
      </c>
      <c r="P41">
        <v>0.5</v>
      </c>
      <c r="Q41">
        <f>(SQRT((100/(J41*[7]Inputs!$B$9))^2/(K41^2+1)))*([7]Inputs!$B$8^2/100)*V41</f>
        <v>35.320208942803752</v>
      </c>
      <c r="R41">
        <f t="shared" si="3"/>
        <v>0.33728315065714698</v>
      </c>
      <c r="S41">
        <f>SQRT((100/(J41*[7]Inputs!$B$9))^2/(K41^2+1))*[7]Inputs!$B$8^2/100</f>
        <v>17.660104471401873</v>
      </c>
      <c r="T41">
        <f>SQRT((100/(J41*[7]Inputs!$B$9))^2-SQRT((100/(J41*[7]Inputs!$B$9))^2/(K41^2+1))^2)*[7]Inputs!$B$8^2/100/2/PI()/50</f>
        <v>0.16864157532857349</v>
      </c>
      <c r="U41">
        <v>0</v>
      </c>
      <c r="V41">
        <v>2</v>
      </c>
      <c r="W41" t="str">
        <f t="shared" si="0"/>
        <v>PSCAD_DMAT_SF_3P_SCR3_XR3_P1_Q-0.3_3P.Balanced.29</v>
      </c>
      <c r="X41" t="str">
        <f t="shared" si="1"/>
        <v>1_-0.3_3_3</v>
      </c>
      <c r="Z41">
        <v>0</v>
      </c>
    </row>
    <row r="42" spans="1:26" x14ac:dyDescent="0.25">
      <c r="A42" s="1" t="s">
        <v>381</v>
      </c>
      <c r="B42" t="s">
        <v>55</v>
      </c>
      <c r="C42" t="s">
        <v>17</v>
      </c>
      <c r="D42" t="s">
        <v>1371</v>
      </c>
      <c r="E42" t="s">
        <v>308</v>
      </c>
      <c r="F42" t="s">
        <v>304</v>
      </c>
      <c r="G42">
        <v>20</v>
      </c>
      <c r="H42">
        <v>1</v>
      </c>
      <c r="I42" s="7">
        <v>0.3</v>
      </c>
      <c r="J42" s="7">
        <v>3</v>
      </c>
      <c r="K42" s="7">
        <v>3</v>
      </c>
      <c r="L42" s="5" t="str">
        <f>VLOOKUP(X42,[7]Inputs!$A:$F,6,FALSE)</f>
        <v>0.8802</v>
      </c>
      <c r="M42" s="5" t="str">
        <f>VLOOKUP(X42,[7]Inputs!$A:$H,8,FALSE)</f>
        <v>1.0375</v>
      </c>
      <c r="N42" s="5" t="str">
        <f>VLOOKUP(X42,[7]Inputs!$A:$H,7,FALSE)</f>
        <v>1.0452</v>
      </c>
      <c r="O42">
        <v>0</v>
      </c>
      <c r="P42">
        <v>0.5</v>
      </c>
      <c r="Q42">
        <f>(SQRT((100/(J42*[7]Inputs!$B$9))^2/(K42^2+1)))*([7]Inputs!$B$8^2/100)*V42</f>
        <v>35.320208942803752</v>
      </c>
      <c r="R42">
        <f t="shared" si="3"/>
        <v>0.33728315065714698</v>
      </c>
      <c r="S42">
        <f>SQRT((100/(J42*[7]Inputs!$B$9))^2/(K42^2+1))*[7]Inputs!$B$8^2/100</f>
        <v>17.660104471401873</v>
      </c>
      <c r="T42">
        <f>SQRT((100/(J42*[7]Inputs!$B$9))^2-SQRT((100/(J42*[7]Inputs!$B$9))^2/(K42^2+1))^2)*[7]Inputs!$B$8^2/100/2/PI()/50</f>
        <v>0.16864157532857349</v>
      </c>
      <c r="U42">
        <v>0</v>
      </c>
      <c r="V42">
        <v>2</v>
      </c>
      <c r="W42" t="str">
        <f t="shared" si="0"/>
        <v>PSCAD_DMAT_SF_3P_SCR3_XR3_P1_Q0.3_3P.Balanced.30</v>
      </c>
      <c r="X42" t="str">
        <f t="shared" si="1"/>
        <v>1_0.3_3_3</v>
      </c>
      <c r="Z42">
        <v>0</v>
      </c>
    </row>
    <row r="43" spans="1:26" x14ac:dyDescent="0.25">
      <c r="A43" s="1" t="s">
        <v>382</v>
      </c>
      <c r="B43" t="s">
        <v>55</v>
      </c>
      <c r="C43" t="s">
        <v>17</v>
      </c>
      <c r="D43" t="s">
        <v>1371</v>
      </c>
      <c r="E43" t="s">
        <v>308</v>
      </c>
      <c r="F43" t="s">
        <v>304</v>
      </c>
      <c r="G43">
        <v>20</v>
      </c>
      <c r="H43">
        <v>0.05</v>
      </c>
      <c r="I43" s="7">
        <v>0</v>
      </c>
      <c r="J43" s="7">
        <v>10</v>
      </c>
      <c r="K43" s="7">
        <v>14</v>
      </c>
      <c r="L43" s="5" t="str">
        <f>VLOOKUP(X43,[7]Inputs!$A:$F,6,FALSE)</f>
        <v>1.0296</v>
      </c>
      <c r="M43" s="5" t="str">
        <f>VLOOKUP(X43,[7]Inputs!$A:$H,8,FALSE)</f>
        <v>1.0000</v>
      </c>
      <c r="N43" s="5" t="str">
        <f>VLOOKUP(X43,[7]Inputs!$A:$H,7,FALSE)</f>
        <v>1.0300</v>
      </c>
      <c r="O43">
        <v>0</v>
      </c>
      <c r="P43">
        <v>0.5</v>
      </c>
      <c r="Q43">
        <f>(SQRT((100/(J43*[7]Inputs!$B$9))^2/(K43^2+1)))*([7]Inputs!$B$8^2/100)*V43</f>
        <v>2.3873242288256495</v>
      </c>
      <c r="R43">
        <f t="shared" si="3"/>
        <v>0.10638724649858178</v>
      </c>
      <c r="S43">
        <f>SQRT((100/(J43*[7]Inputs!$B$9))^2/(K43^2+1))*[7]Inputs!$B$8^2/100</f>
        <v>1.1936621144128245</v>
      </c>
      <c r="T43">
        <f>SQRT((100/(J43*[7]Inputs!$B$9))^2-SQRT((100/(J43*[7]Inputs!$B$9))^2/(K43^2+1))^2)*[7]Inputs!$B$8^2/100/2/PI()/50</f>
        <v>5.3193623249290889E-2</v>
      </c>
      <c r="U43">
        <v>0</v>
      </c>
      <c r="V43">
        <v>2</v>
      </c>
      <c r="W43" t="str">
        <f t="shared" si="0"/>
        <v>PSCAD_DMAT_SF_3P_SCR10_XR14_P0.05_Q0_3P.Balanced.31</v>
      </c>
      <c r="X43" t="str">
        <f t="shared" si="1"/>
        <v>0.05_0_10_14</v>
      </c>
      <c r="Z43">
        <v>0</v>
      </c>
    </row>
    <row r="44" spans="1:26" x14ac:dyDescent="0.25">
      <c r="A44" s="1" t="s">
        <v>383</v>
      </c>
      <c r="B44" t="s">
        <v>55</v>
      </c>
      <c r="C44" t="s">
        <v>17</v>
      </c>
      <c r="D44" t="s">
        <v>1371</v>
      </c>
      <c r="E44" t="s">
        <v>308</v>
      </c>
      <c r="F44" t="s">
        <v>304</v>
      </c>
      <c r="G44">
        <v>20</v>
      </c>
      <c r="H44">
        <v>0.05</v>
      </c>
      <c r="I44" s="7">
        <v>-0.3</v>
      </c>
      <c r="J44" s="7">
        <v>10</v>
      </c>
      <c r="K44" s="7">
        <v>14</v>
      </c>
      <c r="L44" s="5" t="str">
        <f>VLOOKUP(X44,[7]Inputs!$A:$F,6,FALSE)</f>
        <v>1.0587</v>
      </c>
      <c r="M44" s="5" t="str">
        <f>VLOOKUP(X44,[7]Inputs!$A:$H,8,FALSE)</f>
        <v>0.9750</v>
      </c>
      <c r="N44" s="5" t="str">
        <f>VLOOKUP(X44,[7]Inputs!$A:$H,7,FALSE)</f>
        <v>1.0148</v>
      </c>
      <c r="O44">
        <v>0</v>
      </c>
      <c r="P44">
        <v>0.5</v>
      </c>
      <c r="Q44">
        <f>(SQRT((100/(J44*[7]Inputs!$B$9))^2/(K44^2+1)))*([7]Inputs!$B$8^2/100)*V44</f>
        <v>2.3873242288256495</v>
      </c>
      <c r="R44">
        <f t="shared" si="3"/>
        <v>0.10638724649858178</v>
      </c>
      <c r="S44">
        <f>SQRT((100/(J44*[7]Inputs!$B$9))^2/(K44^2+1))*[7]Inputs!$B$8^2/100</f>
        <v>1.1936621144128245</v>
      </c>
      <c r="T44">
        <f>SQRT((100/(J44*[7]Inputs!$B$9))^2-SQRT((100/(J44*[7]Inputs!$B$9))^2/(K44^2+1))^2)*[7]Inputs!$B$8^2/100/2/PI()/50</f>
        <v>5.3193623249290889E-2</v>
      </c>
      <c r="U44">
        <v>0</v>
      </c>
      <c r="V44">
        <v>2</v>
      </c>
      <c r="W44" t="str">
        <f t="shared" si="0"/>
        <v>PSCAD_DMAT_SF_3P_SCR10_XR14_P0.05_Q-0.3_3P.Balanced.32</v>
      </c>
      <c r="X44" t="str">
        <f t="shared" si="1"/>
        <v>0.05_-0.3_10_14</v>
      </c>
      <c r="Z44">
        <v>0</v>
      </c>
    </row>
    <row r="45" spans="1:26" x14ac:dyDescent="0.25">
      <c r="A45" s="1" t="s">
        <v>384</v>
      </c>
      <c r="B45" t="s">
        <v>55</v>
      </c>
      <c r="C45" t="s">
        <v>17</v>
      </c>
      <c r="D45" t="s">
        <v>1371</v>
      </c>
      <c r="E45" t="s">
        <v>308</v>
      </c>
      <c r="F45" t="s">
        <v>304</v>
      </c>
      <c r="G45">
        <v>20</v>
      </c>
      <c r="H45">
        <v>0.05</v>
      </c>
      <c r="I45" s="7">
        <v>0.3</v>
      </c>
      <c r="J45" s="7">
        <v>10</v>
      </c>
      <c r="K45" s="7">
        <v>14</v>
      </c>
      <c r="L45" s="5" t="str">
        <f>VLOOKUP(X45,[7]Inputs!$A:$F,6,FALSE)</f>
        <v>1.0006</v>
      </c>
      <c r="M45" s="5" t="str">
        <f>VLOOKUP(X45,[7]Inputs!$A:$H,8,FALSE)</f>
        <v>1.0250</v>
      </c>
      <c r="N45" s="5" t="str">
        <f>VLOOKUP(X45,[7]Inputs!$A:$H,7,FALSE)</f>
        <v>1.0452</v>
      </c>
      <c r="O45">
        <v>0</v>
      </c>
      <c r="P45">
        <v>0.5</v>
      </c>
      <c r="Q45">
        <f>(SQRT((100/(J45*[7]Inputs!$B$9))^2/(K45^2+1)))*([7]Inputs!$B$8^2/100)*V45</f>
        <v>2.3873242288256495</v>
      </c>
      <c r="R45">
        <f t="shared" si="3"/>
        <v>0.10638724649858178</v>
      </c>
      <c r="S45">
        <f>SQRT((100/(J45*[7]Inputs!$B$9))^2/(K45^2+1))*[7]Inputs!$B$8^2/100</f>
        <v>1.1936621144128245</v>
      </c>
      <c r="T45">
        <f>SQRT((100/(J45*[7]Inputs!$B$9))^2-SQRT((100/(J45*[7]Inputs!$B$9))^2/(K45^2+1))^2)*[7]Inputs!$B$8^2/100/2/PI()/50</f>
        <v>5.3193623249290889E-2</v>
      </c>
      <c r="U45">
        <v>0</v>
      </c>
      <c r="V45">
        <v>2</v>
      </c>
      <c r="W45" t="str">
        <f t="shared" si="0"/>
        <v>PSCAD_DMAT_SF_3P_SCR10_XR14_P0.05_Q0.3_3P.Balanced.33</v>
      </c>
      <c r="X45" t="str">
        <f t="shared" si="1"/>
        <v>0.05_0.3_10_14</v>
      </c>
      <c r="Z45">
        <v>0</v>
      </c>
    </row>
    <row r="46" spans="1:26" x14ac:dyDescent="0.25">
      <c r="A46" s="1" t="s">
        <v>385</v>
      </c>
      <c r="B46" t="s">
        <v>55</v>
      </c>
      <c r="C46" t="s">
        <v>17</v>
      </c>
      <c r="D46" t="s">
        <v>1371</v>
      </c>
      <c r="E46" t="s">
        <v>308</v>
      </c>
      <c r="F46" t="s">
        <v>304</v>
      </c>
      <c r="G46">
        <v>20</v>
      </c>
      <c r="H46">
        <v>0.05</v>
      </c>
      <c r="I46" s="7">
        <v>0</v>
      </c>
      <c r="J46" s="7">
        <v>3</v>
      </c>
      <c r="K46" s="7">
        <v>14</v>
      </c>
      <c r="L46" s="5" t="str">
        <f>VLOOKUP(X46,[7]Inputs!$A:$F,6,FALSE)</f>
        <v>1.0288</v>
      </c>
      <c r="M46" s="5" t="str">
        <f>VLOOKUP(X46,[7]Inputs!$A:$H,8,FALSE)</f>
        <v>1.0000</v>
      </c>
      <c r="N46" s="5" t="str">
        <f>VLOOKUP(X46,[7]Inputs!$A:$H,7,FALSE)</f>
        <v>1.0300</v>
      </c>
      <c r="O46">
        <v>0</v>
      </c>
      <c r="P46">
        <v>0.5</v>
      </c>
      <c r="Q46">
        <f>(SQRT((100/(J46*[7]Inputs!$B$9))^2/(K46^2+1)))*([7]Inputs!$B$8^2/100)*V46</f>
        <v>7.9577474294188315</v>
      </c>
      <c r="R46">
        <f t="shared" si="3"/>
        <v>0.35462415499527261</v>
      </c>
      <c r="S46">
        <f>SQRT((100/(J46*[7]Inputs!$B$9))^2/(K46^2+1))*[7]Inputs!$B$8^2/100</f>
        <v>3.9788737147094158</v>
      </c>
      <c r="T46">
        <f>SQRT((100/(J46*[7]Inputs!$B$9))^2-SQRT((100/(J46*[7]Inputs!$B$9))^2/(K46^2+1))^2)*[7]Inputs!$B$8^2/100/2/PI()/50</f>
        <v>0.17731207749763631</v>
      </c>
      <c r="U46">
        <v>0</v>
      </c>
      <c r="V46">
        <v>2</v>
      </c>
      <c r="W46" t="str">
        <f t="shared" si="0"/>
        <v>PSCAD_DMAT_SF_3P_SCR3_XR14_P0.05_Q0_3P.Balanced.34</v>
      </c>
      <c r="X46" t="str">
        <f t="shared" si="1"/>
        <v>0.05_0_3_14</v>
      </c>
      <c r="Z46">
        <v>0</v>
      </c>
    </row>
    <row r="47" spans="1:26" x14ac:dyDescent="0.25">
      <c r="A47" s="1" t="s">
        <v>386</v>
      </c>
      <c r="B47" t="s">
        <v>55</v>
      </c>
      <c r="C47" t="s">
        <v>17</v>
      </c>
      <c r="D47" t="s">
        <v>1371</v>
      </c>
      <c r="E47" t="s">
        <v>308</v>
      </c>
      <c r="F47" t="s">
        <v>304</v>
      </c>
      <c r="G47">
        <v>20</v>
      </c>
      <c r="H47">
        <v>0.05</v>
      </c>
      <c r="I47" s="7">
        <v>-0.3</v>
      </c>
      <c r="J47" s="7">
        <v>3</v>
      </c>
      <c r="K47" s="7">
        <v>3</v>
      </c>
      <c r="L47" s="5" t="str">
        <f>VLOOKUP(X47,[7]Inputs!$A:$F,6,FALSE)</f>
        <v>1.1178</v>
      </c>
      <c r="M47" s="5" t="str">
        <f>VLOOKUP(X47,[7]Inputs!$A:$H,8,FALSE)</f>
        <v>0.9750</v>
      </c>
      <c r="N47" s="5" t="str">
        <f>VLOOKUP(X47,[7]Inputs!$A:$H,7,FALSE)</f>
        <v>1.0148</v>
      </c>
      <c r="O47">
        <v>0</v>
      </c>
      <c r="P47">
        <v>0.5</v>
      </c>
      <c r="Q47">
        <f>(SQRT((100/(J47*[7]Inputs!$B$9))^2/(K47^2+1)))*([7]Inputs!$B$8^2/100)*V47</f>
        <v>35.320208942803752</v>
      </c>
      <c r="R47">
        <f t="shared" si="3"/>
        <v>0.33728315065714698</v>
      </c>
      <c r="S47">
        <f>SQRT((100/(J47*[7]Inputs!$B$9))^2/(K47^2+1))*[7]Inputs!$B$8^2/100</f>
        <v>17.660104471401873</v>
      </c>
      <c r="T47">
        <f>SQRT((100/(J47*[7]Inputs!$B$9))^2-SQRT((100/(J47*[7]Inputs!$B$9))^2/(K47^2+1))^2)*[7]Inputs!$B$8^2/100/2/PI()/50</f>
        <v>0.16864157532857349</v>
      </c>
      <c r="U47">
        <v>0</v>
      </c>
      <c r="V47">
        <v>2</v>
      </c>
      <c r="W47" t="str">
        <f t="shared" si="0"/>
        <v>PSCAD_DMAT_SF_3P_SCR3_XR3_P0.05_Q-0.3_3P.Balanced.35</v>
      </c>
      <c r="X47" t="str">
        <f t="shared" si="1"/>
        <v>0.05_-0.3_3_3</v>
      </c>
      <c r="Z47">
        <v>0</v>
      </c>
    </row>
    <row r="48" spans="1:26" x14ac:dyDescent="0.25">
      <c r="A48" s="1" t="s">
        <v>387</v>
      </c>
      <c r="B48" t="s">
        <v>55</v>
      </c>
      <c r="C48" t="s">
        <v>17</v>
      </c>
      <c r="D48" t="s">
        <v>1371</v>
      </c>
      <c r="E48" t="s">
        <v>308</v>
      </c>
      <c r="F48" t="s">
        <v>304</v>
      </c>
      <c r="G48">
        <v>20</v>
      </c>
      <c r="H48">
        <v>0.05</v>
      </c>
      <c r="I48" s="7">
        <v>0.3</v>
      </c>
      <c r="J48" s="7">
        <v>3</v>
      </c>
      <c r="K48" s="7">
        <v>3</v>
      </c>
      <c r="L48" s="5" t="str">
        <f>VLOOKUP(X48,[7]Inputs!$A:$F,6,FALSE)</f>
        <v>0.9331</v>
      </c>
      <c r="M48" s="5" t="str">
        <f>VLOOKUP(X48,[7]Inputs!$A:$H,8,FALSE)</f>
        <v>1.0250</v>
      </c>
      <c r="N48" s="5" t="str">
        <f>VLOOKUP(X48,[7]Inputs!$A:$H,7,FALSE)</f>
        <v>1.0452</v>
      </c>
      <c r="O48">
        <v>0</v>
      </c>
      <c r="P48">
        <v>0.5</v>
      </c>
      <c r="Q48">
        <f>(SQRT((100/(J48*[7]Inputs!$B$9))^2/(K48^2+1)))*([7]Inputs!$B$8^2/100)*V48</f>
        <v>35.320208942803752</v>
      </c>
      <c r="R48">
        <f>T48*V48</f>
        <v>0.33728315065714698</v>
      </c>
      <c r="S48">
        <f>SQRT((100/(J48*[7]Inputs!$B$9))^2/(K48^2+1))*[7]Inputs!$B$8^2/100</f>
        <v>17.660104471401873</v>
      </c>
      <c r="T48">
        <f>SQRT((100/(J48*[7]Inputs!$B$9))^2-SQRT((100/(J48*[7]Inputs!$B$9))^2/(K48^2+1))^2)*[7]Inputs!$B$8^2/100/2/PI()/50</f>
        <v>0.16864157532857349</v>
      </c>
      <c r="U48">
        <v>0</v>
      </c>
      <c r="V48">
        <v>2</v>
      </c>
      <c r="W48" t="str">
        <f t="shared" si="0"/>
        <v>PSCAD_DMAT_SF_3P_SCR3_XR3_P0.05_Q0.3_3P.Balanced.36</v>
      </c>
      <c r="X48" t="str">
        <f t="shared" si="1"/>
        <v>0.05_0.3_3_3</v>
      </c>
      <c r="Z48">
        <v>0</v>
      </c>
    </row>
    <row r="49" spans="1:26" x14ac:dyDescent="0.25">
      <c r="A49" s="1" t="s">
        <v>1141</v>
      </c>
      <c r="B49" t="s">
        <v>55</v>
      </c>
      <c r="C49" t="s">
        <v>17</v>
      </c>
      <c r="D49" t="s">
        <v>1371</v>
      </c>
      <c r="E49" t="s">
        <v>308</v>
      </c>
      <c r="F49" t="s">
        <v>304</v>
      </c>
      <c r="G49">
        <v>20</v>
      </c>
      <c r="H49">
        <v>1</v>
      </c>
      <c r="I49" s="7">
        <v>0</v>
      </c>
      <c r="J49" s="7">
        <v>6.07</v>
      </c>
      <c r="K49" s="7">
        <v>4.3499999999999996</v>
      </c>
      <c r="L49" s="5" t="e">
        <f>VLOOKUP(X49,[7]Inputs!$A:$F,6,FALSE)</f>
        <v>#N/A</v>
      </c>
      <c r="M49" s="5" t="e">
        <f>VLOOKUP(X49,[7]Inputs!$A:$H,8,FALSE)</f>
        <v>#N/A</v>
      </c>
      <c r="N49" s="5" t="e">
        <f>VLOOKUP(X49,[7]Inputs!$A:$H,7,FALSE)</f>
        <v>#N/A</v>
      </c>
      <c r="O49">
        <v>0</v>
      </c>
      <c r="P49">
        <v>0.43</v>
      </c>
      <c r="Q49">
        <v>1E-3</v>
      </c>
      <c r="R49">
        <f>T49/1000</f>
        <v>8.5623563522347184E-5</v>
      </c>
      <c r="S49">
        <f>SQRT((100/(J49*[7]Inputs!$B$9))^2/(K49^2+1))*[7]Inputs!$B$8^2/100</f>
        <v>6.1837783479536759</v>
      </c>
      <c r="T49">
        <f>SQRT((100/(J49*[7]Inputs!$B$9))^2-SQRT((100/(J49*[7]Inputs!$B$9))^2/(K49^2+1))^2)*[7]Inputs!$B$8^2/100/2/PI()/50</f>
        <v>8.5623563522347179E-2</v>
      </c>
      <c r="U49">
        <v>0</v>
      </c>
      <c r="V49">
        <v>2</v>
      </c>
      <c r="W49" t="str">
        <f t="shared" si="0"/>
        <v>PSCAD_DMAT_SF_3P_SCR6.07_XR4.35_P1_Q0_3P.Balanced.37</v>
      </c>
      <c r="X49" t="str">
        <f t="shared" si="1"/>
        <v>1_0_6.07_4.35</v>
      </c>
      <c r="Z49">
        <v>0</v>
      </c>
    </row>
    <row r="50" spans="1:26" x14ac:dyDescent="0.25">
      <c r="A50" s="1" t="s">
        <v>1142</v>
      </c>
      <c r="B50" t="s">
        <v>55</v>
      </c>
      <c r="C50" t="s">
        <v>17</v>
      </c>
      <c r="D50" t="s">
        <v>1371</v>
      </c>
      <c r="E50" t="s">
        <v>308</v>
      </c>
      <c r="F50" t="s">
        <v>304</v>
      </c>
      <c r="G50">
        <v>20</v>
      </c>
      <c r="H50">
        <v>1</v>
      </c>
      <c r="I50" s="7">
        <v>0</v>
      </c>
      <c r="J50" s="7">
        <v>6.07</v>
      </c>
      <c r="K50" s="7">
        <v>4.3499999999999996</v>
      </c>
      <c r="L50" s="5" t="e">
        <f>VLOOKUP(X50,[7]Inputs!$A:$F,6,FALSE)</f>
        <v>#N/A</v>
      </c>
      <c r="M50" s="5" t="e">
        <f>VLOOKUP(X50,[7]Inputs!$A:$H,8,FALSE)</f>
        <v>#N/A</v>
      </c>
      <c r="N50" s="5" t="e">
        <f>VLOOKUP(X50,[7]Inputs!$A:$H,7,FALSE)</f>
        <v>#N/A</v>
      </c>
      <c r="O50">
        <v>0</v>
      </c>
      <c r="P50">
        <v>0.43</v>
      </c>
      <c r="Q50">
        <f>(SQRT((100/(J50*[7]Inputs!$B$9))^2/(K50^2+1)))*([7]Inputs!$B$8^2/100)</f>
        <v>6.1837783479536759</v>
      </c>
      <c r="R50">
        <f>SQRT((([7]Inputs!$B$8^2/100)*100/(J50*[7]Inputs!$B$9))^2-(Q50)^2)/(2*PI()*50)</f>
        <v>8.5623563522347165E-2</v>
      </c>
      <c r="S50">
        <f>SQRT((100/(J50*[7]Inputs!$B$9))^2/(K50^2+1))*[7]Inputs!$B$8^2/100</f>
        <v>6.1837783479536759</v>
      </c>
      <c r="T50">
        <f>SQRT((100/(J50*[7]Inputs!$B$9))^2-SQRT((100/(J50*[7]Inputs!$B$9))^2/(K50^2+1))^2)*[7]Inputs!$B$8^2/100/2/PI()/50</f>
        <v>8.5623563522347179E-2</v>
      </c>
      <c r="U50">
        <v>0</v>
      </c>
      <c r="V50">
        <v>2</v>
      </c>
      <c r="W50" t="str">
        <f t="shared" si="0"/>
        <v>PSCAD_DMAT_SF_3P_SCR6.07_XR4.35_P1_Q0_3P.Balanced.38</v>
      </c>
      <c r="X50" t="str">
        <f t="shared" si="1"/>
        <v>1_0_6.07_4.35</v>
      </c>
      <c r="Z50">
        <v>0</v>
      </c>
    </row>
    <row r="51" spans="1:26" x14ac:dyDescent="0.25">
      <c r="A51" s="1" t="s">
        <v>1143</v>
      </c>
      <c r="B51" t="s">
        <v>55</v>
      </c>
      <c r="C51" t="s">
        <v>17</v>
      </c>
      <c r="D51" t="s">
        <v>1371</v>
      </c>
      <c r="E51" t="s">
        <v>308</v>
      </c>
      <c r="F51" t="s">
        <v>304</v>
      </c>
      <c r="G51">
        <v>20</v>
      </c>
      <c r="H51">
        <v>1</v>
      </c>
      <c r="I51" s="7">
        <v>0</v>
      </c>
      <c r="J51" s="7">
        <v>6.07</v>
      </c>
      <c r="K51" s="7">
        <v>4.3499999999999996</v>
      </c>
      <c r="L51" s="5" t="e">
        <f>VLOOKUP(X51,[7]Inputs!$A:$F,6,FALSE)</f>
        <v>#N/A</v>
      </c>
      <c r="M51" s="5" t="e">
        <f>VLOOKUP(X51,[7]Inputs!$A:$H,8,FALSE)</f>
        <v>#N/A</v>
      </c>
      <c r="N51" s="5" t="e">
        <f>VLOOKUP(X51,[7]Inputs!$A:$H,7,FALSE)</f>
        <v>#N/A</v>
      </c>
      <c r="O51">
        <v>0</v>
      </c>
      <c r="P51">
        <v>0.5</v>
      </c>
      <c r="Q51">
        <f>S51*V51</f>
        <v>12.367556695907352</v>
      </c>
      <c r="R51">
        <f>T51*V51</f>
        <v>0.17124712704469436</v>
      </c>
      <c r="S51">
        <f>SQRT((100/(J51*[7]Inputs!$B$9))^2/(K51^2+1))*[7]Inputs!$B$8^2/100</f>
        <v>6.1837783479536759</v>
      </c>
      <c r="T51">
        <f>SQRT((100/(J51*[7]Inputs!$B$9))^2-SQRT((100/(J51*[7]Inputs!$B$9))^2/(K51^2+1))^2)*[7]Inputs!$B$8^2/100/2/PI()/50</f>
        <v>8.5623563522347179E-2</v>
      </c>
      <c r="U51">
        <v>0</v>
      </c>
      <c r="V51">
        <v>2</v>
      </c>
      <c r="W51" t="str">
        <f t="shared" si="0"/>
        <v>PSCAD_DMAT_SF_3P_SCR6.07_XR4.35_P1_Q0_3P.Balanced.39</v>
      </c>
      <c r="X51" t="str">
        <f t="shared" si="1"/>
        <v>1_0_6.07_4.35</v>
      </c>
      <c r="Z51">
        <v>0</v>
      </c>
    </row>
    <row r="52" spans="1:26" x14ac:dyDescent="0.25">
      <c r="A52" s="1" t="s">
        <v>388</v>
      </c>
      <c r="B52" t="s">
        <v>55</v>
      </c>
      <c r="C52" t="s">
        <v>18</v>
      </c>
      <c r="D52" t="s">
        <v>1371</v>
      </c>
      <c r="E52" t="s">
        <v>309</v>
      </c>
      <c r="F52" t="s">
        <v>304</v>
      </c>
      <c r="G52">
        <v>20</v>
      </c>
      <c r="H52">
        <v>1</v>
      </c>
      <c r="I52" s="7">
        <v>0</v>
      </c>
      <c r="J52" s="7">
        <v>10</v>
      </c>
      <c r="K52" s="7">
        <v>14</v>
      </c>
      <c r="L52" s="5" t="str">
        <f>VLOOKUP(X52,[7]Inputs!$A:$F,6,FALSE)</f>
        <v>1.0276</v>
      </c>
      <c r="M52" s="5" t="str">
        <f>VLOOKUP(X52,[7]Inputs!$A:$H,8,FALSE)</f>
        <v>1.0125</v>
      </c>
      <c r="N52" s="5" t="str">
        <f>VLOOKUP(X52,[7]Inputs!$A:$H,7,FALSE)</f>
        <v>1.0300</v>
      </c>
      <c r="O52">
        <v>0</v>
      </c>
      <c r="P52">
        <v>0.43</v>
      </c>
      <c r="Q52">
        <v>1E-3</v>
      </c>
      <c r="R52">
        <v>0</v>
      </c>
      <c r="S52">
        <f>SQRT((100/(J52*[7]Inputs!$B$9))^2/(K52^2+1))*[7]Inputs!$B$8^2/100</f>
        <v>1.1936621144128245</v>
      </c>
      <c r="T52">
        <f>SQRT((100/(J52*[7]Inputs!$B$9))^2-SQRT((100/(J52*[7]Inputs!$B$9))^2/(K52^2+1))^2)*[7]Inputs!$B$8^2/100/2/PI()/50</f>
        <v>5.3193623249290889E-2</v>
      </c>
      <c r="U52">
        <v>0</v>
      </c>
      <c r="V52">
        <v>0</v>
      </c>
      <c r="W52" t="str">
        <f t="shared" si="0"/>
        <v>PSCAD_DMAT_SF_2P_SCR10_XR14_P1_Q0_2P.Unbalanced.37_1</v>
      </c>
      <c r="X52" t="str">
        <f t="shared" si="1"/>
        <v>1_0_10_14</v>
      </c>
      <c r="Z52">
        <v>0</v>
      </c>
    </row>
    <row r="53" spans="1:26" outlineLevel="1" x14ac:dyDescent="0.25">
      <c r="A53" s="1" t="s">
        <v>389</v>
      </c>
      <c r="B53" t="s">
        <v>55</v>
      </c>
      <c r="C53" t="s">
        <v>18</v>
      </c>
      <c r="D53" t="s">
        <v>1371</v>
      </c>
      <c r="E53" t="s">
        <v>309</v>
      </c>
      <c r="F53" t="s">
        <v>304</v>
      </c>
      <c r="G53">
        <v>20</v>
      </c>
      <c r="H53">
        <v>1</v>
      </c>
      <c r="I53" s="7">
        <v>0</v>
      </c>
      <c r="J53" s="7">
        <f>[7]Inputs!$B$6</f>
        <v>7.06</v>
      </c>
      <c r="K53" s="7">
        <f>[7]Inputs!$C$6</f>
        <v>1.63</v>
      </c>
      <c r="L53" s="5" t="str">
        <f>VLOOKUP(X53,[7]Inputs!$A:$F,6,FALSE)</f>
        <v>0.9653</v>
      </c>
      <c r="M53" s="5" t="str">
        <f>VLOOKUP(X53,[7]Inputs!$A:$H,8,FALSE)</f>
        <v>1.0000</v>
      </c>
      <c r="N53" s="5" t="str">
        <f>VLOOKUP(X53,[7]Inputs!$A:$H,7,FALSE)</f>
        <v>1.0300</v>
      </c>
      <c r="O53">
        <v>0</v>
      </c>
      <c r="P53">
        <v>0.43</v>
      </c>
      <c r="Q53">
        <v>1E-3</v>
      </c>
      <c r="R53">
        <v>0</v>
      </c>
      <c r="S53">
        <f>SQRT((100/(J53*[7]Inputs!$B$9))^2/(K53^2+1))*[7]Inputs!$B$8^2/100</f>
        <v>12.409471324438538</v>
      </c>
      <c r="T53">
        <f>SQRT((100/(J53*[7]Inputs!$B$9))^2-SQRT((100/(J53*[7]Inputs!$B$9))^2/(K53^2+1))^2)*[7]Inputs!$B$8^2/100/2/PI()/50</f>
        <v>6.4385935699593638E-2</v>
      </c>
      <c r="U53">
        <v>0</v>
      </c>
      <c r="V53">
        <v>0</v>
      </c>
      <c r="W53" t="str">
        <f t="shared" si="0"/>
        <v>PSCAD_DMAT_SF_2P_SCR7.06_XR1.63_P1_Q0_2P.Unbalanced.37_2</v>
      </c>
      <c r="X53" t="str">
        <f t="shared" si="1"/>
        <v>1_0_7.06_1.63</v>
      </c>
      <c r="Z53">
        <v>0</v>
      </c>
    </row>
    <row r="54" spans="1:26" outlineLevel="1" x14ac:dyDescent="0.25">
      <c r="A54" s="1" t="s">
        <v>390</v>
      </c>
      <c r="B54" t="s">
        <v>55</v>
      </c>
      <c r="C54" t="s">
        <v>18</v>
      </c>
      <c r="D54" t="s">
        <v>1371</v>
      </c>
      <c r="E54" t="s">
        <v>309</v>
      </c>
      <c r="F54" t="s">
        <v>304</v>
      </c>
      <c r="G54">
        <v>20</v>
      </c>
      <c r="H54">
        <v>1</v>
      </c>
      <c r="I54" s="7">
        <v>0</v>
      </c>
      <c r="J54" s="7">
        <f>[7]Inputs!$B$7</f>
        <v>4.53</v>
      </c>
      <c r="K54" s="7">
        <f>[7]Inputs!$C$7</f>
        <v>1.21</v>
      </c>
      <c r="L54" s="5" t="str">
        <f>VLOOKUP(X54,[7]Inputs!$A:$F,6,FALSE)</f>
        <v>0.9087</v>
      </c>
      <c r="M54" s="5" t="str">
        <f>VLOOKUP(X54,[7]Inputs!$A:$H,8,FALSE)</f>
        <v>1.0000</v>
      </c>
      <c r="N54" s="5" t="str">
        <f>VLOOKUP(X54,[7]Inputs!$A:$H,7,FALSE)</f>
        <v>1.0300</v>
      </c>
      <c r="O54">
        <v>0</v>
      </c>
      <c r="P54">
        <v>0.43</v>
      </c>
      <c r="Q54">
        <v>1E-3</v>
      </c>
      <c r="R54">
        <v>0</v>
      </c>
      <c r="S54">
        <f>SQRT((100/(J54*[7]Inputs!$B$9))^2/(K54^2+1))*[7]Inputs!$B$8^2/100</f>
        <v>23.560643977140487</v>
      </c>
      <c r="T54">
        <f>SQRT((100/(J54*[7]Inputs!$B$9))^2-SQRT((100/(J54*[7]Inputs!$B$9))^2/(K54^2+1))^2)*[7]Inputs!$B$8^2/100/2/PI()/50</f>
        <v>9.0744989423642869E-2</v>
      </c>
      <c r="U54">
        <v>0</v>
      </c>
      <c r="V54">
        <v>0</v>
      </c>
      <c r="W54" t="str">
        <f t="shared" si="0"/>
        <v>PSCAD_DMAT_SF_2P_SCR4.53_XR1.21_P1_Q0_2P.Unbalanced.37_3</v>
      </c>
      <c r="X54" t="str">
        <f t="shared" si="1"/>
        <v>1_0_4.53_1.21</v>
      </c>
      <c r="Z54">
        <v>0</v>
      </c>
    </row>
    <row r="55" spans="1:26" outlineLevel="1" x14ac:dyDescent="0.25">
      <c r="A55" s="1" t="s">
        <v>391</v>
      </c>
      <c r="B55" t="s">
        <v>55</v>
      </c>
      <c r="C55" t="s">
        <v>18</v>
      </c>
      <c r="D55" t="s">
        <v>1371</v>
      </c>
      <c r="E55" t="s">
        <v>309</v>
      </c>
      <c r="F55" t="s">
        <v>304</v>
      </c>
      <c r="G55">
        <v>20</v>
      </c>
      <c r="H55">
        <v>1</v>
      </c>
      <c r="I55" s="7">
        <v>-0.3</v>
      </c>
      <c r="J55" s="7">
        <v>10</v>
      </c>
      <c r="K55" s="7">
        <v>14</v>
      </c>
      <c r="L55" s="5" t="str">
        <f>VLOOKUP(X55,[7]Inputs!$A:$F,6,FALSE)</f>
        <v>1.0567</v>
      </c>
      <c r="M55" s="5" t="str">
        <f>VLOOKUP(X55,[7]Inputs!$A:$H,8,FALSE)</f>
        <v>0.9875</v>
      </c>
      <c r="N55" s="5" t="str">
        <f>VLOOKUP(X55,[7]Inputs!$A:$H,7,FALSE)</f>
        <v>1.0148</v>
      </c>
      <c r="O55">
        <v>0</v>
      </c>
      <c r="P55">
        <v>0.43</v>
      </c>
      <c r="Q55">
        <v>1E-3</v>
      </c>
      <c r="R55">
        <v>0</v>
      </c>
      <c r="S55">
        <f>SQRT((100/(J55*[7]Inputs!$B$9))^2/(K55^2+1))*[7]Inputs!$B$8^2/100</f>
        <v>1.1936621144128245</v>
      </c>
      <c r="T55">
        <f>SQRT((100/(J55*[7]Inputs!$B$9))^2-SQRT((100/(J55*[7]Inputs!$B$9))^2/(K55^2+1))^2)*[7]Inputs!$B$8^2/100/2/PI()/50</f>
        <v>5.3193623249290889E-2</v>
      </c>
      <c r="U55">
        <v>0</v>
      </c>
      <c r="V55">
        <v>0</v>
      </c>
      <c r="W55" t="str">
        <f t="shared" si="0"/>
        <v>PSCAD_DMAT_SF_2P_SCR10_XR14_P1_Q-0.3_2P.Unbalanced.38</v>
      </c>
      <c r="X55" t="str">
        <f t="shared" si="1"/>
        <v>1_-0.3_10_14</v>
      </c>
      <c r="Z55">
        <v>0</v>
      </c>
    </row>
    <row r="56" spans="1:26" outlineLevel="1" x14ac:dyDescent="0.25">
      <c r="A56" s="1" t="s">
        <v>392</v>
      </c>
      <c r="B56" t="s">
        <v>55</v>
      </c>
      <c r="C56" t="s">
        <v>18</v>
      </c>
      <c r="D56" t="s">
        <v>1371</v>
      </c>
      <c r="E56" t="s">
        <v>309</v>
      </c>
      <c r="F56" t="s">
        <v>304</v>
      </c>
      <c r="G56">
        <v>20</v>
      </c>
      <c r="H56">
        <v>1</v>
      </c>
      <c r="I56" s="7">
        <v>0.3</v>
      </c>
      <c r="J56" s="7">
        <v>10</v>
      </c>
      <c r="K56" s="7">
        <v>14</v>
      </c>
      <c r="L56" s="5" t="str">
        <f>VLOOKUP(X56,[7]Inputs!$A:$F,6,FALSE)</f>
        <v>0.9986</v>
      </c>
      <c r="M56" s="5" t="str">
        <f>VLOOKUP(X56,[7]Inputs!$A:$H,8,FALSE)</f>
        <v>1.0375</v>
      </c>
      <c r="N56" s="5" t="str">
        <f>VLOOKUP(X56,[7]Inputs!$A:$H,7,FALSE)</f>
        <v>1.0452</v>
      </c>
      <c r="O56">
        <v>0</v>
      </c>
      <c r="P56">
        <v>0.43</v>
      </c>
      <c r="Q56">
        <v>1E-3</v>
      </c>
      <c r="R56">
        <v>0</v>
      </c>
      <c r="S56">
        <f>SQRT((100/(J56*[7]Inputs!$B$9))^2/(K56^2+1))*[7]Inputs!$B$8^2/100</f>
        <v>1.1936621144128245</v>
      </c>
      <c r="T56">
        <f>SQRT((100/(J56*[7]Inputs!$B$9))^2-SQRT((100/(J56*[7]Inputs!$B$9))^2/(K56^2+1))^2)*[7]Inputs!$B$8^2/100/2/PI()/50</f>
        <v>5.3193623249290889E-2</v>
      </c>
      <c r="U56">
        <v>0</v>
      </c>
      <c r="V56">
        <v>0</v>
      </c>
      <c r="W56" t="str">
        <f t="shared" si="0"/>
        <v>PSCAD_DMAT_SF_2P_SCR10_XR14_P1_Q0.3_2P.Unbalanced.39</v>
      </c>
      <c r="X56" t="str">
        <f t="shared" si="1"/>
        <v>1_0.3_10_14</v>
      </c>
      <c r="Z56">
        <v>0</v>
      </c>
    </row>
    <row r="57" spans="1:26" outlineLevel="1" x14ac:dyDescent="0.25">
      <c r="A57" s="1" t="s">
        <v>393</v>
      </c>
      <c r="B57" t="s">
        <v>55</v>
      </c>
      <c r="C57" t="s">
        <v>18</v>
      </c>
      <c r="D57" t="s">
        <v>1371</v>
      </c>
      <c r="E57" t="s">
        <v>309</v>
      </c>
      <c r="F57" t="s">
        <v>304</v>
      </c>
      <c r="G57">
        <v>20</v>
      </c>
      <c r="H57">
        <v>1</v>
      </c>
      <c r="I57" s="7">
        <v>0</v>
      </c>
      <c r="J57" s="7">
        <v>3</v>
      </c>
      <c r="K57" s="7">
        <v>14</v>
      </c>
      <c r="L57" s="5" t="str">
        <f>VLOOKUP(X57,[7]Inputs!$A:$F,6,FALSE)</f>
        <v>1.0573</v>
      </c>
      <c r="M57" s="5" t="str">
        <f>VLOOKUP(X57,[7]Inputs!$A:$H,8,FALSE)</f>
        <v>1.0125</v>
      </c>
      <c r="N57" s="5" t="str">
        <f>VLOOKUP(X57,[7]Inputs!$A:$H,7,FALSE)</f>
        <v>1.0300</v>
      </c>
      <c r="O57">
        <v>0</v>
      </c>
      <c r="P57">
        <v>0.43</v>
      </c>
      <c r="Q57">
        <v>1E-3</v>
      </c>
      <c r="R57">
        <v>0</v>
      </c>
      <c r="S57">
        <f>SQRT((100/(J57*[7]Inputs!$B$9))^2/(K57^2+1))*[7]Inputs!$B$8^2/100</f>
        <v>3.9788737147094158</v>
      </c>
      <c r="T57">
        <f>SQRT((100/(J57*[7]Inputs!$B$9))^2-SQRT((100/(J57*[7]Inputs!$B$9))^2/(K57^2+1))^2)*[7]Inputs!$B$8^2/100/2/PI()/50</f>
        <v>0.17731207749763631</v>
      </c>
      <c r="U57">
        <v>0</v>
      </c>
      <c r="V57">
        <v>0</v>
      </c>
      <c r="W57" t="str">
        <f t="shared" si="0"/>
        <v>PSCAD_DMAT_SF_2P_SCR3_XR14_P1_Q0_2P.Unbalanced.40</v>
      </c>
      <c r="X57" t="str">
        <f t="shared" si="1"/>
        <v>1_0_3_14</v>
      </c>
      <c r="Z57">
        <v>0</v>
      </c>
    </row>
    <row r="58" spans="1:26" outlineLevel="1" x14ac:dyDescent="0.25">
      <c r="A58" s="1" t="s">
        <v>394</v>
      </c>
      <c r="B58" t="s">
        <v>55</v>
      </c>
      <c r="C58" t="s">
        <v>18</v>
      </c>
      <c r="D58" t="s">
        <v>1371</v>
      </c>
      <c r="E58" t="s">
        <v>309</v>
      </c>
      <c r="F58" t="s">
        <v>304</v>
      </c>
      <c r="G58">
        <v>20</v>
      </c>
      <c r="H58">
        <v>1</v>
      </c>
      <c r="I58" s="7">
        <v>-0.3</v>
      </c>
      <c r="J58" s="7">
        <v>3</v>
      </c>
      <c r="K58" s="7">
        <v>3</v>
      </c>
      <c r="L58" s="5" t="str">
        <f>VLOOKUP(X58,[7]Inputs!$A:$F,6,FALSE)</f>
        <v>1.0741</v>
      </c>
      <c r="M58" s="5" t="str">
        <f>VLOOKUP(X58,[7]Inputs!$A:$H,8,FALSE)</f>
        <v>0.9875</v>
      </c>
      <c r="N58" s="5" t="str">
        <f>VLOOKUP(X58,[7]Inputs!$A:$H,7,FALSE)</f>
        <v>1.0148</v>
      </c>
      <c r="O58">
        <v>0</v>
      </c>
      <c r="P58">
        <v>0.43</v>
      </c>
      <c r="Q58">
        <v>1E-3</v>
      </c>
      <c r="R58">
        <v>0</v>
      </c>
      <c r="S58">
        <f>SQRT((100/(J58*[7]Inputs!$B$9))^2/(K58^2+1))*[7]Inputs!$B$8^2/100</f>
        <v>17.660104471401873</v>
      </c>
      <c r="T58">
        <f>SQRT((100/(J58*[7]Inputs!$B$9))^2-SQRT((100/(J58*[7]Inputs!$B$9))^2/(K58^2+1))^2)*[7]Inputs!$B$8^2/100/2/PI()/50</f>
        <v>0.16864157532857349</v>
      </c>
      <c r="U58">
        <v>0</v>
      </c>
      <c r="V58">
        <v>0</v>
      </c>
      <c r="W58" t="str">
        <f t="shared" si="0"/>
        <v>PSCAD_DMAT_SF_2P_SCR3_XR3_P1_Q-0.3_2P.Unbalanced.41</v>
      </c>
      <c r="X58" t="str">
        <f t="shared" si="1"/>
        <v>1_-0.3_3_3</v>
      </c>
      <c r="Z58">
        <v>0</v>
      </c>
    </row>
    <row r="59" spans="1:26" outlineLevel="1" x14ac:dyDescent="0.25">
      <c r="A59" s="1" t="s">
        <v>395</v>
      </c>
      <c r="B59" t="s">
        <v>55</v>
      </c>
      <c r="C59" t="s">
        <v>18</v>
      </c>
      <c r="D59" t="s">
        <v>1371</v>
      </c>
      <c r="E59" t="s">
        <v>309</v>
      </c>
      <c r="F59" t="s">
        <v>304</v>
      </c>
      <c r="G59">
        <v>20</v>
      </c>
      <c r="H59">
        <v>1</v>
      </c>
      <c r="I59" s="7">
        <v>0.3</v>
      </c>
      <c r="J59" s="7">
        <v>3</v>
      </c>
      <c r="K59" s="7">
        <v>3</v>
      </c>
      <c r="L59" s="5" t="str">
        <f>VLOOKUP(X59,[7]Inputs!$A:$F,6,FALSE)</f>
        <v>0.8802</v>
      </c>
      <c r="M59" s="5" t="str">
        <f>VLOOKUP(X59,[7]Inputs!$A:$H,8,FALSE)</f>
        <v>1.0375</v>
      </c>
      <c r="N59" s="5" t="str">
        <f>VLOOKUP(X59,[7]Inputs!$A:$H,7,FALSE)</f>
        <v>1.0452</v>
      </c>
      <c r="O59">
        <v>0</v>
      </c>
      <c r="P59">
        <v>0.43</v>
      </c>
      <c r="Q59">
        <v>1E-3</v>
      </c>
      <c r="R59">
        <v>0</v>
      </c>
      <c r="S59">
        <f>SQRT((100/(J59*[7]Inputs!$B$9))^2/(K59^2+1))*[7]Inputs!$B$8^2/100</f>
        <v>17.660104471401873</v>
      </c>
      <c r="T59">
        <f>SQRT((100/(J59*[7]Inputs!$B$9))^2-SQRT((100/(J59*[7]Inputs!$B$9))^2/(K59^2+1))^2)*[7]Inputs!$B$8^2/100/2/PI()/50</f>
        <v>0.16864157532857349</v>
      </c>
      <c r="U59">
        <v>0</v>
      </c>
      <c r="V59">
        <v>0</v>
      </c>
      <c r="W59" t="str">
        <f t="shared" si="0"/>
        <v>PSCAD_DMAT_SF_2P_SCR3_XR3_P1_Q0.3_2P.Unbalanced.42</v>
      </c>
      <c r="X59" t="str">
        <f t="shared" si="1"/>
        <v>1_0.3_3_3</v>
      </c>
      <c r="Z59">
        <v>0</v>
      </c>
    </row>
    <row r="60" spans="1:26" outlineLevel="1" x14ac:dyDescent="0.25">
      <c r="A60" s="1" t="s">
        <v>396</v>
      </c>
      <c r="B60" t="s">
        <v>55</v>
      </c>
      <c r="C60" t="s">
        <v>18</v>
      </c>
      <c r="D60" t="s">
        <v>1371</v>
      </c>
      <c r="E60" t="s">
        <v>309</v>
      </c>
      <c r="F60" t="s">
        <v>304</v>
      </c>
      <c r="G60">
        <v>20</v>
      </c>
      <c r="H60">
        <v>0.05</v>
      </c>
      <c r="I60" s="7">
        <v>0</v>
      </c>
      <c r="J60" s="7">
        <v>10</v>
      </c>
      <c r="K60" s="7">
        <v>14</v>
      </c>
      <c r="L60" s="5" t="str">
        <f>VLOOKUP(X60,[7]Inputs!$A:$F,6,FALSE)</f>
        <v>1.0296</v>
      </c>
      <c r="M60" s="5" t="str">
        <f>VLOOKUP(X60,[7]Inputs!$A:$H,8,FALSE)</f>
        <v>1.0000</v>
      </c>
      <c r="N60" s="5" t="str">
        <f>VLOOKUP(X60,[7]Inputs!$A:$H,7,FALSE)</f>
        <v>1.0300</v>
      </c>
      <c r="O60">
        <v>0</v>
      </c>
      <c r="P60">
        <v>0.43</v>
      </c>
      <c r="Q60">
        <v>1E-3</v>
      </c>
      <c r="R60">
        <v>0</v>
      </c>
      <c r="S60">
        <f>SQRT((100/(J60*[7]Inputs!$B$9))^2/(K60^2+1))*[7]Inputs!$B$8^2/100</f>
        <v>1.1936621144128245</v>
      </c>
      <c r="T60">
        <f>SQRT((100/(J60*[7]Inputs!$B$9))^2-SQRT((100/(J60*[7]Inputs!$B$9))^2/(K60^2+1))^2)*[7]Inputs!$B$8^2/100/2/PI()/50</f>
        <v>5.3193623249290889E-2</v>
      </c>
      <c r="U60">
        <v>0</v>
      </c>
      <c r="V60">
        <v>0</v>
      </c>
      <c r="W60" t="str">
        <f t="shared" si="0"/>
        <v>PSCAD_DMAT_SF_2P_SCR10_XR14_P0.05_Q0_2P.Unbalanced.43_1</v>
      </c>
      <c r="X60" t="str">
        <f t="shared" si="1"/>
        <v>0.05_0_10_14</v>
      </c>
      <c r="Z60">
        <v>0</v>
      </c>
    </row>
    <row r="61" spans="1:26" outlineLevel="1" x14ac:dyDescent="0.25">
      <c r="A61" s="1" t="s">
        <v>397</v>
      </c>
      <c r="B61" t="s">
        <v>55</v>
      </c>
      <c r="C61" t="s">
        <v>18</v>
      </c>
      <c r="D61" t="s">
        <v>1371</v>
      </c>
      <c r="E61" t="s">
        <v>309</v>
      </c>
      <c r="F61" t="s">
        <v>304</v>
      </c>
      <c r="G61">
        <v>20</v>
      </c>
      <c r="H61">
        <v>0.05</v>
      </c>
      <c r="I61" s="7">
        <v>0</v>
      </c>
      <c r="J61" s="7">
        <f>[7]Inputs!$B$6</f>
        <v>7.06</v>
      </c>
      <c r="K61" s="7">
        <f>[7]Inputs!$C$6</f>
        <v>1.63</v>
      </c>
      <c r="L61" s="5" t="str">
        <f>VLOOKUP(X61,[7]Inputs!$A:$F,6,FALSE)</f>
        <v>1.0264</v>
      </c>
      <c r="M61" s="5" t="str">
        <f>VLOOKUP(X61,[7]Inputs!$A:$H,8,FALSE)</f>
        <v>1.0000</v>
      </c>
      <c r="N61" s="5" t="str">
        <f>VLOOKUP(X61,[7]Inputs!$A:$H,7,FALSE)</f>
        <v>1.0300</v>
      </c>
      <c r="O61">
        <v>0</v>
      </c>
      <c r="P61">
        <v>0.43</v>
      </c>
      <c r="Q61">
        <v>1E-3</v>
      </c>
      <c r="R61">
        <v>0</v>
      </c>
      <c r="S61">
        <f>SQRT((100/(J61*[7]Inputs!$B$9))^2/(K61^2+1))*[7]Inputs!$B$8^2/100</f>
        <v>12.409471324438538</v>
      </c>
      <c r="T61">
        <f>SQRT((100/(J61*[7]Inputs!$B$9))^2-SQRT((100/(J61*[7]Inputs!$B$9))^2/(K61^2+1))^2)*[7]Inputs!$B$8^2/100/2/PI()/50</f>
        <v>6.4385935699593638E-2</v>
      </c>
      <c r="U61">
        <v>0</v>
      </c>
      <c r="V61">
        <v>0</v>
      </c>
      <c r="W61" t="str">
        <f t="shared" si="0"/>
        <v>PSCAD_DMAT_SF_2P_SCR7.06_XR1.63_P0.05_Q0_2P.Unbalanced.43_2</v>
      </c>
      <c r="X61" t="str">
        <f t="shared" si="1"/>
        <v>0.05_0_7.06_1.63</v>
      </c>
      <c r="Z61">
        <v>0</v>
      </c>
    </row>
    <row r="62" spans="1:26" outlineLevel="1" x14ac:dyDescent="0.25">
      <c r="A62" s="1" t="s">
        <v>398</v>
      </c>
      <c r="B62" t="s">
        <v>55</v>
      </c>
      <c r="C62" t="s">
        <v>18</v>
      </c>
      <c r="D62" t="s">
        <v>1371</v>
      </c>
      <c r="E62" t="s">
        <v>309</v>
      </c>
      <c r="F62" t="s">
        <v>304</v>
      </c>
      <c r="G62">
        <v>20</v>
      </c>
      <c r="H62">
        <v>0.05</v>
      </c>
      <c r="I62" s="7">
        <v>0</v>
      </c>
      <c r="J62" s="7">
        <f>[7]Inputs!$B$7</f>
        <v>4.53</v>
      </c>
      <c r="K62" s="7">
        <f>[7]Inputs!$C$7</f>
        <v>1.21</v>
      </c>
      <c r="L62" s="5" t="str">
        <f>VLOOKUP(X62,[7]Inputs!$A:$F,6,FALSE)</f>
        <v>1.0233</v>
      </c>
      <c r="M62" s="5" t="str">
        <f>VLOOKUP(X62,[7]Inputs!$A:$H,8,FALSE)</f>
        <v>1.0000</v>
      </c>
      <c r="N62" s="5" t="str">
        <f>VLOOKUP(X62,[7]Inputs!$A:$H,7,FALSE)</f>
        <v>1.0300</v>
      </c>
      <c r="O62">
        <v>0</v>
      </c>
      <c r="P62">
        <v>0.43</v>
      </c>
      <c r="Q62">
        <v>1E-3</v>
      </c>
      <c r="R62">
        <v>0</v>
      </c>
      <c r="S62">
        <f>SQRT((100/(J62*[7]Inputs!$B$9))^2/(K62^2+1))*[7]Inputs!$B$8^2/100</f>
        <v>23.560643977140487</v>
      </c>
      <c r="T62">
        <f>SQRT((100/(J62*[7]Inputs!$B$9))^2-SQRT((100/(J62*[7]Inputs!$B$9))^2/(K62^2+1))^2)*[7]Inputs!$B$8^2/100/2/PI()/50</f>
        <v>9.0744989423642869E-2</v>
      </c>
      <c r="U62">
        <v>0</v>
      </c>
      <c r="V62">
        <v>0</v>
      </c>
      <c r="W62" t="str">
        <f t="shared" si="0"/>
        <v>PSCAD_DMAT_SF_2P_SCR4.53_XR1.21_P0.05_Q0_2P.Unbalanced.43_3</v>
      </c>
      <c r="X62" t="str">
        <f t="shared" si="1"/>
        <v>0.05_0_4.53_1.21</v>
      </c>
      <c r="Z62">
        <v>0</v>
      </c>
    </row>
    <row r="63" spans="1:26" outlineLevel="1" x14ac:dyDescent="0.25">
      <c r="A63" s="1" t="s">
        <v>399</v>
      </c>
      <c r="B63" t="s">
        <v>55</v>
      </c>
      <c r="C63" t="s">
        <v>18</v>
      </c>
      <c r="D63" t="s">
        <v>1371</v>
      </c>
      <c r="E63" t="s">
        <v>309</v>
      </c>
      <c r="F63" t="s">
        <v>304</v>
      </c>
      <c r="G63">
        <v>20</v>
      </c>
      <c r="H63">
        <v>0.05</v>
      </c>
      <c r="I63" s="7">
        <v>-0.3</v>
      </c>
      <c r="J63" s="7">
        <v>10</v>
      </c>
      <c r="K63" s="7">
        <v>14</v>
      </c>
      <c r="L63" s="5" t="str">
        <f>VLOOKUP(X63,[7]Inputs!$A:$F,6,FALSE)</f>
        <v>1.0587</v>
      </c>
      <c r="M63" s="5" t="str">
        <f>VLOOKUP(X63,[7]Inputs!$A:$H,8,FALSE)</f>
        <v>0.9750</v>
      </c>
      <c r="N63" s="5" t="str">
        <f>VLOOKUP(X63,[7]Inputs!$A:$H,7,FALSE)</f>
        <v>1.0148</v>
      </c>
      <c r="O63">
        <v>0</v>
      </c>
      <c r="P63">
        <v>0.43</v>
      </c>
      <c r="Q63">
        <v>1E-3</v>
      </c>
      <c r="R63">
        <v>0</v>
      </c>
      <c r="S63">
        <f>SQRT((100/(J63*[7]Inputs!$B$9))^2/(K63^2+1))*[7]Inputs!$B$8^2/100</f>
        <v>1.1936621144128245</v>
      </c>
      <c r="T63">
        <f>SQRT((100/(J63*[7]Inputs!$B$9))^2-SQRT((100/(J63*[7]Inputs!$B$9))^2/(K63^2+1))^2)*[7]Inputs!$B$8^2/100/2/PI()/50</f>
        <v>5.3193623249290889E-2</v>
      </c>
      <c r="U63">
        <v>0</v>
      </c>
      <c r="V63">
        <v>0</v>
      </c>
      <c r="W63" t="str">
        <f t="shared" si="0"/>
        <v>PSCAD_DMAT_SF_2P_SCR10_XR14_P0.05_Q-0.3_2P.Unbalanced.44</v>
      </c>
      <c r="X63" t="str">
        <f t="shared" si="1"/>
        <v>0.05_-0.3_10_14</v>
      </c>
      <c r="Z63">
        <v>0</v>
      </c>
    </row>
    <row r="64" spans="1:26" outlineLevel="1" x14ac:dyDescent="0.25">
      <c r="A64" s="1" t="s">
        <v>400</v>
      </c>
      <c r="B64" t="s">
        <v>55</v>
      </c>
      <c r="C64" t="s">
        <v>18</v>
      </c>
      <c r="D64" t="s">
        <v>1371</v>
      </c>
      <c r="E64" t="s">
        <v>309</v>
      </c>
      <c r="F64" t="s">
        <v>304</v>
      </c>
      <c r="G64">
        <v>20</v>
      </c>
      <c r="H64">
        <v>0.05</v>
      </c>
      <c r="I64" s="7">
        <v>0.3</v>
      </c>
      <c r="J64" s="7">
        <v>10</v>
      </c>
      <c r="K64" s="7">
        <v>14</v>
      </c>
      <c r="L64" s="5" t="str">
        <f>VLOOKUP(X64,[7]Inputs!$A:$F,6,FALSE)</f>
        <v>1.0006</v>
      </c>
      <c r="M64" s="5" t="str">
        <f>VLOOKUP(X64,[7]Inputs!$A:$H,8,FALSE)</f>
        <v>1.0250</v>
      </c>
      <c r="N64" s="5" t="str">
        <f>VLOOKUP(X64,[7]Inputs!$A:$H,7,FALSE)</f>
        <v>1.0452</v>
      </c>
      <c r="O64">
        <v>0</v>
      </c>
      <c r="P64">
        <v>0.43</v>
      </c>
      <c r="Q64">
        <v>1E-3</v>
      </c>
      <c r="R64">
        <v>0</v>
      </c>
      <c r="S64">
        <f>SQRT((100/(J64*[7]Inputs!$B$9))^2/(K64^2+1))*[7]Inputs!$B$8^2/100</f>
        <v>1.1936621144128245</v>
      </c>
      <c r="T64">
        <f>SQRT((100/(J64*[7]Inputs!$B$9))^2-SQRT((100/(J64*[7]Inputs!$B$9))^2/(K64^2+1))^2)*[7]Inputs!$B$8^2/100/2/PI()/50</f>
        <v>5.3193623249290889E-2</v>
      </c>
      <c r="U64">
        <v>0</v>
      </c>
      <c r="V64">
        <v>0</v>
      </c>
      <c r="W64" t="str">
        <f t="shared" si="0"/>
        <v>PSCAD_DMAT_SF_2P_SCR10_XR14_P0.05_Q0.3_2P.Unbalanced.45</v>
      </c>
      <c r="X64" t="str">
        <f t="shared" si="1"/>
        <v>0.05_0.3_10_14</v>
      </c>
      <c r="Z64">
        <v>0</v>
      </c>
    </row>
    <row r="65" spans="1:26" outlineLevel="1" x14ac:dyDescent="0.25">
      <c r="A65" s="1" t="s">
        <v>401</v>
      </c>
      <c r="B65" t="s">
        <v>55</v>
      </c>
      <c r="C65" t="s">
        <v>18</v>
      </c>
      <c r="D65" t="s">
        <v>1371</v>
      </c>
      <c r="E65" t="s">
        <v>309</v>
      </c>
      <c r="F65" t="s">
        <v>304</v>
      </c>
      <c r="G65">
        <v>20</v>
      </c>
      <c r="H65">
        <v>0.05</v>
      </c>
      <c r="I65" s="7">
        <v>0</v>
      </c>
      <c r="J65" s="7">
        <v>3</v>
      </c>
      <c r="K65" s="7">
        <v>14</v>
      </c>
      <c r="L65" s="5" t="str">
        <f>VLOOKUP(X65,[7]Inputs!$A:$F,6,FALSE)</f>
        <v>1.0288</v>
      </c>
      <c r="M65" s="5" t="str">
        <f>VLOOKUP(X65,[7]Inputs!$A:$H,8,FALSE)</f>
        <v>1.0000</v>
      </c>
      <c r="N65" s="5" t="str">
        <f>VLOOKUP(X65,[7]Inputs!$A:$H,7,FALSE)</f>
        <v>1.0300</v>
      </c>
      <c r="O65">
        <v>0</v>
      </c>
      <c r="P65">
        <v>0.43</v>
      </c>
      <c r="Q65">
        <v>1E-3</v>
      </c>
      <c r="R65">
        <v>0</v>
      </c>
      <c r="S65">
        <f>SQRT((100/(J65*[7]Inputs!$B$9))^2/(K65^2+1))*[7]Inputs!$B$8^2/100</f>
        <v>3.9788737147094158</v>
      </c>
      <c r="T65">
        <f>SQRT((100/(J65*[7]Inputs!$B$9))^2-SQRT((100/(J65*[7]Inputs!$B$9))^2/(K65^2+1))^2)*[7]Inputs!$B$8^2/100/2/PI()/50</f>
        <v>0.17731207749763631</v>
      </c>
      <c r="U65">
        <v>0</v>
      </c>
      <c r="V65">
        <v>0</v>
      </c>
      <c r="W65" t="str">
        <f t="shared" si="0"/>
        <v>PSCAD_DMAT_SF_2P_SCR3_XR14_P0.05_Q0_2P.Unbalanced.46</v>
      </c>
      <c r="X65" t="str">
        <f t="shared" si="1"/>
        <v>0.05_0_3_14</v>
      </c>
      <c r="Z65">
        <v>0</v>
      </c>
    </row>
    <row r="66" spans="1:26" outlineLevel="1" x14ac:dyDescent="0.25">
      <c r="A66" s="1" t="s">
        <v>402</v>
      </c>
      <c r="B66" t="s">
        <v>55</v>
      </c>
      <c r="C66" t="s">
        <v>18</v>
      </c>
      <c r="D66" t="s">
        <v>1371</v>
      </c>
      <c r="E66" t="s">
        <v>309</v>
      </c>
      <c r="F66" t="s">
        <v>304</v>
      </c>
      <c r="G66">
        <v>20</v>
      </c>
      <c r="H66">
        <v>0.05</v>
      </c>
      <c r="I66" s="7">
        <v>-0.3</v>
      </c>
      <c r="J66" s="7">
        <v>3</v>
      </c>
      <c r="K66" s="7">
        <v>3</v>
      </c>
      <c r="L66" s="5" t="str">
        <f>VLOOKUP(X66,[7]Inputs!$A:$F,6,FALSE)</f>
        <v>1.1178</v>
      </c>
      <c r="M66" s="5" t="str">
        <f>VLOOKUP(X66,[7]Inputs!$A:$H,8,FALSE)</f>
        <v>0.9750</v>
      </c>
      <c r="N66" s="5" t="str">
        <f>VLOOKUP(X66,[7]Inputs!$A:$H,7,FALSE)</f>
        <v>1.0148</v>
      </c>
      <c r="O66">
        <v>0</v>
      </c>
      <c r="P66">
        <v>0.43</v>
      </c>
      <c r="Q66">
        <v>1E-3</v>
      </c>
      <c r="R66">
        <v>0</v>
      </c>
      <c r="S66">
        <f>SQRT((100/(J66*[7]Inputs!$B$9))^2/(K66^2+1))*[7]Inputs!$B$8^2/100</f>
        <v>17.660104471401873</v>
      </c>
      <c r="T66">
        <f>SQRT((100/(J66*[7]Inputs!$B$9))^2-SQRT((100/(J66*[7]Inputs!$B$9))^2/(K66^2+1))^2)*[7]Inputs!$B$8^2/100/2/PI()/50</f>
        <v>0.16864157532857349</v>
      </c>
      <c r="U66">
        <v>0</v>
      </c>
      <c r="V66">
        <v>0</v>
      </c>
      <c r="W66" t="str">
        <f t="shared" si="0"/>
        <v>PSCAD_DMAT_SF_2P_SCR3_XR3_P0.05_Q-0.3_2P.Unbalanced.47</v>
      </c>
      <c r="X66" t="str">
        <f t="shared" si="1"/>
        <v>0.05_-0.3_3_3</v>
      </c>
      <c r="Z66">
        <v>0</v>
      </c>
    </row>
    <row r="67" spans="1:26" outlineLevel="1" x14ac:dyDescent="0.25">
      <c r="A67" s="1" t="s">
        <v>403</v>
      </c>
      <c r="B67" t="s">
        <v>55</v>
      </c>
      <c r="C67" t="s">
        <v>18</v>
      </c>
      <c r="D67" t="s">
        <v>1371</v>
      </c>
      <c r="E67" t="s">
        <v>309</v>
      </c>
      <c r="F67" t="s">
        <v>304</v>
      </c>
      <c r="G67">
        <v>20</v>
      </c>
      <c r="H67">
        <v>0.05</v>
      </c>
      <c r="I67" s="7">
        <v>0.3</v>
      </c>
      <c r="J67" s="7">
        <v>3</v>
      </c>
      <c r="K67" s="7">
        <v>3</v>
      </c>
      <c r="L67" s="5" t="str">
        <f>VLOOKUP(X67,[7]Inputs!$A:$F,6,FALSE)</f>
        <v>0.9331</v>
      </c>
      <c r="M67" s="5" t="str">
        <f>VLOOKUP(X67,[7]Inputs!$A:$H,8,FALSE)</f>
        <v>1.0250</v>
      </c>
      <c r="N67" s="5" t="str">
        <f>VLOOKUP(X67,[7]Inputs!$A:$H,7,FALSE)</f>
        <v>1.0452</v>
      </c>
      <c r="O67">
        <v>0</v>
      </c>
      <c r="P67">
        <v>0.43</v>
      </c>
      <c r="Q67">
        <v>1E-3</v>
      </c>
      <c r="R67">
        <v>0</v>
      </c>
      <c r="S67">
        <f>SQRT((100/(J67*[7]Inputs!$B$9))^2/(K67^2+1))*[7]Inputs!$B$8^2/100</f>
        <v>17.660104471401873</v>
      </c>
      <c r="T67">
        <f>SQRT((100/(J67*[7]Inputs!$B$9))^2-SQRT((100/(J67*[7]Inputs!$B$9))^2/(K67^2+1))^2)*[7]Inputs!$B$8^2/100/2/PI()/50</f>
        <v>0.16864157532857349</v>
      </c>
      <c r="U67">
        <v>0</v>
      </c>
      <c r="V67">
        <v>0</v>
      </c>
      <c r="W67" t="str">
        <f t="shared" ref="W67:W130" si="4">"PSCAD_"&amp;F67&amp;"_"&amp;D67&amp;"_"&amp;E67&amp;"_SCR"&amp;ROUND(J67,2)&amp;"_XR"&amp;ROUND(K67,2)&amp;"_P"&amp;H67&amp;"_Q"&amp;I67&amp;"_"&amp;A67</f>
        <v>PSCAD_DMAT_SF_2P_SCR3_XR3_P0.05_Q0.3_2P.Unbalanced.48</v>
      </c>
      <c r="X67" t="str">
        <f t="shared" ref="X67:X130" si="5">H67&amp;"_"&amp;I67&amp;"_"&amp;ROUND(J67,2)&amp;"_"&amp;ROUND(K67,2)</f>
        <v>0.05_0.3_3_3</v>
      </c>
      <c r="Z67">
        <v>0</v>
      </c>
    </row>
    <row r="68" spans="1:26" outlineLevel="1" x14ac:dyDescent="0.25">
      <c r="A68" s="1" t="s">
        <v>404</v>
      </c>
      <c r="B68" t="s">
        <v>55</v>
      </c>
      <c r="C68" t="s">
        <v>18</v>
      </c>
      <c r="D68" t="s">
        <v>1371</v>
      </c>
      <c r="E68" t="s">
        <v>309</v>
      </c>
      <c r="F68" t="s">
        <v>304</v>
      </c>
      <c r="G68">
        <v>20</v>
      </c>
      <c r="H68">
        <v>1</v>
      </c>
      <c r="I68" s="7">
        <v>0</v>
      </c>
      <c r="J68" s="7">
        <v>10</v>
      </c>
      <c r="K68" s="7">
        <v>14</v>
      </c>
      <c r="L68" s="5" t="str">
        <f>VLOOKUP(X68,[7]Inputs!$A:$F,6,FALSE)</f>
        <v>1.0276</v>
      </c>
      <c r="M68" s="5" t="str">
        <f>VLOOKUP(X68,[7]Inputs!$A:$H,8,FALSE)</f>
        <v>1.0125</v>
      </c>
      <c r="N68" s="5" t="str">
        <f>VLOOKUP(X68,[7]Inputs!$A:$H,7,FALSE)</f>
        <v>1.0300</v>
      </c>
      <c r="O68">
        <v>0</v>
      </c>
      <c r="P68">
        <v>0.43</v>
      </c>
      <c r="Q68" s="17">
        <f>(SQRT((100/(J68*[7]Inputs!$B$9))^2/(K68^2+1)))*([7]Inputs!$B$8^2/100)</f>
        <v>1.1936621144128248</v>
      </c>
      <c r="R68" s="17">
        <f>SQRT((([7]Inputs!$B$8^2/100)*100/(J68*[7]Inputs!$B$9))^2-(Q68)^2)/(2*PI()*50)</f>
        <v>5.3193623249290875E-2</v>
      </c>
      <c r="S68">
        <f>SQRT((100/(J68*[7]Inputs!$B$9))^2/(K68^2+1))*[7]Inputs!$B$8^2/100</f>
        <v>1.1936621144128245</v>
      </c>
      <c r="T68">
        <f>SQRT((100/(J68*[7]Inputs!$B$9))^2-SQRT((100/(J68*[7]Inputs!$B$9))^2/(K68^2+1))^2)*[7]Inputs!$B$8^2/100/2/PI()/50</f>
        <v>5.3193623249290889E-2</v>
      </c>
      <c r="U68">
        <v>0</v>
      </c>
      <c r="V68">
        <v>1</v>
      </c>
      <c r="W68" t="str">
        <f t="shared" si="4"/>
        <v>PSCAD_DMAT_SF_2P_SCR10_XR14_P1_Q0_2P.Unbalanced.49_1</v>
      </c>
      <c r="X68" t="str">
        <f t="shared" si="5"/>
        <v>1_0_10_14</v>
      </c>
      <c r="Z68">
        <v>0</v>
      </c>
    </row>
    <row r="69" spans="1:26" outlineLevel="1" x14ac:dyDescent="0.25">
      <c r="A69" s="1" t="s">
        <v>405</v>
      </c>
      <c r="B69" t="s">
        <v>55</v>
      </c>
      <c r="C69" t="s">
        <v>18</v>
      </c>
      <c r="D69" t="s">
        <v>1371</v>
      </c>
      <c r="E69" t="s">
        <v>309</v>
      </c>
      <c r="F69" t="s">
        <v>304</v>
      </c>
      <c r="G69">
        <v>20</v>
      </c>
      <c r="H69">
        <v>1</v>
      </c>
      <c r="I69" s="7">
        <v>0</v>
      </c>
      <c r="J69" s="7">
        <f>[7]Inputs!$B$6</f>
        <v>7.06</v>
      </c>
      <c r="K69" s="7">
        <f>[7]Inputs!$C$6</f>
        <v>1.63</v>
      </c>
      <c r="L69" s="5" t="str">
        <f>VLOOKUP(X69,[7]Inputs!$A:$F,6,FALSE)</f>
        <v>0.9653</v>
      </c>
      <c r="M69" s="5" t="str">
        <f>VLOOKUP(X69,[7]Inputs!$A:$H,8,FALSE)</f>
        <v>1.0000</v>
      </c>
      <c r="N69" s="5" t="str">
        <f>VLOOKUP(X69,[7]Inputs!$A:$H,7,FALSE)</f>
        <v>1.0300</v>
      </c>
      <c r="O69">
        <v>0</v>
      </c>
      <c r="P69">
        <v>0.43</v>
      </c>
      <c r="Q69" s="17">
        <f>(SQRT((100/(J69*[7]Inputs!$B$9))^2/(K69^2+1)))*([7]Inputs!$B$8^2/100)</f>
        <v>12.409471324438538</v>
      </c>
      <c r="R69" s="17">
        <f>SQRT((([7]Inputs!$B$8^2/100)*100/(J69*[7]Inputs!$B$9))^2-(Q69)^2)/(2*PI()*50)</f>
        <v>6.4385935699593638E-2</v>
      </c>
      <c r="S69">
        <f>SQRT((100/(J69*[7]Inputs!$B$9))^2/(K69^2+1))*[7]Inputs!$B$8^2/100</f>
        <v>12.409471324438538</v>
      </c>
      <c r="T69">
        <f>SQRT((100/(J69*[7]Inputs!$B$9))^2-SQRT((100/(J69*[7]Inputs!$B$9))^2/(K69^2+1))^2)*[7]Inputs!$B$8^2/100/2/PI()/50</f>
        <v>6.4385935699593638E-2</v>
      </c>
      <c r="U69">
        <v>0</v>
      </c>
      <c r="V69">
        <v>1</v>
      </c>
      <c r="W69" t="str">
        <f t="shared" si="4"/>
        <v>PSCAD_DMAT_SF_2P_SCR7.06_XR1.63_P1_Q0_2P.Unbalanced.49_2</v>
      </c>
      <c r="X69" t="str">
        <f t="shared" si="5"/>
        <v>1_0_7.06_1.63</v>
      </c>
      <c r="Z69">
        <v>0</v>
      </c>
    </row>
    <row r="70" spans="1:26" outlineLevel="1" x14ac:dyDescent="0.25">
      <c r="A70" s="1" t="s">
        <v>406</v>
      </c>
      <c r="B70" t="s">
        <v>55</v>
      </c>
      <c r="C70" t="s">
        <v>18</v>
      </c>
      <c r="D70" t="s">
        <v>1371</v>
      </c>
      <c r="E70" t="s">
        <v>309</v>
      </c>
      <c r="F70" t="s">
        <v>304</v>
      </c>
      <c r="G70">
        <v>20</v>
      </c>
      <c r="H70">
        <v>1</v>
      </c>
      <c r="I70" s="7">
        <v>0</v>
      </c>
      <c r="J70" s="7">
        <f>[7]Inputs!$B$7</f>
        <v>4.53</v>
      </c>
      <c r="K70" s="7">
        <f>[7]Inputs!$C$7</f>
        <v>1.21</v>
      </c>
      <c r="L70" s="5" t="str">
        <f>VLOOKUP(X70,[7]Inputs!$A:$F,6,FALSE)</f>
        <v>0.9087</v>
      </c>
      <c r="M70" s="5" t="str">
        <f>VLOOKUP(X70,[7]Inputs!$A:$H,8,FALSE)</f>
        <v>1.0000</v>
      </c>
      <c r="N70" s="5" t="str">
        <f>VLOOKUP(X70,[7]Inputs!$A:$H,7,FALSE)</f>
        <v>1.0300</v>
      </c>
      <c r="O70">
        <v>0</v>
      </c>
      <c r="P70">
        <v>0.43</v>
      </c>
      <c r="Q70" s="17">
        <f>(SQRT((100/(J70*[7]Inputs!$B$9))^2/(K70^2+1)))*([7]Inputs!$B$8^2/100)</f>
        <v>23.560643977140487</v>
      </c>
      <c r="R70" s="17">
        <f>SQRT((([7]Inputs!$B$8^2/100)*100/(J70*[7]Inputs!$B$9))^2-(Q70)^2)/(2*PI()*50)</f>
        <v>9.0744989423642855E-2</v>
      </c>
      <c r="S70">
        <f>SQRT((100/(J70*[7]Inputs!$B$9))^2/(K70^2+1))*[7]Inputs!$B$8^2/100</f>
        <v>23.560643977140487</v>
      </c>
      <c r="T70">
        <f>SQRT((100/(J70*[7]Inputs!$B$9))^2-SQRT((100/(J70*[7]Inputs!$B$9))^2/(K70^2+1))^2)*[7]Inputs!$B$8^2/100/2/PI()/50</f>
        <v>9.0744989423642869E-2</v>
      </c>
      <c r="U70">
        <v>0</v>
      </c>
      <c r="V70">
        <v>1</v>
      </c>
      <c r="W70" t="str">
        <f t="shared" si="4"/>
        <v>PSCAD_DMAT_SF_2P_SCR4.53_XR1.21_P1_Q0_2P.Unbalanced.49_3</v>
      </c>
      <c r="X70" t="str">
        <f t="shared" si="5"/>
        <v>1_0_4.53_1.21</v>
      </c>
      <c r="Z70">
        <v>0</v>
      </c>
    </row>
    <row r="71" spans="1:26" outlineLevel="1" x14ac:dyDescent="0.25">
      <c r="A71" s="1" t="s">
        <v>407</v>
      </c>
      <c r="B71" t="s">
        <v>55</v>
      </c>
      <c r="C71" t="s">
        <v>18</v>
      </c>
      <c r="D71" t="s">
        <v>1371</v>
      </c>
      <c r="E71" t="s">
        <v>309</v>
      </c>
      <c r="F71" t="s">
        <v>304</v>
      </c>
      <c r="G71">
        <v>20</v>
      </c>
      <c r="H71">
        <v>1</v>
      </c>
      <c r="I71" s="7">
        <v>-0.3</v>
      </c>
      <c r="J71" s="7">
        <v>10</v>
      </c>
      <c r="K71" s="7">
        <v>14</v>
      </c>
      <c r="L71" s="5" t="str">
        <f>VLOOKUP(X71,[7]Inputs!$A:$F,6,FALSE)</f>
        <v>1.0567</v>
      </c>
      <c r="M71" s="5" t="str">
        <f>VLOOKUP(X71,[7]Inputs!$A:$H,8,FALSE)</f>
        <v>0.9875</v>
      </c>
      <c r="N71" s="5" t="str">
        <f>VLOOKUP(X71,[7]Inputs!$A:$H,7,FALSE)</f>
        <v>1.0148</v>
      </c>
      <c r="O71">
        <v>0</v>
      </c>
      <c r="P71">
        <v>0.43</v>
      </c>
      <c r="Q71" s="17">
        <f>(SQRT((100/(J71*[7]Inputs!$B$9))^2/(K71^2+1)))*([7]Inputs!$B$8^2/100)</f>
        <v>1.1936621144128248</v>
      </c>
      <c r="R71" s="17">
        <f>SQRT((([7]Inputs!$B$8^2/100)*100/(J71*[7]Inputs!$B$9))^2-(Q71)^2)/(2*PI()*50)</f>
        <v>5.3193623249290875E-2</v>
      </c>
      <c r="S71">
        <f>SQRT((100/(J71*[7]Inputs!$B$9))^2/(K71^2+1))*[7]Inputs!$B$8^2/100</f>
        <v>1.1936621144128245</v>
      </c>
      <c r="T71">
        <f>SQRT((100/(J71*[7]Inputs!$B$9))^2-SQRT((100/(J71*[7]Inputs!$B$9))^2/(K71^2+1))^2)*[7]Inputs!$B$8^2/100/2/PI()/50</f>
        <v>5.3193623249290889E-2</v>
      </c>
      <c r="U71">
        <v>0</v>
      </c>
      <c r="V71">
        <v>1</v>
      </c>
      <c r="W71" t="str">
        <f t="shared" si="4"/>
        <v>PSCAD_DMAT_SF_2P_SCR10_XR14_P1_Q-0.3_2P.Unbalanced.50</v>
      </c>
      <c r="X71" t="str">
        <f t="shared" si="5"/>
        <v>1_-0.3_10_14</v>
      </c>
      <c r="Z71">
        <v>0</v>
      </c>
    </row>
    <row r="72" spans="1:26" outlineLevel="1" x14ac:dyDescent="0.25">
      <c r="A72" s="1" t="s">
        <v>408</v>
      </c>
      <c r="B72" t="s">
        <v>55</v>
      </c>
      <c r="C72" t="s">
        <v>18</v>
      </c>
      <c r="D72" t="s">
        <v>1371</v>
      </c>
      <c r="E72" t="s">
        <v>309</v>
      </c>
      <c r="F72" t="s">
        <v>304</v>
      </c>
      <c r="G72">
        <v>20</v>
      </c>
      <c r="H72">
        <v>1</v>
      </c>
      <c r="I72" s="7">
        <v>0.3</v>
      </c>
      <c r="J72" s="7">
        <v>10</v>
      </c>
      <c r="K72" s="7">
        <v>14</v>
      </c>
      <c r="L72" s="5" t="str">
        <f>VLOOKUP(X72,[7]Inputs!$A:$F,6,FALSE)</f>
        <v>0.9986</v>
      </c>
      <c r="M72" s="5" t="str">
        <f>VLOOKUP(X72,[7]Inputs!$A:$H,8,FALSE)</f>
        <v>1.0375</v>
      </c>
      <c r="N72" s="5" t="str">
        <f>VLOOKUP(X72,[7]Inputs!$A:$H,7,FALSE)</f>
        <v>1.0452</v>
      </c>
      <c r="O72">
        <v>0</v>
      </c>
      <c r="P72">
        <v>0.43</v>
      </c>
      <c r="Q72" s="17">
        <f>(SQRT((100/(J72*[7]Inputs!$B$9))^2/(K72^2+1)))*([7]Inputs!$B$8^2/100)</f>
        <v>1.1936621144128248</v>
      </c>
      <c r="R72" s="17">
        <f>SQRT((([7]Inputs!$B$8^2/100)*100/(J72*[7]Inputs!$B$9))^2-(Q72)^2)/(2*PI()*50)</f>
        <v>5.3193623249290875E-2</v>
      </c>
      <c r="S72">
        <f>SQRT((100/(J72*[7]Inputs!$B$9))^2/(K72^2+1))*[7]Inputs!$B$8^2/100</f>
        <v>1.1936621144128245</v>
      </c>
      <c r="T72">
        <f>SQRT((100/(J72*[7]Inputs!$B$9))^2-SQRT((100/(J72*[7]Inputs!$B$9))^2/(K72^2+1))^2)*[7]Inputs!$B$8^2/100/2/PI()/50</f>
        <v>5.3193623249290889E-2</v>
      </c>
      <c r="U72">
        <v>0</v>
      </c>
      <c r="V72">
        <v>1</v>
      </c>
      <c r="W72" t="str">
        <f t="shared" si="4"/>
        <v>PSCAD_DMAT_SF_2P_SCR10_XR14_P1_Q0.3_2P.Unbalanced.51</v>
      </c>
      <c r="X72" t="str">
        <f t="shared" si="5"/>
        <v>1_0.3_10_14</v>
      </c>
      <c r="Z72">
        <v>0</v>
      </c>
    </row>
    <row r="73" spans="1:26" outlineLevel="1" x14ac:dyDescent="0.25">
      <c r="A73" s="1" t="s">
        <v>409</v>
      </c>
      <c r="B73" t="s">
        <v>55</v>
      </c>
      <c r="C73" t="s">
        <v>18</v>
      </c>
      <c r="D73" t="s">
        <v>1371</v>
      </c>
      <c r="E73" t="s">
        <v>309</v>
      </c>
      <c r="F73" t="s">
        <v>304</v>
      </c>
      <c r="G73">
        <v>20</v>
      </c>
      <c r="H73">
        <v>1</v>
      </c>
      <c r="I73" s="7">
        <v>0</v>
      </c>
      <c r="J73" s="7">
        <v>3</v>
      </c>
      <c r="K73" s="7">
        <v>14</v>
      </c>
      <c r="L73" s="5" t="str">
        <f>VLOOKUP(X73,[7]Inputs!$A:$F,6,FALSE)</f>
        <v>1.0573</v>
      </c>
      <c r="M73" s="5" t="str">
        <f>VLOOKUP(X73,[7]Inputs!$A:$H,8,FALSE)</f>
        <v>1.0125</v>
      </c>
      <c r="N73" s="5" t="str">
        <f>VLOOKUP(X73,[7]Inputs!$A:$H,7,FALSE)</f>
        <v>1.0300</v>
      </c>
      <c r="O73">
        <v>0</v>
      </c>
      <c r="P73">
        <v>0.43</v>
      </c>
      <c r="Q73" s="17">
        <f>(SQRT((100/(J73*[7]Inputs!$B$9))^2/(K73^2+1)))*([7]Inputs!$B$8^2/100)</f>
        <v>3.9788737147094158</v>
      </c>
      <c r="R73" s="17">
        <f>SQRT((([7]Inputs!$B$8^2/100)*100/(J73*[7]Inputs!$B$9))^2-(Q73)^2)/(2*PI()*50)</f>
        <v>0.17731207749763625</v>
      </c>
      <c r="S73">
        <f>SQRT((100/(J73*[7]Inputs!$B$9))^2/(K73^2+1))*[7]Inputs!$B$8^2/100</f>
        <v>3.9788737147094158</v>
      </c>
      <c r="T73">
        <f>SQRT((100/(J73*[7]Inputs!$B$9))^2-SQRT((100/(J73*[7]Inputs!$B$9))^2/(K73^2+1))^2)*[7]Inputs!$B$8^2/100/2/PI()/50</f>
        <v>0.17731207749763631</v>
      </c>
      <c r="U73">
        <v>0</v>
      </c>
      <c r="V73">
        <v>1</v>
      </c>
      <c r="W73" t="str">
        <f t="shared" si="4"/>
        <v>PSCAD_DMAT_SF_2P_SCR3_XR14_P1_Q0_2P.Unbalanced.52</v>
      </c>
      <c r="X73" t="str">
        <f t="shared" si="5"/>
        <v>1_0_3_14</v>
      </c>
      <c r="Z73">
        <v>0</v>
      </c>
    </row>
    <row r="74" spans="1:26" outlineLevel="1" x14ac:dyDescent="0.25">
      <c r="A74" s="1" t="s">
        <v>410</v>
      </c>
      <c r="B74" t="s">
        <v>55</v>
      </c>
      <c r="C74" t="s">
        <v>18</v>
      </c>
      <c r="D74" t="s">
        <v>1371</v>
      </c>
      <c r="E74" t="s">
        <v>309</v>
      </c>
      <c r="F74" t="s">
        <v>304</v>
      </c>
      <c r="G74">
        <v>20</v>
      </c>
      <c r="H74">
        <v>1</v>
      </c>
      <c r="I74" s="7">
        <v>-0.3</v>
      </c>
      <c r="J74" s="7">
        <v>3</v>
      </c>
      <c r="K74" s="7">
        <v>3</v>
      </c>
      <c r="L74" s="5" t="str">
        <f>VLOOKUP(X74,[7]Inputs!$A:$F,6,FALSE)</f>
        <v>1.0741</v>
      </c>
      <c r="M74" s="5" t="str">
        <f>VLOOKUP(X74,[7]Inputs!$A:$H,8,FALSE)</f>
        <v>0.9875</v>
      </c>
      <c r="N74" s="5" t="str">
        <f>VLOOKUP(X74,[7]Inputs!$A:$H,7,FALSE)</f>
        <v>1.0148</v>
      </c>
      <c r="O74">
        <v>0</v>
      </c>
      <c r="P74">
        <v>0.43</v>
      </c>
      <c r="Q74" s="17">
        <f>(SQRT((100/(J74*[7]Inputs!$B$9))^2/(K74^2+1)))*([7]Inputs!$B$8^2/100)</f>
        <v>17.660104471401876</v>
      </c>
      <c r="R74" s="17">
        <f>SQRT((([7]Inputs!$B$8^2/100)*100/(J74*[7]Inputs!$B$9))^2-(Q74)^2)/(2*PI()*50)</f>
        <v>0.16864157532857349</v>
      </c>
      <c r="S74">
        <f>SQRT((100/(J74*[7]Inputs!$B$9))^2/(K74^2+1))*[7]Inputs!$B$8^2/100</f>
        <v>17.660104471401873</v>
      </c>
      <c r="T74">
        <f>SQRT((100/(J74*[7]Inputs!$B$9))^2-SQRT((100/(J74*[7]Inputs!$B$9))^2/(K74^2+1))^2)*[7]Inputs!$B$8^2/100/2/PI()/50</f>
        <v>0.16864157532857349</v>
      </c>
      <c r="U74">
        <v>0</v>
      </c>
      <c r="V74">
        <v>1</v>
      </c>
      <c r="W74" t="str">
        <f t="shared" si="4"/>
        <v>PSCAD_DMAT_SF_2P_SCR3_XR3_P1_Q-0.3_2P.Unbalanced.53</v>
      </c>
      <c r="X74" t="str">
        <f t="shared" si="5"/>
        <v>1_-0.3_3_3</v>
      </c>
      <c r="Z74">
        <v>0</v>
      </c>
    </row>
    <row r="75" spans="1:26" outlineLevel="1" x14ac:dyDescent="0.25">
      <c r="A75" s="1" t="s">
        <v>411</v>
      </c>
      <c r="B75" t="s">
        <v>55</v>
      </c>
      <c r="C75" t="s">
        <v>18</v>
      </c>
      <c r="D75" t="s">
        <v>1371</v>
      </c>
      <c r="E75" t="s">
        <v>309</v>
      </c>
      <c r="F75" t="s">
        <v>304</v>
      </c>
      <c r="G75">
        <v>20</v>
      </c>
      <c r="H75">
        <v>1</v>
      </c>
      <c r="I75" s="7">
        <v>0.3</v>
      </c>
      <c r="J75" s="7">
        <v>3</v>
      </c>
      <c r="K75" s="7">
        <v>3</v>
      </c>
      <c r="L75" s="5" t="str">
        <f>VLOOKUP(X75,[7]Inputs!$A:$F,6,FALSE)</f>
        <v>0.8802</v>
      </c>
      <c r="M75" s="5" t="str">
        <f>VLOOKUP(X75,[7]Inputs!$A:$H,8,FALSE)</f>
        <v>1.0375</v>
      </c>
      <c r="N75" s="5" t="str">
        <f>VLOOKUP(X75,[7]Inputs!$A:$H,7,FALSE)</f>
        <v>1.0452</v>
      </c>
      <c r="O75">
        <v>0</v>
      </c>
      <c r="P75">
        <v>0.43</v>
      </c>
      <c r="Q75" s="17">
        <f>(SQRT((100/(J75*[7]Inputs!$B$9))^2/(K75^2+1)))*([7]Inputs!$B$8^2/100)</f>
        <v>17.660104471401876</v>
      </c>
      <c r="R75" s="17">
        <f>SQRT((([7]Inputs!$B$8^2/100)*100/(J75*[7]Inputs!$B$9))^2-(Q75)^2)/(2*PI()*50)</f>
        <v>0.16864157532857349</v>
      </c>
      <c r="S75">
        <f>SQRT((100/(J75*[7]Inputs!$B$9))^2/(K75^2+1))*[7]Inputs!$B$8^2/100</f>
        <v>17.660104471401873</v>
      </c>
      <c r="T75">
        <f>SQRT((100/(J75*[7]Inputs!$B$9))^2-SQRT((100/(J75*[7]Inputs!$B$9))^2/(K75^2+1))^2)*[7]Inputs!$B$8^2/100/2/PI()/50</f>
        <v>0.16864157532857349</v>
      </c>
      <c r="U75">
        <v>0</v>
      </c>
      <c r="V75">
        <v>1</v>
      </c>
      <c r="W75" t="str">
        <f t="shared" si="4"/>
        <v>PSCAD_DMAT_SF_2P_SCR3_XR3_P1_Q0.3_2P.Unbalanced.54</v>
      </c>
      <c r="X75" t="str">
        <f t="shared" si="5"/>
        <v>1_0.3_3_3</v>
      </c>
      <c r="Z75">
        <v>0</v>
      </c>
    </row>
    <row r="76" spans="1:26" outlineLevel="1" x14ac:dyDescent="0.25">
      <c r="A76" s="1" t="s">
        <v>412</v>
      </c>
      <c r="B76" t="s">
        <v>55</v>
      </c>
      <c r="C76" t="s">
        <v>18</v>
      </c>
      <c r="D76" t="s">
        <v>1371</v>
      </c>
      <c r="E76" t="s">
        <v>309</v>
      </c>
      <c r="F76" t="s">
        <v>304</v>
      </c>
      <c r="G76">
        <v>20</v>
      </c>
      <c r="H76">
        <v>0.05</v>
      </c>
      <c r="I76" s="7">
        <v>0</v>
      </c>
      <c r="J76" s="7">
        <v>10</v>
      </c>
      <c r="K76" s="7">
        <v>14</v>
      </c>
      <c r="L76" s="5" t="str">
        <f>VLOOKUP(X76,[7]Inputs!$A:$F,6,FALSE)</f>
        <v>1.0296</v>
      </c>
      <c r="M76" s="5" t="str">
        <f>VLOOKUP(X76,[7]Inputs!$A:$H,8,FALSE)</f>
        <v>1.0000</v>
      </c>
      <c r="N76" s="5" t="str">
        <f>VLOOKUP(X76,[7]Inputs!$A:$H,7,FALSE)</f>
        <v>1.0300</v>
      </c>
      <c r="O76">
        <v>0</v>
      </c>
      <c r="P76">
        <v>0.43</v>
      </c>
      <c r="Q76" s="17">
        <f>(SQRT((100/(J76*[7]Inputs!$B$9))^2/(K76^2+1)))*([7]Inputs!$B$8^2/100)</f>
        <v>1.1936621144128248</v>
      </c>
      <c r="R76" s="17">
        <f>SQRT((([7]Inputs!$B$8^2/100)*100/(J76*[7]Inputs!$B$9))^2-(Q76)^2)/(2*PI()*50)</f>
        <v>5.3193623249290875E-2</v>
      </c>
      <c r="S76">
        <f>SQRT((100/(J76*[7]Inputs!$B$9))^2/(K76^2+1))*[7]Inputs!$B$8^2/100</f>
        <v>1.1936621144128245</v>
      </c>
      <c r="T76">
        <f>SQRT((100/(J76*[7]Inputs!$B$9))^2-SQRT((100/(J76*[7]Inputs!$B$9))^2/(K76^2+1))^2)*[7]Inputs!$B$8^2/100/2/PI()/50</f>
        <v>5.3193623249290889E-2</v>
      </c>
      <c r="U76">
        <v>0</v>
      </c>
      <c r="V76">
        <v>1</v>
      </c>
      <c r="W76" t="str">
        <f t="shared" si="4"/>
        <v>PSCAD_DMAT_SF_2P_SCR10_XR14_P0.05_Q0_2P.Unbalanced.55_1</v>
      </c>
      <c r="X76" t="str">
        <f t="shared" si="5"/>
        <v>0.05_0_10_14</v>
      </c>
      <c r="Z76">
        <v>0</v>
      </c>
    </row>
    <row r="77" spans="1:26" outlineLevel="1" x14ac:dyDescent="0.25">
      <c r="A77" s="1" t="s">
        <v>413</v>
      </c>
      <c r="B77" t="s">
        <v>55</v>
      </c>
      <c r="C77" t="s">
        <v>18</v>
      </c>
      <c r="D77" t="s">
        <v>1371</v>
      </c>
      <c r="E77" t="s">
        <v>309</v>
      </c>
      <c r="F77" t="s">
        <v>304</v>
      </c>
      <c r="G77">
        <v>20</v>
      </c>
      <c r="H77">
        <v>0.05</v>
      </c>
      <c r="I77" s="7">
        <v>0</v>
      </c>
      <c r="J77" s="7">
        <f>[7]Inputs!$B$6</f>
        <v>7.06</v>
      </c>
      <c r="K77" s="7">
        <f>[7]Inputs!$C$6</f>
        <v>1.63</v>
      </c>
      <c r="L77" s="5" t="str">
        <f>VLOOKUP(X77,[7]Inputs!$A:$F,6,FALSE)</f>
        <v>1.0264</v>
      </c>
      <c r="M77" s="5" t="str">
        <f>VLOOKUP(X77,[7]Inputs!$A:$H,8,FALSE)</f>
        <v>1.0000</v>
      </c>
      <c r="N77" s="5" t="str">
        <f>VLOOKUP(X77,[7]Inputs!$A:$H,7,FALSE)</f>
        <v>1.0300</v>
      </c>
      <c r="O77">
        <v>0</v>
      </c>
      <c r="P77">
        <v>0.43</v>
      </c>
      <c r="Q77" s="17">
        <f>(SQRT((100/(J77*[7]Inputs!$B$9))^2/(K77^2+1)))*([7]Inputs!$B$8^2/100)</f>
        <v>12.409471324438538</v>
      </c>
      <c r="R77" s="17">
        <f>SQRT((([7]Inputs!$B$8^2/100)*100/(J77*[7]Inputs!$B$9))^2-(Q77)^2)/(2*PI()*50)</f>
        <v>6.4385935699593638E-2</v>
      </c>
      <c r="S77">
        <f>SQRT((100/(J77*[7]Inputs!$B$9))^2/(K77^2+1))*[7]Inputs!$B$8^2/100</f>
        <v>12.409471324438538</v>
      </c>
      <c r="T77">
        <f>SQRT((100/(J77*[7]Inputs!$B$9))^2-SQRT((100/(J77*[7]Inputs!$B$9))^2/(K77^2+1))^2)*[7]Inputs!$B$8^2/100/2/PI()/50</f>
        <v>6.4385935699593638E-2</v>
      </c>
      <c r="U77">
        <v>0</v>
      </c>
      <c r="V77">
        <v>1</v>
      </c>
      <c r="W77" t="str">
        <f t="shared" si="4"/>
        <v>PSCAD_DMAT_SF_2P_SCR7.06_XR1.63_P0.05_Q0_2P.Unbalanced.55_2</v>
      </c>
      <c r="X77" t="str">
        <f t="shared" si="5"/>
        <v>0.05_0_7.06_1.63</v>
      </c>
      <c r="Z77">
        <v>0</v>
      </c>
    </row>
    <row r="78" spans="1:26" outlineLevel="1" x14ac:dyDescent="0.25">
      <c r="A78" s="1" t="s">
        <v>414</v>
      </c>
      <c r="B78" t="s">
        <v>55</v>
      </c>
      <c r="C78" t="s">
        <v>18</v>
      </c>
      <c r="D78" t="s">
        <v>1371</v>
      </c>
      <c r="E78" t="s">
        <v>309</v>
      </c>
      <c r="F78" t="s">
        <v>304</v>
      </c>
      <c r="G78">
        <v>20</v>
      </c>
      <c r="H78">
        <v>0.05</v>
      </c>
      <c r="I78" s="7">
        <v>0</v>
      </c>
      <c r="J78" s="7">
        <f>[7]Inputs!$B$7</f>
        <v>4.53</v>
      </c>
      <c r="K78" s="7">
        <f>[7]Inputs!$C$7</f>
        <v>1.21</v>
      </c>
      <c r="L78" s="5" t="str">
        <f>VLOOKUP(X78,[7]Inputs!$A:$F,6,FALSE)</f>
        <v>1.0233</v>
      </c>
      <c r="M78" s="5" t="str">
        <f>VLOOKUP(X78,[7]Inputs!$A:$H,8,FALSE)</f>
        <v>1.0000</v>
      </c>
      <c r="N78" s="5" t="str">
        <f>VLOOKUP(X78,[7]Inputs!$A:$H,7,FALSE)</f>
        <v>1.0300</v>
      </c>
      <c r="O78">
        <v>0</v>
      </c>
      <c r="P78">
        <v>0.43</v>
      </c>
      <c r="Q78" s="17">
        <f>(SQRT((100/(J78*[7]Inputs!$B$9))^2/(K78^2+1)))*([7]Inputs!$B$8^2/100)</f>
        <v>23.560643977140487</v>
      </c>
      <c r="R78" s="17">
        <f>SQRT((([7]Inputs!$B$8^2/100)*100/(J78*[7]Inputs!$B$9))^2-(Q78)^2)/(2*PI()*50)</f>
        <v>9.0744989423642855E-2</v>
      </c>
      <c r="S78">
        <f>SQRT((100/(J78*[7]Inputs!$B$9))^2/(K78^2+1))*[7]Inputs!$B$8^2/100</f>
        <v>23.560643977140487</v>
      </c>
      <c r="T78">
        <f>SQRT((100/(J78*[7]Inputs!$B$9))^2-SQRT((100/(J78*[7]Inputs!$B$9))^2/(K78^2+1))^2)*[7]Inputs!$B$8^2/100/2/PI()/50</f>
        <v>9.0744989423642869E-2</v>
      </c>
      <c r="U78">
        <v>0</v>
      </c>
      <c r="V78">
        <v>1</v>
      </c>
      <c r="W78" t="str">
        <f t="shared" si="4"/>
        <v>PSCAD_DMAT_SF_2P_SCR4.53_XR1.21_P0.05_Q0_2P.Unbalanced.55_3</v>
      </c>
      <c r="X78" t="str">
        <f t="shared" si="5"/>
        <v>0.05_0_4.53_1.21</v>
      </c>
      <c r="Z78">
        <v>0</v>
      </c>
    </row>
    <row r="79" spans="1:26" outlineLevel="1" x14ac:dyDescent="0.25">
      <c r="A79" s="1" t="s">
        <v>415</v>
      </c>
      <c r="B79" t="s">
        <v>55</v>
      </c>
      <c r="C79" t="s">
        <v>18</v>
      </c>
      <c r="D79" t="s">
        <v>1371</v>
      </c>
      <c r="E79" t="s">
        <v>309</v>
      </c>
      <c r="F79" t="s">
        <v>304</v>
      </c>
      <c r="G79">
        <v>20</v>
      </c>
      <c r="H79">
        <v>0.05</v>
      </c>
      <c r="I79" s="7">
        <v>-0.3</v>
      </c>
      <c r="J79" s="7">
        <v>10</v>
      </c>
      <c r="K79" s="7">
        <v>14</v>
      </c>
      <c r="L79" s="5" t="str">
        <f>VLOOKUP(X79,[7]Inputs!$A:$F,6,FALSE)</f>
        <v>1.0587</v>
      </c>
      <c r="M79" s="5" t="str">
        <f>VLOOKUP(X79,[7]Inputs!$A:$H,8,FALSE)</f>
        <v>0.9750</v>
      </c>
      <c r="N79" s="5" t="str">
        <f>VLOOKUP(X79,[7]Inputs!$A:$H,7,FALSE)</f>
        <v>1.0148</v>
      </c>
      <c r="O79">
        <v>0</v>
      </c>
      <c r="P79">
        <v>0.43</v>
      </c>
      <c r="Q79" s="17">
        <f>(SQRT((100/(J79*[7]Inputs!$B$9))^2/(K79^2+1)))*([7]Inputs!$B$8^2/100)</f>
        <v>1.1936621144128248</v>
      </c>
      <c r="R79" s="17">
        <f>SQRT((([7]Inputs!$B$8^2/100)*100/(J79*[7]Inputs!$B$9))^2-(Q79)^2)/(2*PI()*50)</f>
        <v>5.3193623249290875E-2</v>
      </c>
      <c r="S79">
        <f>SQRT((100/(J79*[7]Inputs!$B$9))^2/(K79^2+1))*[7]Inputs!$B$8^2/100</f>
        <v>1.1936621144128245</v>
      </c>
      <c r="T79">
        <f>SQRT((100/(J79*[7]Inputs!$B$9))^2-SQRT((100/(J79*[7]Inputs!$B$9))^2/(K79^2+1))^2)*[7]Inputs!$B$8^2/100/2/PI()/50</f>
        <v>5.3193623249290889E-2</v>
      </c>
      <c r="U79">
        <v>0</v>
      </c>
      <c r="V79">
        <v>1</v>
      </c>
      <c r="W79" t="str">
        <f t="shared" si="4"/>
        <v>PSCAD_DMAT_SF_2P_SCR10_XR14_P0.05_Q-0.3_2P.Unbalanced.56</v>
      </c>
      <c r="X79" t="str">
        <f t="shared" si="5"/>
        <v>0.05_-0.3_10_14</v>
      </c>
      <c r="Z79">
        <v>0</v>
      </c>
    </row>
    <row r="80" spans="1:26" outlineLevel="1" x14ac:dyDescent="0.25">
      <c r="A80" s="1" t="s">
        <v>416</v>
      </c>
      <c r="B80" t="s">
        <v>55</v>
      </c>
      <c r="C80" t="s">
        <v>18</v>
      </c>
      <c r="D80" t="s">
        <v>1371</v>
      </c>
      <c r="E80" t="s">
        <v>309</v>
      </c>
      <c r="F80" t="s">
        <v>304</v>
      </c>
      <c r="G80">
        <v>20</v>
      </c>
      <c r="H80">
        <v>0.05</v>
      </c>
      <c r="I80" s="7">
        <v>0.3</v>
      </c>
      <c r="J80" s="7">
        <v>10</v>
      </c>
      <c r="K80" s="7">
        <v>14</v>
      </c>
      <c r="L80" s="5" t="str">
        <f>VLOOKUP(X80,[7]Inputs!$A:$F,6,FALSE)</f>
        <v>1.0006</v>
      </c>
      <c r="M80" s="5" t="str">
        <f>VLOOKUP(X80,[7]Inputs!$A:$H,8,FALSE)</f>
        <v>1.0250</v>
      </c>
      <c r="N80" s="5" t="str">
        <f>VLOOKUP(X80,[7]Inputs!$A:$H,7,FALSE)</f>
        <v>1.0452</v>
      </c>
      <c r="O80">
        <v>0</v>
      </c>
      <c r="P80">
        <v>0.43</v>
      </c>
      <c r="Q80" s="17">
        <f>(SQRT((100/(J80*[7]Inputs!$B$9))^2/(K80^2+1)))*([7]Inputs!$B$8^2/100)</f>
        <v>1.1936621144128248</v>
      </c>
      <c r="R80" s="17">
        <f>SQRT((([7]Inputs!$B$8^2/100)*100/(J80*[7]Inputs!$B$9))^2-(Q80)^2)/(2*PI()*50)</f>
        <v>5.3193623249290875E-2</v>
      </c>
      <c r="S80">
        <f>SQRT((100/(J80*[7]Inputs!$B$9))^2/(K80^2+1))*[7]Inputs!$B$8^2/100</f>
        <v>1.1936621144128245</v>
      </c>
      <c r="T80">
        <f>SQRT((100/(J80*[7]Inputs!$B$9))^2-SQRT((100/(J80*[7]Inputs!$B$9))^2/(K80^2+1))^2)*[7]Inputs!$B$8^2/100/2/PI()/50</f>
        <v>5.3193623249290889E-2</v>
      </c>
      <c r="U80">
        <v>0</v>
      </c>
      <c r="V80">
        <v>1</v>
      </c>
      <c r="W80" t="str">
        <f t="shared" si="4"/>
        <v>PSCAD_DMAT_SF_2P_SCR10_XR14_P0.05_Q0.3_2P.Unbalanced.57</v>
      </c>
      <c r="X80" t="str">
        <f t="shared" si="5"/>
        <v>0.05_0.3_10_14</v>
      </c>
      <c r="Z80">
        <v>0</v>
      </c>
    </row>
    <row r="81" spans="1:26" outlineLevel="1" x14ac:dyDescent="0.25">
      <c r="A81" s="1" t="s">
        <v>417</v>
      </c>
      <c r="B81" t="s">
        <v>55</v>
      </c>
      <c r="C81" t="s">
        <v>18</v>
      </c>
      <c r="D81" t="s">
        <v>1371</v>
      </c>
      <c r="E81" t="s">
        <v>309</v>
      </c>
      <c r="F81" t="s">
        <v>304</v>
      </c>
      <c r="G81">
        <v>20</v>
      </c>
      <c r="H81">
        <v>0.05</v>
      </c>
      <c r="I81" s="7">
        <v>0</v>
      </c>
      <c r="J81" s="7">
        <v>3</v>
      </c>
      <c r="K81" s="7">
        <v>14</v>
      </c>
      <c r="L81" s="5" t="str">
        <f>VLOOKUP(X81,[7]Inputs!$A:$F,6,FALSE)</f>
        <v>1.0288</v>
      </c>
      <c r="M81" s="5" t="str">
        <f>VLOOKUP(X81,[7]Inputs!$A:$H,8,FALSE)</f>
        <v>1.0000</v>
      </c>
      <c r="N81" s="5" t="str">
        <f>VLOOKUP(X81,[7]Inputs!$A:$H,7,FALSE)</f>
        <v>1.0300</v>
      </c>
      <c r="O81">
        <v>0</v>
      </c>
      <c r="P81">
        <v>0.43</v>
      </c>
      <c r="Q81" s="17">
        <f>(SQRT((100/(J81*[7]Inputs!$B$9))^2/(K81^2+1)))*([7]Inputs!$B$8^2/100)</f>
        <v>3.9788737147094158</v>
      </c>
      <c r="R81" s="17">
        <f>SQRT((([7]Inputs!$B$8^2/100)*100/(J81*[7]Inputs!$B$9))^2-(Q81)^2)/(2*PI()*50)</f>
        <v>0.17731207749763625</v>
      </c>
      <c r="S81">
        <f>SQRT((100/(J81*[7]Inputs!$B$9))^2/(K81^2+1))*[7]Inputs!$B$8^2/100</f>
        <v>3.9788737147094158</v>
      </c>
      <c r="T81">
        <f>SQRT((100/(J81*[7]Inputs!$B$9))^2-SQRT((100/(J81*[7]Inputs!$B$9))^2/(K81^2+1))^2)*[7]Inputs!$B$8^2/100/2/PI()/50</f>
        <v>0.17731207749763631</v>
      </c>
      <c r="U81">
        <v>0</v>
      </c>
      <c r="V81">
        <v>1</v>
      </c>
      <c r="W81" t="str">
        <f t="shared" si="4"/>
        <v>PSCAD_DMAT_SF_2P_SCR3_XR14_P0.05_Q0_2P.Unbalanced.58</v>
      </c>
      <c r="X81" t="str">
        <f t="shared" si="5"/>
        <v>0.05_0_3_14</v>
      </c>
      <c r="Z81">
        <v>0</v>
      </c>
    </row>
    <row r="82" spans="1:26" outlineLevel="1" x14ac:dyDescent="0.25">
      <c r="A82" s="1" t="s">
        <v>418</v>
      </c>
      <c r="B82" t="s">
        <v>55</v>
      </c>
      <c r="C82" t="s">
        <v>18</v>
      </c>
      <c r="D82" t="s">
        <v>1371</v>
      </c>
      <c r="E82" t="s">
        <v>309</v>
      </c>
      <c r="F82" t="s">
        <v>304</v>
      </c>
      <c r="G82">
        <v>20</v>
      </c>
      <c r="H82">
        <v>0.05</v>
      </c>
      <c r="I82" s="7">
        <v>-0.3</v>
      </c>
      <c r="J82" s="7">
        <v>3</v>
      </c>
      <c r="K82" s="7">
        <v>3</v>
      </c>
      <c r="L82" s="5" t="str">
        <f>VLOOKUP(X82,[7]Inputs!$A:$F,6,FALSE)</f>
        <v>1.1178</v>
      </c>
      <c r="M82" s="5" t="str">
        <f>VLOOKUP(X82,[7]Inputs!$A:$H,8,FALSE)</f>
        <v>0.9750</v>
      </c>
      <c r="N82" s="5" t="str">
        <f>VLOOKUP(X82,[7]Inputs!$A:$H,7,FALSE)</f>
        <v>1.0148</v>
      </c>
      <c r="O82">
        <v>0</v>
      </c>
      <c r="P82">
        <v>0.43</v>
      </c>
      <c r="Q82" s="17">
        <f>(SQRT((100/(J82*[7]Inputs!$B$9))^2/(K82^2+1)))*([7]Inputs!$B$8^2/100)</f>
        <v>17.660104471401876</v>
      </c>
      <c r="R82" s="17">
        <f>SQRT((([7]Inputs!$B$8^2/100)*100/(J82*[7]Inputs!$B$9))^2-(Q82)^2)/(2*PI()*50)</f>
        <v>0.16864157532857349</v>
      </c>
      <c r="S82">
        <f>SQRT((100/(J82*[7]Inputs!$B$9))^2/(K82^2+1))*[7]Inputs!$B$8^2/100</f>
        <v>17.660104471401873</v>
      </c>
      <c r="T82">
        <f>SQRT((100/(J82*[7]Inputs!$B$9))^2-SQRT((100/(J82*[7]Inputs!$B$9))^2/(K82^2+1))^2)*[7]Inputs!$B$8^2/100/2/PI()/50</f>
        <v>0.16864157532857349</v>
      </c>
      <c r="U82">
        <v>0</v>
      </c>
      <c r="V82">
        <v>1</v>
      </c>
      <c r="W82" t="str">
        <f t="shared" si="4"/>
        <v>PSCAD_DMAT_SF_2P_SCR3_XR3_P0.05_Q-0.3_2P.Unbalanced.59</v>
      </c>
      <c r="X82" t="str">
        <f t="shared" si="5"/>
        <v>0.05_-0.3_3_3</v>
      </c>
      <c r="Z82">
        <v>0</v>
      </c>
    </row>
    <row r="83" spans="1:26" outlineLevel="1" x14ac:dyDescent="0.25">
      <c r="A83" s="1" t="s">
        <v>419</v>
      </c>
      <c r="B83" t="s">
        <v>55</v>
      </c>
      <c r="C83" t="s">
        <v>18</v>
      </c>
      <c r="D83" t="s">
        <v>1371</v>
      </c>
      <c r="E83" t="s">
        <v>309</v>
      </c>
      <c r="F83" t="s">
        <v>304</v>
      </c>
      <c r="G83">
        <v>20</v>
      </c>
      <c r="H83">
        <v>0.05</v>
      </c>
      <c r="I83" s="7">
        <v>0.3</v>
      </c>
      <c r="J83" s="7">
        <v>3</v>
      </c>
      <c r="K83" s="7">
        <v>3</v>
      </c>
      <c r="L83" s="5" t="str">
        <f>VLOOKUP(X83,[7]Inputs!$A:$F,6,FALSE)</f>
        <v>0.9331</v>
      </c>
      <c r="M83" s="5" t="str">
        <f>VLOOKUP(X83,[7]Inputs!$A:$H,8,FALSE)</f>
        <v>1.0250</v>
      </c>
      <c r="N83" s="5" t="str">
        <f>VLOOKUP(X83,[7]Inputs!$A:$H,7,FALSE)</f>
        <v>1.0452</v>
      </c>
      <c r="O83">
        <v>0</v>
      </c>
      <c r="P83">
        <v>0.43</v>
      </c>
      <c r="Q83" s="17">
        <f>(SQRT((100/(J83*[7]Inputs!$B$9))^2/(K83^2+1)))*([7]Inputs!$B$8^2/100)</f>
        <v>17.660104471401876</v>
      </c>
      <c r="R83" s="17">
        <f>SQRT((([7]Inputs!$B$8^2/100)*100/(J83*[7]Inputs!$B$9))^2-(Q83)^2)/(2*PI()*50)</f>
        <v>0.16864157532857349</v>
      </c>
      <c r="S83">
        <f>SQRT((100/(J83*[7]Inputs!$B$9))^2/(K83^2+1))*[7]Inputs!$B$8^2/100</f>
        <v>17.660104471401873</v>
      </c>
      <c r="T83">
        <f>SQRT((100/(J83*[7]Inputs!$B$9))^2-SQRT((100/(J83*[7]Inputs!$B$9))^2/(K83^2+1))^2)*[7]Inputs!$B$8^2/100/2/PI()/50</f>
        <v>0.16864157532857349</v>
      </c>
      <c r="U83">
        <v>0</v>
      </c>
      <c r="V83">
        <v>1</v>
      </c>
      <c r="W83" t="str">
        <f t="shared" si="4"/>
        <v>PSCAD_DMAT_SF_2P_SCR3_XR3_P0.05_Q0.3_2P.Unbalanced.60</v>
      </c>
      <c r="X83" t="str">
        <f t="shared" si="5"/>
        <v>0.05_0.3_3_3</v>
      </c>
      <c r="Z83">
        <v>0</v>
      </c>
    </row>
    <row r="84" spans="1:26" outlineLevel="1" x14ac:dyDescent="0.25">
      <c r="A84" s="1" t="s">
        <v>420</v>
      </c>
      <c r="B84" t="s">
        <v>55</v>
      </c>
      <c r="C84" t="s">
        <v>19</v>
      </c>
      <c r="D84" t="s">
        <v>1371</v>
      </c>
      <c r="E84" t="s">
        <v>310</v>
      </c>
      <c r="F84" t="s">
        <v>304</v>
      </c>
      <c r="G84">
        <v>20</v>
      </c>
      <c r="H84">
        <v>1</v>
      </c>
      <c r="I84" s="7">
        <v>0</v>
      </c>
      <c r="J84" s="7">
        <v>10</v>
      </c>
      <c r="K84" s="7">
        <v>14</v>
      </c>
      <c r="L84" s="5" t="str">
        <f>VLOOKUP(X84,[7]Inputs!$A:$F,6,FALSE)</f>
        <v>1.0276</v>
      </c>
      <c r="M84" s="5" t="str">
        <f>VLOOKUP(X84,[7]Inputs!$A:$H,8,FALSE)</f>
        <v>1.0125</v>
      </c>
      <c r="N84" s="5" t="str">
        <f>VLOOKUP(X84,[7]Inputs!$A:$H,7,FALSE)</f>
        <v>1.0300</v>
      </c>
      <c r="O84">
        <v>0</v>
      </c>
      <c r="P84">
        <v>0.43</v>
      </c>
      <c r="Q84">
        <v>1E-3</v>
      </c>
      <c r="R84">
        <v>0</v>
      </c>
      <c r="S84">
        <f>SQRT((100/(J84*[7]Inputs!$B$9))^2/(K84^2+1))*[7]Inputs!$B$8^2/100</f>
        <v>1.1936621144128245</v>
      </c>
      <c r="T84">
        <f>SQRT((100/(J84*[7]Inputs!$B$9))^2-SQRT((100/(J84*[7]Inputs!$B$9))^2/(K84^2+1))^2)*[7]Inputs!$B$8^2/100/2/PI()/50</f>
        <v>5.3193623249290889E-2</v>
      </c>
      <c r="U84">
        <v>0</v>
      </c>
      <c r="V84">
        <v>0</v>
      </c>
      <c r="W84" t="str">
        <f t="shared" si="4"/>
        <v>PSCAD_DMAT_SF_1P_SCR10_XR14_P1_Q0_1P.Unbalanced.61_1</v>
      </c>
      <c r="X84" t="str">
        <f t="shared" si="5"/>
        <v>1_0_10_14</v>
      </c>
      <c r="Z84">
        <v>0</v>
      </c>
    </row>
    <row r="85" spans="1:26" outlineLevel="1" x14ac:dyDescent="0.25">
      <c r="A85" s="1" t="s">
        <v>421</v>
      </c>
      <c r="B85" t="s">
        <v>55</v>
      </c>
      <c r="C85" t="s">
        <v>19</v>
      </c>
      <c r="D85" t="s">
        <v>1371</v>
      </c>
      <c r="E85" t="s">
        <v>310</v>
      </c>
      <c r="F85" t="s">
        <v>304</v>
      </c>
      <c r="G85">
        <v>20</v>
      </c>
      <c r="H85">
        <v>1</v>
      </c>
      <c r="I85" s="7">
        <v>0</v>
      </c>
      <c r="J85" s="7">
        <f>[7]Inputs!$B$6</f>
        <v>7.06</v>
      </c>
      <c r="K85" s="7">
        <f>[7]Inputs!$C$6</f>
        <v>1.63</v>
      </c>
      <c r="L85" s="5" t="str">
        <f>VLOOKUP(X85,[7]Inputs!$A:$F,6,FALSE)</f>
        <v>0.9653</v>
      </c>
      <c r="M85" s="5" t="str">
        <f>VLOOKUP(X85,[7]Inputs!$A:$H,8,FALSE)</f>
        <v>1.0000</v>
      </c>
      <c r="N85" s="5" t="str">
        <f>VLOOKUP(X85,[7]Inputs!$A:$H,7,FALSE)</f>
        <v>1.0300</v>
      </c>
      <c r="O85">
        <v>0</v>
      </c>
      <c r="P85">
        <v>0.43</v>
      </c>
      <c r="Q85">
        <v>1E-3</v>
      </c>
      <c r="R85">
        <v>0</v>
      </c>
      <c r="S85">
        <f>SQRT((100/(J85*[7]Inputs!$B$9))^2/(K85^2+1))*[7]Inputs!$B$8^2/100</f>
        <v>12.409471324438538</v>
      </c>
      <c r="T85">
        <f>SQRT((100/(J85*[7]Inputs!$B$9))^2-SQRT((100/(J85*[7]Inputs!$B$9))^2/(K85^2+1))^2)*[7]Inputs!$B$8^2/100/2/PI()/50</f>
        <v>6.4385935699593638E-2</v>
      </c>
      <c r="U85">
        <v>0</v>
      </c>
      <c r="V85">
        <v>0</v>
      </c>
      <c r="W85" t="str">
        <f t="shared" si="4"/>
        <v>PSCAD_DMAT_SF_1P_SCR7.06_XR1.63_P1_Q0_1P.Unbalanced.61_2</v>
      </c>
      <c r="X85" t="str">
        <f t="shared" si="5"/>
        <v>1_0_7.06_1.63</v>
      </c>
      <c r="Z85">
        <v>0</v>
      </c>
    </row>
    <row r="86" spans="1:26" outlineLevel="1" x14ac:dyDescent="0.25">
      <c r="A86" s="1" t="s">
        <v>422</v>
      </c>
      <c r="B86" t="s">
        <v>55</v>
      </c>
      <c r="C86" t="s">
        <v>19</v>
      </c>
      <c r="D86" t="s">
        <v>1371</v>
      </c>
      <c r="E86" t="s">
        <v>310</v>
      </c>
      <c r="F86" t="s">
        <v>304</v>
      </c>
      <c r="G86">
        <v>20</v>
      </c>
      <c r="H86">
        <v>1</v>
      </c>
      <c r="I86" s="7">
        <v>0</v>
      </c>
      <c r="J86" s="7">
        <f>[7]Inputs!$B$7</f>
        <v>4.53</v>
      </c>
      <c r="K86" s="7">
        <f>[7]Inputs!$C$7</f>
        <v>1.21</v>
      </c>
      <c r="L86" s="5" t="str">
        <f>VLOOKUP(X86,[7]Inputs!$A:$F,6,FALSE)</f>
        <v>0.9087</v>
      </c>
      <c r="M86" s="5" t="str">
        <f>VLOOKUP(X86,[7]Inputs!$A:$H,8,FALSE)</f>
        <v>1.0000</v>
      </c>
      <c r="N86" s="5" t="str">
        <f>VLOOKUP(X86,[7]Inputs!$A:$H,7,FALSE)</f>
        <v>1.0300</v>
      </c>
      <c r="O86">
        <v>0</v>
      </c>
      <c r="P86">
        <v>0.43</v>
      </c>
      <c r="Q86">
        <v>1E-3</v>
      </c>
      <c r="R86">
        <v>0</v>
      </c>
      <c r="S86">
        <f>SQRT((100/(J86*[7]Inputs!$B$9))^2/(K86^2+1))*[7]Inputs!$B$8^2/100</f>
        <v>23.560643977140487</v>
      </c>
      <c r="T86">
        <f>SQRT((100/(J86*[7]Inputs!$B$9))^2-SQRT((100/(J86*[7]Inputs!$B$9))^2/(K86^2+1))^2)*[7]Inputs!$B$8^2/100/2/PI()/50</f>
        <v>9.0744989423642869E-2</v>
      </c>
      <c r="U86">
        <v>0</v>
      </c>
      <c r="V86">
        <v>0</v>
      </c>
      <c r="W86" t="str">
        <f t="shared" si="4"/>
        <v>PSCAD_DMAT_SF_1P_SCR4.53_XR1.21_P1_Q0_1P.Unbalanced.61_3</v>
      </c>
      <c r="X86" t="str">
        <f t="shared" si="5"/>
        <v>1_0_4.53_1.21</v>
      </c>
      <c r="Z86">
        <v>0</v>
      </c>
    </row>
    <row r="87" spans="1:26" outlineLevel="1" x14ac:dyDescent="0.25">
      <c r="A87" s="1" t="s">
        <v>423</v>
      </c>
      <c r="B87" t="s">
        <v>55</v>
      </c>
      <c r="C87" t="s">
        <v>19</v>
      </c>
      <c r="D87" t="s">
        <v>1371</v>
      </c>
      <c r="E87" t="s">
        <v>310</v>
      </c>
      <c r="F87" t="s">
        <v>304</v>
      </c>
      <c r="G87">
        <v>20</v>
      </c>
      <c r="H87">
        <v>1</v>
      </c>
      <c r="I87" s="7">
        <v>-0.3</v>
      </c>
      <c r="J87" s="7">
        <v>10</v>
      </c>
      <c r="K87" s="7">
        <v>14</v>
      </c>
      <c r="L87" s="5" t="str">
        <f>VLOOKUP(X87,[7]Inputs!$A:$F,6,FALSE)</f>
        <v>1.0567</v>
      </c>
      <c r="M87" s="5" t="str">
        <f>VLOOKUP(X87,[7]Inputs!$A:$H,8,FALSE)</f>
        <v>0.9875</v>
      </c>
      <c r="N87" s="5" t="str">
        <f>VLOOKUP(X87,[7]Inputs!$A:$H,7,FALSE)</f>
        <v>1.0148</v>
      </c>
      <c r="O87">
        <v>0</v>
      </c>
      <c r="P87">
        <v>0.43</v>
      </c>
      <c r="Q87">
        <v>1E-3</v>
      </c>
      <c r="R87">
        <v>0</v>
      </c>
      <c r="S87">
        <f>SQRT((100/(J87*[7]Inputs!$B$9))^2/(K87^2+1))*[7]Inputs!$B$8^2/100</f>
        <v>1.1936621144128245</v>
      </c>
      <c r="T87">
        <f>SQRT((100/(J87*[7]Inputs!$B$9))^2-SQRT((100/(J87*[7]Inputs!$B$9))^2/(K87^2+1))^2)*[7]Inputs!$B$8^2/100/2/PI()/50</f>
        <v>5.3193623249290889E-2</v>
      </c>
      <c r="U87">
        <v>0</v>
      </c>
      <c r="V87">
        <v>0</v>
      </c>
      <c r="W87" t="str">
        <f t="shared" si="4"/>
        <v>PSCAD_DMAT_SF_1P_SCR10_XR14_P1_Q-0.3_1P.Unbalanced.62</v>
      </c>
      <c r="X87" t="str">
        <f t="shared" si="5"/>
        <v>1_-0.3_10_14</v>
      </c>
      <c r="Z87">
        <v>0</v>
      </c>
    </row>
    <row r="88" spans="1:26" outlineLevel="1" x14ac:dyDescent="0.25">
      <c r="A88" s="1" t="s">
        <v>424</v>
      </c>
      <c r="B88" t="s">
        <v>55</v>
      </c>
      <c r="C88" t="s">
        <v>19</v>
      </c>
      <c r="D88" t="s">
        <v>1371</v>
      </c>
      <c r="E88" t="s">
        <v>310</v>
      </c>
      <c r="F88" t="s">
        <v>304</v>
      </c>
      <c r="G88">
        <v>20</v>
      </c>
      <c r="H88">
        <v>1</v>
      </c>
      <c r="I88" s="7">
        <v>0.3</v>
      </c>
      <c r="J88" s="7">
        <v>10</v>
      </c>
      <c r="K88" s="7">
        <v>14</v>
      </c>
      <c r="L88" s="5" t="str">
        <f>VLOOKUP(X88,[7]Inputs!$A:$F,6,FALSE)</f>
        <v>0.9986</v>
      </c>
      <c r="M88" s="5" t="str">
        <f>VLOOKUP(X88,[7]Inputs!$A:$H,8,FALSE)</f>
        <v>1.0375</v>
      </c>
      <c r="N88" s="5" t="str">
        <f>VLOOKUP(X88,[7]Inputs!$A:$H,7,FALSE)</f>
        <v>1.0452</v>
      </c>
      <c r="O88">
        <v>0</v>
      </c>
      <c r="P88">
        <v>0.43</v>
      </c>
      <c r="Q88">
        <v>1E-3</v>
      </c>
      <c r="R88">
        <v>0</v>
      </c>
      <c r="S88">
        <f>SQRT((100/(J88*[7]Inputs!$B$9))^2/(K88^2+1))*[7]Inputs!$B$8^2/100</f>
        <v>1.1936621144128245</v>
      </c>
      <c r="T88">
        <f>SQRT((100/(J88*[7]Inputs!$B$9))^2-SQRT((100/(J88*[7]Inputs!$B$9))^2/(K88^2+1))^2)*[7]Inputs!$B$8^2/100/2/PI()/50</f>
        <v>5.3193623249290889E-2</v>
      </c>
      <c r="U88">
        <v>0</v>
      </c>
      <c r="V88">
        <v>0</v>
      </c>
      <c r="W88" t="str">
        <f t="shared" si="4"/>
        <v>PSCAD_DMAT_SF_1P_SCR10_XR14_P1_Q0.3_1P.Unbalanced.63</v>
      </c>
      <c r="X88" t="str">
        <f t="shared" si="5"/>
        <v>1_0.3_10_14</v>
      </c>
      <c r="Z88">
        <v>0</v>
      </c>
    </row>
    <row r="89" spans="1:26" outlineLevel="1" x14ac:dyDescent="0.25">
      <c r="A89" s="1" t="s">
        <v>425</v>
      </c>
      <c r="B89" t="s">
        <v>55</v>
      </c>
      <c r="C89" t="s">
        <v>19</v>
      </c>
      <c r="D89" t="s">
        <v>1371</v>
      </c>
      <c r="E89" t="s">
        <v>310</v>
      </c>
      <c r="F89" t="s">
        <v>304</v>
      </c>
      <c r="G89">
        <v>20</v>
      </c>
      <c r="H89">
        <v>1</v>
      </c>
      <c r="I89" s="7">
        <v>0</v>
      </c>
      <c r="J89" s="7">
        <v>3</v>
      </c>
      <c r="K89" s="7">
        <v>14</v>
      </c>
      <c r="L89" s="5" t="str">
        <f>VLOOKUP(X89,[7]Inputs!$A:$F,6,FALSE)</f>
        <v>1.0573</v>
      </c>
      <c r="M89" s="5" t="str">
        <f>VLOOKUP(X89,[7]Inputs!$A:$H,8,FALSE)</f>
        <v>1.0125</v>
      </c>
      <c r="N89" s="5" t="str">
        <f>VLOOKUP(X89,[7]Inputs!$A:$H,7,FALSE)</f>
        <v>1.0300</v>
      </c>
      <c r="O89">
        <v>0</v>
      </c>
      <c r="P89">
        <v>0.43</v>
      </c>
      <c r="Q89">
        <v>1E-3</v>
      </c>
      <c r="R89">
        <v>0</v>
      </c>
      <c r="S89">
        <f>SQRT((100/(J89*[7]Inputs!$B$9))^2/(K89^2+1))*[7]Inputs!$B$8^2/100</f>
        <v>3.9788737147094158</v>
      </c>
      <c r="T89">
        <f>SQRT((100/(J89*[7]Inputs!$B$9))^2-SQRT((100/(J89*[7]Inputs!$B$9))^2/(K89^2+1))^2)*[7]Inputs!$B$8^2/100/2/PI()/50</f>
        <v>0.17731207749763631</v>
      </c>
      <c r="U89">
        <v>0</v>
      </c>
      <c r="V89">
        <v>0</v>
      </c>
      <c r="W89" t="str">
        <f t="shared" si="4"/>
        <v>PSCAD_DMAT_SF_1P_SCR3_XR14_P1_Q0_1P.Unbalanced.64</v>
      </c>
      <c r="X89" t="str">
        <f t="shared" si="5"/>
        <v>1_0_3_14</v>
      </c>
      <c r="Z89">
        <v>0</v>
      </c>
    </row>
    <row r="90" spans="1:26" outlineLevel="1" x14ac:dyDescent="0.25">
      <c r="A90" s="1" t="s">
        <v>426</v>
      </c>
      <c r="B90" t="s">
        <v>55</v>
      </c>
      <c r="C90" t="s">
        <v>19</v>
      </c>
      <c r="D90" t="s">
        <v>1371</v>
      </c>
      <c r="E90" t="s">
        <v>310</v>
      </c>
      <c r="F90" t="s">
        <v>304</v>
      </c>
      <c r="G90">
        <v>20</v>
      </c>
      <c r="H90">
        <v>1</v>
      </c>
      <c r="I90" s="7">
        <v>-0.3</v>
      </c>
      <c r="J90" s="7">
        <v>3</v>
      </c>
      <c r="K90" s="7">
        <v>3</v>
      </c>
      <c r="L90" s="5" t="str">
        <f>VLOOKUP(X90,[7]Inputs!$A:$F,6,FALSE)</f>
        <v>1.0741</v>
      </c>
      <c r="M90" s="5" t="str">
        <f>VLOOKUP(X90,[7]Inputs!$A:$H,8,FALSE)</f>
        <v>0.9875</v>
      </c>
      <c r="N90" s="5" t="str">
        <f>VLOOKUP(X90,[7]Inputs!$A:$H,7,FALSE)</f>
        <v>1.0148</v>
      </c>
      <c r="O90">
        <v>0</v>
      </c>
      <c r="P90">
        <v>0.43</v>
      </c>
      <c r="Q90">
        <v>1E-3</v>
      </c>
      <c r="R90">
        <v>0</v>
      </c>
      <c r="S90">
        <f>SQRT((100/(J90*[7]Inputs!$B$9))^2/(K90^2+1))*[7]Inputs!$B$8^2/100</f>
        <v>17.660104471401873</v>
      </c>
      <c r="T90">
        <f>SQRT((100/(J90*[7]Inputs!$B$9))^2-SQRT((100/(J90*[7]Inputs!$B$9))^2/(K90^2+1))^2)*[7]Inputs!$B$8^2/100/2/PI()/50</f>
        <v>0.16864157532857349</v>
      </c>
      <c r="U90">
        <v>0</v>
      </c>
      <c r="V90">
        <v>0</v>
      </c>
      <c r="W90" t="str">
        <f t="shared" si="4"/>
        <v>PSCAD_DMAT_SF_1P_SCR3_XR3_P1_Q-0.3_1P.Unbalanced.65</v>
      </c>
      <c r="X90" t="str">
        <f t="shared" si="5"/>
        <v>1_-0.3_3_3</v>
      </c>
      <c r="Z90">
        <v>0</v>
      </c>
    </row>
    <row r="91" spans="1:26" outlineLevel="1" x14ac:dyDescent="0.25">
      <c r="A91" s="1" t="s">
        <v>427</v>
      </c>
      <c r="B91" t="s">
        <v>55</v>
      </c>
      <c r="C91" t="s">
        <v>19</v>
      </c>
      <c r="D91" t="s">
        <v>1371</v>
      </c>
      <c r="E91" t="s">
        <v>310</v>
      </c>
      <c r="F91" t="s">
        <v>304</v>
      </c>
      <c r="G91">
        <v>20</v>
      </c>
      <c r="H91">
        <v>1</v>
      </c>
      <c r="I91" s="7">
        <v>0.3</v>
      </c>
      <c r="J91" s="7">
        <v>3</v>
      </c>
      <c r="K91" s="7">
        <v>3</v>
      </c>
      <c r="L91" s="5" t="str">
        <f>VLOOKUP(X91,[7]Inputs!$A:$F,6,FALSE)</f>
        <v>0.8802</v>
      </c>
      <c r="M91" s="5" t="str">
        <f>VLOOKUP(X91,[7]Inputs!$A:$H,8,FALSE)</f>
        <v>1.0375</v>
      </c>
      <c r="N91" s="5" t="str">
        <f>VLOOKUP(X91,[7]Inputs!$A:$H,7,FALSE)</f>
        <v>1.0452</v>
      </c>
      <c r="O91">
        <v>0</v>
      </c>
      <c r="P91">
        <v>0.43</v>
      </c>
      <c r="Q91">
        <v>1E-3</v>
      </c>
      <c r="R91">
        <v>0</v>
      </c>
      <c r="S91">
        <f>SQRT((100/(J91*[7]Inputs!$B$9))^2/(K91^2+1))*[7]Inputs!$B$8^2/100</f>
        <v>17.660104471401873</v>
      </c>
      <c r="T91">
        <f>SQRT((100/(J91*[7]Inputs!$B$9))^2-SQRT((100/(J91*[7]Inputs!$B$9))^2/(K91^2+1))^2)*[7]Inputs!$B$8^2/100/2/PI()/50</f>
        <v>0.16864157532857349</v>
      </c>
      <c r="U91">
        <v>0</v>
      </c>
      <c r="V91">
        <v>0</v>
      </c>
      <c r="W91" t="str">
        <f t="shared" si="4"/>
        <v>PSCAD_DMAT_SF_1P_SCR3_XR3_P1_Q0.3_1P.Unbalanced.66</v>
      </c>
      <c r="X91" t="str">
        <f t="shared" si="5"/>
        <v>1_0.3_3_3</v>
      </c>
      <c r="Z91">
        <v>0</v>
      </c>
    </row>
    <row r="92" spans="1:26" outlineLevel="1" x14ac:dyDescent="0.25">
      <c r="A92" s="1" t="s">
        <v>428</v>
      </c>
      <c r="B92" t="s">
        <v>55</v>
      </c>
      <c r="C92" t="s">
        <v>19</v>
      </c>
      <c r="D92" t="s">
        <v>1371</v>
      </c>
      <c r="E92" t="s">
        <v>310</v>
      </c>
      <c r="F92" t="s">
        <v>304</v>
      </c>
      <c r="G92">
        <v>20</v>
      </c>
      <c r="H92">
        <v>0.05</v>
      </c>
      <c r="I92" s="7">
        <v>0</v>
      </c>
      <c r="J92" s="7">
        <v>10</v>
      </c>
      <c r="K92" s="7">
        <v>14</v>
      </c>
      <c r="L92" s="5" t="str">
        <f>VLOOKUP(X92,[7]Inputs!$A:$F,6,FALSE)</f>
        <v>1.0296</v>
      </c>
      <c r="M92" s="5" t="str">
        <f>VLOOKUP(X92,[7]Inputs!$A:$H,8,FALSE)</f>
        <v>1.0000</v>
      </c>
      <c r="N92" s="5" t="str">
        <f>VLOOKUP(X92,[7]Inputs!$A:$H,7,FALSE)</f>
        <v>1.0300</v>
      </c>
      <c r="O92">
        <v>0</v>
      </c>
      <c r="P92">
        <v>0.43</v>
      </c>
      <c r="Q92">
        <v>1E-3</v>
      </c>
      <c r="R92">
        <v>0</v>
      </c>
      <c r="S92">
        <f>SQRT((100/(J92*[7]Inputs!$B$9))^2/(K92^2+1))*[7]Inputs!$B$8^2/100</f>
        <v>1.1936621144128245</v>
      </c>
      <c r="T92">
        <f>SQRT((100/(J92*[7]Inputs!$B$9))^2-SQRT((100/(J92*[7]Inputs!$B$9))^2/(K92^2+1))^2)*[7]Inputs!$B$8^2/100/2/PI()/50</f>
        <v>5.3193623249290889E-2</v>
      </c>
      <c r="U92">
        <v>0</v>
      </c>
      <c r="V92">
        <v>0</v>
      </c>
      <c r="W92" t="str">
        <f t="shared" si="4"/>
        <v>PSCAD_DMAT_SF_1P_SCR10_XR14_P0.05_Q0_1P.Unbalanced.67_1</v>
      </c>
      <c r="X92" t="str">
        <f t="shared" si="5"/>
        <v>0.05_0_10_14</v>
      </c>
      <c r="Z92">
        <v>0</v>
      </c>
    </row>
    <row r="93" spans="1:26" outlineLevel="1" x14ac:dyDescent="0.25">
      <c r="A93" s="1" t="s">
        <v>429</v>
      </c>
      <c r="B93" t="s">
        <v>55</v>
      </c>
      <c r="C93" t="s">
        <v>19</v>
      </c>
      <c r="D93" t="s">
        <v>1371</v>
      </c>
      <c r="E93" t="s">
        <v>310</v>
      </c>
      <c r="F93" t="s">
        <v>304</v>
      </c>
      <c r="G93">
        <v>20</v>
      </c>
      <c r="H93">
        <v>0.05</v>
      </c>
      <c r="I93" s="7">
        <v>0</v>
      </c>
      <c r="J93" s="7">
        <f>[7]Inputs!$B$6</f>
        <v>7.06</v>
      </c>
      <c r="K93" s="7">
        <f>[7]Inputs!$C$6</f>
        <v>1.63</v>
      </c>
      <c r="L93" s="5" t="str">
        <f>VLOOKUP(X93,[7]Inputs!$A:$F,6,FALSE)</f>
        <v>1.0264</v>
      </c>
      <c r="M93" s="5" t="str">
        <f>VLOOKUP(X93,[7]Inputs!$A:$H,8,FALSE)</f>
        <v>1.0000</v>
      </c>
      <c r="N93" s="5" t="str">
        <f>VLOOKUP(X93,[7]Inputs!$A:$H,7,FALSE)</f>
        <v>1.0300</v>
      </c>
      <c r="O93">
        <v>0</v>
      </c>
      <c r="P93">
        <v>0.43</v>
      </c>
      <c r="Q93">
        <v>1E-3</v>
      </c>
      <c r="R93">
        <v>0</v>
      </c>
      <c r="S93">
        <f>SQRT((100/(J93*[7]Inputs!$B$9))^2/(K93^2+1))*[7]Inputs!$B$8^2/100</f>
        <v>12.409471324438538</v>
      </c>
      <c r="T93">
        <f>SQRT((100/(J93*[7]Inputs!$B$9))^2-SQRT((100/(J93*[7]Inputs!$B$9))^2/(K93^2+1))^2)*[7]Inputs!$B$8^2/100/2/PI()/50</f>
        <v>6.4385935699593638E-2</v>
      </c>
      <c r="U93">
        <v>0</v>
      </c>
      <c r="V93">
        <v>0</v>
      </c>
      <c r="W93" t="str">
        <f t="shared" si="4"/>
        <v>PSCAD_DMAT_SF_1P_SCR7.06_XR1.63_P0.05_Q0_1P.Unbalanced.67_2</v>
      </c>
      <c r="X93" t="str">
        <f t="shared" si="5"/>
        <v>0.05_0_7.06_1.63</v>
      </c>
      <c r="Z93">
        <v>0</v>
      </c>
    </row>
    <row r="94" spans="1:26" outlineLevel="1" x14ac:dyDescent="0.25">
      <c r="A94" s="1" t="s">
        <v>430</v>
      </c>
      <c r="B94" t="s">
        <v>55</v>
      </c>
      <c r="C94" t="s">
        <v>19</v>
      </c>
      <c r="D94" t="s">
        <v>1371</v>
      </c>
      <c r="E94" t="s">
        <v>310</v>
      </c>
      <c r="F94" t="s">
        <v>304</v>
      </c>
      <c r="G94">
        <v>20</v>
      </c>
      <c r="H94">
        <v>0.05</v>
      </c>
      <c r="I94" s="7">
        <v>0</v>
      </c>
      <c r="J94" s="7">
        <f>[7]Inputs!$B$7</f>
        <v>4.53</v>
      </c>
      <c r="K94" s="7">
        <f>[7]Inputs!$C$7</f>
        <v>1.21</v>
      </c>
      <c r="L94" s="5" t="str">
        <f>VLOOKUP(X94,[7]Inputs!$A:$F,6,FALSE)</f>
        <v>1.0233</v>
      </c>
      <c r="M94" s="5" t="str">
        <f>VLOOKUP(X94,[7]Inputs!$A:$H,8,FALSE)</f>
        <v>1.0000</v>
      </c>
      <c r="N94" s="5" t="str">
        <f>VLOOKUP(X94,[7]Inputs!$A:$H,7,FALSE)</f>
        <v>1.0300</v>
      </c>
      <c r="O94">
        <v>0</v>
      </c>
      <c r="P94">
        <v>0.43</v>
      </c>
      <c r="Q94">
        <v>1E-3</v>
      </c>
      <c r="R94">
        <v>0</v>
      </c>
      <c r="S94">
        <f>SQRT((100/(J94*[7]Inputs!$B$9))^2/(K94^2+1))*[7]Inputs!$B$8^2/100</f>
        <v>23.560643977140487</v>
      </c>
      <c r="T94">
        <f>SQRT((100/(J94*[7]Inputs!$B$9))^2-SQRT((100/(J94*[7]Inputs!$B$9))^2/(K94^2+1))^2)*[7]Inputs!$B$8^2/100/2/PI()/50</f>
        <v>9.0744989423642869E-2</v>
      </c>
      <c r="U94">
        <v>0</v>
      </c>
      <c r="V94">
        <v>0</v>
      </c>
      <c r="W94" t="str">
        <f t="shared" si="4"/>
        <v>PSCAD_DMAT_SF_1P_SCR4.53_XR1.21_P0.05_Q0_1P.Unbalanced.67_3</v>
      </c>
      <c r="X94" t="str">
        <f t="shared" si="5"/>
        <v>0.05_0_4.53_1.21</v>
      </c>
      <c r="Z94">
        <v>0</v>
      </c>
    </row>
    <row r="95" spans="1:26" outlineLevel="1" x14ac:dyDescent="0.25">
      <c r="A95" s="1" t="s">
        <v>431</v>
      </c>
      <c r="B95" t="s">
        <v>55</v>
      </c>
      <c r="C95" t="s">
        <v>19</v>
      </c>
      <c r="D95" t="s">
        <v>1371</v>
      </c>
      <c r="E95" t="s">
        <v>310</v>
      </c>
      <c r="F95" t="s">
        <v>304</v>
      </c>
      <c r="G95">
        <v>20</v>
      </c>
      <c r="H95">
        <v>0.05</v>
      </c>
      <c r="I95" s="7">
        <v>-0.3</v>
      </c>
      <c r="J95" s="7">
        <v>10</v>
      </c>
      <c r="K95" s="7">
        <v>14</v>
      </c>
      <c r="L95" s="5" t="str">
        <f>VLOOKUP(X95,[7]Inputs!$A:$F,6,FALSE)</f>
        <v>1.0587</v>
      </c>
      <c r="M95" s="5" t="str">
        <f>VLOOKUP(X95,[7]Inputs!$A:$H,8,FALSE)</f>
        <v>0.9750</v>
      </c>
      <c r="N95" s="5" t="str">
        <f>VLOOKUP(X95,[7]Inputs!$A:$H,7,FALSE)</f>
        <v>1.0148</v>
      </c>
      <c r="O95">
        <v>0</v>
      </c>
      <c r="P95">
        <v>0.43</v>
      </c>
      <c r="Q95">
        <v>1E-3</v>
      </c>
      <c r="R95">
        <v>0</v>
      </c>
      <c r="S95">
        <f>SQRT((100/(J95*[7]Inputs!$B$9))^2/(K95^2+1))*[7]Inputs!$B$8^2/100</f>
        <v>1.1936621144128245</v>
      </c>
      <c r="T95">
        <f>SQRT((100/(J95*[7]Inputs!$B$9))^2-SQRT((100/(J95*[7]Inputs!$B$9))^2/(K95^2+1))^2)*[7]Inputs!$B$8^2/100/2/PI()/50</f>
        <v>5.3193623249290889E-2</v>
      </c>
      <c r="U95">
        <v>0</v>
      </c>
      <c r="V95">
        <v>0</v>
      </c>
      <c r="W95" t="str">
        <f t="shared" si="4"/>
        <v>PSCAD_DMAT_SF_1P_SCR10_XR14_P0.05_Q-0.3_1P.Unbalanced.68</v>
      </c>
      <c r="X95" t="str">
        <f t="shared" si="5"/>
        <v>0.05_-0.3_10_14</v>
      </c>
      <c r="Z95">
        <v>0</v>
      </c>
    </row>
    <row r="96" spans="1:26" outlineLevel="1" x14ac:dyDescent="0.25">
      <c r="A96" s="1" t="s">
        <v>432</v>
      </c>
      <c r="B96" t="s">
        <v>55</v>
      </c>
      <c r="C96" t="s">
        <v>19</v>
      </c>
      <c r="D96" t="s">
        <v>1371</v>
      </c>
      <c r="E96" t="s">
        <v>310</v>
      </c>
      <c r="F96" t="s">
        <v>304</v>
      </c>
      <c r="G96">
        <v>20</v>
      </c>
      <c r="H96">
        <v>0.05</v>
      </c>
      <c r="I96" s="7">
        <v>0.3</v>
      </c>
      <c r="J96" s="7">
        <v>10</v>
      </c>
      <c r="K96" s="7">
        <v>14</v>
      </c>
      <c r="L96" s="5" t="str">
        <f>VLOOKUP(X96,[7]Inputs!$A:$F,6,FALSE)</f>
        <v>1.0006</v>
      </c>
      <c r="M96" s="5" t="str">
        <f>VLOOKUP(X96,[7]Inputs!$A:$H,8,FALSE)</f>
        <v>1.0250</v>
      </c>
      <c r="N96" s="5" t="str">
        <f>VLOOKUP(X96,[7]Inputs!$A:$H,7,FALSE)</f>
        <v>1.0452</v>
      </c>
      <c r="O96">
        <v>0</v>
      </c>
      <c r="P96">
        <v>0.43</v>
      </c>
      <c r="Q96">
        <v>1E-3</v>
      </c>
      <c r="R96">
        <v>0</v>
      </c>
      <c r="S96">
        <f>SQRT((100/(J96*[7]Inputs!$B$9))^2/(K96^2+1))*[7]Inputs!$B$8^2/100</f>
        <v>1.1936621144128245</v>
      </c>
      <c r="T96">
        <f>SQRT((100/(J96*[7]Inputs!$B$9))^2-SQRT((100/(J96*[7]Inputs!$B$9))^2/(K96^2+1))^2)*[7]Inputs!$B$8^2/100/2/PI()/50</f>
        <v>5.3193623249290889E-2</v>
      </c>
      <c r="U96">
        <v>0</v>
      </c>
      <c r="V96">
        <v>0</v>
      </c>
      <c r="W96" t="str">
        <f t="shared" si="4"/>
        <v>PSCAD_DMAT_SF_1P_SCR10_XR14_P0.05_Q0.3_1P.Unbalanced.69</v>
      </c>
      <c r="X96" t="str">
        <f t="shared" si="5"/>
        <v>0.05_0.3_10_14</v>
      </c>
      <c r="Z96">
        <v>0</v>
      </c>
    </row>
    <row r="97" spans="1:26" outlineLevel="1" x14ac:dyDescent="0.25">
      <c r="A97" s="1" t="s">
        <v>433</v>
      </c>
      <c r="B97" t="s">
        <v>55</v>
      </c>
      <c r="C97" t="s">
        <v>19</v>
      </c>
      <c r="D97" t="s">
        <v>1371</v>
      </c>
      <c r="E97" t="s">
        <v>310</v>
      </c>
      <c r="F97" t="s">
        <v>304</v>
      </c>
      <c r="G97">
        <v>20</v>
      </c>
      <c r="H97">
        <v>0.05</v>
      </c>
      <c r="I97" s="7">
        <v>0</v>
      </c>
      <c r="J97" s="7">
        <v>3</v>
      </c>
      <c r="K97" s="7">
        <v>14</v>
      </c>
      <c r="L97" s="5" t="str">
        <f>VLOOKUP(X97,[7]Inputs!$A:$F,6,FALSE)</f>
        <v>1.0288</v>
      </c>
      <c r="M97" s="5" t="str">
        <f>VLOOKUP(X97,[7]Inputs!$A:$H,8,FALSE)</f>
        <v>1.0000</v>
      </c>
      <c r="N97" s="5" t="str">
        <f>VLOOKUP(X97,[7]Inputs!$A:$H,7,FALSE)</f>
        <v>1.0300</v>
      </c>
      <c r="O97">
        <v>0</v>
      </c>
      <c r="P97">
        <v>0.43</v>
      </c>
      <c r="Q97">
        <v>1E-3</v>
      </c>
      <c r="R97">
        <v>0</v>
      </c>
      <c r="S97">
        <f>SQRT((100/(J97*[7]Inputs!$B$9))^2/(K97^2+1))*[7]Inputs!$B$8^2/100</f>
        <v>3.9788737147094158</v>
      </c>
      <c r="T97">
        <f>SQRT((100/(J97*[7]Inputs!$B$9))^2-SQRT((100/(J97*[7]Inputs!$B$9))^2/(K97^2+1))^2)*[7]Inputs!$B$8^2/100/2/PI()/50</f>
        <v>0.17731207749763631</v>
      </c>
      <c r="U97">
        <v>0</v>
      </c>
      <c r="V97">
        <v>0</v>
      </c>
      <c r="W97" t="str">
        <f t="shared" si="4"/>
        <v>PSCAD_DMAT_SF_1P_SCR3_XR14_P0.05_Q0_1P.Unbalanced.70</v>
      </c>
      <c r="X97" t="str">
        <f t="shared" si="5"/>
        <v>0.05_0_3_14</v>
      </c>
      <c r="Z97">
        <v>0</v>
      </c>
    </row>
    <row r="98" spans="1:26" outlineLevel="1" x14ac:dyDescent="0.25">
      <c r="A98" s="1" t="s">
        <v>434</v>
      </c>
      <c r="B98" t="s">
        <v>55</v>
      </c>
      <c r="C98" t="s">
        <v>19</v>
      </c>
      <c r="D98" t="s">
        <v>1371</v>
      </c>
      <c r="E98" t="s">
        <v>310</v>
      </c>
      <c r="F98" t="s">
        <v>304</v>
      </c>
      <c r="G98">
        <v>20</v>
      </c>
      <c r="H98">
        <v>0.05</v>
      </c>
      <c r="I98" s="7">
        <v>-0.3</v>
      </c>
      <c r="J98" s="7">
        <v>3</v>
      </c>
      <c r="K98" s="7">
        <v>3</v>
      </c>
      <c r="L98" s="5" t="str">
        <f>VLOOKUP(X98,[7]Inputs!$A:$F,6,FALSE)</f>
        <v>1.1178</v>
      </c>
      <c r="M98" s="5" t="str">
        <f>VLOOKUP(X98,[7]Inputs!$A:$H,8,FALSE)</f>
        <v>0.9750</v>
      </c>
      <c r="N98" s="5" t="str">
        <f>VLOOKUP(X98,[7]Inputs!$A:$H,7,FALSE)</f>
        <v>1.0148</v>
      </c>
      <c r="O98">
        <v>0</v>
      </c>
      <c r="P98">
        <v>0.43</v>
      </c>
      <c r="Q98">
        <v>1E-3</v>
      </c>
      <c r="R98">
        <v>0</v>
      </c>
      <c r="S98">
        <f>SQRT((100/(J98*[7]Inputs!$B$9))^2/(K98^2+1))*[7]Inputs!$B$8^2/100</f>
        <v>17.660104471401873</v>
      </c>
      <c r="T98">
        <f>SQRT((100/(J98*[7]Inputs!$B$9))^2-SQRT((100/(J98*[7]Inputs!$B$9))^2/(K98^2+1))^2)*[7]Inputs!$B$8^2/100/2/PI()/50</f>
        <v>0.16864157532857349</v>
      </c>
      <c r="U98">
        <v>0</v>
      </c>
      <c r="V98">
        <v>0</v>
      </c>
      <c r="W98" t="str">
        <f t="shared" si="4"/>
        <v>PSCAD_DMAT_SF_1P_SCR3_XR3_P0.05_Q-0.3_1P.Unbalanced.71</v>
      </c>
      <c r="X98" t="str">
        <f t="shared" si="5"/>
        <v>0.05_-0.3_3_3</v>
      </c>
      <c r="Z98">
        <v>0</v>
      </c>
    </row>
    <row r="99" spans="1:26" outlineLevel="1" x14ac:dyDescent="0.25">
      <c r="A99" s="1" t="s">
        <v>435</v>
      </c>
      <c r="B99" t="s">
        <v>55</v>
      </c>
      <c r="C99" t="s">
        <v>19</v>
      </c>
      <c r="D99" t="s">
        <v>1371</v>
      </c>
      <c r="E99" t="s">
        <v>310</v>
      </c>
      <c r="F99" t="s">
        <v>304</v>
      </c>
      <c r="G99">
        <v>20</v>
      </c>
      <c r="H99">
        <v>0.05</v>
      </c>
      <c r="I99" s="7">
        <v>0.3</v>
      </c>
      <c r="J99" s="7">
        <v>3</v>
      </c>
      <c r="K99" s="7">
        <v>3</v>
      </c>
      <c r="L99" s="5" t="str">
        <f>VLOOKUP(X99,[7]Inputs!$A:$F,6,FALSE)</f>
        <v>0.9331</v>
      </c>
      <c r="M99" s="5" t="str">
        <f>VLOOKUP(X99,[7]Inputs!$A:$H,8,FALSE)</f>
        <v>1.0250</v>
      </c>
      <c r="N99" s="5" t="str">
        <f>VLOOKUP(X99,[7]Inputs!$A:$H,7,FALSE)</f>
        <v>1.0452</v>
      </c>
      <c r="O99">
        <v>0</v>
      </c>
      <c r="P99">
        <v>0.43</v>
      </c>
      <c r="Q99">
        <v>1E-3</v>
      </c>
      <c r="R99">
        <v>0</v>
      </c>
      <c r="S99">
        <f>SQRT((100/(J99*[7]Inputs!$B$9))^2/(K99^2+1))*[7]Inputs!$B$8^2/100</f>
        <v>17.660104471401873</v>
      </c>
      <c r="T99">
        <f>SQRT((100/(J99*[7]Inputs!$B$9))^2-SQRT((100/(J99*[7]Inputs!$B$9))^2/(K99^2+1))^2)*[7]Inputs!$B$8^2/100/2/PI()/50</f>
        <v>0.16864157532857349</v>
      </c>
      <c r="U99">
        <v>0</v>
      </c>
      <c r="V99">
        <v>0</v>
      </c>
      <c r="W99" t="str">
        <f t="shared" si="4"/>
        <v>PSCAD_DMAT_SF_1P_SCR3_XR3_P0.05_Q0.3_1P.Unbalanced.72</v>
      </c>
      <c r="X99" t="str">
        <f t="shared" si="5"/>
        <v>0.05_0.3_3_3</v>
      </c>
      <c r="Z99">
        <v>0</v>
      </c>
    </row>
    <row r="100" spans="1:26" outlineLevel="1" x14ac:dyDescent="0.25">
      <c r="A100" s="1" t="s">
        <v>436</v>
      </c>
      <c r="B100" t="s">
        <v>55</v>
      </c>
      <c r="C100" t="s">
        <v>19</v>
      </c>
      <c r="D100" t="s">
        <v>1371</v>
      </c>
      <c r="E100" t="s">
        <v>310</v>
      </c>
      <c r="F100" t="s">
        <v>304</v>
      </c>
      <c r="G100">
        <v>20</v>
      </c>
      <c r="H100">
        <v>1</v>
      </c>
      <c r="I100" s="7">
        <v>0</v>
      </c>
      <c r="J100" s="7">
        <v>10</v>
      </c>
      <c r="K100" s="7">
        <v>14</v>
      </c>
      <c r="L100" s="5" t="str">
        <f>VLOOKUP(X100,[7]Inputs!$A:$F,6,FALSE)</f>
        <v>1.0276</v>
      </c>
      <c r="M100" s="5" t="str">
        <f>VLOOKUP(X100,[7]Inputs!$A:$H,8,FALSE)</f>
        <v>1.0125</v>
      </c>
      <c r="N100" s="5" t="str">
        <f>VLOOKUP(X100,[7]Inputs!$A:$H,7,FALSE)</f>
        <v>1.0300</v>
      </c>
      <c r="O100">
        <v>0</v>
      </c>
      <c r="P100">
        <v>0.43</v>
      </c>
      <c r="Q100" s="17">
        <f>(SQRT((100/(J100*[7]Inputs!$B$9))^2/(K100^2+1)))*([7]Inputs!$B$8^2/100)</f>
        <v>1.1936621144128248</v>
      </c>
      <c r="R100" s="17">
        <f>SQRT((([7]Inputs!$B$8^2/100)*100/(J100*[7]Inputs!$B$9))^2-(Q100)^2)/(2*PI()*50)</f>
        <v>5.3193623249290875E-2</v>
      </c>
      <c r="S100">
        <f>SQRT((100/(J100*[7]Inputs!$B$9))^2/(K100^2+1))*[7]Inputs!$B$8^2/100</f>
        <v>1.1936621144128245</v>
      </c>
      <c r="T100">
        <f>SQRT((100/(J100*[7]Inputs!$B$9))^2-SQRT((100/(J100*[7]Inputs!$B$9))^2/(K100^2+1))^2)*[7]Inputs!$B$8^2/100/2/PI()/50</f>
        <v>5.3193623249290889E-2</v>
      </c>
      <c r="U100">
        <v>0</v>
      </c>
      <c r="V100">
        <v>1</v>
      </c>
      <c r="W100" t="str">
        <f t="shared" si="4"/>
        <v>PSCAD_DMAT_SF_1P_SCR10_XR14_P1_Q0_1P.Unbalanced.73_1</v>
      </c>
      <c r="X100" t="str">
        <f t="shared" si="5"/>
        <v>1_0_10_14</v>
      </c>
      <c r="Z100">
        <v>0</v>
      </c>
    </row>
    <row r="101" spans="1:26" outlineLevel="1" x14ac:dyDescent="0.25">
      <c r="A101" s="1" t="s">
        <v>437</v>
      </c>
      <c r="B101" t="s">
        <v>55</v>
      </c>
      <c r="C101" t="s">
        <v>19</v>
      </c>
      <c r="D101" t="s">
        <v>1371</v>
      </c>
      <c r="E101" t="s">
        <v>310</v>
      </c>
      <c r="F101" t="s">
        <v>304</v>
      </c>
      <c r="G101">
        <v>20</v>
      </c>
      <c r="H101">
        <v>1</v>
      </c>
      <c r="I101" s="7">
        <v>0</v>
      </c>
      <c r="J101" s="7">
        <f>[7]Inputs!$B$6</f>
        <v>7.06</v>
      </c>
      <c r="K101" s="7">
        <f>[7]Inputs!$C$6</f>
        <v>1.63</v>
      </c>
      <c r="L101" s="5" t="str">
        <f>VLOOKUP(X101,[7]Inputs!$A:$F,6,FALSE)</f>
        <v>0.9653</v>
      </c>
      <c r="M101" s="5" t="str">
        <f>VLOOKUP(X101,[7]Inputs!$A:$H,8,FALSE)</f>
        <v>1.0000</v>
      </c>
      <c r="N101" s="5" t="str">
        <f>VLOOKUP(X101,[7]Inputs!$A:$H,7,FALSE)</f>
        <v>1.0300</v>
      </c>
      <c r="O101">
        <v>0</v>
      </c>
      <c r="P101">
        <v>0.43</v>
      </c>
      <c r="Q101" s="17">
        <f>(SQRT((100/(J101*[7]Inputs!$B$9))^2/(K101^2+1)))*([7]Inputs!$B$8^2/100)</f>
        <v>12.409471324438538</v>
      </c>
      <c r="R101" s="17">
        <f>SQRT((([7]Inputs!$B$8^2/100)*100/(J101*[7]Inputs!$B$9))^2-(Q101)^2)/(2*PI()*50)</f>
        <v>6.4385935699593638E-2</v>
      </c>
      <c r="S101">
        <f>SQRT((100/(J101*[7]Inputs!$B$9))^2/(K101^2+1))*[7]Inputs!$B$8^2/100</f>
        <v>12.409471324438538</v>
      </c>
      <c r="T101">
        <f>SQRT((100/(J101*[7]Inputs!$B$9))^2-SQRT((100/(J101*[7]Inputs!$B$9))^2/(K101^2+1))^2)*[7]Inputs!$B$8^2/100/2/PI()/50</f>
        <v>6.4385935699593638E-2</v>
      </c>
      <c r="U101">
        <v>0</v>
      </c>
      <c r="V101">
        <v>1</v>
      </c>
      <c r="W101" t="str">
        <f t="shared" si="4"/>
        <v>PSCAD_DMAT_SF_1P_SCR7.06_XR1.63_P1_Q0_1P.Unbalanced.73_2</v>
      </c>
      <c r="X101" t="str">
        <f t="shared" si="5"/>
        <v>1_0_7.06_1.63</v>
      </c>
      <c r="Z101">
        <v>0</v>
      </c>
    </row>
    <row r="102" spans="1:26" outlineLevel="1" x14ac:dyDescent="0.25">
      <c r="A102" s="1" t="s">
        <v>438</v>
      </c>
      <c r="B102" t="s">
        <v>55</v>
      </c>
      <c r="C102" t="s">
        <v>19</v>
      </c>
      <c r="D102" t="s">
        <v>1371</v>
      </c>
      <c r="E102" t="s">
        <v>310</v>
      </c>
      <c r="F102" t="s">
        <v>304</v>
      </c>
      <c r="G102">
        <v>20</v>
      </c>
      <c r="H102">
        <v>1</v>
      </c>
      <c r="I102" s="7">
        <v>0</v>
      </c>
      <c r="J102" s="7">
        <f>[7]Inputs!$B$7</f>
        <v>4.53</v>
      </c>
      <c r="K102" s="7">
        <f>[7]Inputs!$C$7</f>
        <v>1.21</v>
      </c>
      <c r="L102" s="5" t="str">
        <f>VLOOKUP(X102,[7]Inputs!$A:$F,6,FALSE)</f>
        <v>0.9087</v>
      </c>
      <c r="M102" s="5" t="str">
        <f>VLOOKUP(X102,[7]Inputs!$A:$H,8,FALSE)</f>
        <v>1.0000</v>
      </c>
      <c r="N102" s="5" t="str">
        <f>VLOOKUP(X102,[7]Inputs!$A:$H,7,FALSE)</f>
        <v>1.0300</v>
      </c>
      <c r="O102">
        <v>0</v>
      </c>
      <c r="P102">
        <v>0.43</v>
      </c>
      <c r="Q102" s="17">
        <f>(SQRT((100/(J102*[7]Inputs!$B$9))^2/(K102^2+1)))*([7]Inputs!$B$8^2/100)</f>
        <v>23.560643977140487</v>
      </c>
      <c r="R102" s="17">
        <f>SQRT((([7]Inputs!$B$8^2/100)*100/(J102*[7]Inputs!$B$9))^2-(Q102)^2)/(2*PI()*50)</f>
        <v>9.0744989423642855E-2</v>
      </c>
      <c r="S102">
        <f>SQRT((100/(J102*[7]Inputs!$B$9))^2/(K102^2+1))*[7]Inputs!$B$8^2/100</f>
        <v>23.560643977140487</v>
      </c>
      <c r="T102">
        <f>SQRT((100/(J102*[7]Inputs!$B$9))^2-SQRT((100/(J102*[7]Inputs!$B$9))^2/(K102^2+1))^2)*[7]Inputs!$B$8^2/100/2/PI()/50</f>
        <v>9.0744989423642869E-2</v>
      </c>
      <c r="U102">
        <v>0</v>
      </c>
      <c r="V102">
        <v>1</v>
      </c>
      <c r="W102" t="str">
        <f t="shared" si="4"/>
        <v>PSCAD_DMAT_SF_1P_SCR4.53_XR1.21_P1_Q0_1P.Unbalanced.73_3</v>
      </c>
      <c r="X102" t="str">
        <f t="shared" si="5"/>
        <v>1_0_4.53_1.21</v>
      </c>
      <c r="Z102">
        <v>0</v>
      </c>
    </row>
    <row r="103" spans="1:26" outlineLevel="1" x14ac:dyDescent="0.25">
      <c r="A103" s="1" t="s">
        <v>439</v>
      </c>
      <c r="B103" t="s">
        <v>55</v>
      </c>
      <c r="C103" t="s">
        <v>19</v>
      </c>
      <c r="D103" t="s">
        <v>1371</v>
      </c>
      <c r="E103" t="s">
        <v>310</v>
      </c>
      <c r="F103" t="s">
        <v>304</v>
      </c>
      <c r="G103">
        <v>20</v>
      </c>
      <c r="H103">
        <v>1</v>
      </c>
      <c r="I103" s="7">
        <v>-0.3</v>
      </c>
      <c r="J103" s="7">
        <v>10</v>
      </c>
      <c r="K103" s="7">
        <v>14</v>
      </c>
      <c r="L103" s="5" t="str">
        <f>VLOOKUP(X103,[7]Inputs!$A:$F,6,FALSE)</f>
        <v>1.0567</v>
      </c>
      <c r="M103" s="5" t="str">
        <f>VLOOKUP(X103,[7]Inputs!$A:$H,8,FALSE)</f>
        <v>0.9875</v>
      </c>
      <c r="N103" s="5" t="str">
        <f>VLOOKUP(X103,[7]Inputs!$A:$H,7,FALSE)</f>
        <v>1.0148</v>
      </c>
      <c r="O103">
        <v>0</v>
      </c>
      <c r="P103">
        <v>0.43</v>
      </c>
      <c r="Q103" s="17">
        <f>(SQRT((100/(J103*[7]Inputs!$B$9))^2/(K103^2+1)))*([7]Inputs!$B$8^2/100)</f>
        <v>1.1936621144128248</v>
      </c>
      <c r="R103" s="17">
        <f>SQRT((([7]Inputs!$B$8^2/100)*100/(J103*[7]Inputs!$B$9))^2-(Q103)^2)/(2*PI()*50)</f>
        <v>5.3193623249290875E-2</v>
      </c>
      <c r="S103">
        <f>SQRT((100/(J103*[7]Inputs!$B$9))^2/(K103^2+1))*[7]Inputs!$B$8^2/100</f>
        <v>1.1936621144128245</v>
      </c>
      <c r="T103">
        <f>SQRT((100/(J103*[7]Inputs!$B$9))^2-SQRT((100/(J103*[7]Inputs!$B$9))^2/(K103^2+1))^2)*[7]Inputs!$B$8^2/100/2/PI()/50</f>
        <v>5.3193623249290889E-2</v>
      </c>
      <c r="U103">
        <v>0</v>
      </c>
      <c r="V103">
        <v>1</v>
      </c>
      <c r="W103" t="str">
        <f t="shared" si="4"/>
        <v>PSCAD_DMAT_SF_1P_SCR10_XR14_P1_Q-0.3_1P.Unbalanced.74</v>
      </c>
      <c r="X103" t="str">
        <f t="shared" si="5"/>
        <v>1_-0.3_10_14</v>
      </c>
      <c r="Z103">
        <v>0</v>
      </c>
    </row>
    <row r="104" spans="1:26" outlineLevel="1" x14ac:dyDescent="0.25">
      <c r="A104" s="1" t="s">
        <v>440</v>
      </c>
      <c r="B104" t="s">
        <v>55</v>
      </c>
      <c r="C104" t="s">
        <v>19</v>
      </c>
      <c r="D104" t="s">
        <v>1371</v>
      </c>
      <c r="E104" t="s">
        <v>310</v>
      </c>
      <c r="F104" t="s">
        <v>304</v>
      </c>
      <c r="G104">
        <v>20</v>
      </c>
      <c r="H104">
        <v>1</v>
      </c>
      <c r="I104" s="7">
        <v>0.3</v>
      </c>
      <c r="J104" s="7">
        <v>10</v>
      </c>
      <c r="K104" s="7">
        <v>14</v>
      </c>
      <c r="L104" s="5" t="str">
        <f>VLOOKUP(X104,[7]Inputs!$A:$F,6,FALSE)</f>
        <v>0.9986</v>
      </c>
      <c r="M104" s="5" t="str">
        <f>VLOOKUP(X104,[7]Inputs!$A:$H,8,FALSE)</f>
        <v>1.0375</v>
      </c>
      <c r="N104" s="5" t="str">
        <f>VLOOKUP(X104,[7]Inputs!$A:$H,7,FALSE)</f>
        <v>1.0452</v>
      </c>
      <c r="O104">
        <v>0</v>
      </c>
      <c r="P104">
        <v>0.43</v>
      </c>
      <c r="Q104" s="17">
        <f>(SQRT((100/(J104*[7]Inputs!$B$9))^2/(K104^2+1)))*([7]Inputs!$B$8^2/100)</f>
        <v>1.1936621144128248</v>
      </c>
      <c r="R104" s="17">
        <f>SQRT((([7]Inputs!$B$8^2/100)*100/(J104*[7]Inputs!$B$9))^2-(Q104)^2)/(2*PI()*50)</f>
        <v>5.3193623249290875E-2</v>
      </c>
      <c r="S104">
        <f>SQRT((100/(J104*[7]Inputs!$B$9))^2/(K104^2+1))*[7]Inputs!$B$8^2/100</f>
        <v>1.1936621144128245</v>
      </c>
      <c r="T104">
        <f>SQRT((100/(J104*[7]Inputs!$B$9))^2-SQRT((100/(J104*[7]Inputs!$B$9))^2/(K104^2+1))^2)*[7]Inputs!$B$8^2/100/2/PI()/50</f>
        <v>5.3193623249290889E-2</v>
      </c>
      <c r="U104">
        <v>0</v>
      </c>
      <c r="V104">
        <v>1</v>
      </c>
      <c r="W104" t="str">
        <f t="shared" si="4"/>
        <v>PSCAD_DMAT_SF_1P_SCR10_XR14_P1_Q0.3_1P.Unbalanced.75</v>
      </c>
      <c r="X104" t="str">
        <f t="shared" si="5"/>
        <v>1_0.3_10_14</v>
      </c>
      <c r="Z104">
        <v>0</v>
      </c>
    </row>
    <row r="105" spans="1:26" outlineLevel="1" x14ac:dyDescent="0.25">
      <c r="A105" s="1" t="s">
        <v>441</v>
      </c>
      <c r="B105" t="s">
        <v>55</v>
      </c>
      <c r="C105" t="s">
        <v>19</v>
      </c>
      <c r="D105" t="s">
        <v>1371</v>
      </c>
      <c r="E105" t="s">
        <v>310</v>
      </c>
      <c r="F105" t="s">
        <v>304</v>
      </c>
      <c r="G105">
        <v>20</v>
      </c>
      <c r="H105">
        <v>1</v>
      </c>
      <c r="I105" s="7">
        <v>0</v>
      </c>
      <c r="J105" s="7">
        <v>3</v>
      </c>
      <c r="K105" s="7">
        <v>14</v>
      </c>
      <c r="L105" s="5" t="str">
        <f>VLOOKUP(X105,[7]Inputs!$A:$F,6,FALSE)</f>
        <v>1.0573</v>
      </c>
      <c r="M105" s="5" t="str">
        <f>VLOOKUP(X105,[7]Inputs!$A:$H,8,FALSE)</f>
        <v>1.0125</v>
      </c>
      <c r="N105" s="5" t="str">
        <f>VLOOKUP(X105,[7]Inputs!$A:$H,7,FALSE)</f>
        <v>1.0300</v>
      </c>
      <c r="O105">
        <v>0</v>
      </c>
      <c r="P105">
        <v>0.43</v>
      </c>
      <c r="Q105" s="17">
        <f>(SQRT((100/(J105*[7]Inputs!$B$9))^2/(K105^2+1)))*([7]Inputs!$B$8^2/100)</f>
        <v>3.9788737147094158</v>
      </c>
      <c r="R105" s="17">
        <f>SQRT((([7]Inputs!$B$8^2/100)*100/(J105*[7]Inputs!$B$9))^2-(Q105)^2)/(2*PI()*50)</f>
        <v>0.17731207749763625</v>
      </c>
      <c r="S105">
        <f>SQRT((100/(J105*[7]Inputs!$B$9))^2/(K105^2+1))*[7]Inputs!$B$8^2/100</f>
        <v>3.9788737147094158</v>
      </c>
      <c r="T105">
        <f>SQRT((100/(J105*[7]Inputs!$B$9))^2-SQRT((100/(J105*[7]Inputs!$B$9))^2/(K105^2+1))^2)*[7]Inputs!$B$8^2/100/2/PI()/50</f>
        <v>0.17731207749763631</v>
      </c>
      <c r="U105">
        <v>0</v>
      </c>
      <c r="V105">
        <v>1</v>
      </c>
      <c r="W105" t="str">
        <f t="shared" si="4"/>
        <v>PSCAD_DMAT_SF_1P_SCR3_XR14_P1_Q0_1P.Unbalanced.76</v>
      </c>
      <c r="X105" t="str">
        <f t="shared" si="5"/>
        <v>1_0_3_14</v>
      </c>
      <c r="Z105">
        <v>0</v>
      </c>
    </row>
    <row r="106" spans="1:26" outlineLevel="1" x14ac:dyDescent="0.25">
      <c r="A106" s="1" t="s">
        <v>442</v>
      </c>
      <c r="B106" t="s">
        <v>55</v>
      </c>
      <c r="C106" t="s">
        <v>19</v>
      </c>
      <c r="D106" t="s">
        <v>1371</v>
      </c>
      <c r="E106" t="s">
        <v>310</v>
      </c>
      <c r="F106" t="s">
        <v>304</v>
      </c>
      <c r="G106">
        <v>20</v>
      </c>
      <c r="H106">
        <v>1</v>
      </c>
      <c r="I106" s="7">
        <v>-0.3</v>
      </c>
      <c r="J106" s="7">
        <v>3</v>
      </c>
      <c r="K106" s="7">
        <v>3</v>
      </c>
      <c r="L106" s="5" t="str">
        <f>VLOOKUP(X106,[7]Inputs!$A:$F,6,FALSE)</f>
        <v>1.0741</v>
      </c>
      <c r="M106" s="5" t="str">
        <f>VLOOKUP(X106,[7]Inputs!$A:$H,8,FALSE)</f>
        <v>0.9875</v>
      </c>
      <c r="N106" s="5" t="str">
        <f>VLOOKUP(X106,[7]Inputs!$A:$H,7,FALSE)</f>
        <v>1.0148</v>
      </c>
      <c r="O106">
        <v>0</v>
      </c>
      <c r="P106">
        <v>0.43</v>
      </c>
      <c r="Q106" s="17">
        <f>(SQRT((100/(J106*[7]Inputs!$B$9))^2/(K106^2+1)))*([7]Inputs!$B$8^2/100)</f>
        <v>17.660104471401876</v>
      </c>
      <c r="R106" s="17">
        <f>SQRT((([7]Inputs!$B$8^2/100)*100/(J106*[7]Inputs!$B$9))^2-(Q106)^2)/(2*PI()*50)</f>
        <v>0.16864157532857349</v>
      </c>
      <c r="S106">
        <f>SQRT((100/(J106*[7]Inputs!$B$9))^2/(K106^2+1))*[7]Inputs!$B$8^2/100</f>
        <v>17.660104471401873</v>
      </c>
      <c r="T106">
        <f>SQRT((100/(J106*[7]Inputs!$B$9))^2-SQRT((100/(J106*[7]Inputs!$B$9))^2/(K106^2+1))^2)*[7]Inputs!$B$8^2/100/2/PI()/50</f>
        <v>0.16864157532857349</v>
      </c>
      <c r="U106">
        <v>0</v>
      </c>
      <c r="V106">
        <v>1</v>
      </c>
      <c r="W106" t="str">
        <f t="shared" si="4"/>
        <v>PSCAD_DMAT_SF_1P_SCR3_XR3_P1_Q-0.3_1P.Unbalanced.77</v>
      </c>
      <c r="X106" t="str">
        <f t="shared" si="5"/>
        <v>1_-0.3_3_3</v>
      </c>
      <c r="Z106">
        <v>0</v>
      </c>
    </row>
    <row r="107" spans="1:26" outlineLevel="1" x14ac:dyDescent="0.25">
      <c r="A107" s="1" t="s">
        <v>443</v>
      </c>
      <c r="B107" t="s">
        <v>55</v>
      </c>
      <c r="C107" t="s">
        <v>19</v>
      </c>
      <c r="D107" t="s">
        <v>1371</v>
      </c>
      <c r="E107" t="s">
        <v>310</v>
      </c>
      <c r="F107" t="s">
        <v>304</v>
      </c>
      <c r="G107">
        <v>20</v>
      </c>
      <c r="H107">
        <v>1</v>
      </c>
      <c r="I107" s="7">
        <v>0.3</v>
      </c>
      <c r="J107" s="7">
        <v>3</v>
      </c>
      <c r="K107" s="7">
        <v>3</v>
      </c>
      <c r="L107" s="5" t="str">
        <f>VLOOKUP(X107,[7]Inputs!$A:$F,6,FALSE)</f>
        <v>0.8802</v>
      </c>
      <c r="M107" s="5" t="str">
        <f>VLOOKUP(X107,[7]Inputs!$A:$H,8,FALSE)</f>
        <v>1.0375</v>
      </c>
      <c r="N107" s="5" t="str">
        <f>VLOOKUP(X107,[7]Inputs!$A:$H,7,FALSE)</f>
        <v>1.0452</v>
      </c>
      <c r="O107">
        <v>0</v>
      </c>
      <c r="P107">
        <v>0.43</v>
      </c>
      <c r="Q107" s="17">
        <f>(SQRT((100/(J107*[7]Inputs!$B$9))^2/(K107^2+1)))*([7]Inputs!$B$8^2/100)</f>
        <v>17.660104471401876</v>
      </c>
      <c r="R107" s="17">
        <f>SQRT((([7]Inputs!$B$8^2/100)*100/(J107*[7]Inputs!$B$9))^2-(Q107)^2)/(2*PI()*50)</f>
        <v>0.16864157532857349</v>
      </c>
      <c r="S107">
        <f>SQRT((100/(J107*[7]Inputs!$B$9))^2/(K107^2+1))*[7]Inputs!$B$8^2/100</f>
        <v>17.660104471401873</v>
      </c>
      <c r="T107">
        <f>SQRT((100/(J107*[7]Inputs!$B$9))^2-SQRT((100/(J107*[7]Inputs!$B$9))^2/(K107^2+1))^2)*[7]Inputs!$B$8^2/100/2/PI()/50</f>
        <v>0.16864157532857349</v>
      </c>
      <c r="U107">
        <v>0</v>
      </c>
      <c r="V107">
        <v>1</v>
      </c>
      <c r="W107" t="str">
        <f t="shared" si="4"/>
        <v>PSCAD_DMAT_SF_1P_SCR3_XR3_P1_Q0.3_1P.Unbalanced.78</v>
      </c>
      <c r="X107" t="str">
        <f t="shared" si="5"/>
        <v>1_0.3_3_3</v>
      </c>
      <c r="Z107">
        <v>0</v>
      </c>
    </row>
    <row r="108" spans="1:26" outlineLevel="1" x14ac:dyDescent="0.25">
      <c r="A108" s="1" t="s">
        <v>444</v>
      </c>
      <c r="B108" t="s">
        <v>55</v>
      </c>
      <c r="C108" t="s">
        <v>19</v>
      </c>
      <c r="D108" t="s">
        <v>1371</v>
      </c>
      <c r="E108" t="s">
        <v>310</v>
      </c>
      <c r="F108" t="s">
        <v>304</v>
      </c>
      <c r="G108">
        <v>20</v>
      </c>
      <c r="H108">
        <v>0.05</v>
      </c>
      <c r="I108" s="7">
        <v>0</v>
      </c>
      <c r="J108" s="7">
        <v>10</v>
      </c>
      <c r="K108" s="7">
        <v>14</v>
      </c>
      <c r="L108" s="5" t="str">
        <f>VLOOKUP(X108,[7]Inputs!$A:$F,6,FALSE)</f>
        <v>1.0296</v>
      </c>
      <c r="M108" s="5" t="str">
        <f>VLOOKUP(X108,[7]Inputs!$A:$H,8,FALSE)</f>
        <v>1.0000</v>
      </c>
      <c r="N108" s="5" t="str">
        <f>VLOOKUP(X108,[7]Inputs!$A:$H,7,FALSE)</f>
        <v>1.0300</v>
      </c>
      <c r="O108">
        <v>0</v>
      </c>
      <c r="P108">
        <v>0.43</v>
      </c>
      <c r="Q108" s="17">
        <f>(SQRT((100/(J108*[7]Inputs!$B$9))^2/(K108^2+1)))*([7]Inputs!$B$8^2/100)</f>
        <v>1.1936621144128248</v>
      </c>
      <c r="R108" s="17">
        <f>SQRT((([7]Inputs!$B$8^2/100)*100/(J108*[7]Inputs!$B$9))^2-(Q108)^2)/(2*PI()*50)</f>
        <v>5.3193623249290875E-2</v>
      </c>
      <c r="S108">
        <f>SQRT((100/(J108*[7]Inputs!$B$9))^2/(K108^2+1))*[7]Inputs!$B$8^2/100</f>
        <v>1.1936621144128245</v>
      </c>
      <c r="T108">
        <f>SQRT((100/(J108*[7]Inputs!$B$9))^2-SQRT((100/(J108*[7]Inputs!$B$9))^2/(K108^2+1))^2)*[7]Inputs!$B$8^2/100/2/PI()/50</f>
        <v>5.3193623249290889E-2</v>
      </c>
      <c r="U108">
        <v>0</v>
      </c>
      <c r="V108">
        <v>1</v>
      </c>
      <c r="W108" t="str">
        <f t="shared" si="4"/>
        <v>PSCAD_DMAT_SF_1P_SCR10_XR14_P0.05_Q0_1P.Unbalanced.79_1</v>
      </c>
      <c r="X108" t="str">
        <f t="shared" si="5"/>
        <v>0.05_0_10_14</v>
      </c>
      <c r="Z108">
        <v>0</v>
      </c>
    </row>
    <row r="109" spans="1:26" outlineLevel="1" x14ac:dyDescent="0.25">
      <c r="A109" s="1" t="s">
        <v>445</v>
      </c>
      <c r="B109" t="s">
        <v>55</v>
      </c>
      <c r="C109" t="s">
        <v>19</v>
      </c>
      <c r="D109" t="s">
        <v>1371</v>
      </c>
      <c r="E109" t="s">
        <v>310</v>
      </c>
      <c r="F109" t="s">
        <v>304</v>
      </c>
      <c r="G109">
        <v>20</v>
      </c>
      <c r="H109">
        <v>0.05</v>
      </c>
      <c r="I109" s="7">
        <v>0</v>
      </c>
      <c r="J109" s="7">
        <f>[7]Inputs!$B$6</f>
        <v>7.06</v>
      </c>
      <c r="K109" s="7">
        <f>[7]Inputs!$C$6</f>
        <v>1.63</v>
      </c>
      <c r="L109" s="5" t="str">
        <f>VLOOKUP(X109,[7]Inputs!$A:$F,6,FALSE)</f>
        <v>1.0264</v>
      </c>
      <c r="M109" s="5" t="str">
        <f>VLOOKUP(X109,[7]Inputs!$A:$H,8,FALSE)</f>
        <v>1.0000</v>
      </c>
      <c r="N109" s="5" t="str">
        <f>VLOOKUP(X109,[7]Inputs!$A:$H,7,FALSE)</f>
        <v>1.0300</v>
      </c>
      <c r="O109">
        <v>0</v>
      </c>
      <c r="P109">
        <v>0.43</v>
      </c>
      <c r="Q109" s="17">
        <f>(SQRT((100/(J109*[7]Inputs!$B$9))^2/(K109^2+1)))*([7]Inputs!$B$8^2/100)</f>
        <v>12.409471324438538</v>
      </c>
      <c r="R109" s="17">
        <f>SQRT((([7]Inputs!$B$8^2/100)*100/(J109*[7]Inputs!$B$9))^2-(Q109)^2)/(2*PI()*50)</f>
        <v>6.4385935699593638E-2</v>
      </c>
      <c r="S109">
        <f>SQRT((100/(J109*[7]Inputs!$B$9))^2/(K109^2+1))*[7]Inputs!$B$8^2/100</f>
        <v>12.409471324438538</v>
      </c>
      <c r="T109">
        <f>SQRT((100/(J109*[7]Inputs!$B$9))^2-SQRT((100/(J109*[7]Inputs!$B$9))^2/(K109^2+1))^2)*[7]Inputs!$B$8^2/100/2/PI()/50</f>
        <v>6.4385935699593638E-2</v>
      </c>
      <c r="U109">
        <v>0</v>
      </c>
      <c r="V109">
        <v>1</v>
      </c>
      <c r="W109" t="str">
        <f t="shared" si="4"/>
        <v>PSCAD_DMAT_SF_1P_SCR7.06_XR1.63_P0.05_Q0_1P.Unbalanced.79_2</v>
      </c>
      <c r="X109" t="str">
        <f t="shared" si="5"/>
        <v>0.05_0_7.06_1.63</v>
      </c>
      <c r="Z109">
        <v>0</v>
      </c>
    </row>
    <row r="110" spans="1:26" outlineLevel="1" x14ac:dyDescent="0.25">
      <c r="A110" s="1" t="s">
        <v>446</v>
      </c>
      <c r="B110" t="s">
        <v>55</v>
      </c>
      <c r="C110" t="s">
        <v>19</v>
      </c>
      <c r="D110" t="s">
        <v>1371</v>
      </c>
      <c r="E110" t="s">
        <v>310</v>
      </c>
      <c r="F110" t="s">
        <v>304</v>
      </c>
      <c r="G110">
        <v>20</v>
      </c>
      <c r="H110">
        <v>0.05</v>
      </c>
      <c r="I110" s="7">
        <v>0</v>
      </c>
      <c r="J110" s="7">
        <f>[7]Inputs!$B$7</f>
        <v>4.53</v>
      </c>
      <c r="K110" s="7">
        <f>[7]Inputs!$C$7</f>
        <v>1.21</v>
      </c>
      <c r="L110" s="5" t="str">
        <f>VLOOKUP(X110,[7]Inputs!$A:$F,6,FALSE)</f>
        <v>1.0233</v>
      </c>
      <c r="M110" s="5" t="str">
        <f>VLOOKUP(X110,[7]Inputs!$A:$H,8,FALSE)</f>
        <v>1.0000</v>
      </c>
      <c r="N110" s="5" t="str">
        <f>VLOOKUP(X110,[7]Inputs!$A:$H,7,FALSE)</f>
        <v>1.0300</v>
      </c>
      <c r="O110">
        <v>0</v>
      </c>
      <c r="P110">
        <v>0.43</v>
      </c>
      <c r="Q110" s="17">
        <f>(SQRT((100/(J110*[7]Inputs!$B$9))^2/(K110^2+1)))*([7]Inputs!$B$8^2/100)</f>
        <v>23.560643977140487</v>
      </c>
      <c r="R110" s="17">
        <f>SQRT((([7]Inputs!$B$8^2/100)*100/(J110*[7]Inputs!$B$9))^2-(Q110)^2)/(2*PI()*50)</f>
        <v>9.0744989423642855E-2</v>
      </c>
      <c r="S110">
        <f>SQRT((100/(J110*[7]Inputs!$B$9))^2/(K110^2+1))*[7]Inputs!$B$8^2/100</f>
        <v>23.560643977140487</v>
      </c>
      <c r="T110">
        <f>SQRT((100/(J110*[7]Inputs!$B$9))^2-SQRT((100/(J110*[7]Inputs!$B$9))^2/(K110^2+1))^2)*[7]Inputs!$B$8^2/100/2/PI()/50</f>
        <v>9.0744989423642869E-2</v>
      </c>
      <c r="U110">
        <v>0</v>
      </c>
      <c r="V110">
        <v>1</v>
      </c>
      <c r="W110" t="str">
        <f t="shared" si="4"/>
        <v>PSCAD_DMAT_SF_1P_SCR4.53_XR1.21_P0.05_Q0_1P.Unbalanced.79_3</v>
      </c>
      <c r="X110" t="str">
        <f t="shared" si="5"/>
        <v>0.05_0_4.53_1.21</v>
      </c>
      <c r="Z110">
        <v>0</v>
      </c>
    </row>
    <row r="111" spans="1:26" outlineLevel="1" x14ac:dyDescent="0.25">
      <c r="A111" s="1" t="s">
        <v>447</v>
      </c>
      <c r="B111" t="s">
        <v>55</v>
      </c>
      <c r="C111" t="s">
        <v>19</v>
      </c>
      <c r="D111" t="s">
        <v>1371</v>
      </c>
      <c r="E111" t="s">
        <v>310</v>
      </c>
      <c r="F111" t="s">
        <v>304</v>
      </c>
      <c r="G111">
        <v>20</v>
      </c>
      <c r="H111">
        <v>0.05</v>
      </c>
      <c r="I111" s="7">
        <v>-0.3</v>
      </c>
      <c r="J111" s="7">
        <v>10</v>
      </c>
      <c r="K111" s="7">
        <v>14</v>
      </c>
      <c r="L111" s="5" t="str">
        <f>VLOOKUP(X111,[7]Inputs!$A:$F,6,FALSE)</f>
        <v>1.0587</v>
      </c>
      <c r="M111" s="5" t="str">
        <f>VLOOKUP(X111,[7]Inputs!$A:$H,8,FALSE)</f>
        <v>0.9750</v>
      </c>
      <c r="N111" s="5" t="str">
        <f>VLOOKUP(X111,[7]Inputs!$A:$H,7,FALSE)</f>
        <v>1.0148</v>
      </c>
      <c r="O111">
        <v>0</v>
      </c>
      <c r="P111">
        <v>0.43</v>
      </c>
      <c r="Q111" s="17">
        <f>(SQRT((100/(J111*[7]Inputs!$B$9))^2/(K111^2+1)))*([7]Inputs!$B$8^2/100)</f>
        <v>1.1936621144128248</v>
      </c>
      <c r="R111" s="17">
        <f>SQRT((([7]Inputs!$B$8^2/100)*100/(J111*[7]Inputs!$B$9))^2-(Q111)^2)/(2*PI()*50)</f>
        <v>5.3193623249290875E-2</v>
      </c>
      <c r="S111">
        <f>SQRT((100/(J111*[7]Inputs!$B$9))^2/(K111^2+1))*[7]Inputs!$B$8^2/100</f>
        <v>1.1936621144128245</v>
      </c>
      <c r="T111">
        <f>SQRT((100/(J111*[7]Inputs!$B$9))^2-SQRT((100/(J111*[7]Inputs!$B$9))^2/(K111^2+1))^2)*[7]Inputs!$B$8^2/100/2/PI()/50</f>
        <v>5.3193623249290889E-2</v>
      </c>
      <c r="U111">
        <v>0</v>
      </c>
      <c r="V111">
        <v>1</v>
      </c>
      <c r="W111" t="str">
        <f t="shared" si="4"/>
        <v>PSCAD_DMAT_SF_1P_SCR10_XR14_P0.05_Q-0.3_1P.Unbalanced.80</v>
      </c>
      <c r="X111" t="str">
        <f t="shared" si="5"/>
        <v>0.05_-0.3_10_14</v>
      </c>
      <c r="Z111">
        <v>0</v>
      </c>
    </row>
    <row r="112" spans="1:26" outlineLevel="1" x14ac:dyDescent="0.25">
      <c r="A112" s="1" t="s">
        <v>448</v>
      </c>
      <c r="B112" t="s">
        <v>55</v>
      </c>
      <c r="C112" t="s">
        <v>19</v>
      </c>
      <c r="D112" t="s">
        <v>1371</v>
      </c>
      <c r="E112" t="s">
        <v>310</v>
      </c>
      <c r="F112" t="s">
        <v>304</v>
      </c>
      <c r="G112">
        <v>20</v>
      </c>
      <c r="H112">
        <v>0.05</v>
      </c>
      <c r="I112" s="7">
        <v>0.3</v>
      </c>
      <c r="J112" s="7">
        <v>10</v>
      </c>
      <c r="K112" s="7">
        <v>14</v>
      </c>
      <c r="L112" s="5" t="str">
        <f>VLOOKUP(X112,[7]Inputs!$A:$F,6,FALSE)</f>
        <v>1.0006</v>
      </c>
      <c r="M112" s="5" t="str">
        <f>VLOOKUP(X112,[7]Inputs!$A:$H,8,FALSE)</f>
        <v>1.0250</v>
      </c>
      <c r="N112" s="5" t="str">
        <f>VLOOKUP(X112,[7]Inputs!$A:$H,7,FALSE)</f>
        <v>1.0452</v>
      </c>
      <c r="O112">
        <v>0</v>
      </c>
      <c r="P112">
        <v>0.43</v>
      </c>
      <c r="Q112" s="17">
        <f>(SQRT((100/(J112*[7]Inputs!$B$9))^2/(K112^2+1)))*([7]Inputs!$B$8^2/100)</f>
        <v>1.1936621144128248</v>
      </c>
      <c r="R112" s="17">
        <f>SQRT((([7]Inputs!$B$8^2/100)*100/(J112*[7]Inputs!$B$9))^2-(Q112)^2)/(2*PI()*50)</f>
        <v>5.3193623249290875E-2</v>
      </c>
      <c r="S112">
        <f>SQRT((100/(J112*[7]Inputs!$B$9))^2/(K112^2+1))*[7]Inputs!$B$8^2/100</f>
        <v>1.1936621144128245</v>
      </c>
      <c r="T112">
        <f>SQRT((100/(J112*[7]Inputs!$B$9))^2-SQRT((100/(J112*[7]Inputs!$B$9))^2/(K112^2+1))^2)*[7]Inputs!$B$8^2/100/2/PI()/50</f>
        <v>5.3193623249290889E-2</v>
      </c>
      <c r="U112">
        <v>0</v>
      </c>
      <c r="V112">
        <v>1</v>
      </c>
      <c r="W112" t="str">
        <f t="shared" si="4"/>
        <v>PSCAD_DMAT_SF_1P_SCR10_XR14_P0.05_Q0.3_1P.Unbalanced.81</v>
      </c>
      <c r="X112" t="str">
        <f t="shared" si="5"/>
        <v>0.05_0.3_10_14</v>
      </c>
      <c r="Z112">
        <v>0</v>
      </c>
    </row>
    <row r="113" spans="1:26" outlineLevel="1" x14ac:dyDescent="0.25">
      <c r="A113" s="1" t="s">
        <v>449</v>
      </c>
      <c r="B113" t="s">
        <v>55</v>
      </c>
      <c r="C113" t="s">
        <v>19</v>
      </c>
      <c r="D113" t="s">
        <v>1371</v>
      </c>
      <c r="E113" t="s">
        <v>310</v>
      </c>
      <c r="F113" t="s">
        <v>304</v>
      </c>
      <c r="G113">
        <v>20</v>
      </c>
      <c r="H113">
        <v>0.05</v>
      </c>
      <c r="I113" s="7">
        <v>0</v>
      </c>
      <c r="J113" s="7">
        <v>3</v>
      </c>
      <c r="K113" s="7">
        <v>14</v>
      </c>
      <c r="L113" s="5" t="str">
        <f>VLOOKUP(X113,[7]Inputs!$A:$F,6,FALSE)</f>
        <v>1.0288</v>
      </c>
      <c r="M113" s="5" t="str">
        <f>VLOOKUP(X113,[7]Inputs!$A:$H,8,FALSE)</f>
        <v>1.0000</v>
      </c>
      <c r="N113" s="5" t="str">
        <f>VLOOKUP(X113,[7]Inputs!$A:$H,7,FALSE)</f>
        <v>1.0300</v>
      </c>
      <c r="O113">
        <v>0</v>
      </c>
      <c r="P113">
        <v>0.43</v>
      </c>
      <c r="Q113" s="17">
        <f>(SQRT((100/(J113*[7]Inputs!$B$9))^2/(K113^2+1)))*([7]Inputs!$B$8^2/100)</f>
        <v>3.9788737147094158</v>
      </c>
      <c r="R113" s="17">
        <f>SQRT((([7]Inputs!$B$8^2/100)*100/(J113*[7]Inputs!$B$9))^2-(Q113)^2)/(2*PI()*50)</f>
        <v>0.17731207749763625</v>
      </c>
      <c r="S113">
        <f>SQRT((100/(J113*[7]Inputs!$B$9))^2/(K113^2+1))*[7]Inputs!$B$8^2/100</f>
        <v>3.9788737147094158</v>
      </c>
      <c r="T113">
        <f>SQRT((100/(J113*[7]Inputs!$B$9))^2-SQRT((100/(J113*[7]Inputs!$B$9))^2/(K113^2+1))^2)*[7]Inputs!$B$8^2/100/2/PI()/50</f>
        <v>0.17731207749763631</v>
      </c>
      <c r="U113">
        <v>0</v>
      </c>
      <c r="V113">
        <v>1</v>
      </c>
      <c r="W113" t="str">
        <f t="shared" si="4"/>
        <v>PSCAD_DMAT_SF_1P_SCR3_XR14_P0.05_Q0_1P.Unbalanced.82</v>
      </c>
      <c r="X113" t="str">
        <f t="shared" si="5"/>
        <v>0.05_0_3_14</v>
      </c>
      <c r="Z113">
        <v>0</v>
      </c>
    </row>
    <row r="114" spans="1:26" outlineLevel="1" x14ac:dyDescent="0.25">
      <c r="A114" s="1" t="s">
        <v>450</v>
      </c>
      <c r="B114" t="s">
        <v>55</v>
      </c>
      <c r="C114" t="s">
        <v>19</v>
      </c>
      <c r="D114" t="s">
        <v>1371</v>
      </c>
      <c r="E114" t="s">
        <v>310</v>
      </c>
      <c r="F114" t="s">
        <v>304</v>
      </c>
      <c r="G114">
        <v>20</v>
      </c>
      <c r="H114">
        <v>0.05</v>
      </c>
      <c r="I114" s="7">
        <v>-0.3</v>
      </c>
      <c r="J114" s="7">
        <v>3</v>
      </c>
      <c r="K114" s="7">
        <v>3</v>
      </c>
      <c r="L114" s="5" t="str">
        <f>VLOOKUP(X114,[7]Inputs!$A:$F,6,FALSE)</f>
        <v>1.1178</v>
      </c>
      <c r="M114" s="5" t="str">
        <f>VLOOKUP(X114,[7]Inputs!$A:$H,8,FALSE)</f>
        <v>0.9750</v>
      </c>
      <c r="N114" s="5" t="str">
        <f>VLOOKUP(X114,[7]Inputs!$A:$H,7,FALSE)</f>
        <v>1.0148</v>
      </c>
      <c r="O114">
        <v>0</v>
      </c>
      <c r="P114">
        <v>0.43</v>
      </c>
      <c r="Q114" s="17">
        <f>(SQRT((100/(J114*[7]Inputs!$B$9))^2/(K114^2+1)))*([7]Inputs!$B$8^2/100)</f>
        <v>17.660104471401876</v>
      </c>
      <c r="R114" s="17">
        <f>SQRT((([7]Inputs!$B$8^2/100)*100/(J114*[7]Inputs!$B$9))^2-(Q114)^2)/(2*PI()*50)</f>
        <v>0.16864157532857349</v>
      </c>
      <c r="S114">
        <f>SQRT((100/(J114*[7]Inputs!$B$9))^2/(K114^2+1))*[7]Inputs!$B$8^2/100</f>
        <v>17.660104471401873</v>
      </c>
      <c r="T114">
        <f>SQRT((100/(J114*[7]Inputs!$B$9))^2-SQRT((100/(J114*[7]Inputs!$B$9))^2/(K114^2+1))^2)*[7]Inputs!$B$8^2/100/2/PI()/50</f>
        <v>0.16864157532857349</v>
      </c>
      <c r="U114">
        <v>0</v>
      </c>
      <c r="V114">
        <v>1</v>
      </c>
      <c r="W114" t="str">
        <f t="shared" si="4"/>
        <v>PSCAD_DMAT_SF_1P_SCR3_XR3_P0.05_Q-0.3_1P.Unbalanced.83</v>
      </c>
      <c r="X114" t="str">
        <f t="shared" si="5"/>
        <v>0.05_-0.3_3_3</v>
      </c>
      <c r="Z114">
        <v>0</v>
      </c>
    </row>
    <row r="115" spans="1:26" outlineLevel="1" x14ac:dyDescent="0.25">
      <c r="A115" s="1" t="s">
        <v>451</v>
      </c>
      <c r="B115" t="s">
        <v>55</v>
      </c>
      <c r="C115" t="s">
        <v>19</v>
      </c>
      <c r="D115" t="s">
        <v>1371</v>
      </c>
      <c r="E115" t="s">
        <v>310</v>
      </c>
      <c r="F115" t="s">
        <v>304</v>
      </c>
      <c r="G115">
        <v>20</v>
      </c>
      <c r="H115">
        <v>0.05</v>
      </c>
      <c r="I115" s="7">
        <v>0.3</v>
      </c>
      <c r="J115" s="7">
        <v>3</v>
      </c>
      <c r="K115" s="7">
        <v>3</v>
      </c>
      <c r="L115" s="5" t="str">
        <f>VLOOKUP(X115,[7]Inputs!$A:$F,6,FALSE)</f>
        <v>0.9331</v>
      </c>
      <c r="M115" s="5" t="str">
        <f>VLOOKUP(X115,[7]Inputs!$A:$H,8,FALSE)</f>
        <v>1.0250</v>
      </c>
      <c r="N115" s="5" t="str">
        <f>VLOOKUP(X115,[7]Inputs!$A:$H,7,FALSE)</f>
        <v>1.0452</v>
      </c>
      <c r="O115">
        <v>0</v>
      </c>
      <c r="P115">
        <v>0.43</v>
      </c>
      <c r="Q115" s="17">
        <f>(SQRT((100/(J115*[7]Inputs!$B$9))^2/(K115^2+1)))*([7]Inputs!$B$8^2/100)</f>
        <v>17.660104471401876</v>
      </c>
      <c r="R115" s="17">
        <f>SQRT((([7]Inputs!$B$8^2/100)*100/(J115*[7]Inputs!$B$9))^2-(Q115)^2)/(2*PI()*50)</f>
        <v>0.16864157532857349</v>
      </c>
      <c r="S115">
        <f>SQRT((100/(J115*[7]Inputs!$B$9))^2/(K115^2+1))*[7]Inputs!$B$8^2/100</f>
        <v>17.660104471401873</v>
      </c>
      <c r="T115">
        <f>SQRT((100/(J115*[7]Inputs!$B$9))^2-SQRT((100/(J115*[7]Inputs!$B$9))^2/(K115^2+1))^2)*[7]Inputs!$B$8^2/100/2/PI()/50</f>
        <v>0.16864157532857349</v>
      </c>
      <c r="U115">
        <v>0</v>
      </c>
      <c r="V115">
        <v>1</v>
      </c>
      <c r="W115" t="str">
        <f t="shared" si="4"/>
        <v>PSCAD_DMAT_SF_1P_SCR3_XR3_P0.05_Q0.3_1P.Unbalanced.84</v>
      </c>
      <c r="X115" t="str">
        <f t="shared" si="5"/>
        <v>0.05_0.3_3_3</v>
      </c>
      <c r="Z115">
        <v>0</v>
      </c>
    </row>
    <row r="116" spans="1:26" outlineLevel="1" x14ac:dyDescent="0.25">
      <c r="A116" s="1" t="s">
        <v>452</v>
      </c>
      <c r="B116" t="s">
        <v>55</v>
      </c>
      <c r="C116" t="s">
        <v>20</v>
      </c>
      <c r="D116" t="s">
        <v>1371</v>
      </c>
      <c r="E116" t="s">
        <v>311</v>
      </c>
      <c r="F116" t="s">
        <v>304</v>
      </c>
      <c r="G116">
        <v>20</v>
      </c>
      <c r="H116">
        <v>1</v>
      </c>
      <c r="I116" s="7">
        <v>0</v>
      </c>
      <c r="J116" s="7">
        <v>10</v>
      </c>
      <c r="K116" s="7">
        <v>14</v>
      </c>
      <c r="L116" s="5" t="str">
        <f>VLOOKUP(X116,[7]Inputs!$A:$F,6,FALSE)</f>
        <v>1.0276</v>
      </c>
      <c r="M116" s="5" t="str">
        <f>VLOOKUP(X116,[7]Inputs!$A:$H,8,FALSE)</f>
        <v>1.0125</v>
      </c>
      <c r="N116" s="5" t="str">
        <f>VLOOKUP(X116,[7]Inputs!$A:$H,7,FALSE)</f>
        <v>1.0300</v>
      </c>
      <c r="O116">
        <v>0</v>
      </c>
      <c r="P116">
        <v>2</v>
      </c>
      <c r="Q116">
        <v>1E-3</v>
      </c>
      <c r="R116">
        <v>0</v>
      </c>
      <c r="S116">
        <f>SQRT((100/(J116*[7]Inputs!$B$9))^2/(K116^2+1))*[7]Inputs!$B$8^2/100</f>
        <v>1.1936621144128245</v>
      </c>
      <c r="T116">
        <f>SQRT((100/(J116*[7]Inputs!$B$9))^2-SQRT((100/(J116*[7]Inputs!$B$9))^2/(K116^2+1))^2)*[7]Inputs!$B$8^2/100/2/PI()/50</f>
        <v>5.3193623249290889E-2</v>
      </c>
      <c r="U116">
        <v>0</v>
      </c>
      <c r="V116">
        <v>0</v>
      </c>
      <c r="W116" t="str">
        <f t="shared" si="4"/>
        <v>PSCAD_DMAT_SF_PP_SCR10_XR14_P1_Q0_PP.Unbalanced.85_1</v>
      </c>
      <c r="X116" t="str">
        <f t="shared" si="5"/>
        <v>1_0_10_14</v>
      </c>
      <c r="Z116">
        <v>0</v>
      </c>
    </row>
    <row r="117" spans="1:26" outlineLevel="1" x14ac:dyDescent="0.25">
      <c r="A117" s="1" t="s">
        <v>453</v>
      </c>
      <c r="B117" t="s">
        <v>55</v>
      </c>
      <c r="C117" t="s">
        <v>20</v>
      </c>
      <c r="D117" t="s">
        <v>1371</v>
      </c>
      <c r="E117" t="s">
        <v>311</v>
      </c>
      <c r="F117" t="s">
        <v>304</v>
      </c>
      <c r="G117">
        <v>20</v>
      </c>
      <c r="H117">
        <v>1</v>
      </c>
      <c r="I117" s="7">
        <v>0</v>
      </c>
      <c r="J117" s="7">
        <f>[7]Inputs!$B$6</f>
        <v>7.06</v>
      </c>
      <c r="K117" s="7">
        <f>[7]Inputs!$C$6</f>
        <v>1.63</v>
      </c>
      <c r="L117" s="5" t="str">
        <f>VLOOKUP(X117,[7]Inputs!$A:$F,6,FALSE)</f>
        <v>0.9653</v>
      </c>
      <c r="M117" s="5" t="str">
        <f>VLOOKUP(X117,[7]Inputs!$A:$H,8,FALSE)</f>
        <v>1.0000</v>
      </c>
      <c r="N117" s="5" t="str">
        <f>VLOOKUP(X117,[7]Inputs!$A:$H,7,FALSE)</f>
        <v>1.0300</v>
      </c>
      <c r="O117">
        <v>0</v>
      </c>
      <c r="P117">
        <v>2</v>
      </c>
      <c r="Q117">
        <v>1E-3</v>
      </c>
      <c r="R117">
        <v>0</v>
      </c>
      <c r="S117">
        <f>SQRT((100/(J117*[7]Inputs!$B$9))^2/(K117^2+1))*[7]Inputs!$B$8^2/100</f>
        <v>12.409471324438538</v>
      </c>
      <c r="T117">
        <f>SQRT((100/(J117*[7]Inputs!$B$9))^2-SQRT((100/(J117*[7]Inputs!$B$9))^2/(K117^2+1))^2)*[7]Inputs!$B$8^2/100/2/PI()/50</f>
        <v>6.4385935699593638E-2</v>
      </c>
      <c r="U117">
        <v>0</v>
      </c>
      <c r="V117">
        <v>0</v>
      </c>
      <c r="W117" t="str">
        <f t="shared" si="4"/>
        <v>PSCAD_DMAT_SF_PP_SCR7.06_XR1.63_P1_Q0_PP.Unbalanced.85_2</v>
      </c>
      <c r="X117" t="str">
        <f t="shared" si="5"/>
        <v>1_0_7.06_1.63</v>
      </c>
      <c r="Z117">
        <v>0</v>
      </c>
    </row>
    <row r="118" spans="1:26" outlineLevel="1" x14ac:dyDescent="0.25">
      <c r="A118" s="1" t="s">
        <v>454</v>
      </c>
      <c r="B118" t="s">
        <v>55</v>
      </c>
      <c r="C118" t="s">
        <v>20</v>
      </c>
      <c r="D118" t="s">
        <v>1371</v>
      </c>
      <c r="E118" t="s">
        <v>311</v>
      </c>
      <c r="F118" t="s">
        <v>304</v>
      </c>
      <c r="G118">
        <v>20</v>
      </c>
      <c r="H118">
        <v>1</v>
      </c>
      <c r="I118" s="7">
        <v>0</v>
      </c>
      <c r="J118" s="7">
        <f>[7]Inputs!$B$7</f>
        <v>4.53</v>
      </c>
      <c r="K118" s="7">
        <f>[7]Inputs!$C$7</f>
        <v>1.21</v>
      </c>
      <c r="L118" s="5" t="str">
        <f>VLOOKUP(X118,[7]Inputs!$A:$F,6,FALSE)</f>
        <v>0.9087</v>
      </c>
      <c r="M118" s="5" t="str">
        <f>VLOOKUP(X118,[7]Inputs!$A:$H,8,FALSE)</f>
        <v>1.0000</v>
      </c>
      <c r="N118" s="5" t="str">
        <f>VLOOKUP(X118,[7]Inputs!$A:$H,7,FALSE)</f>
        <v>1.0300</v>
      </c>
      <c r="O118">
        <v>0</v>
      </c>
      <c r="P118">
        <v>2</v>
      </c>
      <c r="Q118">
        <v>1E-3</v>
      </c>
      <c r="R118">
        <v>0</v>
      </c>
      <c r="S118">
        <f>SQRT((100/(J118*[7]Inputs!$B$9))^2/(K118^2+1))*[7]Inputs!$B$8^2/100</f>
        <v>23.560643977140487</v>
      </c>
      <c r="T118">
        <f>SQRT((100/(J118*[7]Inputs!$B$9))^2-SQRT((100/(J118*[7]Inputs!$B$9))^2/(K118^2+1))^2)*[7]Inputs!$B$8^2/100/2/PI()/50</f>
        <v>9.0744989423642869E-2</v>
      </c>
      <c r="U118">
        <v>0</v>
      </c>
      <c r="V118">
        <v>0</v>
      </c>
      <c r="W118" t="str">
        <f t="shared" si="4"/>
        <v>PSCAD_DMAT_SF_PP_SCR4.53_XR1.21_P1_Q0_PP.Unbalanced.85_3</v>
      </c>
      <c r="X118" t="str">
        <f t="shared" si="5"/>
        <v>1_0_4.53_1.21</v>
      </c>
      <c r="Z118">
        <v>0</v>
      </c>
    </row>
    <row r="119" spans="1:26" outlineLevel="1" x14ac:dyDescent="0.25">
      <c r="A119" s="1" t="s">
        <v>455</v>
      </c>
      <c r="B119" t="s">
        <v>55</v>
      </c>
      <c r="C119" t="s">
        <v>20</v>
      </c>
      <c r="D119" t="s">
        <v>1371</v>
      </c>
      <c r="E119" t="s">
        <v>311</v>
      </c>
      <c r="F119" t="s">
        <v>304</v>
      </c>
      <c r="G119">
        <v>20</v>
      </c>
      <c r="H119">
        <v>1</v>
      </c>
      <c r="I119" s="7">
        <v>-0.3</v>
      </c>
      <c r="J119" s="7">
        <v>10</v>
      </c>
      <c r="K119" s="7">
        <v>14</v>
      </c>
      <c r="L119" s="5" t="str">
        <f>VLOOKUP(X119,[7]Inputs!$A:$F,6,FALSE)</f>
        <v>1.0567</v>
      </c>
      <c r="M119" s="5" t="str">
        <f>VLOOKUP(X119,[7]Inputs!$A:$H,8,FALSE)</f>
        <v>0.9875</v>
      </c>
      <c r="N119" s="5" t="str">
        <f>VLOOKUP(X119,[7]Inputs!$A:$H,7,FALSE)</f>
        <v>1.0148</v>
      </c>
      <c r="O119">
        <v>0</v>
      </c>
      <c r="P119">
        <v>2</v>
      </c>
      <c r="Q119">
        <v>1E-3</v>
      </c>
      <c r="R119">
        <v>0</v>
      </c>
      <c r="S119">
        <f>SQRT((100/(J119*[7]Inputs!$B$9))^2/(K119^2+1))*[7]Inputs!$B$8^2/100</f>
        <v>1.1936621144128245</v>
      </c>
      <c r="T119">
        <f>SQRT((100/(J119*[7]Inputs!$B$9))^2-SQRT((100/(J119*[7]Inputs!$B$9))^2/(K119^2+1))^2)*[7]Inputs!$B$8^2/100/2/PI()/50</f>
        <v>5.3193623249290889E-2</v>
      </c>
      <c r="U119">
        <v>0</v>
      </c>
      <c r="V119">
        <v>0</v>
      </c>
      <c r="W119" t="str">
        <f t="shared" si="4"/>
        <v>PSCAD_DMAT_SF_PP_SCR10_XR14_P1_Q-0.3_PP.Unbalanced.86</v>
      </c>
      <c r="X119" t="str">
        <f t="shared" si="5"/>
        <v>1_-0.3_10_14</v>
      </c>
      <c r="Z119">
        <v>0</v>
      </c>
    </row>
    <row r="120" spans="1:26" outlineLevel="1" x14ac:dyDescent="0.25">
      <c r="A120" s="1" t="s">
        <v>456</v>
      </c>
      <c r="B120" t="s">
        <v>55</v>
      </c>
      <c r="C120" t="s">
        <v>20</v>
      </c>
      <c r="D120" t="s">
        <v>1371</v>
      </c>
      <c r="E120" t="s">
        <v>311</v>
      </c>
      <c r="F120" t="s">
        <v>304</v>
      </c>
      <c r="G120">
        <v>20</v>
      </c>
      <c r="H120">
        <v>1</v>
      </c>
      <c r="I120" s="7">
        <v>0.3</v>
      </c>
      <c r="J120" s="7">
        <v>10</v>
      </c>
      <c r="K120" s="7">
        <v>14</v>
      </c>
      <c r="L120" s="5" t="str">
        <f>VLOOKUP(X120,[7]Inputs!$A:$F,6,FALSE)</f>
        <v>0.9986</v>
      </c>
      <c r="M120" s="5" t="str">
        <f>VLOOKUP(X120,[7]Inputs!$A:$H,8,FALSE)</f>
        <v>1.0375</v>
      </c>
      <c r="N120" s="5" t="str">
        <f>VLOOKUP(X120,[7]Inputs!$A:$H,7,FALSE)</f>
        <v>1.0452</v>
      </c>
      <c r="O120">
        <v>0</v>
      </c>
      <c r="P120">
        <v>2</v>
      </c>
      <c r="Q120">
        <v>1E-3</v>
      </c>
      <c r="R120">
        <v>0</v>
      </c>
      <c r="S120">
        <f>SQRT((100/(J120*[7]Inputs!$B$9))^2/(K120^2+1))*[7]Inputs!$B$8^2/100</f>
        <v>1.1936621144128245</v>
      </c>
      <c r="T120">
        <f>SQRT((100/(J120*[7]Inputs!$B$9))^2-SQRT((100/(J120*[7]Inputs!$B$9))^2/(K120^2+1))^2)*[7]Inputs!$B$8^2/100/2/PI()/50</f>
        <v>5.3193623249290889E-2</v>
      </c>
      <c r="U120">
        <v>0</v>
      </c>
      <c r="V120">
        <v>0</v>
      </c>
      <c r="W120" t="str">
        <f t="shared" si="4"/>
        <v>PSCAD_DMAT_SF_PP_SCR10_XR14_P1_Q0.3_PP.Unbalanced.87</v>
      </c>
      <c r="X120" t="str">
        <f t="shared" si="5"/>
        <v>1_0.3_10_14</v>
      </c>
      <c r="Z120">
        <v>0</v>
      </c>
    </row>
    <row r="121" spans="1:26" outlineLevel="1" x14ac:dyDescent="0.25">
      <c r="A121" s="1" t="s">
        <v>457</v>
      </c>
      <c r="B121" t="s">
        <v>55</v>
      </c>
      <c r="C121" t="s">
        <v>20</v>
      </c>
      <c r="D121" t="s">
        <v>1371</v>
      </c>
      <c r="E121" t="s">
        <v>311</v>
      </c>
      <c r="F121" t="s">
        <v>304</v>
      </c>
      <c r="G121">
        <v>20</v>
      </c>
      <c r="H121">
        <v>1</v>
      </c>
      <c r="I121" s="7">
        <v>0</v>
      </c>
      <c r="J121" s="7">
        <v>3</v>
      </c>
      <c r="K121" s="7">
        <v>14</v>
      </c>
      <c r="L121" s="5" t="str">
        <f>VLOOKUP(X121,[7]Inputs!$A:$F,6,FALSE)</f>
        <v>1.0573</v>
      </c>
      <c r="M121" s="5" t="str">
        <f>VLOOKUP(X121,[7]Inputs!$A:$H,8,FALSE)</f>
        <v>1.0125</v>
      </c>
      <c r="N121" s="5" t="str">
        <f>VLOOKUP(X121,[7]Inputs!$A:$H,7,FALSE)</f>
        <v>1.0300</v>
      </c>
      <c r="O121">
        <v>0</v>
      </c>
      <c r="P121">
        <v>2</v>
      </c>
      <c r="Q121">
        <v>1E-3</v>
      </c>
      <c r="R121">
        <v>0</v>
      </c>
      <c r="S121">
        <f>SQRT((100/(J121*[7]Inputs!$B$9))^2/(K121^2+1))*[7]Inputs!$B$8^2/100</f>
        <v>3.9788737147094158</v>
      </c>
      <c r="T121">
        <f>SQRT((100/(J121*[7]Inputs!$B$9))^2-SQRT((100/(J121*[7]Inputs!$B$9))^2/(K121^2+1))^2)*[7]Inputs!$B$8^2/100/2/PI()/50</f>
        <v>0.17731207749763631</v>
      </c>
      <c r="U121">
        <v>0</v>
      </c>
      <c r="V121">
        <v>0</v>
      </c>
      <c r="W121" t="str">
        <f t="shared" si="4"/>
        <v>PSCAD_DMAT_SF_PP_SCR3_XR14_P1_Q0_PP.Unbalanced.88</v>
      </c>
      <c r="X121" t="str">
        <f t="shared" si="5"/>
        <v>1_0_3_14</v>
      </c>
      <c r="Z121">
        <v>0</v>
      </c>
    </row>
    <row r="122" spans="1:26" outlineLevel="1" x14ac:dyDescent="0.25">
      <c r="A122" s="1" t="s">
        <v>458</v>
      </c>
      <c r="B122" t="s">
        <v>55</v>
      </c>
      <c r="C122" t="s">
        <v>20</v>
      </c>
      <c r="D122" t="s">
        <v>1371</v>
      </c>
      <c r="E122" t="s">
        <v>311</v>
      </c>
      <c r="F122" t="s">
        <v>304</v>
      </c>
      <c r="G122">
        <v>20</v>
      </c>
      <c r="H122">
        <v>1</v>
      </c>
      <c r="I122" s="7">
        <v>-0.3</v>
      </c>
      <c r="J122" s="7">
        <v>3</v>
      </c>
      <c r="K122" s="7">
        <v>3</v>
      </c>
      <c r="L122" s="5" t="str">
        <f>VLOOKUP(X122,[7]Inputs!$A:$F,6,FALSE)</f>
        <v>1.0741</v>
      </c>
      <c r="M122" s="5" t="str">
        <f>VLOOKUP(X122,[7]Inputs!$A:$H,8,FALSE)</f>
        <v>0.9875</v>
      </c>
      <c r="N122" s="5" t="str">
        <f>VLOOKUP(X122,[7]Inputs!$A:$H,7,FALSE)</f>
        <v>1.0148</v>
      </c>
      <c r="O122">
        <v>0</v>
      </c>
      <c r="P122">
        <v>2</v>
      </c>
      <c r="Q122">
        <v>1E-3</v>
      </c>
      <c r="R122">
        <v>0</v>
      </c>
      <c r="S122">
        <f>SQRT((100/(J122*[7]Inputs!$B$9))^2/(K122^2+1))*[7]Inputs!$B$8^2/100</f>
        <v>17.660104471401873</v>
      </c>
      <c r="T122">
        <f>SQRT((100/(J122*[7]Inputs!$B$9))^2-SQRT((100/(J122*[7]Inputs!$B$9))^2/(K122^2+1))^2)*[7]Inputs!$B$8^2/100/2/PI()/50</f>
        <v>0.16864157532857349</v>
      </c>
      <c r="U122">
        <v>0</v>
      </c>
      <c r="V122">
        <v>0</v>
      </c>
      <c r="W122" t="str">
        <f t="shared" si="4"/>
        <v>PSCAD_DMAT_SF_PP_SCR3_XR3_P1_Q-0.3_PP.Unbalanced.89</v>
      </c>
      <c r="X122" t="str">
        <f t="shared" si="5"/>
        <v>1_-0.3_3_3</v>
      </c>
      <c r="Z122">
        <v>0</v>
      </c>
    </row>
    <row r="123" spans="1:26" outlineLevel="1" x14ac:dyDescent="0.25">
      <c r="A123" s="1" t="s">
        <v>459</v>
      </c>
      <c r="B123" t="s">
        <v>55</v>
      </c>
      <c r="C123" t="s">
        <v>20</v>
      </c>
      <c r="D123" t="s">
        <v>1371</v>
      </c>
      <c r="E123" t="s">
        <v>311</v>
      </c>
      <c r="F123" t="s">
        <v>304</v>
      </c>
      <c r="G123">
        <v>20</v>
      </c>
      <c r="H123">
        <v>1</v>
      </c>
      <c r="I123" s="7">
        <v>0.3</v>
      </c>
      <c r="J123" s="7">
        <v>3</v>
      </c>
      <c r="K123" s="7">
        <v>3</v>
      </c>
      <c r="L123" s="5" t="str">
        <f>VLOOKUP(X123,[7]Inputs!$A:$F,6,FALSE)</f>
        <v>0.8802</v>
      </c>
      <c r="M123" s="5" t="str">
        <f>VLOOKUP(X123,[7]Inputs!$A:$H,8,FALSE)</f>
        <v>1.0375</v>
      </c>
      <c r="N123" s="5" t="str">
        <f>VLOOKUP(X123,[7]Inputs!$A:$H,7,FALSE)</f>
        <v>1.0452</v>
      </c>
      <c r="O123">
        <v>0</v>
      </c>
      <c r="P123">
        <v>2</v>
      </c>
      <c r="Q123">
        <v>1E-3</v>
      </c>
      <c r="R123">
        <v>0</v>
      </c>
      <c r="S123">
        <f>SQRT((100/(J123*[7]Inputs!$B$9))^2/(K123^2+1))*[7]Inputs!$B$8^2/100</f>
        <v>17.660104471401873</v>
      </c>
      <c r="T123">
        <f>SQRT((100/(J123*[7]Inputs!$B$9))^2-SQRT((100/(J123*[7]Inputs!$B$9))^2/(K123^2+1))^2)*[7]Inputs!$B$8^2/100/2/PI()/50</f>
        <v>0.16864157532857349</v>
      </c>
      <c r="U123">
        <v>0</v>
      </c>
      <c r="V123">
        <v>0</v>
      </c>
      <c r="W123" t="str">
        <f t="shared" si="4"/>
        <v>PSCAD_DMAT_SF_PP_SCR3_XR3_P1_Q0.3_PP.Unbalanced.90</v>
      </c>
      <c r="X123" t="str">
        <f t="shared" si="5"/>
        <v>1_0.3_3_3</v>
      </c>
      <c r="Z123">
        <v>0</v>
      </c>
    </row>
    <row r="124" spans="1:26" outlineLevel="1" x14ac:dyDescent="0.25">
      <c r="A124" s="1" t="s">
        <v>460</v>
      </c>
      <c r="B124" t="s">
        <v>55</v>
      </c>
      <c r="C124" t="s">
        <v>20</v>
      </c>
      <c r="D124" t="s">
        <v>1371</v>
      </c>
      <c r="E124" t="s">
        <v>311</v>
      </c>
      <c r="F124" t="s">
        <v>304</v>
      </c>
      <c r="G124">
        <v>20</v>
      </c>
      <c r="H124">
        <v>0.05</v>
      </c>
      <c r="I124" s="7">
        <v>0</v>
      </c>
      <c r="J124" s="7">
        <v>10</v>
      </c>
      <c r="K124" s="7">
        <v>14</v>
      </c>
      <c r="L124" s="5" t="str">
        <f>VLOOKUP(X124,[7]Inputs!$A:$F,6,FALSE)</f>
        <v>1.0296</v>
      </c>
      <c r="M124" s="5" t="str">
        <f>VLOOKUP(X124,[7]Inputs!$A:$H,8,FALSE)</f>
        <v>1.0000</v>
      </c>
      <c r="N124" s="5" t="str">
        <f>VLOOKUP(X124,[7]Inputs!$A:$H,7,FALSE)</f>
        <v>1.0300</v>
      </c>
      <c r="O124">
        <v>0</v>
      </c>
      <c r="P124">
        <v>2</v>
      </c>
      <c r="Q124">
        <v>1E-3</v>
      </c>
      <c r="R124">
        <v>0</v>
      </c>
      <c r="S124">
        <f>SQRT((100/(J124*[7]Inputs!$B$9))^2/(K124^2+1))*[7]Inputs!$B$8^2/100</f>
        <v>1.1936621144128245</v>
      </c>
      <c r="T124">
        <f>SQRT((100/(J124*[7]Inputs!$B$9))^2-SQRT((100/(J124*[7]Inputs!$B$9))^2/(K124^2+1))^2)*[7]Inputs!$B$8^2/100/2/PI()/50</f>
        <v>5.3193623249290889E-2</v>
      </c>
      <c r="U124">
        <v>0</v>
      </c>
      <c r="V124">
        <v>0</v>
      </c>
      <c r="W124" t="str">
        <f t="shared" si="4"/>
        <v>PSCAD_DMAT_SF_PP_SCR10_XR14_P0.05_Q0_PP.Unbalanced.91_1</v>
      </c>
      <c r="X124" t="str">
        <f t="shared" si="5"/>
        <v>0.05_0_10_14</v>
      </c>
      <c r="Z124">
        <v>0</v>
      </c>
    </row>
    <row r="125" spans="1:26" outlineLevel="1" x14ac:dyDescent="0.25">
      <c r="A125" s="1" t="s">
        <v>461</v>
      </c>
      <c r="B125" t="s">
        <v>55</v>
      </c>
      <c r="C125" t="s">
        <v>20</v>
      </c>
      <c r="D125" t="s">
        <v>1371</v>
      </c>
      <c r="E125" t="s">
        <v>311</v>
      </c>
      <c r="F125" t="s">
        <v>304</v>
      </c>
      <c r="G125">
        <v>20</v>
      </c>
      <c r="H125">
        <v>0.05</v>
      </c>
      <c r="I125" s="7">
        <v>0</v>
      </c>
      <c r="J125" s="7">
        <f>[7]Inputs!$B$6</f>
        <v>7.06</v>
      </c>
      <c r="K125" s="7">
        <f>[7]Inputs!$C$6</f>
        <v>1.63</v>
      </c>
      <c r="L125" s="5" t="str">
        <f>VLOOKUP(X125,[7]Inputs!$A:$F,6,FALSE)</f>
        <v>1.0264</v>
      </c>
      <c r="M125" s="5" t="str">
        <f>VLOOKUP(X125,[7]Inputs!$A:$H,8,FALSE)</f>
        <v>1.0000</v>
      </c>
      <c r="N125" s="5" t="str">
        <f>VLOOKUP(X125,[7]Inputs!$A:$H,7,FALSE)</f>
        <v>1.0300</v>
      </c>
      <c r="O125">
        <v>0</v>
      </c>
      <c r="P125">
        <v>2</v>
      </c>
      <c r="Q125">
        <v>1E-3</v>
      </c>
      <c r="R125">
        <v>0</v>
      </c>
      <c r="S125">
        <f>SQRT((100/(J125*[7]Inputs!$B$9))^2/(K125^2+1))*[7]Inputs!$B$8^2/100</f>
        <v>12.409471324438538</v>
      </c>
      <c r="T125">
        <f>SQRT((100/(J125*[7]Inputs!$B$9))^2-SQRT((100/(J125*[7]Inputs!$B$9))^2/(K125^2+1))^2)*[7]Inputs!$B$8^2/100/2/PI()/50</f>
        <v>6.4385935699593638E-2</v>
      </c>
      <c r="U125">
        <v>0</v>
      </c>
      <c r="V125">
        <v>0</v>
      </c>
      <c r="W125" t="str">
        <f t="shared" si="4"/>
        <v>PSCAD_DMAT_SF_PP_SCR7.06_XR1.63_P0.05_Q0_PP.Unbalanced.91_2</v>
      </c>
      <c r="X125" t="str">
        <f t="shared" si="5"/>
        <v>0.05_0_7.06_1.63</v>
      </c>
      <c r="Z125">
        <v>0</v>
      </c>
    </row>
    <row r="126" spans="1:26" outlineLevel="1" x14ac:dyDescent="0.25">
      <c r="A126" s="1" t="s">
        <v>462</v>
      </c>
      <c r="B126" t="s">
        <v>55</v>
      </c>
      <c r="C126" t="s">
        <v>20</v>
      </c>
      <c r="D126" t="s">
        <v>1371</v>
      </c>
      <c r="E126" t="s">
        <v>311</v>
      </c>
      <c r="F126" t="s">
        <v>304</v>
      </c>
      <c r="G126">
        <v>20</v>
      </c>
      <c r="H126">
        <v>0.05</v>
      </c>
      <c r="I126" s="7">
        <v>0</v>
      </c>
      <c r="J126" s="7">
        <f>[7]Inputs!$B$7</f>
        <v>4.53</v>
      </c>
      <c r="K126" s="7">
        <f>[7]Inputs!$C$7</f>
        <v>1.21</v>
      </c>
      <c r="L126" s="5" t="str">
        <f>VLOOKUP(X126,[7]Inputs!$A:$F,6,FALSE)</f>
        <v>1.0233</v>
      </c>
      <c r="M126" s="5" t="str">
        <f>VLOOKUP(X126,[7]Inputs!$A:$H,8,FALSE)</f>
        <v>1.0000</v>
      </c>
      <c r="N126" s="5" t="str">
        <f>VLOOKUP(X126,[7]Inputs!$A:$H,7,FALSE)</f>
        <v>1.0300</v>
      </c>
      <c r="O126">
        <v>0</v>
      </c>
      <c r="P126">
        <v>2</v>
      </c>
      <c r="Q126">
        <v>1E-3</v>
      </c>
      <c r="R126">
        <v>0</v>
      </c>
      <c r="S126">
        <f>SQRT((100/(J126*[7]Inputs!$B$9))^2/(K126^2+1))*[7]Inputs!$B$8^2/100</f>
        <v>23.560643977140487</v>
      </c>
      <c r="T126">
        <f>SQRT((100/(J126*[7]Inputs!$B$9))^2-SQRT((100/(J126*[7]Inputs!$B$9))^2/(K126^2+1))^2)*[7]Inputs!$B$8^2/100/2/PI()/50</f>
        <v>9.0744989423642869E-2</v>
      </c>
      <c r="U126">
        <v>0</v>
      </c>
      <c r="V126">
        <v>0</v>
      </c>
      <c r="W126" t="str">
        <f t="shared" si="4"/>
        <v>PSCAD_DMAT_SF_PP_SCR4.53_XR1.21_P0.05_Q0_PP.Unbalanced.91_3</v>
      </c>
      <c r="X126" t="str">
        <f t="shared" si="5"/>
        <v>0.05_0_4.53_1.21</v>
      </c>
      <c r="Z126">
        <v>0</v>
      </c>
    </row>
    <row r="127" spans="1:26" outlineLevel="1" x14ac:dyDescent="0.25">
      <c r="A127" s="1" t="s">
        <v>463</v>
      </c>
      <c r="B127" t="s">
        <v>55</v>
      </c>
      <c r="C127" t="s">
        <v>20</v>
      </c>
      <c r="D127" t="s">
        <v>1371</v>
      </c>
      <c r="E127" t="s">
        <v>311</v>
      </c>
      <c r="F127" t="s">
        <v>304</v>
      </c>
      <c r="G127">
        <v>20</v>
      </c>
      <c r="H127">
        <v>0.05</v>
      </c>
      <c r="I127" s="7">
        <v>-0.3</v>
      </c>
      <c r="J127" s="7">
        <v>10</v>
      </c>
      <c r="K127" s="7">
        <v>14</v>
      </c>
      <c r="L127" s="5" t="str">
        <f>VLOOKUP(X127,[7]Inputs!$A:$F,6,FALSE)</f>
        <v>1.0587</v>
      </c>
      <c r="M127" s="5" t="str">
        <f>VLOOKUP(X127,[7]Inputs!$A:$H,8,FALSE)</f>
        <v>0.9750</v>
      </c>
      <c r="N127" s="5" t="str">
        <f>VLOOKUP(X127,[7]Inputs!$A:$H,7,FALSE)</f>
        <v>1.0148</v>
      </c>
      <c r="O127">
        <v>0</v>
      </c>
      <c r="P127">
        <v>2</v>
      </c>
      <c r="Q127">
        <v>1E-3</v>
      </c>
      <c r="R127">
        <v>0</v>
      </c>
      <c r="S127">
        <f>SQRT((100/(J127*[7]Inputs!$B$9))^2/(K127^2+1))*[7]Inputs!$B$8^2/100</f>
        <v>1.1936621144128245</v>
      </c>
      <c r="T127">
        <f>SQRT((100/(J127*[7]Inputs!$B$9))^2-SQRT((100/(J127*[7]Inputs!$B$9))^2/(K127^2+1))^2)*[7]Inputs!$B$8^2/100/2/PI()/50</f>
        <v>5.3193623249290889E-2</v>
      </c>
      <c r="U127">
        <v>0</v>
      </c>
      <c r="V127">
        <v>0</v>
      </c>
      <c r="W127" t="str">
        <f t="shared" si="4"/>
        <v>PSCAD_DMAT_SF_PP_SCR10_XR14_P0.05_Q-0.3_PP.Unbalanced.92</v>
      </c>
      <c r="X127" t="str">
        <f t="shared" si="5"/>
        <v>0.05_-0.3_10_14</v>
      </c>
      <c r="Z127">
        <v>0</v>
      </c>
    </row>
    <row r="128" spans="1:26" outlineLevel="1" x14ac:dyDescent="0.25">
      <c r="A128" s="1" t="s">
        <v>464</v>
      </c>
      <c r="B128" t="s">
        <v>55</v>
      </c>
      <c r="C128" t="s">
        <v>20</v>
      </c>
      <c r="D128" t="s">
        <v>1371</v>
      </c>
      <c r="E128" t="s">
        <v>311</v>
      </c>
      <c r="F128" t="s">
        <v>304</v>
      </c>
      <c r="G128">
        <v>20</v>
      </c>
      <c r="H128">
        <v>0.05</v>
      </c>
      <c r="I128" s="7">
        <v>0.3</v>
      </c>
      <c r="J128" s="7">
        <v>10</v>
      </c>
      <c r="K128" s="7">
        <v>14</v>
      </c>
      <c r="L128" s="5" t="str">
        <f>VLOOKUP(X128,[7]Inputs!$A:$F,6,FALSE)</f>
        <v>1.0006</v>
      </c>
      <c r="M128" s="5" t="str">
        <f>VLOOKUP(X128,[7]Inputs!$A:$H,8,FALSE)</f>
        <v>1.0250</v>
      </c>
      <c r="N128" s="5" t="str">
        <f>VLOOKUP(X128,[7]Inputs!$A:$H,7,FALSE)</f>
        <v>1.0452</v>
      </c>
      <c r="O128">
        <v>0</v>
      </c>
      <c r="P128">
        <v>2</v>
      </c>
      <c r="Q128">
        <v>1E-3</v>
      </c>
      <c r="R128">
        <v>0</v>
      </c>
      <c r="S128">
        <f>SQRT((100/(J128*[7]Inputs!$B$9))^2/(K128^2+1))*[7]Inputs!$B$8^2/100</f>
        <v>1.1936621144128245</v>
      </c>
      <c r="T128">
        <f>SQRT((100/(J128*[7]Inputs!$B$9))^2-SQRT((100/(J128*[7]Inputs!$B$9))^2/(K128^2+1))^2)*[7]Inputs!$B$8^2/100/2/PI()/50</f>
        <v>5.3193623249290889E-2</v>
      </c>
      <c r="U128">
        <v>0</v>
      </c>
      <c r="V128">
        <v>0</v>
      </c>
      <c r="W128" t="str">
        <f t="shared" si="4"/>
        <v>PSCAD_DMAT_SF_PP_SCR10_XR14_P0.05_Q0.3_PP.Unbalanced.93</v>
      </c>
      <c r="X128" t="str">
        <f t="shared" si="5"/>
        <v>0.05_0.3_10_14</v>
      </c>
      <c r="Z128">
        <v>0</v>
      </c>
    </row>
    <row r="129" spans="1:26" outlineLevel="1" x14ac:dyDescent="0.25">
      <c r="A129" s="1" t="s">
        <v>465</v>
      </c>
      <c r="B129" t="s">
        <v>55</v>
      </c>
      <c r="C129" t="s">
        <v>20</v>
      </c>
      <c r="D129" t="s">
        <v>1371</v>
      </c>
      <c r="E129" t="s">
        <v>311</v>
      </c>
      <c r="F129" t="s">
        <v>304</v>
      </c>
      <c r="G129">
        <v>20</v>
      </c>
      <c r="H129">
        <v>0.05</v>
      </c>
      <c r="I129" s="7">
        <v>0</v>
      </c>
      <c r="J129" s="7">
        <v>3</v>
      </c>
      <c r="K129" s="7">
        <v>14</v>
      </c>
      <c r="L129" s="5" t="str">
        <f>VLOOKUP(X129,[7]Inputs!$A:$F,6,FALSE)</f>
        <v>1.0288</v>
      </c>
      <c r="M129" s="5" t="str">
        <f>VLOOKUP(X129,[7]Inputs!$A:$H,8,FALSE)</f>
        <v>1.0000</v>
      </c>
      <c r="N129" s="5" t="str">
        <f>VLOOKUP(X129,[7]Inputs!$A:$H,7,FALSE)</f>
        <v>1.0300</v>
      </c>
      <c r="O129">
        <v>0</v>
      </c>
      <c r="P129">
        <v>2</v>
      </c>
      <c r="Q129">
        <v>1E-3</v>
      </c>
      <c r="R129">
        <v>0</v>
      </c>
      <c r="S129">
        <f>SQRT((100/(J129*[7]Inputs!$B$9))^2/(K129^2+1))*[7]Inputs!$B$8^2/100</f>
        <v>3.9788737147094158</v>
      </c>
      <c r="T129">
        <f>SQRT((100/(J129*[7]Inputs!$B$9))^2-SQRT((100/(J129*[7]Inputs!$B$9))^2/(K129^2+1))^2)*[7]Inputs!$B$8^2/100/2/PI()/50</f>
        <v>0.17731207749763631</v>
      </c>
      <c r="U129">
        <v>0</v>
      </c>
      <c r="V129">
        <v>0</v>
      </c>
      <c r="W129" t="str">
        <f t="shared" si="4"/>
        <v>PSCAD_DMAT_SF_PP_SCR3_XR14_P0.05_Q0_PP.Unbalanced.94</v>
      </c>
      <c r="X129" t="str">
        <f t="shared" si="5"/>
        <v>0.05_0_3_14</v>
      </c>
      <c r="Z129">
        <v>0</v>
      </c>
    </row>
    <row r="130" spans="1:26" outlineLevel="1" x14ac:dyDescent="0.25">
      <c r="A130" s="1" t="s">
        <v>466</v>
      </c>
      <c r="B130" t="s">
        <v>55</v>
      </c>
      <c r="C130" t="s">
        <v>20</v>
      </c>
      <c r="D130" t="s">
        <v>1371</v>
      </c>
      <c r="E130" t="s">
        <v>311</v>
      </c>
      <c r="F130" t="s">
        <v>304</v>
      </c>
      <c r="G130">
        <v>20</v>
      </c>
      <c r="H130">
        <v>0.05</v>
      </c>
      <c r="I130" s="7">
        <v>-0.3</v>
      </c>
      <c r="J130" s="7">
        <v>3</v>
      </c>
      <c r="K130" s="7">
        <v>3</v>
      </c>
      <c r="L130" s="5" t="str">
        <f>VLOOKUP(X130,[7]Inputs!$A:$F,6,FALSE)</f>
        <v>1.1178</v>
      </c>
      <c r="M130" s="5" t="str">
        <f>VLOOKUP(X130,[7]Inputs!$A:$H,8,FALSE)</f>
        <v>0.9750</v>
      </c>
      <c r="N130" s="5" t="str">
        <f>VLOOKUP(X130,[7]Inputs!$A:$H,7,FALSE)</f>
        <v>1.0148</v>
      </c>
      <c r="O130">
        <v>0</v>
      </c>
      <c r="P130">
        <v>2</v>
      </c>
      <c r="Q130">
        <v>1E-3</v>
      </c>
      <c r="R130">
        <v>0</v>
      </c>
      <c r="S130">
        <f>SQRT((100/(J130*[7]Inputs!$B$9))^2/(K130^2+1))*[7]Inputs!$B$8^2/100</f>
        <v>17.660104471401873</v>
      </c>
      <c r="T130">
        <f>SQRT((100/(J130*[7]Inputs!$B$9))^2-SQRT((100/(J130*[7]Inputs!$B$9))^2/(K130^2+1))^2)*[7]Inputs!$B$8^2/100/2/PI()/50</f>
        <v>0.16864157532857349</v>
      </c>
      <c r="U130">
        <v>0</v>
      </c>
      <c r="V130">
        <v>0</v>
      </c>
      <c r="W130" t="str">
        <f t="shared" si="4"/>
        <v>PSCAD_DMAT_SF_PP_SCR3_XR3_P0.05_Q-0.3_PP.Unbalanced.95</v>
      </c>
      <c r="X130" t="str">
        <f t="shared" si="5"/>
        <v>0.05_-0.3_3_3</v>
      </c>
      <c r="Z130">
        <v>0</v>
      </c>
    </row>
    <row r="131" spans="1:26" outlineLevel="1" x14ac:dyDescent="0.25">
      <c r="A131" s="1" t="s">
        <v>467</v>
      </c>
      <c r="B131" t="s">
        <v>55</v>
      </c>
      <c r="C131" t="s">
        <v>20</v>
      </c>
      <c r="D131" t="s">
        <v>1371</v>
      </c>
      <c r="E131" t="s">
        <v>311</v>
      </c>
      <c r="F131" t="s">
        <v>304</v>
      </c>
      <c r="G131">
        <v>20</v>
      </c>
      <c r="H131">
        <v>0.05</v>
      </c>
      <c r="I131" s="7">
        <v>0.3</v>
      </c>
      <c r="J131" s="7">
        <v>3</v>
      </c>
      <c r="K131" s="7">
        <v>3</v>
      </c>
      <c r="L131" s="5" t="str">
        <f>VLOOKUP(X131,[7]Inputs!$A:$F,6,FALSE)</f>
        <v>0.9331</v>
      </c>
      <c r="M131" s="5" t="str">
        <f>VLOOKUP(X131,[7]Inputs!$A:$H,8,FALSE)</f>
        <v>1.0250</v>
      </c>
      <c r="N131" s="5" t="str">
        <f>VLOOKUP(X131,[7]Inputs!$A:$H,7,FALSE)</f>
        <v>1.0452</v>
      </c>
      <c r="O131">
        <v>0</v>
      </c>
      <c r="P131">
        <v>2</v>
      </c>
      <c r="Q131">
        <v>1E-3</v>
      </c>
      <c r="R131">
        <v>0</v>
      </c>
      <c r="S131">
        <f>SQRT((100/(J131*[7]Inputs!$B$9))^2/(K131^2+1))*[7]Inputs!$B$8^2/100</f>
        <v>17.660104471401873</v>
      </c>
      <c r="T131">
        <f>SQRT((100/(J131*[7]Inputs!$B$9))^2-SQRT((100/(J131*[7]Inputs!$B$9))^2/(K131^2+1))^2)*[7]Inputs!$B$8^2/100/2/PI()/50</f>
        <v>0.16864157532857349</v>
      </c>
      <c r="U131">
        <v>0</v>
      </c>
      <c r="V131">
        <v>0</v>
      </c>
      <c r="W131" t="str">
        <f t="shared" ref="W131:W194" si="6">"PSCAD_"&amp;F131&amp;"_"&amp;D131&amp;"_"&amp;E131&amp;"_SCR"&amp;ROUND(J131,2)&amp;"_XR"&amp;ROUND(K131,2)&amp;"_P"&amp;H131&amp;"_Q"&amp;I131&amp;"_"&amp;A131</f>
        <v>PSCAD_DMAT_SF_PP_SCR3_XR3_P0.05_Q0.3_PP.Unbalanced.96</v>
      </c>
      <c r="X131" t="str">
        <f t="shared" ref="X131:X194" si="7">H131&amp;"_"&amp;I131&amp;"_"&amp;ROUND(J131,2)&amp;"_"&amp;ROUND(K131,2)</f>
        <v>0.05_0.3_3_3</v>
      </c>
      <c r="Z131">
        <v>0</v>
      </c>
    </row>
    <row r="132" spans="1:26" outlineLevel="1" x14ac:dyDescent="0.25">
      <c r="A132" s="1" t="s">
        <v>468</v>
      </c>
      <c r="B132" t="s">
        <v>55</v>
      </c>
      <c r="C132" t="s">
        <v>18</v>
      </c>
      <c r="D132" t="s">
        <v>1371</v>
      </c>
      <c r="E132" t="s">
        <v>309</v>
      </c>
      <c r="F132" t="s">
        <v>304</v>
      </c>
      <c r="G132">
        <v>20</v>
      </c>
      <c r="H132">
        <v>1</v>
      </c>
      <c r="I132" s="7">
        <v>0</v>
      </c>
      <c r="J132" s="7">
        <v>10</v>
      </c>
      <c r="K132" s="7">
        <v>14</v>
      </c>
      <c r="L132" s="5" t="str">
        <f>VLOOKUP(X132,[7]Inputs!$A:$F,6,FALSE)</f>
        <v>1.0276</v>
      </c>
      <c r="M132" s="5" t="str">
        <f>VLOOKUP(X132,[7]Inputs!$A:$H,8,FALSE)</f>
        <v>1.0125</v>
      </c>
      <c r="N132" s="5" t="str">
        <f>VLOOKUP(X132,[7]Inputs!$A:$H,7,FALSE)</f>
        <v>1.0300</v>
      </c>
      <c r="O132">
        <v>0</v>
      </c>
      <c r="P132">
        <v>0.43</v>
      </c>
      <c r="Q132">
        <v>1</v>
      </c>
      <c r="R132">
        <v>0</v>
      </c>
      <c r="S132">
        <f>SQRT((100/(J132*[7]Inputs!$B$9))^2/(K132^2+1))*[7]Inputs!$B$8^2/100</f>
        <v>1.1936621144128245</v>
      </c>
      <c r="T132">
        <f>SQRT((100/(J132*[7]Inputs!$B$9))^2-SQRT((100/(J132*[7]Inputs!$B$9))^2/(K132^2+1))^2)*[7]Inputs!$B$8^2/100/2/PI()/50</f>
        <v>5.3193623249290889E-2</v>
      </c>
      <c r="U132">
        <v>0</v>
      </c>
      <c r="V132">
        <v>0</v>
      </c>
      <c r="W132" t="str">
        <f t="shared" si="6"/>
        <v>PSCAD_DMAT_SF_2P_SCR10_XR14_P1_Q0_2P.Unbalanced.97_1_1</v>
      </c>
      <c r="X132" t="str">
        <f t="shared" si="7"/>
        <v>1_0_10_14</v>
      </c>
      <c r="Z132">
        <v>0</v>
      </c>
    </row>
    <row r="133" spans="1:26" outlineLevel="1" x14ac:dyDescent="0.25">
      <c r="A133" s="1" t="s">
        <v>469</v>
      </c>
      <c r="B133" t="s">
        <v>55</v>
      </c>
      <c r="C133" t="s">
        <v>18</v>
      </c>
      <c r="D133" t="s">
        <v>1371</v>
      </c>
      <c r="E133" t="s">
        <v>309</v>
      </c>
      <c r="F133" t="s">
        <v>304</v>
      </c>
      <c r="G133">
        <v>20</v>
      </c>
      <c r="H133">
        <v>1</v>
      </c>
      <c r="I133" s="7">
        <v>0</v>
      </c>
      <c r="J133" s="7">
        <v>10</v>
      </c>
      <c r="K133" s="7">
        <v>14</v>
      </c>
      <c r="L133" s="5" t="str">
        <f>VLOOKUP(X133,[7]Inputs!$A:$F,6,FALSE)</f>
        <v>1.0276</v>
      </c>
      <c r="M133" s="5" t="str">
        <f>VLOOKUP(X133,[7]Inputs!$A:$H,8,FALSE)</f>
        <v>1.0125</v>
      </c>
      <c r="N133" s="5" t="str">
        <f>VLOOKUP(X133,[7]Inputs!$A:$H,7,FALSE)</f>
        <v>1.0300</v>
      </c>
      <c r="O133">
        <v>0</v>
      </c>
      <c r="P133">
        <v>0.43</v>
      </c>
      <c r="Q133">
        <v>5</v>
      </c>
      <c r="R133">
        <v>0</v>
      </c>
      <c r="S133">
        <f>SQRT((100/(J133*[7]Inputs!$B$9))^2/(K133^2+1))*[7]Inputs!$B$8^2/100</f>
        <v>1.1936621144128245</v>
      </c>
      <c r="T133">
        <f>SQRT((100/(J133*[7]Inputs!$B$9))^2-SQRT((100/(J133*[7]Inputs!$B$9))^2/(K133^2+1))^2)*[7]Inputs!$B$8^2/100/2/PI()/50</f>
        <v>5.3193623249290889E-2</v>
      </c>
      <c r="U133">
        <v>0</v>
      </c>
      <c r="V133">
        <v>0</v>
      </c>
      <c r="W133" t="str">
        <f t="shared" si="6"/>
        <v>PSCAD_DMAT_SF_2P_SCR10_XR14_P1_Q0_2P.Unbalanced.97_1_5</v>
      </c>
      <c r="X133" t="str">
        <f t="shared" si="7"/>
        <v>1_0_10_14</v>
      </c>
      <c r="Z133">
        <v>0</v>
      </c>
    </row>
    <row r="134" spans="1:26" outlineLevel="1" x14ac:dyDescent="0.25">
      <c r="A134" s="1" t="s">
        <v>470</v>
      </c>
      <c r="B134" t="s">
        <v>55</v>
      </c>
      <c r="C134" t="s">
        <v>18</v>
      </c>
      <c r="D134" t="s">
        <v>1371</v>
      </c>
      <c r="E134" t="s">
        <v>309</v>
      </c>
      <c r="F134" t="s">
        <v>304</v>
      </c>
      <c r="G134">
        <v>20</v>
      </c>
      <c r="H134">
        <v>1</v>
      </c>
      <c r="I134" s="7">
        <v>0</v>
      </c>
      <c r="J134" s="7">
        <v>10</v>
      </c>
      <c r="K134" s="7">
        <v>14</v>
      </c>
      <c r="L134" s="5" t="str">
        <f>VLOOKUP(X134,[7]Inputs!$A:$F,6,FALSE)</f>
        <v>1.0276</v>
      </c>
      <c r="M134" s="5" t="str">
        <f>VLOOKUP(X134,[7]Inputs!$A:$H,8,FALSE)</f>
        <v>1.0125</v>
      </c>
      <c r="N134" s="5" t="str">
        <f>VLOOKUP(X134,[7]Inputs!$A:$H,7,FALSE)</f>
        <v>1.0300</v>
      </c>
      <c r="O134">
        <v>0</v>
      </c>
      <c r="P134">
        <v>0.43</v>
      </c>
      <c r="Q134">
        <v>10</v>
      </c>
      <c r="R134">
        <v>0</v>
      </c>
      <c r="S134">
        <f>SQRT((100/(J134*[7]Inputs!$B$9))^2/(K134^2+1))*[7]Inputs!$B$8^2/100</f>
        <v>1.1936621144128245</v>
      </c>
      <c r="T134">
        <f>SQRT((100/(J134*[7]Inputs!$B$9))^2-SQRT((100/(J134*[7]Inputs!$B$9))^2/(K134^2+1))^2)*[7]Inputs!$B$8^2/100/2/PI()/50</f>
        <v>5.3193623249290889E-2</v>
      </c>
      <c r="U134">
        <v>0</v>
      </c>
      <c r="V134">
        <v>0</v>
      </c>
      <c r="W134" t="str">
        <f t="shared" si="6"/>
        <v>PSCAD_DMAT_SF_2P_SCR10_XR14_P1_Q0_2P.Unbalanced.97_1_10</v>
      </c>
      <c r="X134" t="str">
        <f t="shared" si="7"/>
        <v>1_0_10_14</v>
      </c>
      <c r="Z134">
        <v>0</v>
      </c>
    </row>
    <row r="135" spans="1:26" outlineLevel="1" x14ac:dyDescent="0.25">
      <c r="A135" s="1" t="s">
        <v>471</v>
      </c>
      <c r="B135" t="s">
        <v>55</v>
      </c>
      <c r="C135" t="s">
        <v>18</v>
      </c>
      <c r="D135" t="s">
        <v>1371</v>
      </c>
      <c r="E135" t="s">
        <v>309</v>
      </c>
      <c r="F135" t="s">
        <v>304</v>
      </c>
      <c r="G135">
        <v>20</v>
      </c>
      <c r="H135">
        <v>1</v>
      </c>
      <c r="I135" s="7">
        <v>0</v>
      </c>
      <c r="J135" s="7">
        <f>[7]Inputs!$B$6</f>
        <v>7.06</v>
      </c>
      <c r="K135" s="7">
        <f>[7]Inputs!$C$6</f>
        <v>1.63</v>
      </c>
      <c r="L135" s="5" t="str">
        <f>VLOOKUP(X135,[7]Inputs!$A:$F,6,FALSE)</f>
        <v>0.9653</v>
      </c>
      <c r="M135" s="5" t="str">
        <f>VLOOKUP(X135,[7]Inputs!$A:$H,8,FALSE)</f>
        <v>1.0000</v>
      </c>
      <c r="N135" s="5" t="str">
        <f>VLOOKUP(X135,[7]Inputs!$A:$H,7,FALSE)</f>
        <v>1.0300</v>
      </c>
      <c r="O135">
        <v>0</v>
      </c>
      <c r="P135">
        <v>0.43</v>
      </c>
      <c r="Q135">
        <v>1</v>
      </c>
      <c r="R135">
        <v>0</v>
      </c>
      <c r="S135">
        <f>SQRT((100/(J135*[7]Inputs!$B$9))^2/(K135^2+1))*[7]Inputs!$B$8^2/100</f>
        <v>12.409471324438538</v>
      </c>
      <c r="T135">
        <f>SQRT((100/(J135*[7]Inputs!$B$9))^2-SQRT((100/(J135*[7]Inputs!$B$9))^2/(K135^2+1))^2)*[7]Inputs!$B$8^2/100/2/PI()/50</f>
        <v>6.4385935699593638E-2</v>
      </c>
      <c r="U135">
        <v>0</v>
      </c>
      <c r="V135">
        <v>0</v>
      </c>
      <c r="W135" t="str">
        <f t="shared" si="6"/>
        <v>PSCAD_DMAT_SF_2P_SCR7.06_XR1.63_P1_Q0_2P.Unbalanced.97_2_1</v>
      </c>
      <c r="X135" t="str">
        <f t="shared" si="7"/>
        <v>1_0_7.06_1.63</v>
      </c>
      <c r="Z135">
        <v>0</v>
      </c>
    </row>
    <row r="136" spans="1:26" outlineLevel="1" x14ac:dyDescent="0.25">
      <c r="A136" s="1" t="s">
        <v>472</v>
      </c>
      <c r="B136" t="s">
        <v>55</v>
      </c>
      <c r="C136" t="s">
        <v>18</v>
      </c>
      <c r="D136" t="s">
        <v>1371</v>
      </c>
      <c r="E136" t="s">
        <v>309</v>
      </c>
      <c r="F136" t="s">
        <v>304</v>
      </c>
      <c r="G136">
        <v>20</v>
      </c>
      <c r="H136">
        <v>1</v>
      </c>
      <c r="I136" s="7">
        <v>0</v>
      </c>
      <c r="J136" s="7">
        <f>[7]Inputs!$B$6</f>
        <v>7.06</v>
      </c>
      <c r="K136" s="7">
        <f>[7]Inputs!$C$6</f>
        <v>1.63</v>
      </c>
      <c r="L136" s="5" t="str">
        <f>VLOOKUP(X136,[7]Inputs!$A:$F,6,FALSE)</f>
        <v>0.9653</v>
      </c>
      <c r="M136" s="5" t="str">
        <f>VLOOKUP(X136,[7]Inputs!$A:$H,8,FALSE)</f>
        <v>1.0000</v>
      </c>
      <c r="N136" s="5" t="str">
        <f>VLOOKUP(X136,[7]Inputs!$A:$H,7,FALSE)</f>
        <v>1.0300</v>
      </c>
      <c r="O136">
        <v>0</v>
      </c>
      <c r="P136">
        <v>0.43</v>
      </c>
      <c r="Q136">
        <v>5</v>
      </c>
      <c r="R136">
        <v>0</v>
      </c>
      <c r="S136">
        <f>SQRT((100/(J136*[7]Inputs!$B$9))^2/(K136^2+1))*[7]Inputs!$B$8^2/100</f>
        <v>12.409471324438538</v>
      </c>
      <c r="T136">
        <f>SQRT((100/(J136*[7]Inputs!$B$9))^2-SQRT((100/(J136*[7]Inputs!$B$9))^2/(K136^2+1))^2)*[7]Inputs!$B$8^2/100/2/PI()/50</f>
        <v>6.4385935699593638E-2</v>
      </c>
      <c r="U136">
        <v>0</v>
      </c>
      <c r="V136">
        <v>0</v>
      </c>
      <c r="W136" t="str">
        <f t="shared" si="6"/>
        <v>PSCAD_DMAT_SF_2P_SCR7.06_XR1.63_P1_Q0_2P.Unbalanced.97_2_5</v>
      </c>
      <c r="X136" t="str">
        <f t="shared" si="7"/>
        <v>1_0_7.06_1.63</v>
      </c>
      <c r="Z136">
        <v>0</v>
      </c>
    </row>
    <row r="137" spans="1:26" outlineLevel="1" x14ac:dyDescent="0.25">
      <c r="A137" s="1" t="s">
        <v>473</v>
      </c>
      <c r="B137" t="s">
        <v>55</v>
      </c>
      <c r="C137" t="s">
        <v>18</v>
      </c>
      <c r="D137" t="s">
        <v>1371</v>
      </c>
      <c r="E137" t="s">
        <v>309</v>
      </c>
      <c r="F137" t="s">
        <v>304</v>
      </c>
      <c r="G137">
        <v>20</v>
      </c>
      <c r="H137">
        <v>1</v>
      </c>
      <c r="I137" s="7">
        <v>0</v>
      </c>
      <c r="J137" s="7">
        <f>[7]Inputs!$B$6</f>
        <v>7.06</v>
      </c>
      <c r="K137" s="7">
        <f>[7]Inputs!$C$6</f>
        <v>1.63</v>
      </c>
      <c r="L137" s="5" t="str">
        <f>VLOOKUP(X137,[7]Inputs!$A:$F,6,FALSE)</f>
        <v>0.9653</v>
      </c>
      <c r="M137" s="5" t="str">
        <f>VLOOKUP(X137,[7]Inputs!$A:$H,8,FALSE)</f>
        <v>1.0000</v>
      </c>
      <c r="N137" s="5" t="str">
        <f>VLOOKUP(X137,[7]Inputs!$A:$H,7,FALSE)</f>
        <v>1.0300</v>
      </c>
      <c r="O137">
        <v>0</v>
      </c>
      <c r="P137">
        <v>0.43</v>
      </c>
      <c r="Q137">
        <v>10</v>
      </c>
      <c r="R137">
        <v>0</v>
      </c>
      <c r="S137">
        <f>SQRT((100/(J137*[7]Inputs!$B$9))^2/(K137^2+1))*[7]Inputs!$B$8^2/100</f>
        <v>12.409471324438538</v>
      </c>
      <c r="T137">
        <f>SQRT((100/(J137*[7]Inputs!$B$9))^2-SQRT((100/(J137*[7]Inputs!$B$9))^2/(K137^2+1))^2)*[7]Inputs!$B$8^2/100/2/PI()/50</f>
        <v>6.4385935699593638E-2</v>
      </c>
      <c r="U137">
        <v>0</v>
      </c>
      <c r="V137">
        <v>0</v>
      </c>
      <c r="W137" t="str">
        <f t="shared" si="6"/>
        <v>PSCAD_DMAT_SF_2P_SCR7.06_XR1.63_P1_Q0_2P.Unbalanced.97_2_10</v>
      </c>
      <c r="X137" t="str">
        <f t="shared" si="7"/>
        <v>1_0_7.06_1.63</v>
      </c>
      <c r="Z137">
        <v>0</v>
      </c>
    </row>
    <row r="138" spans="1:26" outlineLevel="1" x14ac:dyDescent="0.25">
      <c r="A138" s="1" t="s">
        <v>474</v>
      </c>
      <c r="B138" t="s">
        <v>55</v>
      </c>
      <c r="C138" t="s">
        <v>18</v>
      </c>
      <c r="D138" t="s">
        <v>1371</v>
      </c>
      <c r="E138" t="s">
        <v>309</v>
      </c>
      <c r="F138" t="s">
        <v>304</v>
      </c>
      <c r="G138">
        <v>20</v>
      </c>
      <c r="H138">
        <v>1</v>
      </c>
      <c r="I138" s="7">
        <v>0</v>
      </c>
      <c r="J138" s="7">
        <f>[7]Inputs!$B$7</f>
        <v>4.53</v>
      </c>
      <c r="K138" s="7">
        <f>[7]Inputs!$C$7</f>
        <v>1.21</v>
      </c>
      <c r="L138" s="5" t="str">
        <f>VLOOKUP(X138,[7]Inputs!$A:$F,6,FALSE)</f>
        <v>0.9087</v>
      </c>
      <c r="M138" s="5" t="str">
        <f>VLOOKUP(X138,[7]Inputs!$A:$H,8,FALSE)</f>
        <v>1.0000</v>
      </c>
      <c r="N138" s="5" t="str">
        <f>VLOOKUP(X138,[7]Inputs!$A:$H,7,FALSE)</f>
        <v>1.0300</v>
      </c>
      <c r="O138">
        <v>0</v>
      </c>
      <c r="P138">
        <v>0.43</v>
      </c>
      <c r="Q138">
        <v>1</v>
      </c>
      <c r="R138">
        <v>0</v>
      </c>
      <c r="S138">
        <f>SQRT((100/(J138*[7]Inputs!$B$9))^2/(K138^2+1))*[7]Inputs!$B$8^2/100</f>
        <v>23.560643977140487</v>
      </c>
      <c r="T138">
        <f>SQRT((100/(J138*[7]Inputs!$B$9))^2-SQRT((100/(J138*[7]Inputs!$B$9))^2/(K138^2+1))^2)*[7]Inputs!$B$8^2/100/2/PI()/50</f>
        <v>9.0744989423642869E-2</v>
      </c>
      <c r="U138">
        <v>0</v>
      </c>
      <c r="V138">
        <v>0</v>
      </c>
      <c r="W138" t="str">
        <f t="shared" si="6"/>
        <v>PSCAD_DMAT_SF_2P_SCR4.53_XR1.21_P1_Q0_2P.Unbalanced.97_3_1</v>
      </c>
      <c r="X138" t="str">
        <f t="shared" si="7"/>
        <v>1_0_4.53_1.21</v>
      </c>
      <c r="Z138">
        <v>0</v>
      </c>
    </row>
    <row r="139" spans="1:26" outlineLevel="1" x14ac:dyDescent="0.25">
      <c r="A139" s="1" t="s">
        <v>475</v>
      </c>
      <c r="B139" t="s">
        <v>55</v>
      </c>
      <c r="C139" t="s">
        <v>18</v>
      </c>
      <c r="D139" t="s">
        <v>1371</v>
      </c>
      <c r="E139" t="s">
        <v>309</v>
      </c>
      <c r="F139" t="s">
        <v>304</v>
      </c>
      <c r="G139">
        <v>20</v>
      </c>
      <c r="H139">
        <v>1</v>
      </c>
      <c r="I139" s="7">
        <v>0</v>
      </c>
      <c r="J139" s="7">
        <f>[7]Inputs!$B$7</f>
        <v>4.53</v>
      </c>
      <c r="K139" s="7">
        <f>[7]Inputs!$C$7</f>
        <v>1.21</v>
      </c>
      <c r="L139" s="5" t="str">
        <f>VLOOKUP(X139,[7]Inputs!$A:$F,6,FALSE)</f>
        <v>0.9087</v>
      </c>
      <c r="M139" s="5" t="str">
        <f>VLOOKUP(X139,[7]Inputs!$A:$H,8,FALSE)</f>
        <v>1.0000</v>
      </c>
      <c r="N139" s="5" t="str">
        <f>VLOOKUP(X139,[7]Inputs!$A:$H,7,FALSE)</f>
        <v>1.0300</v>
      </c>
      <c r="O139">
        <v>0</v>
      </c>
      <c r="P139">
        <v>0.43</v>
      </c>
      <c r="Q139">
        <v>5</v>
      </c>
      <c r="R139">
        <v>0</v>
      </c>
      <c r="S139">
        <f>SQRT((100/(J139*[7]Inputs!$B$9))^2/(K139^2+1))*[7]Inputs!$B$8^2/100</f>
        <v>23.560643977140487</v>
      </c>
      <c r="T139">
        <f>SQRT((100/(J139*[7]Inputs!$B$9))^2-SQRT((100/(J139*[7]Inputs!$B$9))^2/(K139^2+1))^2)*[7]Inputs!$B$8^2/100/2/PI()/50</f>
        <v>9.0744989423642869E-2</v>
      </c>
      <c r="U139">
        <v>0</v>
      </c>
      <c r="V139">
        <v>0</v>
      </c>
      <c r="W139" t="str">
        <f t="shared" si="6"/>
        <v>PSCAD_DMAT_SF_2P_SCR4.53_XR1.21_P1_Q0_2P.Unbalanced.97_3_5</v>
      </c>
      <c r="X139" t="str">
        <f t="shared" si="7"/>
        <v>1_0_4.53_1.21</v>
      </c>
      <c r="Z139">
        <v>0</v>
      </c>
    </row>
    <row r="140" spans="1:26" outlineLevel="1" x14ac:dyDescent="0.25">
      <c r="A140" s="1" t="s">
        <v>476</v>
      </c>
      <c r="B140" t="s">
        <v>55</v>
      </c>
      <c r="C140" t="s">
        <v>18</v>
      </c>
      <c r="D140" t="s">
        <v>1371</v>
      </c>
      <c r="E140" t="s">
        <v>309</v>
      </c>
      <c r="F140" t="s">
        <v>304</v>
      </c>
      <c r="G140">
        <v>20</v>
      </c>
      <c r="H140">
        <v>1</v>
      </c>
      <c r="I140" s="7">
        <v>0</v>
      </c>
      <c r="J140" s="7">
        <f>[7]Inputs!$B$7</f>
        <v>4.53</v>
      </c>
      <c r="K140" s="7">
        <f>[7]Inputs!$C$7</f>
        <v>1.21</v>
      </c>
      <c r="L140" s="5" t="str">
        <f>VLOOKUP(X140,[7]Inputs!$A:$F,6,FALSE)</f>
        <v>0.9087</v>
      </c>
      <c r="M140" s="5" t="str">
        <f>VLOOKUP(X140,[7]Inputs!$A:$H,8,FALSE)</f>
        <v>1.0000</v>
      </c>
      <c r="N140" s="5" t="str">
        <f>VLOOKUP(X140,[7]Inputs!$A:$H,7,FALSE)</f>
        <v>1.0300</v>
      </c>
      <c r="O140">
        <v>0</v>
      </c>
      <c r="P140">
        <v>0.43</v>
      </c>
      <c r="Q140">
        <v>10</v>
      </c>
      <c r="R140">
        <v>0</v>
      </c>
      <c r="S140">
        <f>SQRT((100/(J140*[7]Inputs!$B$9))^2/(K140^2+1))*[7]Inputs!$B$8^2/100</f>
        <v>23.560643977140487</v>
      </c>
      <c r="T140">
        <f>SQRT((100/(J140*[7]Inputs!$B$9))^2-SQRT((100/(J140*[7]Inputs!$B$9))^2/(K140^2+1))^2)*[7]Inputs!$B$8^2/100/2/PI()/50</f>
        <v>9.0744989423642869E-2</v>
      </c>
      <c r="U140">
        <v>0</v>
      </c>
      <c r="V140">
        <v>0</v>
      </c>
      <c r="W140" t="str">
        <f t="shared" si="6"/>
        <v>PSCAD_DMAT_SF_2P_SCR4.53_XR1.21_P1_Q0_2P.Unbalanced.97_3_10</v>
      </c>
      <c r="X140" t="str">
        <f t="shared" si="7"/>
        <v>1_0_4.53_1.21</v>
      </c>
      <c r="Z140">
        <v>0</v>
      </c>
    </row>
    <row r="141" spans="1:26" outlineLevel="1" x14ac:dyDescent="0.25">
      <c r="A141" s="1" t="s">
        <v>477</v>
      </c>
      <c r="B141" t="s">
        <v>55</v>
      </c>
      <c r="C141" t="s">
        <v>18</v>
      </c>
      <c r="D141" t="s">
        <v>1371</v>
      </c>
      <c r="E141" t="s">
        <v>309</v>
      </c>
      <c r="F141" t="s">
        <v>304</v>
      </c>
      <c r="G141">
        <v>20</v>
      </c>
      <c r="H141">
        <v>1</v>
      </c>
      <c r="I141" s="7">
        <v>-0.3</v>
      </c>
      <c r="J141" s="7">
        <v>10</v>
      </c>
      <c r="K141" s="7">
        <v>14</v>
      </c>
      <c r="L141" s="5" t="str">
        <f>VLOOKUP(X141,[7]Inputs!$A:$F,6,FALSE)</f>
        <v>1.0567</v>
      </c>
      <c r="M141" s="5" t="str">
        <f>VLOOKUP(X141,[7]Inputs!$A:$H,8,FALSE)</f>
        <v>0.9875</v>
      </c>
      <c r="N141" s="5" t="str">
        <f>VLOOKUP(X141,[7]Inputs!$A:$H,7,FALSE)</f>
        <v>1.0148</v>
      </c>
      <c r="O141">
        <v>0</v>
      </c>
      <c r="P141">
        <v>0.43</v>
      </c>
      <c r="Q141">
        <v>1</v>
      </c>
      <c r="R141">
        <v>0</v>
      </c>
      <c r="S141">
        <f>SQRT((100/(J141*[7]Inputs!$B$9))^2/(K141^2+1))*[7]Inputs!$B$8^2/100</f>
        <v>1.1936621144128245</v>
      </c>
      <c r="T141">
        <f>SQRT((100/(J141*[7]Inputs!$B$9))^2-SQRT((100/(J141*[7]Inputs!$B$9))^2/(K141^2+1))^2)*[7]Inputs!$B$8^2/100/2/PI()/50</f>
        <v>5.3193623249290889E-2</v>
      </c>
      <c r="U141">
        <v>0</v>
      </c>
      <c r="V141">
        <v>0</v>
      </c>
      <c r="W141" t="str">
        <f t="shared" si="6"/>
        <v>PSCAD_DMAT_SF_2P_SCR10_XR14_P1_Q-0.3_2P.Unbalanced.98_1</v>
      </c>
      <c r="X141" t="str">
        <f t="shared" si="7"/>
        <v>1_-0.3_10_14</v>
      </c>
      <c r="Z141">
        <v>0</v>
      </c>
    </row>
    <row r="142" spans="1:26" outlineLevel="1" x14ac:dyDescent="0.25">
      <c r="A142" s="1" t="s">
        <v>478</v>
      </c>
      <c r="B142" t="s">
        <v>55</v>
      </c>
      <c r="C142" t="s">
        <v>18</v>
      </c>
      <c r="D142" t="s">
        <v>1371</v>
      </c>
      <c r="E142" t="s">
        <v>309</v>
      </c>
      <c r="F142" t="s">
        <v>304</v>
      </c>
      <c r="G142">
        <v>20</v>
      </c>
      <c r="H142">
        <v>1</v>
      </c>
      <c r="I142" s="7">
        <v>-0.3</v>
      </c>
      <c r="J142" s="7">
        <v>10</v>
      </c>
      <c r="K142" s="7">
        <v>14</v>
      </c>
      <c r="L142" s="5" t="str">
        <f>VLOOKUP(X142,[7]Inputs!$A:$F,6,FALSE)</f>
        <v>1.0567</v>
      </c>
      <c r="M142" s="5" t="str">
        <f>VLOOKUP(X142,[7]Inputs!$A:$H,8,FALSE)</f>
        <v>0.9875</v>
      </c>
      <c r="N142" s="5" t="str">
        <f>VLOOKUP(X142,[7]Inputs!$A:$H,7,FALSE)</f>
        <v>1.0148</v>
      </c>
      <c r="O142">
        <v>0</v>
      </c>
      <c r="P142">
        <v>0.43</v>
      </c>
      <c r="Q142">
        <v>5</v>
      </c>
      <c r="R142">
        <v>0</v>
      </c>
      <c r="S142">
        <f>SQRT((100/(J142*[7]Inputs!$B$9))^2/(K142^2+1))*[7]Inputs!$B$8^2/100</f>
        <v>1.1936621144128245</v>
      </c>
      <c r="T142">
        <f>SQRT((100/(J142*[7]Inputs!$B$9))^2-SQRT((100/(J142*[7]Inputs!$B$9))^2/(K142^2+1))^2)*[7]Inputs!$B$8^2/100/2/PI()/50</f>
        <v>5.3193623249290889E-2</v>
      </c>
      <c r="U142">
        <v>0</v>
      </c>
      <c r="V142">
        <v>0</v>
      </c>
      <c r="W142" t="str">
        <f t="shared" si="6"/>
        <v>PSCAD_DMAT_SF_2P_SCR10_XR14_P1_Q-0.3_2P.Unbalanced.98_5</v>
      </c>
      <c r="X142" t="str">
        <f t="shared" si="7"/>
        <v>1_-0.3_10_14</v>
      </c>
      <c r="Z142">
        <v>0</v>
      </c>
    </row>
    <row r="143" spans="1:26" outlineLevel="1" x14ac:dyDescent="0.25">
      <c r="A143" s="1" t="s">
        <v>479</v>
      </c>
      <c r="B143" t="s">
        <v>55</v>
      </c>
      <c r="C143" t="s">
        <v>18</v>
      </c>
      <c r="D143" t="s">
        <v>1371</v>
      </c>
      <c r="E143" t="s">
        <v>309</v>
      </c>
      <c r="F143" t="s">
        <v>304</v>
      </c>
      <c r="G143">
        <v>20</v>
      </c>
      <c r="H143">
        <v>1</v>
      </c>
      <c r="I143" s="7">
        <v>-0.3</v>
      </c>
      <c r="J143" s="7">
        <v>10</v>
      </c>
      <c r="K143" s="7">
        <v>14</v>
      </c>
      <c r="L143" s="5" t="str">
        <f>VLOOKUP(X143,[7]Inputs!$A:$F,6,FALSE)</f>
        <v>1.0567</v>
      </c>
      <c r="M143" s="5" t="str">
        <f>VLOOKUP(X143,[7]Inputs!$A:$H,8,FALSE)</f>
        <v>0.9875</v>
      </c>
      <c r="N143" s="5" t="str">
        <f>VLOOKUP(X143,[7]Inputs!$A:$H,7,FALSE)</f>
        <v>1.0148</v>
      </c>
      <c r="O143">
        <v>0</v>
      </c>
      <c r="P143">
        <v>0.43</v>
      </c>
      <c r="Q143">
        <v>10</v>
      </c>
      <c r="R143">
        <v>0</v>
      </c>
      <c r="S143">
        <f>SQRT((100/(J143*[7]Inputs!$B$9))^2/(K143^2+1))*[7]Inputs!$B$8^2/100</f>
        <v>1.1936621144128245</v>
      </c>
      <c r="T143">
        <f>SQRT((100/(J143*[7]Inputs!$B$9))^2-SQRT((100/(J143*[7]Inputs!$B$9))^2/(K143^2+1))^2)*[7]Inputs!$B$8^2/100/2/PI()/50</f>
        <v>5.3193623249290889E-2</v>
      </c>
      <c r="U143">
        <v>0</v>
      </c>
      <c r="V143">
        <v>0</v>
      </c>
      <c r="W143" t="str">
        <f t="shared" si="6"/>
        <v>PSCAD_DMAT_SF_2P_SCR10_XR14_P1_Q-0.3_2P.Unbalanced.98_10</v>
      </c>
      <c r="X143" t="str">
        <f t="shared" si="7"/>
        <v>1_-0.3_10_14</v>
      </c>
      <c r="Z143">
        <v>0</v>
      </c>
    </row>
    <row r="144" spans="1:26" outlineLevel="1" x14ac:dyDescent="0.25">
      <c r="A144" s="1" t="s">
        <v>480</v>
      </c>
      <c r="B144" t="s">
        <v>55</v>
      </c>
      <c r="C144" t="s">
        <v>18</v>
      </c>
      <c r="D144" t="s">
        <v>1371</v>
      </c>
      <c r="E144" t="s">
        <v>309</v>
      </c>
      <c r="F144" t="s">
        <v>304</v>
      </c>
      <c r="G144">
        <v>20</v>
      </c>
      <c r="H144">
        <v>1</v>
      </c>
      <c r="I144" s="7">
        <v>0.3</v>
      </c>
      <c r="J144" s="7">
        <v>10</v>
      </c>
      <c r="K144" s="7">
        <v>14</v>
      </c>
      <c r="L144" s="5" t="str">
        <f>VLOOKUP(X144,[7]Inputs!$A:$F,6,FALSE)</f>
        <v>0.9986</v>
      </c>
      <c r="M144" s="5" t="str">
        <f>VLOOKUP(X144,[7]Inputs!$A:$H,8,FALSE)</f>
        <v>1.0375</v>
      </c>
      <c r="N144" s="5" t="str">
        <f>VLOOKUP(X144,[7]Inputs!$A:$H,7,FALSE)</f>
        <v>1.0452</v>
      </c>
      <c r="O144">
        <v>0</v>
      </c>
      <c r="P144">
        <v>0.43</v>
      </c>
      <c r="Q144">
        <v>1</v>
      </c>
      <c r="R144">
        <v>0</v>
      </c>
      <c r="S144">
        <f>SQRT((100/(J144*[7]Inputs!$B$9))^2/(K144^2+1))*[7]Inputs!$B$8^2/100</f>
        <v>1.1936621144128245</v>
      </c>
      <c r="T144">
        <f>SQRT((100/(J144*[7]Inputs!$B$9))^2-SQRT((100/(J144*[7]Inputs!$B$9))^2/(K144^2+1))^2)*[7]Inputs!$B$8^2/100/2/PI()/50</f>
        <v>5.3193623249290889E-2</v>
      </c>
      <c r="U144">
        <v>0</v>
      </c>
      <c r="V144">
        <v>0</v>
      </c>
      <c r="W144" t="str">
        <f t="shared" si="6"/>
        <v>PSCAD_DMAT_SF_2P_SCR10_XR14_P1_Q0.3_2P.Unbalanced.99_1</v>
      </c>
      <c r="X144" t="str">
        <f t="shared" si="7"/>
        <v>1_0.3_10_14</v>
      </c>
      <c r="Z144">
        <v>0</v>
      </c>
    </row>
    <row r="145" spans="1:26" outlineLevel="1" x14ac:dyDescent="0.25">
      <c r="A145" s="1" t="s">
        <v>481</v>
      </c>
      <c r="B145" t="s">
        <v>55</v>
      </c>
      <c r="C145" t="s">
        <v>18</v>
      </c>
      <c r="D145" t="s">
        <v>1371</v>
      </c>
      <c r="E145" t="s">
        <v>309</v>
      </c>
      <c r="F145" t="s">
        <v>304</v>
      </c>
      <c r="G145">
        <v>20</v>
      </c>
      <c r="H145">
        <v>1</v>
      </c>
      <c r="I145" s="7">
        <v>0.3</v>
      </c>
      <c r="J145" s="7">
        <v>10</v>
      </c>
      <c r="K145" s="7">
        <v>14</v>
      </c>
      <c r="L145" s="5" t="str">
        <f>VLOOKUP(X145,[7]Inputs!$A:$F,6,FALSE)</f>
        <v>0.9986</v>
      </c>
      <c r="M145" s="5" t="str">
        <f>VLOOKUP(X145,[7]Inputs!$A:$H,8,FALSE)</f>
        <v>1.0375</v>
      </c>
      <c r="N145" s="5" t="str">
        <f>VLOOKUP(X145,[7]Inputs!$A:$H,7,FALSE)</f>
        <v>1.0452</v>
      </c>
      <c r="O145">
        <v>0</v>
      </c>
      <c r="P145">
        <v>0.43</v>
      </c>
      <c r="Q145">
        <v>5</v>
      </c>
      <c r="R145">
        <v>0</v>
      </c>
      <c r="S145">
        <f>SQRT((100/(J145*[7]Inputs!$B$9))^2/(K145^2+1))*[7]Inputs!$B$8^2/100</f>
        <v>1.1936621144128245</v>
      </c>
      <c r="T145">
        <f>SQRT((100/(J145*[7]Inputs!$B$9))^2-SQRT((100/(J145*[7]Inputs!$B$9))^2/(K145^2+1))^2)*[7]Inputs!$B$8^2/100/2/PI()/50</f>
        <v>5.3193623249290889E-2</v>
      </c>
      <c r="U145">
        <v>0</v>
      </c>
      <c r="V145">
        <v>0</v>
      </c>
      <c r="W145" t="str">
        <f t="shared" si="6"/>
        <v>PSCAD_DMAT_SF_2P_SCR10_XR14_P1_Q0.3_2P.Unbalanced.99_5</v>
      </c>
      <c r="X145" t="str">
        <f t="shared" si="7"/>
        <v>1_0.3_10_14</v>
      </c>
      <c r="Z145">
        <v>0</v>
      </c>
    </row>
    <row r="146" spans="1:26" outlineLevel="1" x14ac:dyDescent="0.25">
      <c r="A146" s="1" t="s">
        <v>482</v>
      </c>
      <c r="B146" t="s">
        <v>55</v>
      </c>
      <c r="C146" t="s">
        <v>18</v>
      </c>
      <c r="D146" t="s">
        <v>1371</v>
      </c>
      <c r="E146" t="s">
        <v>309</v>
      </c>
      <c r="F146" t="s">
        <v>304</v>
      </c>
      <c r="G146">
        <v>20</v>
      </c>
      <c r="H146">
        <v>1</v>
      </c>
      <c r="I146" s="7">
        <v>0.3</v>
      </c>
      <c r="J146" s="7">
        <v>10</v>
      </c>
      <c r="K146" s="7">
        <v>14</v>
      </c>
      <c r="L146" s="5" t="str">
        <f>VLOOKUP(X146,[7]Inputs!$A:$F,6,FALSE)</f>
        <v>0.9986</v>
      </c>
      <c r="M146" s="5" t="str">
        <f>VLOOKUP(X146,[7]Inputs!$A:$H,8,FALSE)</f>
        <v>1.0375</v>
      </c>
      <c r="N146" s="5" t="str">
        <f>VLOOKUP(X146,[7]Inputs!$A:$H,7,FALSE)</f>
        <v>1.0452</v>
      </c>
      <c r="O146">
        <v>0</v>
      </c>
      <c r="P146">
        <v>0.43</v>
      </c>
      <c r="Q146">
        <v>10</v>
      </c>
      <c r="R146">
        <v>0</v>
      </c>
      <c r="S146">
        <f>SQRT((100/(J146*[7]Inputs!$B$9))^2/(K146^2+1))*[7]Inputs!$B$8^2/100</f>
        <v>1.1936621144128245</v>
      </c>
      <c r="T146">
        <f>SQRT((100/(J146*[7]Inputs!$B$9))^2-SQRT((100/(J146*[7]Inputs!$B$9))^2/(K146^2+1))^2)*[7]Inputs!$B$8^2/100/2/PI()/50</f>
        <v>5.3193623249290889E-2</v>
      </c>
      <c r="U146">
        <v>0</v>
      </c>
      <c r="V146">
        <v>0</v>
      </c>
      <c r="W146" t="str">
        <f t="shared" si="6"/>
        <v>PSCAD_DMAT_SF_2P_SCR10_XR14_P1_Q0.3_2P.Unbalanced.99_10</v>
      </c>
      <c r="X146" t="str">
        <f t="shared" si="7"/>
        <v>1_0.3_10_14</v>
      </c>
      <c r="Z146">
        <v>0</v>
      </c>
    </row>
    <row r="147" spans="1:26" outlineLevel="1" x14ac:dyDescent="0.25">
      <c r="A147" s="1" t="s">
        <v>483</v>
      </c>
      <c r="B147" t="s">
        <v>55</v>
      </c>
      <c r="C147" t="s">
        <v>18</v>
      </c>
      <c r="D147" t="s">
        <v>1371</v>
      </c>
      <c r="E147" t="s">
        <v>309</v>
      </c>
      <c r="F147" t="s">
        <v>304</v>
      </c>
      <c r="G147">
        <v>20</v>
      </c>
      <c r="H147">
        <v>1</v>
      </c>
      <c r="I147" s="7">
        <v>0</v>
      </c>
      <c r="J147" s="7">
        <v>3</v>
      </c>
      <c r="K147" s="7">
        <v>14</v>
      </c>
      <c r="L147" s="5" t="str">
        <f>VLOOKUP(X147,[7]Inputs!$A:$F,6,FALSE)</f>
        <v>1.0573</v>
      </c>
      <c r="M147" s="5" t="str">
        <f>VLOOKUP(X147,[7]Inputs!$A:$H,8,FALSE)</f>
        <v>1.0125</v>
      </c>
      <c r="N147" s="5" t="str">
        <f>VLOOKUP(X147,[7]Inputs!$A:$H,7,FALSE)</f>
        <v>1.0300</v>
      </c>
      <c r="O147">
        <v>0</v>
      </c>
      <c r="P147">
        <v>0.43</v>
      </c>
      <c r="Q147">
        <v>1</v>
      </c>
      <c r="R147">
        <v>0</v>
      </c>
      <c r="S147">
        <f>SQRT((100/(J147*[7]Inputs!$B$9))^2/(K147^2+1))*[7]Inputs!$B$8^2/100</f>
        <v>3.9788737147094158</v>
      </c>
      <c r="T147">
        <f>SQRT((100/(J147*[7]Inputs!$B$9))^2-SQRT((100/(J147*[7]Inputs!$B$9))^2/(K147^2+1))^2)*[7]Inputs!$B$8^2/100/2/PI()/50</f>
        <v>0.17731207749763631</v>
      </c>
      <c r="U147">
        <v>0</v>
      </c>
      <c r="V147">
        <v>0</v>
      </c>
      <c r="W147" t="str">
        <f t="shared" si="6"/>
        <v>PSCAD_DMAT_SF_2P_SCR3_XR14_P1_Q0_2P.Unbalanced.100_1</v>
      </c>
      <c r="X147" t="str">
        <f t="shared" si="7"/>
        <v>1_0_3_14</v>
      </c>
      <c r="Z147">
        <v>0</v>
      </c>
    </row>
    <row r="148" spans="1:26" outlineLevel="1" x14ac:dyDescent="0.25">
      <c r="A148" s="1" t="s">
        <v>484</v>
      </c>
      <c r="B148" t="s">
        <v>55</v>
      </c>
      <c r="C148" t="s">
        <v>18</v>
      </c>
      <c r="D148" t="s">
        <v>1371</v>
      </c>
      <c r="E148" t="s">
        <v>309</v>
      </c>
      <c r="F148" t="s">
        <v>304</v>
      </c>
      <c r="G148">
        <v>20</v>
      </c>
      <c r="H148">
        <v>1</v>
      </c>
      <c r="I148" s="7">
        <v>0</v>
      </c>
      <c r="J148" s="7">
        <v>3</v>
      </c>
      <c r="K148" s="7">
        <v>14</v>
      </c>
      <c r="L148" s="5" t="str">
        <f>VLOOKUP(X148,[7]Inputs!$A:$F,6,FALSE)</f>
        <v>1.0573</v>
      </c>
      <c r="M148" s="5" t="str">
        <f>VLOOKUP(X148,[7]Inputs!$A:$H,8,FALSE)</f>
        <v>1.0125</v>
      </c>
      <c r="N148" s="5" t="str">
        <f>VLOOKUP(X148,[7]Inputs!$A:$H,7,FALSE)</f>
        <v>1.0300</v>
      </c>
      <c r="O148">
        <v>0</v>
      </c>
      <c r="P148">
        <v>0.43</v>
      </c>
      <c r="Q148">
        <v>5</v>
      </c>
      <c r="R148">
        <v>0</v>
      </c>
      <c r="S148">
        <f>SQRT((100/(J148*[7]Inputs!$B$9))^2/(K148^2+1))*[7]Inputs!$B$8^2/100</f>
        <v>3.9788737147094158</v>
      </c>
      <c r="T148">
        <f>SQRT((100/(J148*[7]Inputs!$B$9))^2-SQRT((100/(J148*[7]Inputs!$B$9))^2/(K148^2+1))^2)*[7]Inputs!$B$8^2/100/2/PI()/50</f>
        <v>0.17731207749763631</v>
      </c>
      <c r="U148">
        <v>0</v>
      </c>
      <c r="V148">
        <v>0</v>
      </c>
      <c r="W148" t="str">
        <f t="shared" si="6"/>
        <v>PSCAD_DMAT_SF_2P_SCR3_XR14_P1_Q0_2P.Unbalanced.100_5</v>
      </c>
      <c r="X148" t="str">
        <f t="shared" si="7"/>
        <v>1_0_3_14</v>
      </c>
      <c r="Z148">
        <v>0</v>
      </c>
    </row>
    <row r="149" spans="1:26" outlineLevel="1" x14ac:dyDescent="0.25">
      <c r="A149" s="1" t="s">
        <v>485</v>
      </c>
      <c r="B149" t="s">
        <v>55</v>
      </c>
      <c r="C149" t="s">
        <v>18</v>
      </c>
      <c r="D149" t="s">
        <v>1371</v>
      </c>
      <c r="E149" t="s">
        <v>309</v>
      </c>
      <c r="F149" t="s">
        <v>304</v>
      </c>
      <c r="G149">
        <v>20</v>
      </c>
      <c r="H149">
        <v>1</v>
      </c>
      <c r="I149" s="7">
        <v>0</v>
      </c>
      <c r="J149" s="7">
        <v>3</v>
      </c>
      <c r="K149" s="7">
        <v>14</v>
      </c>
      <c r="L149" s="5" t="str">
        <f>VLOOKUP(X149,[7]Inputs!$A:$F,6,FALSE)</f>
        <v>1.0573</v>
      </c>
      <c r="M149" s="5" t="str">
        <f>VLOOKUP(X149,[7]Inputs!$A:$H,8,FALSE)</f>
        <v>1.0125</v>
      </c>
      <c r="N149" s="5" t="str">
        <f>VLOOKUP(X149,[7]Inputs!$A:$H,7,FALSE)</f>
        <v>1.0300</v>
      </c>
      <c r="O149">
        <v>0</v>
      </c>
      <c r="P149">
        <v>0.43</v>
      </c>
      <c r="Q149">
        <v>10</v>
      </c>
      <c r="R149">
        <v>0</v>
      </c>
      <c r="S149">
        <f>SQRT((100/(J149*[7]Inputs!$B$9))^2/(K149^2+1))*[7]Inputs!$B$8^2/100</f>
        <v>3.9788737147094158</v>
      </c>
      <c r="T149">
        <f>SQRT((100/(J149*[7]Inputs!$B$9))^2-SQRT((100/(J149*[7]Inputs!$B$9))^2/(K149^2+1))^2)*[7]Inputs!$B$8^2/100/2/PI()/50</f>
        <v>0.17731207749763631</v>
      </c>
      <c r="U149">
        <v>0</v>
      </c>
      <c r="V149">
        <v>0</v>
      </c>
      <c r="W149" t="str">
        <f t="shared" si="6"/>
        <v>PSCAD_DMAT_SF_2P_SCR3_XR14_P1_Q0_2P.Unbalanced.100_10</v>
      </c>
      <c r="X149" t="str">
        <f t="shared" si="7"/>
        <v>1_0_3_14</v>
      </c>
      <c r="Z149">
        <v>0</v>
      </c>
    </row>
    <row r="150" spans="1:26" outlineLevel="1" x14ac:dyDescent="0.25">
      <c r="A150" s="1" t="s">
        <v>486</v>
      </c>
      <c r="B150" t="s">
        <v>55</v>
      </c>
      <c r="C150" t="s">
        <v>18</v>
      </c>
      <c r="D150" t="s">
        <v>1371</v>
      </c>
      <c r="E150" t="s">
        <v>309</v>
      </c>
      <c r="F150" t="s">
        <v>304</v>
      </c>
      <c r="G150">
        <v>20</v>
      </c>
      <c r="H150">
        <v>1</v>
      </c>
      <c r="I150" s="7">
        <v>-0.3</v>
      </c>
      <c r="J150" s="7">
        <v>3</v>
      </c>
      <c r="K150" s="7">
        <v>3</v>
      </c>
      <c r="L150" s="5" t="str">
        <f>VLOOKUP(X150,[7]Inputs!$A:$F,6,FALSE)</f>
        <v>1.0741</v>
      </c>
      <c r="M150" s="5" t="str">
        <f>VLOOKUP(X150,[7]Inputs!$A:$H,8,FALSE)</f>
        <v>0.9875</v>
      </c>
      <c r="N150" s="5" t="str">
        <f>VLOOKUP(X150,[7]Inputs!$A:$H,7,FALSE)</f>
        <v>1.0148</v>
      </c>
      <c r="O150">
        <v>0</v>
      </c>
      <c r="P150">
        <v>0.43</v>
      </c>
      <c r="Q150">
        <v>1</v>
      </c>
      <c r="R150">
        <v>0</v>
      </c>
      <c r="S150">
        <f>SQRT((100/(J150*[7]Inputs!$B$9))^2/(K150^2+1))*[7]Inputs!$B$8^2/100</f>
        <v>17.660104471401873</v>
      </c>
      <c r="T150">
        <f>SQRT((100/(J150*[7]Inputs!$B$9))^2-SQRT((100/(J150*[7]Inputs!$B$9))^2/(K150^2+1))^2)*[7]Inputs!$B$8^2/100/2/PI()/50</f>
        <v>0.16864157532857349</v>
      </c>
      <c r="U150">
        <v>0</v>
      </c>
      <c r="V150">
        <v>0</v>
      </c>
      <c r="W150" t="str">
        <f t="shared" si="6"/>
        <v>PSCAD_DMAT_SF_2P_SCR3_XR3_P1_Q-0.3_2P.Unbalanced.101_1</v>
      </c>
      <c r="X150" t="str">
        <f t="shared" si="7"/>
        <v>1_-0.3_3_3</v>
      </c>
      <c r="Z150">
        <v>0</v>
      </c>
    </row>
    <row r="151" spans="1:26" outlineLevel="1" x14ac:dyDescent="0.25">
      <c r="A151" s="1" t="s">
        <v>487</v>
      </c>
      <c r="B151" t="s">
        <v>55</v>
      </c>
      <c r="C151" t="s">
        <v>18</v>
      </c>
      <c r="D151" t="s">
        <v>1371</v>
      </c>
      <c r="E151" t="s">
        <v>309</v>
      </c>
      <c r="F151" t="s">
        <v>304</v>
      </c>
      <c r="G151">
        <v>20</v>
      </c>
      <c r="H151">
        <v>1</v>
      </c>
      <c r="I151" s="7">
        <v>-0.3</v>
      </c>
      <c r="J151" s="7">
        <v>3</v>
      </c>
      <c r="K151" s="7">
        <v>3</v>
      </c>
      <c r="L151" s="5" t="str">
        <f>VLOOKUP(X151,[7]Inputs!$A:$F,6,FALSE)</f>
        <v>1.0741</v>
      </c>
      <c r="M151" s="5" t="str">
        <f>VLOOKUP(X151,[7]Inputs!$A:$H,8,FALSE)</f>
        <v>0.9875</v>
      </c>
      <c r="N151" s="5" t="str">
        <f>VLOOKUP(X151,[7]Inputs!$A:$H,7,FALSE)</f>
        <v>1.0148</v>
      </c>
      <c r="O151">
        <v>0</v>
      </c>
      <c r="P151">
        <v>0.43</v>
      </c>
      <c r="Q151">
        <v>5</v>
      </c>
      <c r="R151">
        <v>0</v>
      </c>
      <c r="S151">
        <f>SQRT((100/(J151*[7]Inputs!$B$9))^2/(K151^2+1))*[7]Inputs!$B$8^2/100</f>
        <v>17.660104471401873</v>
      </c>
      <c r="T151">
        <f>SQRT((100/(J151*[7]Inputs!$B$9))^2-SQRT((100/(J151*[7]Inputs!$B$9))^2/(K151^2+1))^2)*[7]Inputs!$B$8^2/100/2/PI()/50</f>
        <v>0.16864157532857349</v>
      </c>
      <c r="U151">
        <v>0</v>
      </c>
      <c r="V151">
        <v>0</v>
      </c>
      <c r="W151" t="str">
        <f t="shared" si="6"/>
        <v>PSCAD_DMAT_SF_2P_SCR3_XR3_P1_Q-0.3_2P.Unbalanced.101_5</v>
      </c>
      <c r="X151" t="str">
        <f t="shared" si="7"/>
        <v>1_-0.3_3_3</v>
      </c>
      <c r="Z151">
        <v>0</v>
      </c>
    </row>
    <row r="152" spans="1:26" outlineLevel="1" x14ac:dyDescent="0.25">
      <c r="A152" s="1" t="s">
        <v>488</v>
      </c>
      <c r="B152" t="s">
        <v>55</v>
      </c>
      <c r="C152" t="s">
        <v>18</v>
      </c>
      <c r="D152" t="s">
        <v>1371</v>
      </c>
      <c r="E152" t="s">
        <v>309</v>
      </c>
      <c r="F152" t="s">
        <v>304</v>
      </c>
      <c r="G152">
        <v>20</v>
      </c>
      <c r="H152">
        <v>1</v>
      </c>
      <c r="I152" s="7">
        <v>-0.3</v>
      </c>
      <c r="J152" s="7">
        <v>3</v>
      </c>
      <c r="K152" s="7">
        <v>3</v>
      </c>
      <c r="L152" s="5" t="str">
        <f>VLOOKUP(X152,[7]Inputs!$A:$F,6,FALSE)</f>
        <v>1.0741</v>
      </c>
      <c r="M152" s="5" t="str">
        <f>VLOOKUP(X152,[7]Inputs!$A:$H,8,FALSE)</f>
        <v>0.9875</v>
      </c>
      <c r="N152" s="5" t="str">
        <f>VLOOKUP(X152,[7]Inputs!$A:$H,7,FALSE)</f>
        <v>1.0148</v>
      </c>
      <c r="O152">
        <v>0</v>
      </c>
      <c r="P152">
        <v>0.43</v>
      </c>
      <c r="Q152">
        <v>10</v>
      </c>
      <c r="R152">
        <v>0</v>
      </c>
      <c r="S152">
        <f>SQRT((100/(J152*[7]Inputs!$B$9))^2/(K152^2+1))*[7]Inputs!$B$8^2/100</f>
        <v>17.660104471401873</v>
      </c>
      <c r="T152">
        <f>SQRT((100/(J152*[7]Inputs!$B$9))^2-SQRT((100/(J152*[7]Inputs!$B$9))^2/(K152^2+1))^2)*[7]Inputs!$B$8^2/100/2/PI()/50</f>
        <v>0.16864157532857349</v>
      </c>
      <c r="U152">
        <v>0</v>
      </c>
      <c r="V152">
        <v>0</v>
      </c>
      <c r="W152" t="str">
        <f t="shared" si="6"/>
        <v>PSCAD_DMAT_SF_2P_SCR3_XR3_P1_Q-0.3_2P.Unbalanced.101_10</v>
      </c>
      <c r="X152" t="str">
        <f t="shared" si="7"/>
        <v>1_-0.3_3_3</v>
      </c>
      <c r="Z152">
        <v>0</v>
      </c>
    </row>
    <row r="153" spans="1:26" outlineLevel="1" x14ac:dyDescent="0.25">
      <c r="A153" s="1" t="s">
        <v>489</v>
      </c>
      <c r="B153" t="s">
        <v>55</v>
      </c>
      <c r="C153" t="s">
        <v>18</v>
      </c>
      <c r="D153" t="s">
        <v>1371</v>
      </c>
      <c r="E153" t="s">
        <v>309</v>
      </c>
      <c r="F153" t="s">
        <v>304</v>
      </c>
      <c r="G153">
        <v>20</v>
      </c>
      <c r="H153">
        <v>1</v>
      </c>
      <c r="I153" s="7">
        <v>0.3</v>
      </c>
      <c r="J153" s="7">
        <v>3</v>
      </c>
      <c r="K153" s="7">
        <v>3</v>
      </c>
      <c r="L153" s="5" t="str">
        <f>VLOOKUP(X153,[7]Inputs!$A:$F,6,FALSE)</f>
        <v>0.8802</v>
      </c>
      <c r="M153" s="5" t="str">
        <f>VLOOKUP(X153,[7]Inputs!$A:$H,8,FALSE)</f>
        <v>1.0375</v>
      </c>
      <c r="N153" s="5" t="str">
        <f>VLOOKUP(X153,[7]Inputs!$A:$H,7,FALSE)</f>
        <v>1.0452</v>
      </c>
      <c r="O153">
        <v>0</v>
      </c>
      <c r="P153">
        <v>0.43</v>
      </c>
      <c r="Q153">
        <v>1</v>
      </c>
      <c r="R153">
        <v>0</v>
      </c>
      <c r="S153">
        <f>SQRT((100/(J153*[7]Inputs!$B$9))^2/(K153^2+1))*[7]Inputs!$B$8^2/100</f>
        <v>17.660104471401873</v>
      </c>
      <c r="T153">
        <f>SQRT((100/(J153*[7]Inputs!$B$9))^2-SQRT((100/(J153*[7]Inputs!$B$9))^2/(K153^2+1))^2)*[7]Inputs!$B$8^2/100/2/PI()/50</f>
        <v>0.16864157532857349</v>
      </c>
      <c r="U153">
        <v>0</v>
      </c>
      <c r="V153">
        <v>0</v>
      </c>
      <c r="W153" t="str">
        <f t="shared" si="6"/>
        <v>PSCAD_DMAT_SF_2P_SCR3_XR3_P1_Q0.3_2P.Unbalanced.102_1</v>
      </c>
      <c r="X153" t="str">
        <f t="shared" si="7"/>
        <v>1_0.3_3_3</v>
      </c>
      <c r="Z153">
        <v>0</v>
      </c>
    </row>
    <row r="154" spans="1:26" outlineLevel="1" x14ac:dyDescent="0.25">
      <c r="A154" s="1" t="s">
        <v>490</v>
      </c>
      <c r="B154" t="s">
        <v>55</v>
      </c>
      <c r="C154" t="s">
        <v>18</v>
      </c>
      <c r="D154" t="s">
        <v>1371</v>
      </c>
      <c r="E154" t="s">
        <v>309</v>
      </c>
      <c r="F154" t="s">
        <v>304</v>
      </c>
      <c r="G154">
        <v>20</v>
      </c>
      <c r="H154">
        <v>1</v>
      </c>
      <c r="I154" s="7">
        <v>0.3</v>
      </c>
      <c r="J154" s="7">
        <v>3</v>
      </c>
      <c r="K154" s="7">
        <v>3</v>
      </c>
      <c r="L154" s="5" t="str">
        <f>VLOOKUP(X154,[7]Inputs!$A:$F,6,FALSE)</f>
        <v>0.8802</v>
      </c>
      <c r="M154" s="5" t="str">
        <f>VLOOKUP(X154,[7]Inputs!$A:$H,8,FALSE)</f>
        <v>1.0375</v>
      </c>
      <c r="N154" s="5" t="str">
        <f>VLOOKUP(X154,[7]Inputs!$A:$H,7,FALSE)</f>
        <v>1.0452</v>
      </c>
      <c r="O154">
        <v>0</v>
      </c>
      <c r="P154">
        <v>0.43</v>
      </c>
      <c r="Q154">
        <v>5</v>
      </c>
      <c r="R154">
        <v>0</v>
      </c>
      <c r="S154">
        <f>SQRT((100/(J154*[7]Inputs!$B$9))^2/(K154^2+1))*[7]Inputs!$B$8^2/100</f>
        <v>17.660104471401873</v>
      </c>
      <c r="T154">
        <f>SQRT((100/(J154*[7]Inputs!$B$9))^2-SQRT((100/(J154*[7]Inputs!$B$9))^2/(K154^2+1))^2)*[7]Inputs!$B$8^2/100/2/PI()/50</f>
        <v>0.16864157532857349</v>
      </c>
      <c r="U154">
        <v>0</v>
      </c>
      <c r="V154">
        <v>0</v>
      </c>
      <c r="W154" t="str">
        <f t="shared" si="6"/>
        <v>PSCAD_DMAT_SF_2P_SCR3_XR3_P1_Q0.3_2P.Unbalanced.102_5</v>
      </c>
      <c r="X154" t="str">
        <f t="shared" si="7"/>
        <v>1_0.3_3_3</v>
      </c>
      <c r="Z154">
        <v>0</v>
      </c>
    </row>
    <row r="155" spans="1:26" outlineLevel="1" x14ac:dyDescent="0.25">
      <c r="A155" s="1" t="s">
        <v>491</v>
      </c>
      <c r="B155" t="s">
        <v>55</v>
      </c>
      <c r="C155" t="s">
        <v>18</v>
      </c>
      <c r="D155" t="s">
        <v>1371</v>
      </c>
      <c r="E155" t="s">
        <v>309</v>
      </c>
      <c r="F155" t="s">
        <v>304</v>
      </c>
      <c r="G155">
        <v>20</v>
      </c>
      <c r="H155">
        <v>1</v>
      </c>
      <c r="I155" s="7">
        <v>0.3</v>
      </c>
      <c r="J155" s="7">
        <v>3</v>
      </c>
      <c r="K155" s="7">
        <v>3</v>
      </c>
      <c r="L155" s="5" t="str">
        <f>VLOOKUP(X155,[7]Inputs!$A:$F,6,FALSE)</f>
        <v>0.8802</v>
      </c>
      <c r="M155" s="5" t="str">
        <f>VLOOKUP(X155,[7]Inputs!$A:$H,8,FALSE)</f>
        <v>1.0375</v>
      </c>
      <c r="N155" s="5" t="str">
        <f>VLOOKUP(X155,[7]Inputs!$A:$H,7,FALSE)</f>
        <v>1.0452</v>
      </c>
      <c r="O155">
        <v>0</v>
      </c>
      <c r="P155">
        <v>0.43</v>
      </c>
      <c r="Q155">
        <v>10</v>
      </c>
      <c r="R155">
        <v>0</v>
      </c>
      <c r="S155">
        <f>SQRT((100/(J155*[7]Inputs!$B$9))^2/(K155^2+1))*[7]Inputs!$B$8^2/100</f>
        <v>17.660104471401873</v>
      </c>
      <c r="T155">
        <f>SQRT((100/(J155*[7]Inputs!$B$9))^2-SQRT((100/(J155*[7]Inputs!$B$9))^2/(K155^2+1))^2)*[7]Inputs!$B$8^2/100/2/PI()/50</f>
        <v>0.16864157532857349</v>
      </c>
      <c r="U155">
        <v>0</v>
      </c>
      <c r="V155">
        <v>0</v>
      </c>
      <c r="W155" t="str">
        <f t="shared" si="6"/>
        <v>PSCAD_DMAT_SF_2P_SCR3_XR3_P1_Q0.3_2P.Unbalanced.102_10</v>
      </c>
      <c r="X155" t="str">
        <f t="shared" si="7"/>
        <v>1_0.3_3_3</v>
      </c>
      <c r="Z155">
        <v>0</v>
      </c>
    </row>
    <row r="156" spans="1:26" outlineLevel="1" x14ac:dyDescent="0.25">
      <c r="A156" s="1" t="s">
        <v>492</v>
      </c>
      <c r="B156" t="s">
        <v>55</v>
      </c>
      <c r="C156" t="s">
        <v>18</v>
      </c>
      <c r="D156" t="s">
        <v>1371</v>
      </c>
      <c r="E156" t="s">
        <v>309</v>
      </c>
      <c r="F156" t="s">
        <v>304</v>
      </c>
      <c r="G156">
        <v>20</v>
      </c>
      <c r="H156">
        <v>0.05</v>
      </c>
      <c r="I156" s="7">
        <v>0</v>
      </c>
      <c r="J156" s="7">
        <v>10</v>
      </c>
      <c r="K156" s="7">
        <v>14</v>
      </c>
      <c r="L156" s="5" t="str">
        <f>VLOOKUP(X156,[7]Inputs!$A:$F,6,FALSE)</f>
        <v>1.0296</v>
      </c>
      <c r="M156" s="5" t="str">
        <f>VLOOKUP(X156,[7]Inputs!$A:$H,8,FALSE)</f>
        <v>1.0000</v>
      </c>
      <c r="N156" s="5" t="str">
        <f>VLOOKUP(X156,[7]Inputs!$A:$H,7,FALSE)</f>
        <v>1.0300</v>
      </c>
      <c r="O156">
        <v>0</v>
      </c>
      <c r="P156">
        <v>0.43</v>
      </c>
      <c r="Q156">
        <v>1</v>
      </c>
      <c r="R156">
        <v>0</v>
      </c>
      <c r="S156">
        <f>SQRT((100/(J156*[7]Inputs!$B$9))^2/(K156^2+1))*[7]Inputs!$B$8^2/100</f>
        <v>1.1936621144128245</v>
      </c>
      <c r="T156">
        <f>SQRT((100/(J156*[7]Inputs!$B$9))^2-SQRT((100/(J156*[7]Inputs!$B$9))^2/(K156^2+1))^2)*[7]Inputs!$B$8^2/100/2/PI()/50</f>
        <v>5.3193623249290889E-2</v>
      </c>
      <c r="U156">
        <v>0</v>
      </c>
      <c r="V156">
        <v>0</v>
      </c>
      <c r="W156" t="str">
        <f t="shared" si="6"/>
        <v>PSCAD_DMAT_SF_2P_SCR10_XR14_P0.05_Q0_2P.Unbalanced.103_1_1</v>
      </c>
      <c r="X156" t="str">
        <f t="shared" si="7"/>
        <v>0.05_0_10_14</v>
      </c>
      <c r="Z156">
        <v>0</v>
      </c>
    </row>
    <row r="157" spans="1:26" outlineLevel="1" x14ac:dyDescent="0.25">
      <c r="A157" s="1" t="s">
        <v>493</v>
      </c>
      <c r="B157" t="s">
        <v>55</v>
      </c>
      <c r="C157" t="s">
        <v>18</v>
      </c>
      <c r="D157" t="s">
        <v>1371</v>
      </c>
      <c r="E157" t="s">
        <v>309</v>
      </c>
      <c r="F157" t="s">
        <v>304</v>
      </c>
      <c r="G157">
        <v>20</v>
      </c>
      <c r="H157">
        <v>0.05</v>
      </c>
      <c r="I157" s="7">
        <v>0</v>
      </c>
      <c r="J157" s="7">
        <v>10</v>
      </c>
      <c r="K157" s="7">
        <v>14</v>
      </c>
      <c r="L157" s="5" t="str">
        <f>VLOOKUP(X157,[7]Inputs!$A:$F,6,FALSE)</f>
        <v>1.0296</v>
      </c>
      <c r="M157" s="5" t="str">
        <f>VLOOKUP(X157,[7]Inputs!$A:$H,8,FALSE)</f>
        <v>1.0000</v>
      </c>
      <c r="N157" s="5" t="str">
        <f>VLOOKUP(X157,[7]Inputs!$A:$H,7,FALSE)</f>
        <v>1.0300</v>
      </c>
      <c r="O157">
        <v>0</v>
      </c>
      <c r="P157">
        <v>0.43</v>
      </c>
      <c r="Q157">
        <v>5</v>
      </c>
      <c r="R157">
        <v>0</v>
      </c>
      <c r="S157">
        <f>SQRT((100/(J157*[7]Inputs!$B$9))^2/(K157^2+1))*[7]Inputs!$B$8^2/100</f>
        <v>1.1936621144128245</v>
      </c>
      <c r="T157">
        <f>SQRT((100/(J157*[7]Inputs!$B$9))^2-SQRT((100/(J157*[7]Inputs!$B$9))^2/(K157^2+1))^2)*[7]Inputs!$B$8^2/100/2/PI()/50</f>
        <v>5.3193623249290889E-2</v>
      </c>
      <c r="U157">
        <v>0</v>
      </c>
      <c r="V157">
        <v>0</v>
      </c>
      <c r="W157" t="str">
        <f t="shared" si="6"/>
        <v>PSCAD_DMAT_SF_2P_SCR10_XR14_P0.05_Q0_2P.Unbalanced.103_1_5</v>
      </c>
      <c r="X157" t="str">
        <f t="shared" si="7"/>
        <v>0.05_0_10_14</v>
      </c>
      <c r="Z157">
        <v>0</v>
      </c>
    </row>
    <row r="158" spans="1:26" outlineLevel="1" x14ac:dyDescent="0.25">
      <c r="A158" s="1" t="s">
        <v>494</v>
      </c>
      <c r="B158" t="s">
        <v>55</v>
      </c>
      <c r="C158" t="s">
        <v>18</v>
      </c>
      <c r="D158" t="s">
        <v>1371</v>
      </c>
      <c r="E158" t="s">
        <v>309</v>
      </c>
      <c r="F158" t="s">
        <v>304</v>
      </c>
      <c r="G158">
        <v>20</v>
      </c>
      <c r="H158">
        <v>0.05</v>
      </c>
      <c r="I158" s="7">
        <v>0</v>
      </c>
      <c r="J158" s="7">
        <v>10</v>
      </c>
      <c r="K158" s="7">
        <v>14</v>
      </c>
      <c r="L158" s="5" t="str">
        <f>VLOOKUP(X158,[7]Inputs!$A:$F,6,FALSE)</f>
        <v>1.0296</v>
      </c>
      <c r="M158" s="5" t="str">
        <f>VLOOKUP(X158,[7]Inputs!$A:$H,8,FALSE)</f>
        <v>1.0000</v>
      </c>
      <c r="N158" s="5" t="str">
        <f>VLOOKUP(X158,[7]Inputs!$A:$H,7,FALSE)</f>
        <v>1.0300</v>
      </c>
      <c r="O158">
        <v>0</v>
      </c>
      <c r="P158">
        <v>0.43</v>
      </c>
      <c r="Q158">
        <v>10</v>
      </c>
      <c r="R158">
        <v>0</v>
      </c>
      <c r="S158">
        <f>SQRT((100/(J158*[7]Inputs!$B$9))^2/(K158^2+1))*[7]Inputs!$B$8^2/100</f>
        <v>1.1936621144128245</v>
      </c>
      <c r="T158">
        <f>SQRT((100/(J158*[7]Inputs!$B$9))^2-SQRT((100/(J158*[7]Inputs!$B$9))^2/(K158^2+1))^2)*[7]Inputs!$B$8^2/100/2/PI()/50</f>
        <v>5.3193623249290889E-2</v>
      </c>
      <c r="U158">
        <v>0</v>
      </c>
      <c r="V158">
        <v>0</v>
      </c>
      <c r="W158" t="str">
        <f t="shared" si="6"/>
        <v>PSCAD_DMAT_SF_2P_SCR10_XR14_P0.05_Q0_2P.Unbalanced.103_1_10</v>
      </c>
      <c r="X158" t="str">
        <f t="shared" si="7"/>
        <v>0.05_0_10_14</v>
      </c>
      <c r="Z158">
        <v>0</v>
      </c>
    </row>
    <row r="159" spans="1:26" outlineLevel="1" x14ac:dyDescent="0.25">
      <c r="A159" s="1" t="s">
        <v>495</v>
      </c>
      <c r="B159" t="s">
        <v>55</v>
      </c>
      <c r="C159" t="s">
        <v>18</v>
      </c>
      <c r="D159" t="s">
        <v>1371</v>
      </c>
      <c r="E159" t="s">
        <v>309</v>
      </c>
      <c r="F159" t="s">
        <v>304</v>
      </c>
      <c r="G159">
        <v>20</v>
      </c>
      <c r="H159">
        <v>0.05</v>
      </c>
      <c r="I159" s="7">
        <v>0</v>
      </c>
      <c r="J159" s="7">
        <f>[7]Inputs!$B$6</f>
        <v>7.06</v>
      </c>
      <c r="K159" s="7">
        <f>[7]Inputs!$C$6</f>
        <v>1.63</v>
      </c>
      <c r="L159" s="5" t="str">
        <f>VLOOKUP(X159,[7]Inputs!$A:$F,6,FALSE)</f>
        <v>1.0264</v>
      </c>
      <c r="M159" s="5" t="str">
        <f>VLOOKUP(X159,[7]Inputs!$A:$H,8,FALSE)</f>
        <v>1.0000</v>
      </c>
      <c r="N159" s="5" t="str">
        <f>VLOOKUP(X159,[7]Inputs!$A:$H,7,FALSE)</f>
        <v>1.0300</v>
      </c>
      <c r="O159">
        <v>0</v>
      </c>
      <c r="P159">
        <v>0.43</v>
      </c>
      <c r="Q159">
        <v>1</v>
      </c>
      <c r="R159">
        <v>0</v>
      </c>
      <c r="S159">
        <f>SQRT((100/(J159*[7]Inputs!$B$9))^2/(K159^2+1))*[7]Inputs!$B$8^2/100</f>
        <v>12.409471324438538</v>
      </c>
      <c r="T159">
        <f>SQRT((100/(J159*[7]Inputs!$B$9))^2-SQRT((100/(J159*[7]Inputs!$B$9))^2/(K159^2+1))^2)*[7]Inputs!$B$8^2/100/2/PI()/50</f>
        <v>6.4385935699593638E-2</v>
      </c>
      <c r="U159">
        <v>0</v>
      </c>
      <c r="V159">
        <v>0</v>
      </c>
      <c r="W159" t="str">
        <f t="shared" si="6"/>
        <v>PSCAD_DMAT_SF_2P_SCR7.06_XR1.63_P0.05_Q0_2P.Unbalanced.103_2_1</v>
      </c>
      <c r="X159" t="str">
        <f t="shared" si="7"/>
        <v>0.05_0_7.06_1.63</v>
      </c>
      <c r="Z159">
        <v>0</v>
      </c>
    </row>
    <row r="160" spans="1:26" outlineLevel="1" x14ac:dyDescent="0.25">
      <c r="A160" s="1" t="s">
        <v>496</v>
      </c>
      <c r="B160" t="s">
        <v>55</v>
      </c>
      <c r="C160" t="s">
        <v>18</v>
      </c>
      <c r="D160" t="s">
        <v>1371</v>
      </c>
      <c r="E160" t="s">
        <v>309</v>
      </c>
      <c r="F160" t="s">
        <v>304</v>
      </c>
      <c r="G160">
        <v>20</v>
      </c>
      <c r="H160">
        <v>0.05</v>
      </c>
      <c r="I160" s="7">
        <v>0</v>
      </c>
      <c r="J160" s="7">
        <f>[7]Inputs!$B$6</f>
        <v>7.06</v>
      </c>
      <c r="K160" s="7">
        <f>[7]Inputs!$C$6</f>
        <v>1.63</v>
      </c>
      <c r="L160" s="5" t="str">
        <f>VLOOKUP(X160,[7]Inputs!$A:$F,6,FALSE)</f>
        <v>1.0264</v>
      </c>
      <c r="M160" s="5" t="str">
        <f>VLOOKUP(X160,[7]Inputs!$A:$H,8,FALSE)</f>
        <v>1.0000</v>
      </c>
      <c r="N160" s="5" t="str">
        <f>VLOOKUP(X160,[7]Inputs!$A:$H,7,FALSE)</f>
        <v>1.0300</v>
      </c>
      <c r="O160">
        <v>0</v>
      </c>
      <c r="P160">
        <v>0.43</v>
      </c>
      <c r="Q160">
        <v>5</v>
      </c>
      <c r="R160">
        <v>0</v>
      </c>
      <c r="S160">
        <f>SQRT((100/(J160*[7]Inputs!$B$9))^2/(K160^2+1))*[7]Inputs!$B$8^2/100</f>
        <v>12.409471324438538</v>
      </c>
      <c r="T160">
        <f>SQRT((100/(J160*[7]Inputs!$B$9))^2-SQRT((100/(J160*[7]Inputs!$B$9))^2/(K160^2+1))^2)*[7]Inputs!$B$8^2/100/2/PI()/50</f>
        <v>6.4385935699593638E-2</v>
      </c>
      <c r="U160">
        <v>0</v>
      </c>
      <c r="V160">
        <v>0</v>
      </c>
      <c r="W160" t="str">
        <f t="shared" si="6"/>
        <v>PSCAD_DMAT_SF_2P_SCR7.06_XR1.63_P0.05_Q0_2P.Unbalanced.103_2_5</v>
      </c>
      <c r="X160" t="str">
        <f t="shared" si="7"/>
        <v>0.05_0_7.06_1.63</v>
      </c>
      <c r="Z160">
        <v>0</v>
      </c>
    </row>
    <row r="161" spans="1:26" outlineLevel="1" x14ac:dyDescent="0.25">
      <c r="A161" s="1" t="s">
        <v>497</v>
      </c>
      <c r="B161" t="s">
        <v>55</v>
      </c>
      <c r="C161" t="s">
        <v>18</v>
      </c>
      <c r="D161" t="s">
        <v>1371</v>
      </c>
      <c r="E161" t="s">
        <v>309</v>
      </c>
      <c r="F161" t="s">
        <v>304</v>
      </c>
      <c r="G161">
        <v>20</v>
      </c>
      <c r="H161">
        <v>0.05</v>
      </c>
      <c r="I161" s="7">
        <v>0</v>
      </c>
      <c r="J161" s="7">
        <f>[7]Inputs!$B$6</f>
        <v>7.06</v>
      </c>
      <c r="K161" s="7">
        <f>[7]Inputs!$C$6</f>
        <v>1.63</v>
      </c>
      <c r="L161" s="5" t="str">
        <f>VLOOKUP(X161,[7]Inputs!$A:$F,6,FALSE)</f>
        <v>1.0264</v>
      </c>
      <c r="M161" s="5" t="str">
        <f>VLOOKUP(X161,[7]Inputs!$A:$H,8,FALSE)</f>
        <v>1.0000</v>
      </c>
      <c r="N161" s="5" t="str">
        <f>VLOOKUP(X161,[7]Inputs!$A:$H,7,FALSE)</f>
        <v>1.0300</v>
      </c>
      <c r="O161">
        <v>0</v>
      </c>
      <c r="P161">
        <v>0.43</v>
      </c>
      <c r="Q161">
        <v>10</v>
      </c>
      <c r="R161">
        <v>0</v>
      </c>
      <c r="S161">
        <f>SQRT((100/(J161*[7]Inputs!$B$9))^2/(K161^2+1))*[7]Inputs!$B$8^2/100</f>
        <v>12.409471324438538</v>
      </c>
      <c r="T161">
        <f>SQRT((100/(J161*[7]Inputs!$B$9))^2-SQRT((100/(J161*[7]Inputs!$B$9))^2/(K161^2+1))^2)*[7]Inputs!$B$8^2/100/2/PI()/50</f>
        <v>6.4385935699593638E-2</v>
      </c>
      <c r="U161">
        <v>0</v>
      </c>
      <c r="V161">
        <v>0</v>
      </c>
      <c r="W161" t="str">
        <f t="shared" si="6"/>
        <v>PSCAD_DMAT_SF_2P_SCR7.06_XR1.63_P0.05_Q0_2P.Unbalanced.103_2_10</v>
      </c>
      <c r="X161" t="str">
        <f t="shared" si="7"/>
        <v>0.05_0_7.06_1.63</v>
      </c>
      <c r="Z161">
        <v>0</v>
      </c>
    </row>
    <row r="162" spans="1:26" outlineLevel="1" x14ac:dyDescent="0.25">
      <c r="A162" s="1" t="s">
        <v>498</v>
      </c>
      <c r="B162" t="s">
        <v>55</v>
      </c>
      <c r="C162" t="s">
        <v>18</v>
      </c>
      <c r="D162" t="s">
        <v>1371</v>
      </c>
      <c r="E162" t="s">
        <v>309</v>
      </c>
      <c r="F162" t="s">
        <v>304</v>
      </c>
      <c r="G162">
        <v>20</v>
      </c>
      <c r="H162">
        <v>0.05</v>
      </c>
      <c r="I162" s="7">
        <v>0</v>
      </c>
      <c r="J162" s="7">
        <f>[7]Inputs!$B$7</f>
        <v>4.53</v>
      </c>
      <c r="K162" s="7">
        <f>[7]Inputs!$C$7</f>
        <v>1.21</v>
      </c>
      <c r="L162" s="5" t="str">
        <f>VLOOKUP(X162,[7]Inputs!$A:$F,6,FALSE)</f>
        <v>1.0233</v>
      </c>
      <c r="M162" s="5" t="str">
        <f>VLOOKUP(X162,[7]Inputs!$A:$H,8,FALSE)</f>
        <v>1.0000</v>
      </c>
      <c r="N162" s="5" t="str">
        <f>VLOOKUP(X162,[7]Inputs!$A:$H,7,FALSE)</f>
        <v>1.0300</v>
      </c>
      <c r="O162">
        <v>0</v>
      </c>
      <c r="P162">
        <v>0.43</v>
      </c>
      <c r="Q162">
        <v>1</v>
      </c>
      <c r="R162">
        <v>0</v>
      </c>
      <c r="S162">
        <f>SQRT((100/(J162*[7]Inputs!$B$9))^2/(K162^2+1))*[7]Inputs!$B$8^2/100</f>
        <v>23.560643977140487</v>
      </c>
      <c r="T162">
        <f>SQRT((100/(J162*[7]Inputs!$B$9))^2-SQRT((100/(J162*[7]Inputs!$B$9))^2/(K162^2+1))^2)*[7]Inputs!$B$8^2/100/2/PI()/50</f>
        <v>9.0744989423642869E-2</v>
      </c>
      <c r="U162">
        <v>0</v>
      </c>
      <c r="V162">
        <v>0</v>
      </c>
      <c r="W162" t="str">
        <f t="shared" si="6"/>
        <v>PSCAD_DMAT_SF_2P_SCR4.53_XR1.21_P0.05_Q0_2P.Unbalanced.103_3_1</v>
      </c>
      <c r="X162" t="str">
        <f t="shared" si="7"/>
        <v>0.05_0_4.53_1.21</v>
      </c>
      <c r="Z162">
        <v>0</v>
      </c>
    </row>
    <row r="163" spans="1:26" outlineLevel="1" x14ac:dyDescent="0.25">
      <c r="A163" s="1" t="s">
        <v>499</v>
      </c>
      <c r="B163" t="s">
        <v>55</v>
      </c>
      <c r="C163" t="s">
        <v>18</v>
      </c>
      <c r="D163" t="s">
        <v>1371</v>
      </c>
      <c r="E163" t="s">
        <v>309</v>
      </c>
      <c r="F163" t="s">
        <v>304</v>
      </c>
      <c r="G163">
        <v>20</v>
      </c>
      <c r="H163">
        <v>0.05</v>
      </c>
      <c r="I163" s="7">
        <v>0</v>
      </c>
      <c r="J163" s="7">
        <f>[7]Inputs!$B$7</f>
        <v>4.53</v>
      </c>
      <c r="K163" s="7">
        <f>[7]Inputs!$C$7</f>
        <v>1.21</v>
      </c>
      <c r="L163" s="5" t="str">
        <f>VLOOKUP(X163,[7]Inputs!$A:$F,6,FALSE)</f>
        <v>1.0233</v>
      </c>
      <c r="M163" s="5" t="str">
        <f>VLOOKUP(X163,[7]Inputs!$A:$H,8,FALSE)</f>
        <v>1.0000</v>
      </c>
      <c r="N163" s="5" t="str">
        <f>VLOOKUP(X163,[7]Inputs!$A:$H,7,FALSE)</f>
        <v>1.0300</v>
      </c>
      <c r="O163">
        <v>0</v>
      </c>
      <c r="P163">
        <v>0.43</v>
      </c>
      <c r="Q163">
        <v>5</v>
      </c>
      <c r="R163">
        <v>0</v>
      </c>
      <c r="S163">
        <f>SQRT((100/(J163*[7]Inputs!$B$9))^2/(K163^2+1))*[7]Inputs!$B$8^2/100</f>
        <v>23.560643977140487</v>
      </c>
      <c r="T163">
        <f>SQRT((100/(J163*[7]Inputs!$B$9))^2-SQRT((100/(J163*[7]Inputs!$B$9))^2/(K163^2+1))^2)*[7]Inputs!$B$8^2/100/2/PI()/50</f>
        <v>9.0744989423642869E-2</v>
      </c>
      <c r="U163">
        <v>0</v>
      </c>
      <c r="V163">
        <v>0</v>
      </c>
      <c r="W163" t="str">
        <f t="shared" si="6"/>
        <v>PSCAD_DMAT_SF_2P_SCR4.53_XR1.21_P0.05_Q0_2P.Unbalanced.103_3_5</v>
      </c>
      <c r="X163" t="str">
        <f t="shared" si="7"/>
        <v>0.05_0_4.53_1.21</v>
      </c>
      <c r="Z163">
        <v>0</v>
      </c>
    </row>
    <row r="164" spans="1:26" outlineLevel="1" x14ac:dyDescent="0.25">
      <c r="A164" s="1" t="s">
        <v>500</v>
      </c>
      <c r="B164" t="s">
        <v>55</v>
      </c>
      <c r="C164" t="s">
        <v>18</v>
      </c>
      <c r="D164" t="s">
        <v>1371</v>
      </c>
      <c r="E164" t="s">
        <v>309</v>
      </c>
      <c r="F164" t="s">
        <v>304</v>
      </c>
      <c r="G164">
        <v>20</v>
      </c>
      <c r="H164">
        <v>0.05</v>
      </c>
      <c r="I164" s="7">
        <v>0</v>
      </c>
      <c r="J164" s="7">
        <f>[7]Inputs!$B$7</f>
        <v>4.53</v>
      </c>
      <c r="K164" s="7">
        <f>[7]Inputs!$C$7</f>
        <v>1.21</v>
      </c>
      <c r="L164" s="5" t="str">
        <f>VLOOKUP(X164,[7]Inputs!$A:$F,6,FALSE)</f>
        <v>1.0233</v>
      </c>
      <c r="M164" s="5" t="str">
        <f>VLOOKUP(X164,[7]Inputs!$A:$H,8,FALSE)</f>
        <v>1.0000</v>
      </c>
      <c r="N164" s="5" t="str">
        <f>VLOOKUP(X164,[7]Inputs!$A:$H,7,FALSE)</f>
        <v>1.0300</v>
      </c>
      <c r="O164">
        <v>0</v>
      </c>
      <c r="P164">
        <v>0.43</v>
      </c>
      <c r="Q164">
        <v>10</v>
      </c>
      <c r="R164">
        <v>0</v>
      </c>
      <c r="S164">
        <f>SQRT((100/(J164*[7]Inputs!$B$9))^2/(K164^2+1))*[7]Inputs!$B$8^2/100</f>
        <v>23.560643977140487</v>
      </c>
      <c r="T164">
        <f>SQRT((100/(J164*[7]Inputs!$B$9))^2-SQRT((100/(J164*[7]Inputs!$B$9))^2/(K164^2+1))^2)*[7]Inputs!$B$8^2/100/2/PI()/50</f>
        <v>9.0744989423642869E-2</v>
      </c>
      <c r="U164">
        <v>0</v>
      </c>
      <c r="V164">
        <v>0</v>
      </c>
      <c r="W164" t="str">
        <f t="shared" si="6"/>
        <v>PSCAD_DMAT_SF_2P_SCR4.53_XR1.21_P0.05_Q0_2P.Unbalanced.103_3_10</v>
      </c>
      <c r="X164" t="str">
        <f t="shared" si="7"/>
        <v>0.05_0_4.53_1.21</v>
      </c>
      <c r="Z164">
        <v>0</v>
      </c>
    </row>
    <row r="165" spans="1:26" outlineLevel="1" x14ac:dyDescent="0.25">
      <c r="A165" s="1" t="s">
        <v>501</v>
      </c>
      <c r="B165" t="s">
        <v>55</v>
      </c>
      <c r="C165" t="s">
        <v>18</v>
      </c>
      <c r="D165" t="s">
        <v>1371</v>
      </c>
      <c r="E165" t="s">
        <v>309</v>
      </c>
      <c r="F165" t="s">
        <v>304</v>
      </c>
      <c r="G165">
        <v>20</v>
      </c>
      <c r="H165">
        <v>0.05</v>
      </c>
      <c r="I165" s="7">
        <v>-0.3</v>
      </c>
      <c r="J165" s="7">
        <v>10</v>
      </c>
      <c r="K165" s="7">
        <v>14</v>
      </c>
      <c r="L165" s="5" t="str">
        <f>VLOOKUP(X165,[7]Inputs!$A:$F,6,FALSE)</f>
        <v>1.0587</v>
      </c>
      <c r="M165" s="5" t="str">
        <f>VLOOKUP(X165,[7]Inputs!$A:$H,8,FALSE)</f>
        <v>0.9750</v>
      </c>
      <c r="N165" s="5" t="str">
        <f>VLOOKUP(X165,[7]Inputs!$A:$H,7,FALSE)</f>
        <v>1.0148</v>
      </c>
      <c r="O165">
        <v>0</v>
      </c>
      <c r="P165">
        <v>0.43</v>
      </c>
      <c r="Q165">
        <v>1</v>
      </c>
      <c r="R165">
        <v>0</v>
      </c>
      <c r="S165">
        <f>SQRT((100/(J165*[7]Inputs!$B$9))^2/(K165^2+1))*[7]Inputs!$B$8^2/100</f>
        <v>1.1936621144128245</v>
      </c>
      <c r="T165">
        <f>SQRT((100/(J165*[7]Inputs!$B$9))^2-SQRT((100/(J165*[7]Inputs!$B$9))^2/(K165^2+1))^2)*[7]Inputs!$B$8^2/100/2/PI()/50</f>
        <v>5.3193623249290889E-2</v>
      </c>
      <c r="U165">
        <v>0</v>
      </c>
      <c r="V165">
        <v>0</v>
      </c>
      <c r="W165" t="str">
        <f t="shared" si="6"/>
        <v>PSCAD_DMAT_SF_2P_SCR10_XR14_P0.05_Q-0.3_2P.Unbalanced.104_1</v>
      </c>
      <c r="X165" t="str">
        <f t="shared" si="7"/>
        <v>0.05_-0.3_10_14</v>
      </c>
      <c r="Z165">
        <v>0</v>
      </c>
    </row>
    <row r="166" spans="1:26" outlineLevel="1" x14ac:dyDescent="0.25">
      <c r="A166" s="1" t="s">
        <v>502</v>
      </c>
      <c r="B166" t="s">
        <v>55</v>
      </c>
      <c r="C166" t="s">
        <v>18</v>
      </c>
      <c r="D166" t="s">
        <v>1371</v>
      </c>
      <c r="E166" t="s">
        <v>309</v>
      </c>
      <c r="F166" t="s">
        <v>304</v>
      </c>
      <c r="G166">
        <v>20</v>
      </c>
      <c r="H166">
        <v>0.05</v>
      </c>
      <c r="I166" s="7">
        <v>-0.3</v>
      </c>
      <c r="J166" s="7">
        <v>10</v>
      </c>
      <c r="K166" s="7">
        <v>14</v>
      </c>
      <c r="L166" s="5" t="str">
        <f>VLOOKUP(X166,[7]Inputs!$A:$F,6,FALSE)</f>
        <v>1.0587</v>
      </c>
      <c r="M166" s="5" t="str">
        <f>VLOOKUP(X166,[7]Inputs!$A:$H,8,FALSE)</f>
        <v>0.9750</v>
      </c>
      <c r="N166" s="5" t="str">
        <f>VLOOKUP(X166,[7]Inputs!$A:$H,7,FALSE)</f>
        <v>1.0148</v>
      </c>
      <c r="O166">
        <v>0</v>
      </c>
      <c r="P166">
        <v>0.43</v>
      </c>
      <c r="Q166">
        <v>5</v>
      </c>
      <c r="R166">
        <v>0</v>
      </c>
      <c r="S166">
        <f>SQRT((100/(J166*[7]Inputs!$B$9))^2/(K166^2+1))*[7]Inputs!$B$8^2/100</f>
        <v>1.1936621144128245</v>
      </c>
      <c r="T166">
        <f>SQRT((100/(J166*[7]Inputs!$B$9))^2-SQRT((100/(J166*[7]Inputs!$B$9))^2/(K166^2+1))^2)*[7]Inputs!$B$8^2/100/2/PI()/50</f>
        <v>5.3193623249290889E-2</v>
      </c>
      <c r="U166">
        <v>0</v>
      </c>
      <c r="V166">
        <v>0</v>
      </c>
      <c r="W166" t="str">
        <f t="shared" si="6"/>
        <v>PSCAD_DMAT_SF_2P_SCR10_XR14_P0.05_Q-0.3_2P.Unbalanced.104_5</v>
      </c>
      <c r="X166" t="str">
        <f t="shared" si="7"/>
        <v>0.05_-0.3_10_14</v>
      </c>
      <c r="Z166">
        <v>0</v>
      </c>
    </row>
    <row r="167" spans="1:26" outlineLevel="1" x14ac:dyDescent="0.25">
      <c r="A167" s="1" t="s">
        <v>503</v>
      </c>
      <c r="B167" t="s">
        <v>55</v>
      </c>
      <c r="C167" t="s">
        <v>18</v>
      </c>
      <c r="D167" t="s">
        <v>1371</v>
      </c>
      <c r="E167" t="s">
        <v>309</v>
      </c>
      <c r="F167" t="s">
        <v>304</v>
      </c>
      <c r="G167">
        <v>20</v>
      </c>
      <c r="H167">
        <v>0.05</v>
      </c>
      <c r="I167" s="7">
        <v>-0.3</v>
      </c>
      <c r="J167" s="7">
        <v>10</v>
      </c>
      <c r="K167" s="7">
        <v>14</v>
      </c>
      <c r="L167" s="5" t="str">
        <f>VLOOKUP(X167,[7]Inputs!$A:$F,6,FALSE)</f>
        <v>1.0587</v>
      </c>
      <c r="M167" s="5" t="str">
        <f>VLOOKUP(X167,[7]Inputs!$A:$H,8,FALSE)</f>
        <v>0.9750</v>
      </c>
      <c r="N167" s="5" t="str">
        <f>VLOOKUP(X167,[7]Inputs!$A:$H,7,FALSE)</f>
        <v>1.0148</v>
      </c>
      <c r="O167">
        <v>0</v>
      </c>
      <c r="P167">
        <v>0.43</v>
      </c>
      <c r="Q167">
        <v>10</v>
      </c>
      <c r="R167">
        <v>0</v>
      </c>
      <c r="S167">
        <f>SQRT((100/(J167*[7]Inputs!$B$9))^2/(K167^2+1))*[7]Inputs!$B$8^2/100</f>
        <v>1.1936621144128245</v>
      </c>
      <c r="T167">
        <f>SQRT((100/(J167*[7]Inputs!$B$9))^2-SQRT((100/(J167*[7]Inputs!$B$9))^2/(K167^2+1))^2)*[7]Inputs!$B$8^2/100/2/PI()/50</f>
        <v>5.3193623249290889E-2</v>
      </c>
      <c r="U167">
        <v>0</v>
      </c>
      <c r="V167">
        <v>0</v>
      </c>
      <c r="W167" t="str">
        <f t="shared" si="6"/>
        <v>PSCAD_DMAT_SF_2P_SCR10_XR14_P0.05_Q-0.3_2P.Unbalanced.104_10</v>
      </c>
      <c r="X167" t="str">
        <f t="shared" si="7"/>
        <v>0.05_-0.3_10_14</v>
      </c>
      <c r="Z167">
        <v>0</v>
      </c>
    </row>
    <row r="168" spans="1:26" outlineLevel="1" x14ac:dyDescent="0.25">
      <c r="A168" s="1" t="s">
        <v>504</v>
      </c>
      <c r="B168" t="s">
        <v>55</v>
      </c>
      <c r="C168" t="s">
        <v>18</v>
      </c>
      <c r="D168" t="s">
        <v>1371</v>
      </c>
      <c r="E168" t="s">
        <v>309</v>
      </c>
      <c r="F168" t="s">
        <v>304</v>
      </c>
      <c r="G168">
        <v>20</v>
      </c>
      <c r="H168">
        <v>0.05</v>
      </c>
      <c r="I168" s="7">
        <v>0.3</v>
      </c>
      <c r="J168" s="7">
        <v>10</v>
      </c>
      <c r="K168" s="7">
        <v>14</v>
      </c>
      <c r="L168" s="5" t="str">
        <f>VLOOKUP(X168,[7]Inputs!$A:$F,6,FALSE)</f>
        <v>1.0006</v>
      </c>
      <c r="M168" s="5" t="str">
        <f>VLOOKUP(X168,[7]Inputs!$A:$H,8,FALSE)</f>
        <v>1.0250</v>
      </c>
      <c r="N168" s="5" t="str">
        <f>VLOOKUP(X168,[7]Inputs!$A:$H,7,FALSE)</f>
        <v>1.0452</v>
      </c>
      <c r="O168">
        <v>0</v>
      </c>
      <c r="P168">
        <v>0.43</v>
      </c>
      <c r="Q168">
        <v>1</v>
      </c>
      <c r="R168">
        <v>0</v>
      </c>
      <c r="S168">
        <f>SQRT((100/(J168*[7]Inputs!$B$9))^2/(K168^2+1))*[7]Inputs!$B$8^2/100</f>
        <v>1.1936621144128245</v>
      </c>
      <c r="T168">
        <f>SQRT((100/(J168*[7]Inputs!$B$9))^2-SQRT((100/(J168*[7]Inputs!$B$9))^2/(K168^2+1))^2)*[7]Inputs!$B$8^2/100/2/PI()/50</f>
        <v>5.3193623249290889E-2</v>
      </c>
      <c r="U168">
        <v>0</v>
      </c>
      <c r="V168">
        <v>0</v>
      </c>
      <c r="W168" t="str">
        <f t="shared" si="6"/>
        <v>PSCAD_DMAT_SF_2P_SCR10_XR14_P0.05_Q0.3_2P.Unbalanced.105_1</v>
      </c>
      <c r="X168" t="str">
        <f t="shared" si="7"/>
        <v>0.05_0.3_10_14</v>
      </c>
      <c r="Z168">
        <v>0</v>
      </c>
    </row>
    <row r="169" spans="1:26" outlineLevel="1" x14ac:dyDescent="0.25">
      <c r="A169" s="1" t="s">
        <v>505</v>
      </c>
      <c r="B169" t="s">
        <v>55</v>
      </c>
      <c r="C169" t="s">
        <v>18</v>
      </c>
      <c r="D169" t="s">
        <v>1371</v>
      </c>
      <c r="E169" t="s">
        <v>309</v>
      </c>
      <c r="F169" t="s">
        <v>304</v>
      </c>
      <c r="G169">
        <v>20</v>
      </c>
      <c r="H169">
        <v>0.05</v>
      </c>
      <c r="I169" s="7">
        <v>0.3</v>
      </c>
      <c r="J169" s="7">
        <v>10</v>
      </c>
      <c r="K169" s="7">
        <v>14</v>
      </c>
      <c r="L169" s="5" t="str">
        <f>VLOOKUP(X169,[7]Inputs!$A:$F,6,FALSE)</f>
        <v>1.0006</v>
      </c>
      <c r="M169" s="5" t="str">
        <f>VLOOKUP(X169,[7]Inputs!$A:$H,8,FALSE)</f>
        <v>1.0250</v>
      </c>
      <c r="N169" s="5" t="str">
        <f>VLOOKUP(X169,[7]Inputs!$A:$H,7,FALSE)</f>
        <v>1.0452</v>
      </c>
      <c r="O169">
        <v>0</v>
      </c>
      <c r="P169">
        <v>0.43</v>
      </c>
      <c r="Q169">
        <v>5</v>
      </c>
      <c r="R169">
        <v>0</v>
      </c>
      <c r="S169">
        <f>SQRT((100/(J169*[7]Inputs!$B$9))^2/(K169^2+1))*[7]Inputs!$B$8^2/100</f>
        <v>1.1936621144128245</v>
      </c>
      <c r="T169">
        <f>SQRT((100/(J169*[7]Inputs!$B$9))^2-SQRT((100/(J169*[7]Inputs!$B$9))^2/(K169^2+1))^2)*[7]Inputs!$B$8^2/100/2/PI()/50</f>
        <v>5.3193623249290889E-2</v>
      </c>
      <c r="U169">
        <v>0</v>
      </c>
      <c r="V169">
        <v>0</v>
      </c>
      <c r="W169" t="str">
        <f t="shared" si="6"/>
        <v>PSCAD_DMAT_SF_2P_SCR10_XR14_P0.05_Q0.3_2P.Unbalanced.105_5</v>
      </c>
      <c r="X169" t="str">
        <f t="shared" si="7"/>
        <v>0.05_0.3_10_14</v>
      </c>
      <c r="Z169">
        <v>0</v>
      </c>
    </row>
    <row r="170" spans="1:26" outlineLevel="1" x14ac:dyDescent="0.25">
      <c r="A170" s="1" t="s">
        <v>506</v>
      </c>
      <c r="B170" t="s">
        <v>55</v>
      </c>
      <c r="C170" t="s">
        <v>18</v>
      </c>
      <c r="D170" t="s">
        <v>1371</v>
      </c>
      <c r="E170" t="s">
        <v>309</v>
      </c>
      <c r="F170" t="s">
        <v>304</v>
      </c>
      <c r="G170">
        <v>20</v>
      </c>
      <c r="H170">
        <v>0.05</v>
      </c>
      <c r="I170" s="7">
        <v>0.3</v>
      </c>
      <c r="J170" s="7">
        <v>10</v>
      </c>
      <c r="K170" s="7">
        <v>14</v>
      </c>
      <c r="L170" s="5" t="str">
        <f>VLOOKUP(X170,[7]Inputs!$A:$F,6,FALSE)</f>
        <v>1.0006</v>
      </c>
      <c r="M170" s="5" t="str">
        <f>VLOOKUP(X170,[7]Inputs!$A:$H,8,FALSE)</f>
        <v>1.0250</v>
      </c>
      <c r="N170" s="5" t="str">
        <f>VLOOKUP(X170,[7]Inputs!$A:$H,7,FALSE)</f>
        <v>1.0452</v>
      </c>
      <c r="O170">
        <v>0</v>
      </c>
      <c r="P170">
        <v>0.43</v>
      </c>
      <c r="Q170">
        <v>10</v>
      </c>
      <c r="R170">
        <v>0</v>
      </c>
      <c r="S170">
        <f>SQRT((100/(J170*[7]Inputs!$B$9))^2/(K170^2+1))*[7]Inputs!$B$8^2/100</f>
        <v>1.1936621144128245</v>
      </c>
      <c r="T170">
        <f>SQRT((100/(J170*[7]Inputs!$B$9))^2-SQRT((100/(J170*[7]Inputs!$B$9))^2/(K170^2+1))^2)*[7]Inputs!$B$8^2/100/2/PI()/50</f>
        <v>5.3193623249290889E-2</v>
      </c>
      <c r="U170">
        <v>0</v>
      </c>
      <c r="V170">
        <v>0</v>
      </c>
      <c r="W170" t="str">
        <f t="shared" si="6"/>
        <v>PSCAD_DMAT_SF_2P_SCR10_XR14_P0.05_Q0.3_2P.Unbalanced.105_10</v>
      </c>
      <c r="X170" t="str">
        <f t="shared" si="7"/>
        <v>0.05_0.3_10_14</v>
      </c>
      <c r="Z170">
        <v>0</v>
      </c>
    </row>
    <row r="171" spans="1:26" outlineLevel="1" x14ac:dyDescent="0.25">
      <c r="A171" s="1" t="s">
        <v>507</v>
      </c>
      <c r="B171" t="s">
        <v>55</v>
      </c>
      <c r="C171" t="s">
        <v>18</v>
      </c>
      <c r="D171" t="s">
        <v>1371</v>
      </c>
      <c r="E171" t="s">
        <v>309</v>
      </c>
      <c r="F171" t="s">
        <v>304</v>
      </c>
      <c r="G171">
        <v>20</v>
      </c>
      <c r="H171">
        <v>0.05</v>
      </c>
      <c r="I171" s="7">
        <v>0</v>
      </c>
      <c r="J171" s="7">
        <v>3</v>
      </c>
      <c r="K171" s="7">
        <v>14</v>
      </c>
      <c r="L171" s="5" t="str">
        <f>VLOOKUP(X171,[7]Inputs!$A:$F,6,FALSE)</f>
        <v>1.0288</v>
      </c>
      <c r="M171" s="5" t="str">
        <f>VLOOKUP(X171,[7]Inputs!$A:$H,8,FALSE)</f>
        <v>1.0000</v>
      </c>
      <c r="N171" s="5" t="str">
        <f>VLOOKUP(X171,[7]Inputs!$A:$H,7,FALSE)</f>
        <v>1.0300</v>
      </c>
      <c r="O171">
        <v>0</v>
      </c>
      <c r="P171">
        <v>0.43</v>
      </c>
      <c r="Q171">
        <v>1</v>
      </c>
      <c r="R171">
        <v>0</v>
      </c>
      <c r="S171">
        <f>SQRT((100/(J171*[7]Inputs!$B$9))^2/(K171^2+1))*[7]Inputs!$B$8^2/100</f>
        <v>3.9788737147094158</v>
      </c>
      <c r="T171">
        <f>SQRT((100/(J171*[7]Inputs!$B$9))^2-SQRT((100/(J171*[7]Inputs!$B$9))^2/(K171^2+1))^2)*[7]Inputs!$B$8^2/100/2/PI()/50</f>
        <v>0.17731207749763631</v>
      </c>
      <c r="U171">
        <v>0</v>
      </c>
      <c r="V171">
        <v>0</v>
      </c>
      <c r="W171" t="str">
        <f t="shared" si="6"/>
        <v>PSCAD_DMAT_SF_2P_SCR3_XR14_P0.05_Q0_2P.Unbalanced.106_1</v>
      </c>
      <c r="X171" t="str">
        <f t="shared" si="7"/>
        <v>0.05_0_3_14</v>
      </c>
      <c r="Z171">
        <v>0</v>
      </c>
    </row>
    <row r="172" spans="1:26" outlineLevel="1" x14ac:dyDescent="0.25">
      <c r="A172" s="1" t="s">
        <v>508</v>
      </c>
      <c r="B172" t="s">
        <v>55</v>
      </c>
      <c r="C172" t="s">
        <v>18</v>
      </c>
      <c r="D172" t="s">
        <v>1371</v>
      </c>
      <c r="E172" t="s">
        <v>309</v>
      </c>
      <c r="F172" t="s">
        <v>304</v>
      </c>
      <c r="G172">
        <v>20</v>
      </c>
      <c r="H172">
        <v>0.05</v>
      </c>
      <c r="I172" s="7">
        <v>0</v>
      </c>
      <c r="J172" s="7">
        <v>3</v>
      </c>
      <c r="K172" s="7">
        <v>14</v>
      </c>
      <c r="L172" s="5" t="str">
        <f>VLOOKUP(X172,[7]Inputs!$A:$F,6,FALSE)</f>
        <v>1.0288</v>
      </c>
      <c r="M172" s="5" t="str">
        <f>VLOOKUP(X172,[7]Inputs!$A:$H,8,FALSE)</f>
        <v>1.0000</v>
      </c>
      <c r="N172" s="5" t="str">
        <f>VLOOKUP(X172,[7]Inputs!$A:$H,7,FALSE)</f>
        <v>1.0300</v>
      </c>
      <c r="O172">
        <v>0</v>
      </c>
      <c r="P172">
        <v>0.43</v>
      </c>
      <c r="Q172">
        <v>5</v>
      </c>
      <c r="R172">
        <v>0</v>
      </c>
      <c r="S172">
        <f>SQRT((100/(J172*[7]Inputs!$B$9))^2/(K172^2+1))*[7]Inputs!$B$8^2/100</f>
        <v>3.9788737147094158</v>
      </c>
      <c r="T172">
        <f>SQRT((100/(J172*[7]Inputs!$B$9))^2-SQRT((100/(J172*[7]Inputs!$B$9))^2/(K172^2+1))^2)*[7]Inputs!$B$8^2/100/2/PI()/50</f>
        <v>0.17731207749763631</v>
      </c>
      <c r="U172">
        <v>0</v>
      </c>
      <c r="V172">
        <v>0</v>
      </c>
      <c r="W172" t="str">
        <f t="shared" si="6"/>
        <v>PSCAD_DMAT_SF_2P_SCR3_XR14_P0.05_Q0_2P.Unbalanced.106_5</v>
      </c>
      <c r="X172" t="str">
        <f t="shared" si="7"/>
        <v>0.05_0_3_14</v>
      </c>
      <c r="Z172">
        <v>0</v>
      </c>
    </row>
    <row r="173" spans="1:26" outlineLevel="1" x14ac:dyDescent="0.25">
      <c r="A173" s="1" t="s">
        <v>509</v>
      </c>
      <c r="B173" t="s">
        <v>55</v>
      </c>
      <c r="C173" t="s">
        <v>18</v>
      </c>
      <c r="D173" t="s">
        <v>1371</v>
      </c>
      <c r="E173" t="s">
        <v>309</v>
      </c>
      <c r="F173" t="s">
        <v>304</v>
      </c>
      <c r="G173">
        <v>20</v>
      </c>
      <c r="H173">
        <v>0.05</v>
      </c>
      <c r="I173" s="7">
        <v>0</v>
      </c>
      <c r="J173" s="7">
        <v>3</v>
      </c>
      <c r="K173" s="7">
        <v>14</v>
      </c>
      <c r="L173" s="5" t="str">
        <f>VLOOKUP(X173,[7]Inputs!$A:$F,6,FALSE)</f>
        <v>1.0288</v>
      </c>
      <c r="M173" s="5" t="str">
        <f>VLOOKUP(X173,[7]Inputs!$A:$H,8,FALSE)</f>
        <v>1.0000</v>
      </c>
      <c r="N173" s="5" t="str">
        <f>VLOOKUP(X173,[7]Inputs!$A:$H,7,FALSE)</f>
        <v>1.0300</v>
      </c>
      <c r="O173">
        <v>0</v>
      </c>
      <c r="P173">
        <v>0.43</v>
      </c>
      <c r="Q173">
        <v>10</v>
      </c>
      <c r="R173">
        <v>0</v>
      </c>
      <c r="S173">
        <f>SQRT((100/(J173*[7]Inputs!$B$9))^2/(K173^2+1))*[7]Inputs!$B$8^2/100</f>
        <v>3.9788737147094158</v>
      </c>
      <c r="T173">
        <f>SQRT((100/(J173*[7]Inputs!$B$9))^2-SQRT((100/(J173*[7]Inputs!$B$9))^2/(K173^2+1))^2)*[7]Inputs!$B$8^2/100/2/PI()/50</f>
        <v>0.17731207749763631</v>
      </c>
      <c r="U173">
        <v>0</v>
      </c>
      <c r="V173">
        <v>0</v>
      </c>
      <c r="W173" t="str">
        <f t="shared" si="6"/>
        <v>PSCAD_DMAT_SF_2P_SCR3_XR14_P0.05_Q0_2P.Unbalanced.106_10</v>
      </c>
      <c r="X173" t="str">
        <f t="shared" si="7"/>
        <v>0.05_0_3_14</v>
      </c>
      <c r="Z173">
        <v>0</v>
      </c>
    </row>
    <row r="174" spans="1:26" outlineLevel="1" x14ac:dyDescent="0.25">
      <c r="A174" s="1" t="s">
        <v>510</v>
      </c>
      <c r="B174" t="s">
        <v>55</v>
      </c>
      <c r="C174" t="s">
        <v>18</v>
      </c>
      <c r="D174" t="s">
        <v>1371</v>
      </c>
      <c r="E174" t="s">
        <v>309</v>
      </c>
      <c r="F174" t="s">
        <v>304</v>
      </c>
      <c r="G174">
        <v>20</v>
      </c>
      <c r="H174">
        <v>0.05</v>
      </c>
      <c r="I174" s="7">
        <v>-0.3</v>
      </c>
      <c r="J174" s="7">
        <v>3</v>
      </c>
      <c r="K174" s="7">
        <v>3</v>
      </c>
      <c r="L174" s="5" t="str">
        <f>VLOOKUP(X174,[7]Inputs!$A:$F,6,FALSE)</f>
        <v>1.1178</v>
      </c>
      <c r="M174" s="5" t="str">
        <f>VLOOKUP(X174,[7]Inputs!$A:$H,8,FALSE)</f>
        <v>0.9750</v>
      </c>
      <c r="N174" s="5" t="str">
        <f>VLOOKUP(X174,[7]Inputs!$A:$H,7,FALSE)</f>
        <v>1.0148</v>
      </c>
      <c r="O174">
        <v>0</v>
      </c>
      <c r="P174">
        <v>0.43</v>
      </c>
      <c r="Q174">
        <v>1</v>
      </c>
      <c r="R174">
        <v>0</v>
      </c>
      <c r="S174">
        <f>SQRT((100/(J174*[7]Inputs!$B$9))^2/(K174^2+1))*[7]Inputs!$B$8^2/100</f>
        <v>17.660104471401873</v>
      </c>
      <c r="T174">
        <f>SQRT((100/(J174*[7]Inputs!$B$9))^2-SQRT((100/(J174*[7]Inputs!$B$9))^2/(K174^2+1))^2)*[7]Inputs!$B$8^2/100/2/PI()/50</f>
        <v>0.16864157532857349</v>
      </c>
      <c r="U174">
        <v>0</v>
      </c>
      <c r="V174">
        <v>0</v>
      </c>
      <c r="W174" t="str">
        <f t="shared" si="6"/>
        <v>PSCAD_DMAT_SF_2P_SCR3_XR3_P0.05_Q-0.3_2P.Unbalanced.107_1</v>
      </c>
      <c r="X174" t="str">
        <f t="shared" si="7"/>
        <v>0.05_-0.3_3_3</v>
      </c>
      <c r="Z174">
        <v>0</v>
      </c>
    </row>
    <row r="175" spans="1:26" outlineLevel="1" x14ac:dyDescent="0.25">
      <c r="A175" s="1" t="s">
        <v>511</v>
      </c>
      <c r="B175" t="s">
        <v>55</v>
      </c>
      <c r="C175" t="s">
        <v>18</v>
      </c>
      <c r="D175" t="s">
        <v>1371</v>
      </c>
      <c r="E175" t="s">
        <v>309</v>
      </c>
      <c r="F175" t="s">
        <v>304</v>
      </c>
      <c r="G175">
        <v>20</v>
      </c>
      <c r="H175">
        <v>0.05</v>
      </c>
      <c r="I175" s="7">
        <v>-0.3</v>
      </c>
      <c r="J175" s="7">
        <v>3</v>
      </c>
      <c r="K175" s="7">
        <v>3</v>
      </c>
      <c r="L175" s="5" t="str">
        <f>VLOOKUP(X175,[7]Inputs!$A:$F,6,FALSE)</f>
        <v>1.1178</v>
      </c>
      <c r="M175" s="5" t="str">
        <f>VLOOKUP(X175,[7]Inputs!$A:$H,8,FALSE)</f>
        <v>0.9750</v>
      </c>
      <c r="N175" s="5" t="str">
        <f>VLOOKUP(X175,[7]Inputs!$A:$H,7,FALSE)</f>
        <v>1.0148</v>
      </c>
      <c r="O175">
        <v>0</v>
      </c>
      <c r="P175">
        <v>0.43</v>
      </c>
      <c r="Q175">
        <v>5</v>
      </c>
      <c r="R175">
        <v>0</v>
      </c>
      <c r="S175">
        <f>SQRT((100/(J175*[7]Inputs!$B$9))^2/(K175^2+1))*[7]Inputs!$B$8^2/100</f>
        <v>17.660104471401873</v>
      </c>
      <c r="T175">
        <f>SQRT((100/(J175*[7]Inputs!$B$9))^2-SQRT((100/(J175*[7]Inputs!$B$9))^2/(K175^2+1))^2)*[7]Inputs!$B$8^2/100/2/PI()/50</f>
        <v>0.16864157532857349</v>
      </c>
      <c r="U175">
        <v>0</v>
      </c>
      <c r="V175">
        <v>0</v>
      </c>
      <c r="W175" t="str">
        <f t="shared" si="6"/>
        <v>PSCAD_DMAT_SF_2P_SCR3_XR3_P0.05_Q-0.3_2P.Unbalanced.107_5</v>
      </c>
      <c r="X175" t="str">
        <f t="shared" si="7"/>
        <v>0.05_-0.3_3_3</v>
      </c>
      <c r="Z175">
        <v>0</v>
      </c>
    </row>
    <row r="176" spans="1:26" outlineLevel="1" x14ac:dyDescent="0.25">
      <c r="A176" s="1" t="s">
        <v>512</v>
      </c>
      <c r="B176" t="s">
        <v>55</v>
      </c>
      <c r="C176" t="s">
        <v>18</v>
      </c>
      <c r="D176" t="s">
        <v>1371</v>
      </c>
      <c r="E176" t="s">
        <v>309</v>
      </c>
      <c r="F176" t="s">
        <v>304</v>
      </c>
      <c r="G176">
        <v>20</v>
      </c>
      <c r="H176">
        <v>0.05</v>
      </c>
      <c r="I176" s="7">
        <v>-0.3</v>
      </c>
      <c r="J176" s="7">
        <v>3</v>
      </c>
      <c r="K176" s="7">
        <v>3</v>
      </c>
      <c r="L176" s="5" t="str">
        <f>VLOOKUP(X176,[7]Inputs!$A:$F,6,FALSE)</f>
        <v>1.1178</v>
      </c>
      <c r="M176" s="5" t="str">
        <f>VLOOKUP(X176,[7]Inputs!$A:$H,8,FALSE)</f>
        <v>0.9750</v>
      </c>
      <c r="N176" s="5" t="str">
        <f>VLOOKUP(X176,[7]Inputs!$A:$H,7,FALSE)</f>
        <v>1.0148</v>
      </c>
      <c r="O176">
        <v>0</v>
      </c>
      <c r="P176">
        <v>0.43</v>
      </c>
      <c r="Q176">
        <v>10</v>
      </c>
      <c r="R176">
        <v>0</v>
      </c>
      <c r="S176">
        <f>SQRT((100/(J176*[7]Inputs!$B$9))^2/(K176^2+1))*[7]Inputs!$B$8^2/100</f>
        <v>17.660104471401873</v>
      </c>
      <c r="T176">
        <f>SQRT((100/(J176*[7]Inputs!$B$9))^2-SQRT((100/(J176*[7]Inputs!$B$9))^2/(K176^2+1))^2)*[7]Inputs!$B$8^2/100/2/PI()/50</f>
        <v>0.16864157532857349</v>
      </c>
      <c r="U176">
        <v>0</v>
      </c>
      <c r="V176">
        <v>0</v>
      </c>
      <c r="W176" t="str">
        <f t="shared" si="6"/>
        <v>PSCAD_DMAT_SF_2P_SCR3_XR3_P0.05_Q-0.3_2P.Unbalanced.107_10</v>
      </c>
      <c r="X176" t="str">
        <f t="shared" si="7"/>
        <v>0.05_-0.3_3_3</v>
      </c>
      <c r="Z176">
        <v>0</v>
      </c>
    </row>
    <row r="177" spans="1:26" outlineLevel="1" x14ac:dyDescent="0.25">
      <c r="A177" s="1" t="s">
        <v>513</v>
      </c>
      <c r="B177" t="s">
        <v>55</v>
      </c>
      <c r="C177" t="s">
        <v>18</v>
      </c>
      <c r="D177" t="s">
        <v>1371</v>
      </c>
      <c r="E177" t="s">
        <v>309</v>
      </c>
      <c r="F177" t="s">
        <v>304</v>
      </c>
      <c r="G177">
        <v>20</v>
      </c>
      <c r="H177">
        <v>0.05</v>
      </c>
      <c r="I177" s="7">
        <v>0.3</v>
      </c>
      <c r="J177" s="7">
        <v>3</v>
      </c>
      <c r="K177" s="7">
        <v>3</v>
      </c>
      <c r="L177" s="5" t="str">
        <f>VLOOKUP(X177,[7]Inputs!$A:$F,6,FALSE)</f>
        <v>0.9331</v>
      </c>
      <c r="M177" s="5" t="str">
        <f>VLOOKUP(X177,[7]Inputs!$A:$H,8,FALSE)</f>
        <v>1.0250</v>
      </c>
      <c r="N177" s="5" t="str">
        <f>VLOOKUP(X177,[7]Inputs!$A:$H,7,FALSE)</f>
        <v>1.0452</v>
      </c>
      <c r="O177">
        <v>0</v>
      </c>
      <c r="P177">
        <v>0.43</v>
      </c>
      <c r="Q177">
        <v>1</v>
      </c>
      <c r="R177">
        <v>0</v>
      </c>
      <c r="S177">
        <f>SQRT((100/(J177*[7]Inputs!$B$9))^2/(K177^2+1))*[7]Inputs!$B$8^2/100</f>
        <v>17.660104471401873</v>
      </c>
      <c r="T177">
        <f>SQRT((100/(J177*[7]Inputs!$B$9))^2-SQRT((100/(J177*[7]Inputs!$B$9))^2/(K177^2+1))^2)*[7]Inputs!$B$8^2/100/2/PI()/50</f>
        <v>0.16864157532857349</v>
      </c>
      <c r="U177">
        <v>0</v>
      </c>
      <c r="V177">
        <v>0</v>
      </c>
      <c r="W177" t="str">
        <f t="shared" si="6"/>
        <v>PSCAD_DMAT_SF_2P_SCR3_XR3_P0.05_Q0.3_2P.Unbalanced.108_1</v>
      </c>
      <c r="X177" t="str">
        <f t="shared" si="7"/>
        <v>0.05_0.3_3_3</v>
      </c>
      <c r="Z177">
        <v>0</v>
      </c>
    </row>
    <row r="178" spans="1:26" outlineLevel="1" x14ac:dyDescent="0.25">
      <c r="A178" s="1" t="s">
        <v>514</v>
      </c>
      <c r="B178" t="s">
        <v>55</v>
      </c>
      <c r="C178" t="s">
        <v>18</v>
      </c>
      <c r="D178" t="s">
        <v>1371</v>
      </c>
      <c r="E178" t="s">
        <v>309</v>
      </c>
      <c r="F178" t="s">
        <v>304</v>
      </c>
      <c r="G178">
        <v>20</v>
      </c>
      <c r="H178">
        <v>0.05</v>
      </c>
      <c r="I178" s="7">
        <v>0.3</v>
      </c>
      <c r="J178" s="7">
        <v>3</v>
      </c>
      <c r="K178" s="7">
        <v>3</v>
      </c>
      <c r="L178" s="5" t="str">
        <f>VLOOKUP(X178,[7]Inputs!$A:$F,6,FALSE)</f>
        <v>0.9331</v>
      </c>
      <c r="M178" s="5" t="str">
        <f>VLOOKUP(X178,[7]Inputs!$A:$H,8,FALSE)</f>
        <v>1.0250</v>
      </c>
      <c r="N178" s="5" t="str">
        <f>VLOOKUP(X178,[7]Inputs!$A:$H,7,FALSE)</f>
        <v>1.0452</v>
      </c>
      <c r="O178">
        <v>0</v>
      </c>
      <c r="P178">
        <v>0.43</v>
      </c>
      <c r="Q178">
        <v>5</v>
      </c>
      <c r="R178">
        <v>0</v>
      </c>
      <c r="S178">
        <f>SQRT((100/(J178*[7]Inputs!$B$9))^2/(K178^2+1))*[7]Inputs!$B$8^2/100</f>
        <v>17.660104471401873</v>
      </c>
      <c r="T178">
        <f>SQRT((100/(J178*[7]Inputs!$B$9))^2-SQRT((100/(J178*[7]Inputs!$B$9))^2/(K178^2+1))^2)*[7]Inputs!$B$8^2/100/2/PI()/50</f>
        <v>0.16864157532857349</v>
      </c>
      <c r="U178">
        <v>0</v>
      </c>
      <c r="V178">
        <v>0</v>
      </c>
      <c r="W178" t="str">
        <f t="shared" si="6"/>
        <v>PSCAD_DMAT_SF_2P_SCR3_XR3_P0.05_Q0.3_2P.Unbalanced.108_5</v>
      </c>
      <c r="X178" t="str">
        <f t="shared" si="7"/>
        <v>0.05_0.3_3_3</v>
      </c>
      <c r="Z178">
        <v>0</v>
      </c>
    </row>
    <row r="179" spans="1:26" outlineLevel="1" x14ac:dyDescent="0.25">
      <c r="A179" s="1" t="s">
        <v>515</v>
      </c>
      <c r="B179" t="s">
        <v>55</v>
      </c>
      <c r="C179" t="s">
        <v>18</v>
      </c>
      <c r="D179" t="s">
        <v>1371</v>
      </c>
      <c r="E179" t="s">
        <v>309</v>
      </c>
      <c r="F179" t="s">
        <v>304</v>
      </c>
      <c r="G179">
        <v>20</v>
      </c>
      <c r="H179">
        <v>0.05</v>
      </c>
      <c r="I179" s="7">
        <v>0.3</v>
      </c>
      <c r="J179" s="7">
        <v>3</v>
      </c>
      <c r="K179" s="7">
        <v>3</v>
      </c>
      <c r="L179" s="5" t="str">
        <f>VLOOKUP(X179,[7]Inputs!$A:$F,6,FALSE)</f>
        <v>0.9331</v>
      </c>
      <c r="M179" s="5" t="str">
        <f>VLOOKUP(X179,[7]Inputs!$A:$H,8,FALSE)</f>
        <v>1.0250</v>
      </c>
      <c r="N179" s="5" t="str">
        <f>VLOOKUP(X179,[7]Inputs!$A:$H,7,FALSE)</f>
        <v>1.0452</v>
      </c>
      <c r="O179">
        <v>0</v>
      </c>
      <c r="P179">
        <v>0.43</v>
      </c>
      <c r="Q179">
        <v>10</v>
      </c>
      <c r="R179">
        <v>0</v>
      </c>
      <c r="S179">
        <f>SQRT((100/(J179*[7]Inputs!$B$9))^2/(K179^2+1))*[7]Inputs!$B$8^2/100</f>
        <v>17.660104471401873</v>
      </c>
      <c r="T179">
        <f>SQRT((100/(J179*[7]Inputs!$B$9))^2-SQRT((100/(J179*[7]Inputs!$B$9))^2/(K179^2+1))^2)*[7]Inputs!$B$8^2/100/2/PI()/50</f>
        <v>0.16864157532857349</v>
      </c>
      <c r="U179">
        <v>0</v>
      </c>
      <c r="V179">
        <v>0</v>
      </c>
      <c r="W179" t="str">
        <f t="shared" si="6"/>
        <v>PSCAD_DMAT_SF_2P_SCR3_XR3_P0.05_Q0.3_2P.Unbalanced.108_10</v>
      </c>
      <c r="X179" t="str">
        <f t="shared" si="7"/>
        <v>0.05_0.3_3_3</v>
      </c>
      <c r="Z179">
        <v>0</v>
      </c>
    </row>
    <row r="180" spans="1:26" outlineLevel="1" x14ac:dyDescent="0.25">
      <c r="A180" s="1" t="s">
        <v>516</v>
      </c>
      <c r="B180" t="s">
        <v>55</v>
      </c>
      <c r="C180" t="s">
        <v>19</v>
      </c>
      <c r="D180" t="s">
        <v>1371</v>
      </c>
      <c r="E180" t="s">
        <v>310</v>
      </c>
      <c r="F180" t="s">
        <v>304</v>
      </c>
      <c r="G180">
        <v>20</v>
      </c>
      <c r="H180">
        <v>1</v>
      </c>
      <c r="I180" s="7">
        <v>0</v>
      </c>
      <c r="J180" s="7">
        <v>10</v>
      </c>
      <c r="K180" s="7">
        <v>14</v>
      </c>
      <c r="L180" s="5" t="str">
        <f>VLOOKUP(X180,[7]Inputs!$A:$F,6,FALSE)</f>
        <v>1.0276</v>
      </c>
      <c r="M180" s="5" t="str">
        <f>VLOOKUP(X180,[7]Inputs!$A:$H,8,FALSE)</f>
        <v>1.0125</v>
      </c>
      <c r="N180" s="5" t="str">
        <f>VLOOKUP(X180,[7]Inputs!$A:$H,7,FALSE)</f>
        <v>1.0300</v>
      </c>
      <c r="O180">
        <v>0</v>
      </c>
      <c r="P180">
        <v>0.43</v>
      </c>
      <c r="Q180">
        <v>1</v>
      </c>
      <c r="R180">
        <v>0</v>
      </c>
      <c r="S180">
        <f>SQRT((100/(J180*[7]Inputs!$B$9))^2/(K180^2+1))*[7]Inputs!$B$8^2/100</f>
        <v>1.1936621144128245</v>
      </c>
      <c r="T180">
        <f>SQRT((100/(J180*[7]Inputs!$B$9))^2-SQRT((100/(J180*[7]Inputs!$B$9))^2/(K180^2+1))^2)*[7]Inputs!$B$8^2/100/2/PI()/50</f>
        <v>5.3193623249290889E-2</v>
      </c>
      <c r="U180">
        <v>0</v>
      </c>
      <c r="V180">
        <v>0</v>
      </c>
      <c r="W180" t="str">
        <f t="shared" si="6"/>
        <v>PSCAD_DMAT_SF_1P_SCR10_XR14_P1_Q0_1P.Unbalanced.109_1_1</v>
      </c>
      <c r="X180" t="str">
        <f t="shared" si="7"/>
        <v>1_0_10_14</v>
      </c>
      <c r="Z180">
        <v>0</v>
      </c>
    </row>
    <row r="181" spans="1:26" outlineLevel="1" x14ac:dyDescent="0.25">
      <c r="A181" s="1" t="s">
        <v>517</v>
      </c>
      <c r="B181" t="s">
        <v>55</v>
      </c>
      <c r="C181" t="s">
        <v>19</v>
      </c>
      <c r="D181" t="s">
        <v>1371</v>
      </c>
      <c r="E181" t="s">
        <v>310</v>
      </c>
      <c r="F181" t="s">
        <v>304</v>
      </c>
      <c r="G181">
        <v>20</v>
      </c>
      <c r="H181">
        <v>1</v>
      </c>
      <c r="I181" s="7">
        <v>0</v>
      </c>
      <c r="J181" s="7">
        <v>10</v>
      </c>
      <c r="K181" s="7">
        <v>14</v>
      </c>
      <c r="L181" s="5" t="str">
        <f>VLOOKUP(X181,[7]Inputs!$A:$F,6,FALSE)</f>
        <v>1.0276</v>
      </c>
      <c r="M181" s="5" t="str">
        <f>VLOOKUP(X181,[7]Inputs!$A:$H,8,FALSE)</f>
        <v>1.0125</v>
      </c>
      <c r="N181" s="5" t="str">
        <f>VLOOKUP(X181,[7]Inputs!$A:$H,7,FALSE)</f>
        <v>1.0300</v>
      </c>
      <c r="O181">
        <v>0</v>
      </c>
      <c r="P181">
        <v>0.43</v>
      </c>
      <c r="Q181">
        <v>5</v>
      </c>
      <c r="R181">
        <v>0</v>
      </c>
      <c r="S181">
        <f>SQRT((100/(J181*[7]Inputs!$B$9))^2/(K181^2+1))*[7]Inputs!$B$8^2/100</f>
        <v>1.1936621144128245</v>
      </c>
      <c r="T181">
        <f>SQRT((100/(J181*[7]Inputs!$B$9))^2-SQRT((100/(J181*[7]Inputs!$B$9))^2/(K181^2+1))^2)*[7]Inputs!$B$8^2/100/2/PI()/50</f>
        <v>5.3193623249290889E-2</v>
      </c>
      <c r="U181">
        <v>0</v>
      </c>
      <c r="V181">
        <v>0</v>
      </c>
      <c r="W181" t="str">
        <f t="shared" si="6"/>
        <v>PSCAD_DMAT_SF_1P_SCR10_XR14_P1_Q0_1P.Unbalanced.109_1_5</v>
      </c>
      <c r="X181" t="str">
        <f t="shared" si="7"/>
        <v>1_0_10_14</v>
      </c>
      <c r="Z181">
        <v>0</v>
      </c>
    </row>
    <row r="182" spans="1:26" outlineLevel="1" x14ac:dyDescent="0.25">
      <c r="A182" s="1" t="s">
        <v>518</v>
      </c>
      <c r="B182" t="s">
        <v>55</v>
      </c>
      <c r="C182" t="s">
        <v>19</v>
      </c>
      <c r="D182" t="s">
        <v>1371</v>
      </c>
      <c r="E182" t="s">
        <v>310</v>
      </c>
      <c r="F182" t="s">
        <v>304</v>
      </c>
      <c r="G182">
        <v>20</v>
      </c>
      <c r="H182">
        <v>1</v>
      </c>
      <c r="I182" s="7">
        <v>0</v>
      </c>
      <c r="J182" s="7">
        <v>10</v>
      </c>
      <c r="K182" s="7">
        <v>14</v>
      </c>
      <c r="L182" s="5" t="str">
        <f>VLOOKUP(X182,[7]Inputs!$A:$F,6,FALSE)</f>
        <v>1.0276</v>
      </c>
      <c r="M182" s="5" t="str">
        <f>VLOOKUP(X182,[7]Inputs!$A:$H,8,FALSE)</f>
        <v>1.0125</v>
      </c>
      <c r="N182" s="5" t="str">
        <f>VLOOKUP(X182,[7]Inputs!$A:$H,7,FALSE)</f>
        <v>1.0300</v>
      </c>
      <c r="O182">
        <v>0</v>
      </c>
      <c r="P182">
        <v>0.43</v>
      </c>
      <c r="Q182">
        <v>10</v>
      </c>
      <c r="R182">
        <v>0</v>
      </c>
      <c r="S182">
        <f>SQRT((100/(J182*[7]Inputs!$B$9))^2/(K182^2+1))*[7]Inputs!$B$8^2/100</f>
        <v>1.1936621144128245</v>
      </c>
      <c r="T182">
        <f>SQRT((100/(J182*[7]Inputs!$B$9))^2-SQRT((100/(J182*[7]Inputs!$B$9))^2/(K182^2+1))^2)*[7]Inputs!$B$8^2/100/2/PI()/50</f>
        <v>5.3193623249290889E-2</v>
      </c>
      <c r="U182">
        <v>0</v>
      </c>
      <c r="V182">
        <v>0</v>
      </c>
      <c r="W182" t="str">
        <f t="shared" si="6"/>
        <v>PSCAD_DMAT_SF_1P_SCR10_XR14_P1_Q0_1P.Unbalanced.109_1_10</v>
      </c>
      <c r="X182" t="str">
        <f t="shared" si="7"/>
        <v>1_0_10_14</v>
      </c>
      <c r="Z182">
        <v>0</v>
      </c>
    </row>
    <row r="183" spans="1:26" outlineLevel="1" x14ac:dyDescent="0.25">
      <c r="A183" s="1" t="s">
        <v>519</v>
      </c>
      <c r="B183" t="s">
        <v>55</v>
      </c>
      <c r="C183" t="s">
        <v>19</v>
      </c>
      <c r="D183" t="s">
        <v>1371</v>
      </c>
      <c r="E183" t="s">
        <v>310</v>
      </c>
      <c r="F183" t="s">
        <v>304</v>
      </c>
      <c r="G183">
        <v>20</v>
      </c>
      <c r="H183">
        <v>1</v>
      </c>
      <c r="I183" s="7">
        <v>0</v>
      </c>
      <c r="J183" s="7">
        <f>[7]Inputs!$B$6</f>
        <v>7.06</v>
      </c>
      <c r="K183" s="7">
        <f>[7]Inputs!$C$6</f>
        <v>1.63</v>
      </c>
      <c r="L183" s="5" t="str">
        <f>VLOOKUP(X183,[7]Inputs!$A:$F,6,FALSE)</f>
        <v>0.9653</v>
      </c>
      <c r="M183" s="5" t="str">
        <f>VLOOKUP(X183,[7]Inputs!$A:$H,8,FALSE)</f>
        <v>1.0000</v>
      </c>
      <c r="N183" s="5" t="str">
        <f>VLOOKUP(X183,[7]Inputs!$A:$H,7,FALSE)</f>
        <v>1.0300</v>
      </c>
      <c r="O183">
        <v>0</v>
      </c>
      <c r="P183">
        <v>0.43</v>
      </c>
      <c r="Q183">
        <v>1</v>
      </c>
      <c r="R183">
        <v>0</v>
      </c>
      <c r="S183">
        <f>SQRT((100/(J183*[7]Inputs!$B$9))^2/(K183^2+1))*[7]Inputs!$B$8^2/100</f>
        <v>12.409471324438538</v>
      </c>
      <c r="T183">
        <f>SQRT((100/(J183*[7]Inputs!$B$9))^2-SQRT((100/(J183*[7]Inputs!$B$9))^2/(K183^2+1))^2)*[7]Inputs!$B$8^2/100/2/PI()/50</f>
        <v>6.4385935699593638E-2</v>
      </c>
      <c r="U183">
        <v>0</v>
      </c>
      <c r="V183">
        <v>0</v>
      </c>
      <c r="W183" t="str">
        <f t="shared" si="6"/>
        <v>PSCAD_DMAT_SF_1P_SCR7.06_XR1.63_P1_Q0_1P.Unbalanced.109_2_1</v>
      </c>
      <c r="X183" t="str">
        <f t="shared" si="7"/>
        <v>1_0_7.06_1.63</v>
      </c>
      <c r="Z183">
        <v>0</v>
      </c>
    </row>
    <row r="184" spans="1:26" outlineLevel="1" x14ac:dyDescent="0.25">
      <c r="A184" s="1" t="s">
        <v>520</v>
      </c>
      <c r="B184" t="s">
        <v>55</v>
      </c>
      <c r="C184" t="s">
        <v>19</v>
      </c>
      <c r="D184" t="s">
        <v>1371</v>
      </c>
      <c r="E184" t="s">
        <v>310</v>
      </c>
      <c r="F184" t="s">
        <v>304</v>
      </c>
      <c r="G184">
        <v>20</v>
      </c>
      <c r="H184">
        <v>1</v>
      </c>
      <c r="I184" s="7">
        <v>0</v>
      </c>
      <c r="J184" s="7">
        <f>[7]Inputs!$B$6</f>
        <v>7.06</v>
      </c>
      <c r="K184" s="7">
        <f>[7]Inputs!$C$6</f>
        <v>1.63</v>
      </c>
      <c r="L184" s="5" t="str">
        <f>VLOOKUP(X184,[7]Inputs!$A:$F,6,FALSE)</f>
        <v>0.9653</v>
      </c>
      <c r="M184" s="5" t="str">
        <f>VLOOKUP(X184,[7]Inputs!$A:$H,8,FALSE)</f>
        <v>1.0000</v>
      </c>
      <c r="N184" s="5" t="str">
        <f>VLOOKUP(X184,[7]Inputs!$A:$H,7,FALSE)</f>
        <v>1.0300</v>
      </c>
      <c r="O184">
        <v>0</v>
      </c>
      <c r="P184">
        <v>0.43</v>
      </c>
      <c r="Q184">
        <v>5</v>
      </c>
      <c r="R184">
        <v>0</v>
      </c>
      <c r="S184">
        <f>SQRT((100/(J184*[7]Inputs!$B$9))^2/(K184^2+1))*[7]Inputs!$B$8^2/100</f>
        <v>12.409471324438538</v>
      </c>
      <c r="T184">
        <f>SQRT((100/(J184*[7]Inputs!$B$9))^2-SQRT((100/(J184*[7]Inputs!$B$9))^2/(K184^2+1))^2)*[7]Inputs!$B$8^2/100/2/PI()/50</f>
        <v>6.4385935699593638E-2</v>
      </c>
      <c r="U184">
        <v>0</v>
      </c>
      <c r="V184">
        <v>0</v>
      </c>
      <c r="W184" t="str">
        <f t="shared" si="6"/>
        <v>PSCAD_DMAT_SF_1P_SCR7.06_XR1.63_P1_Q0_1P.Unbalanced.109_2_5</v>
      </c>
      <c r="X184" t="str">
        <f t="shared" si="7"/>
        <v>1_0_7.06_1.63</v>
      </c>
      <c r="Z184">
        <v>0</v>
      </c>
    </row>
    <row r="185" spans="1:26" outlineLevel="1" x14ac:dyDescent="0.25">
      <c r="A185" s="1" t="s">
        <v>521</v>
      </c>
      <c r="B185" t="s">
        <v>55</v>
      </c>
      <c r="C185" t="s">
        <v>19</v>
      </c>
      <c r="D185" t="s">
        <v>1371</v>
      </c>
      <c r="E185" t="s">
        <v>310</v>
      </c>
      <c r="F185" t="s">
        <v>304</v>
      </c>
      <c r="G185">
        <v>20</v>
      </c>
      <c r="H185">
        <v>1</v>
      </c>
      <c r="I185" s="7">
        <v>0</v>
      </c>
      <c r="J185" s="7">
        <f>[7]Inputs!$B$6</f>
        <v>7.06</v>
      </c>
      <c r="K185" s="7">
        <f>[7]Inputs!$C$6</f>
        <v>1.63</v>
      </c>
      <c r="L185" s="5" t="str">
        <f>VLOOKUP(X185,[7]Inputs!$A:$F,6,FALSE)</f>
        <v>0.9653</v>
      </c>
      <c r="M185" s="5" t="str">
        <f>VLOOKUP(X185,[7]Inputs!$A:$H,8,FALSE)</f>
        <v>1.0000</v>
      </c>
      <c r="N185" s="5" t="str">
        <f>VLOOKUP(X185,[7]Inputs!$A:$H,7,FALSE)</f>
        <v>1.0300</v>
      </c>
      <c r="O185">
        <v>0</v>
      </c>
      <c r="P185">
        <v>0.43</v>
      </c>
      <c r="Q185">
        <v>10</v>
      </c>
      <c r="R185">
        <v>0</v>
      </c>
      <c r="S185">
        <f>SQRT((100/(J185*[7]Inputs!$B$9))^2/(K185^2+1))*[7]Inputs!$B$8^2/100</f>
        <v>12.409471324438538</v>
      </c>
      <c r="T185">
        <f>SQRT((100/(J185*[7]Inputs!$B$9))^2-SQRT((100/(J185*[7]Inputs!$B$9))^2/(K185^2+1))^2)*[7]Inputs!$B$8^2/100/2/PI()/50</f>
        <v>6.4385935699593638E-2</v>
      </c>
      <c r="U185">
        <v>0</v>
      </c>
      <c r="V185">
        <v>0</v>
      </c>
      <c r="W185" t="str">
        <f t="shared" si="6"/>
        <v>PSCAD_DMAT_SF_1P_SCR7.06_XR1.63_P1_Q0_1P.Unbalanced.109_2_10</v>
      </c>
      <c r="X185" t="str">
        <f t="shared" si="7"/>
        <v>1_0_7.06_1.63</v>
      </c>
      <c r="Z185">
        <v>0</v>
      </c>
    </row>
    <row r="186" spans="1:26" outlineLevel="1" x14ac:dyDescent="0.25">
      <c r="A186" s="1" t="s">
        <v>522</v>
      </c>
      <c r="B186" t="s">
        <v>55</v>
      </c>
      <c r="C186" t="s">
        <v>19</v>
      </c>
      <c r="D186" t="s">
        <v>1371</v>
      </c>
      <c r="E186" t="s">
        <v>310</v>
      </c>
      <c r="F186" t="s">
        <v>304</v>
      </c>
      <c r="G186">
        <v>20</v>
      </c>
      <c r="H186">
        <v>1</v>
      </c>
      <c r="I186" s="7">
        <v>0</v>
      </c>
      <c r="J186" s="7">
        <f>[7]Inputs!$B$7</f>
        <v>4.53</v>
      </c>
      <c r="K186" s="7">
        <f>[7]Inputs!$C$7</f>
        <v>1.21</v>
      </c>
      <c r="L186" s="5" t="str">
        <f>VLOOKUP(X186,[7]Inputs!$A:$F,6,FALSE)</f>
        <v>0.9087</v>
      </c>
      <c r="M186" s="5" t="str">
        <f>VLOOKUP(X186,[7]Inputs!$A:$H,8,FALSE)</f>
        <v>1.0000</v>
      </c>
      <c r="N186" s="5" t="str">
        <f>VLOOKUP(X186,[7]Inputs!$A:$H,7,FALSE)</f>
        <v>1.0300</v>
      </c>
      <c r="O186">
        <v>0</v>
      </c>
      <c r="P186">
        <v>0.43</v>
      </c>
      <c r="Q186">
        <v>1</v>
      </c>
      <c r="R186">
        <v>0</v>
      </c>
      <c r="S186">
        <f>SQRT((100/(J186*[7]Inputs!$B$9))^2/(K186^2+1))*[7]Inputs!$B$8^2/100</f>
        <v>23.560643977140487</v>
      </c>
      <c r="T186">
        <f>SQRT((100/(J186*[7]Inputs!$B$9))^2-SQRT((100/(J186*[7]Inputs!$B$9))^2/(K186^2+1))^2)*[7]Inputs!$B$8^2/100/2/PI()/50</f>
        <v>9.0744989423642869E-2</v>
      </c>
      <c r="U186">
        <v>0</v>
      </c>
      <c r="V186">
        <v>0</v>
      </c>
      <c r="W186" t="str">
        <f t="shared" si="6"/>
        <v>PSCAD_DMAT_SF_1P_SCR4.53_XR1.21_P1_Q0_1P.Unbalanced.109_3_1</v>
      </c>
      <c r="X186" t="str">
        <f t="shared" si="7"/>
        <v>1_0_4.53_1.21</v>
      </c>
      <c r="Z186">
        <v>0</v>
      </c>
    </row>
    <row r="187" spans="1:26" outlineLevel="1" x14ac:dyDescent="0.25">
      <c r="A187" s="1" t="s">
        <v>523</v>
      </c>
      <c r="B187" t="s">
        <v>55</v>
      </c>
      <c r="C187" t="s">
        <v>19</v>
      </c>
      <c r="D187" t="s">
        <v>1371</v>
      </c>
      <c r="E187" t="s">
        <v>310</v>
      </c>
      <c r="F187" t="s">
        <v>304</v>
      </c>
      <c r="G187">
        <v>20</v>
      </c>
      <c r="H187">
        <v>1</v>
      </c>
      <c r="I187" s="7">
        <v>0</v>
      </c>
      <c r="J187" s="7">
        <f>[7]Inputs!$B$7</f>
        <v>4.53</v>
      </c>
      <c r="K187" s="7">
        <f>[7]Inputs!$C$7</f>
        <v>1.21</v>
      </c>
      <c r="L187" s="5" t="str">
        <f>VLOOKUP(X187,[7]Inputs!$A:$F,6,FALSE)</f>
        <v>0.9087</v>
      </c>
      <c r="M187" s="5" t="str">
        <f>VLOOKUP(X187,[7]Inputs!$A:$H,8,FALSE)</f>
        <v>1.0000</v>
      </c>
      <c r="N187" s="5" t="str">
        <f>VLOOKUP(X187,[7]Inputs!$A:$H,7,FALSE)</f>
        <v>1.0300</v>
      </c>
      <c r="O187">
        <v>0</v>
      </c>
      <c r="P187">
        <v>0.43</v>
      </c>
      <c r="Q187">
        <v>5</v>
      </c>
      <c r="R187">
        <v>0</v>
      </c>
      <c r="S187">
        <f>SQRT((100/(J187*[7]Inputs!$B$9))^2/(K187^2+1))*[7]Inputs!$B$8^2/100</f>
        <v>23.560643977140487</v>
      </c>
      <c r="T187">
        <f>SQRT((100/(J187*[7]Inputs!$B$9))^2-SQRT((100/(J187*[7]Inputs!$B$9))^2/(K187^2+1))^2)*[7]Inputs!$B$8^2/100/2/PI()/50</f>
        <v>9.0744989423642869E-2</v>
      </c>
      <c r="U187">
        <v>0</v>
      </c>
      <c r="V187">
        <v>0</v>
      </c>
      <c r="W187" t="str">
        <f t="shared" si="6"/>
        <v>PSCAD_DMAT_SF_1P_SCR4.53_XR1.21_P1_Q0_1P.Unbalanced.109_3_5</v>
      </c>
      <c r="X187" t="str">
        <f t="shared" si="7"/>
        <v>1_0_4.53_1.21</v>
      </c>
      <c r="Z187">
        <v>0</v>
      </c>
    </row>
    <row r="188" spans="1:26" outlineLevel="1" x14ac:dyDescent="0.25">
      <c r="A188" s="1" t="s">
        <v>524</v>
      </c>
      <c r="B188" t="s">
        <v>55</v>
      </c>
      <c r="C188" t="s">
        <v>19</v>
      </c>
      <c r="D188" t="s">
        <v>1371</v>
      </c>
      <c r="E188" t="s">
        <v>310</v>
      </c>
      <c r="F188" t="s">
        <v>304</v>
      </c>
      <c r="G188">
        <v>20</v>
      </c>
      <c r="H188">
        <v>1</v>
      </c>
      <c r="I188" s="7">
        <v>0</v>
      </c>
      <c r="J188" s="7">
        <f>[7]Inputs!$B$7</f>
        <v>4.53</v>
      </c>
      <c r="K188" s="7">
        <f>[7]Inputs!$C$7</f>
        <v>1.21</v>
      </c>
      <c r="L188" s="5" t="str">
        <f>VLOOKUP(X188,[7]Inputs!$A:$F,6,FALSE)</f>
        <v>0.9087</v>
      </c>
      <c r="M188" s="5" t="str">
        <f>VLOOKUP(X188,[7]Inputs!$A:$H,8,FALSE)</f>
        <v>1.0000</v>
      </c>
      <c r="N188" s="5" t="str">
        <f>VLOOKUP(X188,[7]Inputs!$A:$H,7,FALSE)</f>
        <v>1.0300</v>
      </c>
      <c r="O188">
        <v>0</v>
      </c>
      <c r="P188">
        <v>0.43</v>
      </c>
      <c r="Q188">
        <v>10</v>
      </c>
      <c r="R188">
        <v>0</v>
      </c>
      <c r="S188">
        <f>SQRT((100/(J188*[7]Inputs!$B$9))^2/(K188^2+1))*[7]Inputs!$B$8^2/100</f>
        <v>23.560643977140487</v>
      </c>
      <c r="T188">
        <f>SQRT((100/(J188*[7]Inputs!$B$9))^2-SQRT((100/(J188*[7]Inputs!$B$9))^2/(K188^2+1))^2)*[7]Inputs!$B$8^2/100/2/PI()/50</f>
        <v>9.0744989423642869E-2</v>
      </c>
      <c r="U188">
        <v>0</v>
      </c>
      <c r="V188">
        <v>0</v>
      </c>
      <c r="W188" t="str">
        <f t="shared" si="6"/>
        <v>PSCAD_DMAT_SF_1P_SCR4.53_XR1.21_P1_Q0_1P.Unbalanced.109_3_10</v>
      </c>
      <c r="X188" t="str">
        <f t="shared" si="7"/>
        <v>1_0_4.53_1.21</v>
      </c>
      <c r="Z188">
        <v>0</v>
      </c>
    </row>
    <row r="189" spans="1:26" outlineLevel="1" x14ac:dyDescent="0.25">
      <c r="A189" s="1" t="s">
        <v>525</v>
      </c>
      <c r="B189" t="s">
        <v>55</v>
      </c>
      <c r="C189" t="s">
        <v>19</v>
      </c>
      <c r="D189" t="s">
        <v>1371</v>
      </c>
      <c r="E189" t="s">
        <v>310</v>
      </c>
      <c r="F189" t="s">
        <v>304</v>
      </c>
      <c r="G189">
        <v>20</v>
      </c>
      <c r="H189">
        <v>1</v>
      </c>
      <c r="I189" s="7">
        <v>-0.3</v>
      </c>
      <c r="J189" s="7">
        <v>10</v>
      </c>
      <c r="K189" s="7">
        <v>14</v>
      </c>
      <c r="L189" s="5" t="str">
        <f>VLOOKUP(X189,[7]Inputs!$A:$F,6,FALSE)</f>
        <v>1.0567</v>
      </c>
      <c r="M189" s="5" t="str">
        <f>VLOOKUP(X189,[7]Inputs!$A:$H,8,FALSE)</f>
        <v>0.9875</v>
      </c>
      <c r="N189" s="5" t="str">
        <f>VLOOKUP(X189,[7]Inputs!$A:$H,7,FALSE)</f>
        <v>1.0148</v>
      </c>
      <c r="O189">
        <v>0</v>
      </c>
      <c r="P189">
        <v>0.43</v>
      </c>
      <c r="Q189">
        <v>1</v>
      </c>
      <c r="R189">
        <v>0</v>
      </c>
      <c r="S189">
        <f>SQRT((100/(J189*[7]Inputs!$B$9))^2/(K189^2+1))*[7]Inputs!$B$8^2/100</f>
        <v>1.1936621144128245</v>
      </c>
      <c r="T189">
        <f>SQRT((100/(J189*[7]Inputs!$B$9))^2-SQRT((100/(J189*[7]Inputs!$B$9))^2/(K189^2+1))^2)*[7]Inputs!$B$8^2/100/2/PI()/50</f>
        <v>5.3193623249290889E-2</v>
      </c>
      <c r="U189">
        <v>0</v>
      </c>
      <c r="V189">
        <v>0</v>
      </c>
      <c r="W189" t="str">
        <f t="shared" si="6"/>
        <v>PSCAD_DMAT_SF_1P_SCR10_XR14_P1_Q-0.3_1P.Unbalanced.110_1</v>
      </c>
      <c r="X189" t="str">
        <f t="shared" si="7"/>
        <v>1_-0.3_10_14</v>
      </c>
      <c r="Z189">
        <v>0</v>
      </c>
    </row>
    <row r="190" spans="1:26" outlineLevel="1" x14ac:dyDescent="0.25">
      <c r="A190" s="1" t="s">
        <v>526</v>
      </c>
      <c r="B190" t="s">
        <v>55</v>
      </c>
      <c r="C190" t="s">
        <v>19</v>
      </c>
      <c r="D190" t="s">
        <v>1371</v>
      </c>
      <c r="E190" t="s">
        <v>310</v>
      </c>
      <c r="F190" t="s">
        <v>304</v>
      </c>
      <c r="G190">
        <v>20</v>
      </c>
      <c r="H190">
        <v>1</v>
      </c>
      <c r="I190" s="7">
        <v>-0.3</v>
      </c>
      <c r="J190" s="7">
        <v>10</v>
      </c>
      <c r="K190" s="7">
        <v>14</v>
      </c>
      <c r="L190" s="5" t="str">
        <f>VLOOKUP(X190,[7]Inputs!$A:$F,6,FALSE)</f>
        <v>1.0567</v>
      </c>
      <c r="M190" s="5" t="str">
        <f>VLOOKUP(X190,[7]Inputs!$A:$H,8,FALSE)</f>
        <v>0.9875</v>
      </c>
      <c r="N190" s="5" t="str">
        <f>VLOOKUP(X190,[7]Inputs!$A:$H,7,FALSE)</f>
        <v>1.0148</v>
      </c>
      <c r="O190">
        <v>0</v>
      </c>
      <c r="P190">
        <v>0.43</v>
      </c>
      <c r="Q190">
        <v>5</v>
      </c>
      <c r="R190">
        <v>0</v>
      </c>
      <c r="S190">
        <f>SQRT((100/(J190*[7]Inputs!$B$9))^2/(K190^2+1))*[7]Inputs!$B$8^2/100</f>
        <v>1.1936621144128245</v>
      </c>
      <c r="T190">
        <f>SQRT((100/(J190*[7]Inputs!$B$9))^2-SQRT((100/(J190*[7]Inputs!$B$9))^2/(K190^2+1))^2)*[7]Inputs!$B$8^2/100/2/PI()/50</f>
        <v>5.3193623249290889E-2</v>
      </c>
      <c r="U190">
        <v>0</v>
      </c>
      <c r="V190">
        <v>0</v>
      </c>
      <c r="W190" t="str">
        <f t="shared" si="6"/>
        <v>PSCAD_DMAT_SF_1P_SCR10_XR14_P1_Q-0.3_1P.Unbalanced.110_5</v>
      </c>
      <c r="X190" t="str">
        <f t="shared" si="7"/>
        <v>1_-0.3_10_14</v>
      </c>
      <c r="Z190">
        <v>0</v>
      </c>
    </row>
    <row r="191" spans="1:26" outlineLevel="1" x14ac:dyDescent="0.25">
      <c r="A191" s="1" t="s">
        <v>527</v>
      </c>
      <c r="B191" t="s">
        <v>55</v>
      </c>
      <c r="C191" t="s">
        <v>19</v>
      </c>
      <c r="D191" t="s">
        <v>1371</v>
      </c>
      <c r="E191" t="s">
        <v>310</v>
      </c>
      <c r="F191" t="s">
        <v>304</v>
      </c>
      <c r="G191">
        <v>20</v>
      </c>
      <c r="H191">
        <v>1</v>
      </c>
      <c r="I191" s="7">
        <v>-0.3</v>
      </c>
      <c r="J191" s="7">
        <v>10</v>
      </c>
      <c r="K191" s="7">
        <v>14</v>
      </c>
      <c r="L191" s="5" t="str">
        <f>VLOOKUP(X191,[7]Inputs!$A:$F,6,FALSE)</f>
        <v>1.0567</v>
      </c>
      <c r="M191" s="5" t="str">
        <f>VLOOKUP(X191,[7]Inputs!$A:$H,8,FALSE)</f>
        <v>0.9875</v>
      </c>
      <c r="N191" s="5" t="str">
        <f>VLOOKUP(X191,[7]Inputs!$A:$H,7,FALSE)</f>
        <v>1.0148</v>
      </c>
      <c r="O191">
        <v>0</v>
      </c>
      <c r="P191">
        <v>0.43</v>
      </c>
      <c r="Q191">
        <v>10</v>
      </c>
      <c r="R191">
        <v>0</v>
      </c>
      <c r="S191">
        <f>SQRT((100/(J191*[7]Inputs!$B$9))^2/(K191^2+1))*[7]Inputs!$B$8^2/100</f>
        <v>1.1936621144128245</v>
      </c>
      <c r="T191">
        <f>SQRT((100/(J191*[7]Inputs!$B$9))^2-SQRT((100/(J191*[7]Inputs!$B$9))^2/(K191^2+1))^2)*[7]Inputs!$B$8^2/100/2/PI()/50</f>
        <v>5.3193623249290889E-2</v>
      </c>
      <c r="U191">
        <v>0</v>
      </c>
      <c r="V191">
        <v>0</v>
      </c>
      <c r="W191" t="str">
        <f t="shared" si="6"/>
        <v>PSCAD_DMAT_SF_1P_SCR10_XR14_P1_Q-0.3_1P.Unbalanced.110_10</v>
      </c>
      <c r="X191" t="str">
        <f t="shared" si="7"/>
        <v>1_-0.3_10_14</v>
      </c>
      <c r="Z191">
        <v>0</v>
      </c>
    </row>
    <row r="192" spans="1:26" outlineLevel="1" x14ac:dyDescent="0.25">
      <c r="A192" s="1" t="s">
        <v>528</v>
      </c>
      <c r="B192" t="s">
        <v>55</v>
      </c>
      <c r="C192" t="s">
        <v>19</v>
      </c>
      <c r="D192" t="s">
        <v>1371</v>
      </c>
      <c r="E192" t="s">
        <v>310</v>
      </c>
      <c r="F192" t="s">
        <v>304</v>
      </c>
      <c r="G192">
        <v>20</v>
      </c>
      <c r="H192">
        <v>1</v>
      </c>
      <c r="I192" s="7">
        <v>0.3</v>
      </c>
      <c r="J192" s="7">
        <v>10</v>
      </c>
      <c r="K192" s="7">
        <v>14</v>
      </c>
      <c r="L192" s="5" t="str">
        <f>VLOOKUP(X192,[7]Inputs!$A:$F,6,FALSE)</f>
        <v>0.9986</v>
      </c>
      <c r="M192" s="5" t="str">
        <f>VLOOKUP(X192,[7]Inputs!$A:$H,8,FALSE)</f>
        <v>1.0375</v>
      </c>
      <c r="N192" s="5" t="str">
        <f>VLOOKUP(X192,[7]Inputs!$A:$H,7,FALSE)</f>
        <v>1.0452</v>
      </c>
      <c r="O192">
        <v>0</v>
      </c>
      <c r="P192">
        <v>0.43</v>
      </c>
      <c r="Q192">
        <v>1</v>
      </c>
      <c r="R192">
        <v>0</v>
      </c>
      <c r="S192">
        <f>SQRT((100/(J192*[7]Inputs!$B$9))^2/(K192^2+1))*[7]Inputs!$B$8^2/100</f>
        <v>1.1936621144128245</v>
      </c>
      <c r="T192">
        <f>SQRT((100/(J192*[7]Inputs!$B$9))^2-SQRT((100/(J192*[7]Inputs!$B$9))^2/(K192^2+1))^2)*[7]Inputs!$B$8^2/100/2/PI()/50</f>
        <v>5.3193623249290889E-2</v>
      </c>
      <c r="U192">
        <v>0</v>
      </c>
      <c r="V192">
        <v>0</v>
      </c>
      <c r="W192" t="str">
        <f t="shared" si="6"/>
        <v>PSCAD_DMAT_SF_1P_SCR10_XR14_P1_Q0.3_1P.Unbalanced.111_1</v>
      </c>
      <c r="X192" t="str">
        <f t="shared" si="7"/>
        <v>1_0.3_10_14</v>
      </c>
      <c r="Z192">
        <v>0</v>
      </c>
    </row>
    <row r="193" spans="1:26" outlineLevel="1" x14ac:dyDescent="0.25">
      <c r="A193" s="1" t="s">
        <v>529</v>
      </c>
      <c r="B193" t="s">
        <v>55</v>
      </c>
      <c r="C193" t="s">
        <v>19</v>
      </c>
      <c r="D193" t="s">
        <v>1371</v>
      </c>
      <c r="E193" t="s">
        <v>310</v>
      </c>
      <c r="F193" t="s">
        <v>304</v>
      </c>
      <c r="G193">
        <v>20</v>
      </c>
      <c r="H193">
        <v>1</v>
      </c>
      <c r="I193" s="7">
        <v>0.3</v>
      </c>
      <c r="J193" s="7">
        <v>10</v>
      </c>
      <c r="K193" s="7">
        <v>14</v>
      </c>
      <c r="L193" s="5" t="str">
        <f>VLOOKUP(X193,[7]Inputs!$A:$F,6,FALSE)</f>
        <v>0.9986</v>
      </c>
      <c r="M193" s="5" t="str">
        <f>VLOOKUP(X193,[7]Inputs!$A:$H,8,FALSE)</f>
        <v>1.0375</v>
      </c>
      <c r="N193" s="5" t="str">
        <f>VLOOKUP(X193,[7]Inputs!$A:$H,7,FALSE)</f>
        <v>1.0452</v>
      </c>
      <c r="O193">
        <v>0</v>
      </c>
      <c r="P193">
        <v>0.43</v>
      </c>
      <c r="Q193">
        <v>5</v>
      </c>
      <c r="R193">
        <v>0</v>
      </c>
      <c r="S193">
        <f>SQRT((100/(J193*[7]Inputs!$B$9))^2/(K193^2+1))*[7]Inputs!$B$8^2/100</f>
        <v>1.1936621144128245</v>
      </c>
      <c r="T193">
        <f>SQRT((100/(J193*[7]Inputs!$B$9))^2-SQRT((100/(J193*[7]Inputs!$B$9))^2/(K193^2+1))^2)*[7]Inputs!$B$8^2/100/2/PI()/50</f>
        <v>5.3193623249290889E-2</v>
      </c>
      <c r="U193">
        <v>0</v>
      </c>
      <c r="V193">
        <v>0</v>
      </c>
      <c r="W193" t="str">
        <f t="shared" si="6"/>
        <v>PSCAD_DMAT_SF_1P_SCR10_XR14_P1_Q0.3_1P.Unbalanced.111_5</v>
      </c>
      <c r="X193" t="str">
        <f t="shared" si="7"/>
        <v>1_0.3_10_14</v>
      </c>
      <c r="Z193">
        <v>0</v>
      </c>
    </row>
    <row r="194" spans="1:26" outlineLevel="1" x14ac:dyDescent="0.25">
      <c r="A194" s="1" t="s">
        <v>530</v>
      </c>
      <c r="B194" t="s">
        <v>55</v>
      </c>
      <c r="C194" t="s">
        <v>19</v>
      </c>
      <c r="D194" t="s">
        <v>1371</v>
      </c>
      <c r="E194" t="s">
        <v>310</v>
      </c>
      <c r="F194" t="s">
        <v>304</v>
      </c>
      <c r="G194">
        <v>20</v>
      </c>
      <c r="H194">
        <v>1</v>
      </c>
      <c r="I194" s="7">
        <v>0.3</v>
      </c>
      <c r="J194" s="7">
        <v>10</v>
      </c>
      <c r="K194" s="7">
        <v>14</v>
      </c>
      <c r="L194" s="5" t="str">
        <f>VLOOKUP(X194,[7]Inputs!$A:$F,6,FALSE)</f>
        <v>0.9986</v>
      </c>
      <c r="M194" s="5" t="str">
        <f>VLOOKUP(X194,[7]Inputs!$A:$H,8,FALSE)</f>
        <v>1.0375</v>
      </c>
      <c r="N194" s="5" t="str">
        <f>VLOOKUP(X194,[7]Inputs!$A:$H,7,FALSE)</f>
        <v>1.0452</v>
      </c>
      <c r="O194">
        <v>0</v>
      </c>
      <c r="P194">
        <v>0.43</v>
      </c>
      <c r="Q194">
        <v>10</v>
      </c>
      <c r="R194">
        <v>0</v>
      </c>
      <c r="S194">
        <f>SQRT((100/(J194*[7]Inputs!$B$9))^2/(K194^2+1))*[7]Inputs!$B$8^2/100</f>
        <v>1.1936621144128245</v>
      </c>
      <c r="T194">
        <f>SQRT((100/(J194*[7]Inputs!$B$9))^2-SQRT((100/(J194*[7]Inputs!$B$9))^2/(K194^2+1))^2)*[7]Inputs!$B$8^2/100/2/PI()/50</f>
        <v>5.3193623249290889E-2</v>
      </c>
      <c r="U194">
        <v>0</v>
      </c>
      <c r="V194">
        <v>0</v>
      </c>
      <c r="W194" t="str">
        <f t="shared" si="6"/>
        <v>PSCAD_DMAT_SF_1P_SCR10_XR14_P1_Q0.3_1P.Unbalanced.111_10</v>
      </c>
      <c r="X194" t="str">
        <f t="shared" si="7"/>
        <v>1_0.3_10_14</v>
      </c>
      <c r="Z194">
        <v>0</v>
      </c>
    </row>
    <row r="195" spans="1:26" outlineLevel="1" x14ac:dyDescent="0.25">
      <c r="A195" s="1" t="s">
        <v>531</v>
      </c>
      <c r="B195" t="s">
        <v>55</v>
      </c>
      <c r="C195" t="s">
        <v>19</v>
      </c>
      <c r="D195" t="s">
        <v>1371</v>
      </c>
      <c r="E195" t="s">
        <v>310</v>
      </c>
      <c r="F195" t="s">
        <v>304</v>
      </c>
      <c r="G195">
        <v>20</v>
      </c>
      <c r="H195">
        <v>1</v>
      </c>
      <c r="I195" s="7">
        <v>0</v>
      </c>
      <c r="J195" s="7">
        <v>3</v>
      </c>
      <c r="K195" s="7">
        <v>14</v>
      </c>
      <c r="L195" s="5" t="str">
        <f>VLOOKUP(X195,[7]Inputs!$A:$F,6,FALSE)</f>
        <v>1.0573</v>
      </c>
      <c r="M195" s="5" t="str">
        <f>VLOOKUP(X195,[7]Inputs!$A:$H,8,FALSE)</f>
        <v>1.0125</v>
      </c>
      <c r="N195" s="5" t="str">
        <f>VLOOKUP(X195,[7]Inputs!$A:$H,7,FALSE)</f>
        <v>1.0300</v>
      </c>
      <c r="O195">
        <v>0</v>
      </c>
      <c r="P195">
        <v>0.43</v>
      </c>
      <c r="Q195">
        <v>1</v>
      </c>
      <c r="R195">
        <v>0</v>
      </c>
      <c r="S195">
        <f>SQRT((100/(J195*[7]Inputs!$B$9))^2/(K195^2+1))*[7]Inputs!$B$8^2/100</f>
        <v>3.9788737147094158</v>
      </c>
      <c r="T195">
        <f>SQRT((100/(J195*[7]Inputs!$B$9))^2-SQRT((100/(J195*[7]Inputs!$B$9))^2/(K195^2+1))^2)*[7]Inputs!$B$8^2/100/2/PI()/50</f>
        <v>0.17731207749763631</v>
      </c>
      <c r="U195">
        <v>0</v>
      </c>
      <c r="V195">
        <v>0</v>
      </c>
      <c r="W195" t="str">
        <f t="shared" ref="W195:W258" si="8">"PSCAD_"&amp;F195&amp;"_"&amp;D195&amp;"_"&amp;E195&amp;"_SCR"&amp;ROUND(J195,2)&amp;"_XR"&amp;ROUND(K195,2)&amp;"_P"&amp;H195&amp;"_Q"&amp;I195&amp;"_"&amp;A195</f>
        <v>PSCAD_DMAT_SF_1P_SCR3_XR14_P1_Q0_1P.Unbalanced.112_1</v>
      </c>
      <c r="X195" t="str">
        <f t="shared" ref="X195:X258" si="9">H195&amp;"_"&amp;I195&amp;"_"&amp;ROUND(J195,2)&amp;"_"&amp;ROUND(K195,2)</f>
        <v>1_0_3_14</v>
      </c>
      <c r="Z195">
        <v>0</v>
      </c>
    </row>
    <row r="196" spans="1:26" outlineLevel="1" x14ac:dyDescent="0.25">
      <c r="A196" s="1" t="s">
        <v>532</v>
      </c>
      <c r="B196" t="s">
        <v>55</v>
      </c>
      <c r="C196" t="s">
        <v>19</v>
      </c>
      <c r="D196" t="s">
        <v>1371</v>
      </c>
      <c r="E196" t="s">
        <v>310</v>
      </c>
      <c r="F196" t="s">
        <v>304</v>
      </c>
      <c r="G196">
        <v>20</v>
      </c>
      <c r="H196">
        <v>1</v>
      </c>
      <c r="I196" s="7">
        <v>0</v>
      </c>
      <c r="J196" s="7">
        <v>3</v>
      </c>
      <c r="K196" s="7">
        <v>14</v>
      </c>
      <c r="L196" s="5" t="str">
        <f>VLOOKUP(X196,[7]Inputs!$A:$F,6,FALSE)</f>
        <v>1.0573</v>
      </c>
      <c r="M196" s="5" t="str">
        <f>VLOOKUP(X196,[7]Inputs!$A:$H,8,FALSE)</f>
        <v>1.0125</v>
      </c>
      <c r="N196" s="5" t="str">
        <f>VLOOKUP(X196,[7]Inputs!$A:$H,7,FALSE)</f>
        <v>1.0300</v>
      </c>
      <c r="O196">
        <v>0</v>
      </c>
      <c r="P196">
        <v>0.43</v>
      </c>
      <c r="Q196">
        <v>5</v>
      </c>
      <c r="R196">
        <v>0</v>
      </c>
      <c r="S196">
        <f>SQRT((100/(J196*[7]Inputs!$B$9))^2/(K196^2+1))*[7]Inputs!$B$8^2/100</f>
        <v>3.9788737147094158</v>
      </c>
      <c r="T196">
        <f>SQRT((100/(J196*[7]Inputs!$B$9))^2-SQRT((100/(J196*[7]Inputs!$B$9))^2/(K196^2+1))^2)*[7]Inputs!$B$8^2/100/2/PI()/50</f>
        <v>0.17731207749763631</v>
      </c>
      <c r="U196">
        <v>0</v>
      </c>
      <c r="V196">
        <v>0</v>
      </c>
      <c r="W196" t="str">
        <f t="shared" si="8"/>
        <v>PSCAD_DMAT_SF_1P_SCR3_XR14_P1_Q0_1P.Unbalanced.112_5</v>
      </c>
      <c r="X196" t="str">
        <f t="shared" si="9"/>
        <v>1_0_3_14</v>
      </c>
      <c r="Z196">
        <v>0</v>
      </c>
    </row>
    <row r="197" spans="1:26" outlineLevel="1" x14ac:dyDescent="0.25">
      <c r="A197" s="1" t="s">
        <v>533</v>
      </c>
      <c r="B197" t="s">
        <v>55</v>
      </c>
      <c r="C197" t="s">
        <v>19</v>
      </c>
      <c r="D197" t="s">
        <v>1371</v>
      </c>
      <c r="E197" t="s">
        <v>310</v>
      </c>
      <c r="F197" t="s">
        <v>304</v>
      </c>
      <c r="G197">
        <v>20</v>
      </c>
      <c r="H197">
        <v>1</v>
      </c>
      <c r="I197" s="7">
        <v>0</v>
      </c>
      <c r="J197" s="7">
        <v>3</v>
      </c>
      <c r="K197" s="7">
        <v>14</v>
      </c>
      <c r="L197" s="5" t="str">
        <f>VLOOKUP(X197,[7]Inputs!$A:$F,6,FALSE)</f>
        <v>1.0573</v>
      </c>
      <c r="M197" s="5" t="str">
        <f>VLOOKUP(X197,[7]Inputs!$A:$H,8,FALSE)</f>
        <v>1.0125</v>
      </c>
      <c r="N197" s="5" t="str">
        <f>VLOOKUP(X197,[7]Inputs!$A:$H,7,FALSE)</f>
        <v>1.0300</v>
      </c>
      <c r="O197">
        <v>0</v>
      </c>
      <c r="P197">
        <v>0.43</v>
      </c>
      <c r="Q197">
        <v>10</v>
      </c>
      <c r="R197">
        <v>0</v>
      </c>
      <c r="S197">
        <f>SQRT((100/(J197*[7]Inputs!$B$9))^2/(K197^2+1))*[7]Inputs!$B$8^2/100</f>
        <v>3.9788737147094158</v>
      </c>
      <c r="T197">
        <f>SQRT((100/(J197*[7]Inputs!$B$9))^2-SQRT((100/(J197*[7]Inputs!$B$9))^2/(K197^2+1))^2)*[7]Inputs!$B$8^2/100/2/PI()/50</f>
        <v>0.17731207749763631</v>
      </c>
      <c r="U197">
        <v>0</v>
      </c>
      <c r="V197">
        <v>0</v>
      </c>
      <c r="W197" t="str">
        <f t="shared" si="8"/>
        <v>PSCAD_DMAT_SF_1P_SCR3_XR14_P1_Q0_1P.Unbalanced.112_10</v>
      </c>
      <c r="X197" t="str">
        <f t="shared" si="9"/>
        <v>1_0_3_14</v>
      </c>
      <c r="Z197">
        <v>0</v>
      </c>
    </row>
    <row r="198" spans="1:26" outlineLevel="1" x14ac:dyDescent="0.25">
      <c r="A198" s="1" t="s">
        <v>534</v>
      </c>
      <c r="B198" t="s">
        <v>55</v>
      </c>
      <c r="C198" t="s">
        <v>19</v>
      </c>
      <c r="D198" t="s">
        <v>1371</v>
      </c>
      <c r="E198" t="s">
        <v>310</v>
      </c>
      <c r="F198" t="s">
        <v>304</v>
      </c>
      <c r="G198">
        <v>20</v>
      </c>
      <c r="H198">
        <v>1</v>
      </c>
      <c r="I198" s="7">
        <v>-0.3</v>
      </c>
      <c r="J198" s="7">
        <v>3</v>
      </c>
      <c r="K198" s="7">
        <v>3</v>
      </c>
      <c r="L198" s="5" t="str">
        <f>VLOOKUP(X198,[7]Inputs!$A:$F,6,FALSE)</f>
        <v>1.0741</v>
      </c>
      <c r="M198" s="5" t="str">
        <f>VLOOKUP(X198,[7]Inputs!$A:$H,8,FALSE)</f>
        <v>0.9875</v>
      </c>
      <c r="N198" s="5" t="str">
        <f>VLOOKUP(X198,[7]Inputs!$A:$H,7,FALSE)</f>
        <v>1.0148</v>
      </c>
      <c r="O198">
        <v>0</v>
      </c>
      <c r="P198">
        <v>0.43</v>
      </c>
      <c r="Q198">
        <v>1</v>
      </c>
      <c r="R198">
        <v>0</v>
      </c>
      <c r="S198">
        <f>SQRT((100/(J198*[7]Inputs!$B$9))^2/(K198^2+1))*[7]Inputs!$B$8^2/100</f>
        <v>17.660104471401873</v>
      </c>
      <c r="T198">
        <f>SQRT((100/(J198*[7]Inputs!$B$9))^2-SQRT((100/(J198*[7]Inputs!$B$9))^2/(K198^2+1))^2)*[7]Inputs!$B$8^2/100/2/PI()/50</f>
        <v>0.16864157532857349</v>
      </c>
      <c r="U198">
        <v>0</v>
      </c>
      <c r="V198">
        <v>0</v>
      </c>
      <c r="W198" t="str">
        <f t="shared" si="8"/>
        <v>PSCAD_DMAT_SF_1P_SCR3_XR3_P1_Q-0.3_1P.Unbalanced.113_1</v>
      </c>
      <c r="X198" t="str">
        <f t="shared" si="9"/>
        <v>1_-0.3_3_3</v>
      </c>
      <c r="Z198">
        <v>0</v>
      </c>
    </row>
    <row r="199" spans="1:26" outlineLevel="1" x14ac:dyDescent="0.25">
      <c r="A199" s="1" t="s">
        <v>535</v>
      </c>
      <c r="B199" t="s">
        <v>55</v>
      </c>
      <c r="C199" t="s">
        <v>19</v>
      </c>
      <c r="D199" t="s">
        <v>1371</v>
      </c>
      <c r="E199" t="s">
        <v>310</v>
      </c>
      <c r="F199" t="s">
        <v>304</v>
      </c>
      <c r="G199">
        <v>20</v>
      </c>
      <c r="H199">
        <v>1</v>
      </c>
      <c r="I199" s="7">
        <v>-0.3</v>
      </c>
      <c r="J199" s="7">
        <v>3</v>
      </c>
      <c r="K199" s="7">
        <v>3</v>
      </c>
      <c r="L199" s="5" t="str">
        <f>VLOOKUP(X199,[7]Inputs!$A:$F,6,FALSE)</f>
        <v>1.0741</v>
      </c>
      <c r="M199" s="5" t="str">
        <f>VLOOKUP(X199,[7]Inputs!$A:$H,8,FALSE)</f>
        <v>0.9875</v>
      </c>
      <c r="N199" s="5" t="str">
        <f>VLOOKUP(X199,[7]Inputs!$A:$H,7,FALSE)</f>
        <v>1.0148</v>
      </c>
      <c r="O199">
        <v>0</v>
      </c>
      <c r="P199">
        <v>0.43</v>
      </c>
      <c r="Q199">
        <v>5</v>
      </c>
      <c r="R199">
        <v>0</v>
      </c>
      <c r="S199">
        <f>SQRT((100/(J199*[7]Inputs!$B$9))^2/(K199^2+1))*[7]Inputs!$B$8^2/100</f>
        <v>17.660104471401873</v>
      </c>
      <c r="T199">
        <f>SQRT((100/(J199*[7]Inputs!$B$9))^2-SQRT((100/(J199*[7]Inputs!$B$9))^2/(K199^2+1))^2)*[7]Inputs!$B$8^2/100/2/PI()/50</f>
        <v>0.16864157532857349</v>
      </c>
      <c r="U199">
        <v>0</v>
      </c>
      <c r="V199">
        <v>0</v>
      </c>
      <c r="W199" t="str">
        <f t="shared" si="8"/>
        <v>PSCAD_DMAT_SF_1P_SCR3_XR3_P1_Q-0.3_1P.Unbalanced.113_5</v>
      </c>
      <c r="X199" t="str">
        <f t="shared" si="9"/>
        <v>1_-0.3_3_3</v>
      </c>
      <c r="Z199">
        <v>0</v>
      </c>
    </row>
    <row r="200" spans="1:26" outlineLevel="1" x14ac:dyDescent="0.25">
      <c r="A200" s="1" t="s">
        <v>536</v>
      </c>
      <c r="B200" t="s">
        <v>55</v>
      </c>
      <c r="C200" t="s">
        <v>19</v>
      </c>
      <c r="D200" t="s">
        <v>1371</v>
      </c>
      <c r="E200" t="s">
        <v>310</v>
      </c>
      <c r="F200" t="s">
        <v>304</v>
      </c>
      <c r="G200">
        <v>20</v>
      </c>
      <c r="H200">
        <v>1</v>
      </c>
      <c r="I200" s="7">
        <v>-0.3</v>
      </c>
      <c r="J200" s="7">
        <v>3</v>
      </c>
      <c r="K200" s="7">
        <v>3</v>
      </c>
      <c r="L200" s="5" t="str">
        <f>VLOOKUP(X200,[7]Inputs!$A:$F,6,FALSE)</f>
        <v>1.0741</v>
      </c>
      <c r="M200" s="5" t="str">
        <f>VLOOKUP(X200,[7]Inputs!$A:$H,8,FALSE)</f>
        <v>0.9875</v>
      </c>
      <c r="N200" s="5" t="str">
        <f>VLOOKUP(X200,[7]Inputs!$A:$H,7,FALSE)</f>
        <v>1.0148</v>
      </c>
      <c r="O200">
        <v>0</v>
      </c>
      <c r="P200">
        <v>0.43</v>
      </c>
      <c r="Q200">
        <v>10</v>
      </c>
      <c r="R200">
        <v>0</v>
      </c>
      <c r="S200">
        <f>SQRT((100/(J200*[7]Inputs!$B$9))^2/(K200^2+1))*[7]Inputs!$B$8^2/100</f>
        <v>17.660104471401873</v>
      </c>
      <c r="T200">
        <f>SQRT((100/(J200*[7]Inputs!$B$9))^2-SQRT((100/(J200*[7]Inputs!$B$9))^2/(K200^2+1))^2)*[7]Inputs!$B$8^2/100/2/PI()/50</f>
        <v>0.16864157532857349</v>
      </c>
      <c r="U200">
        <v>0</v>
      </c>
      <c r="V200">
        <v>0</v>
      </c>
      <c r="W200" t="str">
        <f t="shared" si="8"/>
        <v>PSCAD_DMAT_SF_1P_SCR3_XR3_P1_Q-0.3_1P.Unbalanced.113_10</v>
      </c>
      <c r="X200" t="str">
        <f t="shared" si="9"/>
        <v>1_-0.3_3_3</v>
      </c>
      <c r="Z200">
        <v>0</v>
      </c>
    </row>
    <row r="201" spans="1:26" outlineLevel="1" x14ac:dyDescent="0.25">
      <c r="A201" s="1" t="s">
        <v>537</v>
      </c>
      <c r="B201" t="s">
        <v>55</v>
      </c>
      <c r="C201" t="s">
        <v>19</v>
      </c>
      <c r="D201" t="s">
        <v>1371</v>
      </c>
      <c r="E201" t="s">
        <v>310</v>
      </c>
      <c r="F201" t="s">
        <v>304</v>
      </c>
      <c r="G201">
        <v>20</v>
      </c>
      <c r="H201">
        <v>1</v>
      </c>
      <c r="I201" s="7">
        <v>0.3</v>
      </c>
      <c r="J201" s="7">
        <v>3</v>
      </c>
      <c r="K201" s="7">
        <v>3</v>
      </c>
      <c r="L201" s="5" t="str">
        <f>VLOOKUP(X201,[7]Inputs!$A:$F,6,FALSE)</f>
        <v>0.8802</v>
      </c>
      <c r="M201" s="5" t="str">
        <f>VLOOKUP(X201,[7]Inputs!$A:$H,8,FALSE)</f>
        <v>1.0375</v>
      </c>
      <c r="N201" s="5" t="str">
        <f>VLOOKUP(X201,[7]Inputs!$A:$H,7,FALSE)</f>
        <v>1.0452</v>
      </c>
      <c r="O201">
        <v>0</v>
      </c>
      <c r="P201">
        <v>0.43</v>
      </c>
      <c r="Q201">
        <v>1</v>
      </c>
      <c r="R201">
        <v>0</v>
      </c>
      <c r="S201">
        <f>SQRT((100/(J201*[7]Inputs!$B$9))^2/(K201^2+1))*[7]Inputs!$B$8^2/100</f>
        <v>17.660104471401873</v>
      </c>
      <c r="T201">
        <f>SQRT((100/(J201*[7]Inputs!$B$9))^2-SQRT((100/(J201*[7]Inputs!$B$9))^2/(K201^2+1))^2)*[7]Inputs!$B$8^2/100/2/PI()/50</f>
        <v>0.16864157532857349</v>
      </c>
      <c r="U201">
        <v>0</v>
      </c>
      <c r="V201">
        <v>0</v>
      </c>
      <c r="W201" t="str">
        <f t="shared" si="8"/>
        <v>PSCAD_DMAT_SF_1P_SCR3_XR3_P1_Q0.3_1P.Unbalanced.114_1</v>
      </c>
      <c r="X201" t="str">
        <f t="shared" si="9"/>
        <v>1_0.3_3_3</v>
      </c>
      <c r="Z201">
        <v>0</v>
      </c>
    </row>
    <row r="202" spans="1:26" outlineLevel="1" x14ac:dyDescent="0.25">
      <c r="A202" s="1" t="s">
        <v>538</v>
      </c>
      <c r="B202" t="s">
        <v>55</v>
      </c>
      <c r="C202" t="s">
        <v>19</v>
      </c>
      <c r="D202" t="s">
        <v>1371</v>
      </c>
      <c r="E202" t="s">
        <v>310</v>
      </c>
      <c r="F202" t="s">
        <v>304</v>
      </c>
      <c r="G202">
        <v>20</v>
      </c>
      <c r="H202">
        <v>1</v>
      </c>
      <c r="I202" s="7">
        <v>0.3</v>
      </c>
      <c r="J202" s="7">
        <v>3</v>
      </c>
      <c r="K202" s="7">
        <v>3</v>
      </c>
      <c r="L202" s="5" t="str">
        <f>VLOOKUP(X202,[7]Inputs!$A:$F,6,FALSE)</f>
        <v>0.8802</v>
      </c>
      <c r="M202" s="5" t="str">
        <f>VLOOKUP(X202,[7]Inputs!$A:$H,8,FALSE)</f>
        <v>1.0375</v>
      </c>
      <c r="N202" s="5" t="str">
        <f>VLOOKUP(X202,[7]Inputs!$A:$H,7,FALSE)</f>
        <v>1.0452</v>
      </c>
      <c r="O202">
        <v>0</v>
      </c>
      <c r="P202">
        <v>0.43</v>
      </c>
      <c r="Q202">
        <v>5</v>
      </c>
      <c r="R202">
        <v>0</v>
      </c>
      <c r="S202">
        <f>SQRT((100/(J202*[7]Inputs!$B$9))^2/(K202^2+1))*[7]Inputs!$B$8^2/100</f>
        <v>17.660104471401873</v>
      </c>
      <c r="T202">
        <f>SQRT((100/(J202*[7]Inputs!$B$9))^2-SQRT((100/(J202*[7]Inputs!$B$9))^2/(K202^2+1))^2)*[7]Inputs!$B$8^2/100/2/PI()/50</f>
        <v>0.16864157532857349</v>
      </c>
      <c r="U202">
        <v>0</v>
      </c>
      <c r="V202">
        <v>0</v>
      </c>
      <c r="W202" t="str">
        <f t="shared" si="8"/>
        <v>PSCAD_DMAT_SF_1P_SCR3_XR3_P1_Q0.3_1P.Unbalanced.114_5</v>
      </c>
      <c r="X202" t="str">
        <f t="shared" si="9"/>
        <v>1_0.3_3_3</v>
      </c>
      <c r="Z202">
        <v>0</v>
      </c>
    </row>
    <row r="203" spans="1:26" outlineLevel="1" x14ac:dyDescent="0.25">
      <c r="A203" s="1" t="s">
        <v>539</v>
      </c>
      <c r="B203" t="s">
        <v>55</v>
      </c>
      <c r="C203" t="s">
        <v>19</v>
      </c>
      <c r="D203" t="s">
        <v>1371</v>
      </c>
      <c r="E203" t="s">
        <v>310</v>
      </c>
      <c r="F203" t="s">
        <v>304</v>
      </c>
      <c r="G203">
        <v>20</v>
      </c>
      <c r="H203">
        <v>1</v>
      </c>
      <c r="I203" s="7">
        <v>0.3</v>
      </c>
      <c r="J203" s="7">
        <v>3</v>
      </c>
      <c r="K203" s="7">
        <v>3</v>
      </c>
      <c r="L203" s="5" t="str">
        <f>VLOOKUP(X203,[7]Inputs!$A:$F,6,FALSE)</f>
        <v>0.8802</v>
      </c>
      <c r="M203" s="5" t="str">
        <f>VLOOKUP(X203,[7]Inputs!$A:$H,8,FALSE)</f>
        <v>1.0375</v>
      </c>
      <c r="N203" s="5" t="str">
        <f>VLOOKUP(X203,[7]Inputs!$A:$H,7,FALSE)</f>
        <v>1.0452</v>
      </c>
      <c r="O203">
        <v>0</v>
      </c>
      <c r="P203">
        <v>0.43</v>
      </c>
      <c r="Q203">
        <v>10</v>
      </c>
      <c r="R203">
        <v>0</v>
      </c>
      <c r="S203">
        <f>SQRT((100/(J203*[7]Inputs!$B$9))^2/(K203^2+1))*[7]Inputs!$B$8^2/100</f>
        <v>17.660104471401873</v>
      </c>
      <c r="T203">
        <f>SQRT((100/(J203*[7]Inputs!$B$9))^2-SQRT((100/(J203*[7]Inputs!$B$9))^2/(K203^2+1))^2)*[7]Inputs!$B$8^2/100/2/PI()/50</f>
        <v>0.16864157532857349</v>
      </c>
      <c r="U203">
        <v>0</v>
      </c>
      <c r="V203">
        <v>0</v>
      </c>
      <c r="W203" t="str">
        <f t="shared" si="8"/>
        <v>PSCAD_DMAT_SF_1P_SCR3_XR3_P1_Q0.3_1P.Unbalanced.114_10</v>
      </c>
      <c r="X203" t="str">
        <f t="shared" si="9"/>
        <v>1_0.3_3_3</v>
      </c>
      <c r="Z203">
        <v>0</v>
      </c>
    </row>
    <row r="204" spans="1:26" outlineLevel="1" x14ac:dyDescent="0.25">
      <c r="A204" s="1" t="s">
        <v>540</v>
      </c>
      <c r="B204" t="s">
        <v>55</v>
      </c>
      <c r="C204" t="s">
        <v>19</v>
      </c>
      <c r="D204" t="s">
        <v>1371</v>
      </c>
      <c r="E204" t="s">
        <v>310</v>
      </c>
      <c r="F204" t="s">
        <v>304</v>
      </c>
      <c r="G204">
        <v>20</v>
      </c>
      <c r="H204">
        <v>0.05</v>
      </c>
      <c r="I204" s="7">
        <v>0</v>
      </c>
      <c r="J204" s="7">
        <v>10</v>
      </c>
      <c r="K204" s="7">
        <v>14</v>
      </c>
      <c r="L204" s="5" t="str">
        <f>VLOOKUP(X204,[7]Inputs!$A:$F,6,FALSE)</f>
        <v>1.0296</v>
      </c>
      <c r="M204" s="5" t="str">
        <f>VLOOKUP(X204,[7]Inputs!$A:$H,8,FALSE)</f>
        <v>1.0000</v>
      </c>
      <c r="N204" s="5" t="str">
        <f>VLOOKUP(X204,[7]Inputs!$A:$H,7,FALSE)</f>
        <v>1.0300</v>
      </c>
      <c r="O204">
        <v>0</v>
      </c>
      <c r="P204">
        <v>0.43</v>
      </c>
      <c r="Q204">
        <v>1</v>
      </c>
      <c r="R204">
        <v>0</v>
      </c>
      <c r="S204">
        <f>SQRT((100/(J204*[7]Inputs!$B$9))^2/(K204^2+1))*[7]Inputs!$B$8^2/100</f>
        <v>1.1936621144128245</v>
      </c>
      <c r="T204">
        <f>SQRT((100/(J204*[7]Inputs!$B$9))^2-SQRT((100/(J204*[7]Inputs!$B$9))^2/(K204^2+1))^2)*[7]Inputs!$B$8^2/100/2/PI()/50</f>
        <v>5.3193623249290889E-2</v>
      </c>
      <c r="U204">
        <v>0</v>
      </c>
      <c r="V204">
        <v>0</v>
      </c>
      <c r="W204" t="str">
        <f t="shared" si="8"/>
        <v>PSCAD_DMAT_SF_1P_SCR10_XR14_P0.05_Q0_1P.Unbalanced.115_1_1</v>
      </c>
      <c r="X204" t="str">
        <f t="shared" si="9"/>
        <v>0.05_0_10_14</v>
      </c>
      <c r="Z204">
        <v>0</v>
      </c>
    </row>
    <row r="205" spans="1:26" outlineLevel="1" x14ac:dyDescent="0.25">
      <c r="A205" s="1" t="s">
        <v>541</v>
      </c>
      <c r="B205" t="s">
        <v>55</v>
      </c>
      <c r="C205" t="s">
        <v>19</v>
      </c>
      <c r="D205" t="s">
        <v>1371</v>
      </c>
      <c r="E205" t="s">
        <v>310</v>
      </c>
      <c r="F205" t="s">
        <v>304</v>
      </c>
      <c r="G205">
        <v>20</v>
      </c>
      <c r="H205">
        <v>0.05</v>
      </c>
      <c r="I205" s="7">
        <v>0</v>
      </c>
      <c r="J205" s="7">
        <v>10</v>
      </c>
      <c r="K205" s="7">
        <v>14</v>
      </c>
      <c r="L205" s="5" t="str">
        <f>VLOOKUP(X205,[7]Inputs!$A:$F,6,FALSE)</f>
        <v>1.0296</v>
      </c>
      <c r="M205" s="5" t="str">
        <f>VLOOKUP(X205,[7]Inputs!$A:$H,8,FALSE)</f>
        <v>1.0000</v>
      </c>
      <c r="N205" s="5" t="str">
        <f>VLOOKUP(X205,[7]Inputs!$A:$H,7,FALSE)</f>
        <v>1.0300</v>
      </c>
      <c r="O205">
        <v>0</v>
      </c>
      <c r="P205">
        <v>0.43</v>
      </c>
      <c r="Q205">
        <v>5</v>
      </c>
      <c r="R205">
        <v>0</v>
      </c>
      <c r="S205">
        <f>SQRT((100/(J205*[7]Inputs!$B$9))^2/(K205^2+1))*[7]Inputs!$B$8^2/100</f>
        <v>1.1936621144128245</v>
      </c>
      <c r="T205">
        <f>SQRT((100/(J205*[7]Inputs!$B$9))^2-SQRT((100/(J205*[7]Inputs!$B$9))^2/(K205^2+1))^2)*[7]Inputs!$B$8^2/100/2/PI()/50</f>
        <v>5.3193623249290889E-2</v>
      </c>
      <c r="U205">
        <v>0</v>
      </c>
      <c r="V205">
        <v>0</v>
      </c>
      <c r="W205" t="str">
        <f t="shared" si="8"/>
        <v>PSCAD_DMAT_SF_1P_SCR10_XR14_P0.05_Q0_1P.Unbalanced.115_1_5</v>
      </c>
      <c r="X205" t="str">
        <f t="shared" si="9"/>
        <v>0.05_0_10_14</v>
      </c>
      <c r="Z205">
        <v>0</v>
      </c>
    </row>
    <row r="206" spans="1:26" outlineLevel="1" x14ac:dyDescent="0.25">
      <c r="A206" s="1" t="s">
        <v>542</v>
      </c>
      <c r="B206" t="s">
        <v>55</v>
      </c>
      <c r="C206" t="s">
        <v>19</v>
      </c>
      <c r="D206" t="s">
        <v>1371</v>
      </c>
      <c r="E206" t="s">
        <v>310</v>
      </c>
      <c r="F206" t="s">
        <v>304</v>
      </c>
      <c r="G206">
        <v>20</v>
      </c>
      <c r="H206">
        <v>0.05</v>
      </c>
      <c r="I206" s="7">
        <v>0</v>
      </c>
      <c r="J206" s="7">
        <v>10</v>
      </c>
      <c r="K206" s="7">
        <v>14</v>
      </c>
      <c r="L206" s="5" t="str">
        <f>VLOOKUP(X206,[7]Inputs!$A:$F,6,FALSE)</f>
        <v>1.0296</v>
      </c>
      <c r="M206" s="5" t="str">
        <f>VLOOKUP(X206,[7]Inputs!$A:$H,8,FALSE)</f>
        <v>1.0000</v>
      </c>
      <c r="N206" s="5" t="str">
        <f>VLOOKUP(X206,[7]Inputs!$A:$H,7,FALSE)</f>
        <v>1.0300</v>
      </c>
      <c r="O206">
        <v>0</v>
      </c>
      <c r="P206">
        <v>0.43</v>
      </c>
      <c r="Q206">
        <v>10</v>
      </c>
      <c r="R206">
        <v>0</v>
      </c>
      <c r="S206">
        <f>SQRT((100/(J206*[7]Inputs!$B$9))^2/(K206^2+1))*[7]Inputs!$B$8^2/100</f>
        <v>1.1936621144128245</v>
      </c>
      <c r="T206">
        <f>SQRT((100/(J206*[7]Inputs!$B$9))^2-SQRT((100/(J206*[7]Inputs!$B$9))^2/(K206^2+1))^2)*[7]Inputs!$B$8^2/100/2/PI()/50</f>
        <v>5.3193623249290889E-2</v>
      </c>
      <c r="U206">
        <v>0</v>
      </c>
      <c r="V206">
        <v>0</v>
      </c>
      <c r="W206" t="str">
        <f t="shared" si="8"/>
        <v>PSCAD_DMAT_SF_1P_SCR10_XR14_P0.05_Q0_1P.Unbalanced.115_1_10</v>
      </c>
      <c r="X206" t="str">
        <f t="shared" si="9"/>
        <v>0.05_0_10_14</v>
      </c>
      <c r="Z206">
        <v>0</v>
      </c>
    </row>
    <row r="207" spans="1:26" outlineLevel="1" x14ac:dyDescent="0.25">
      <c r="A207" s="1" t="s">
        <v>543</v>
      </c>
      <c r="B207" t="s">
        <v>55</v>
      </c>
      <c r="C207" t="s">
        <v>19</v>
      </c>
      <c r="D207" t="s">
        <v>1371</v>
      </c>
      <c r="E207" t="s">
        <v>310</v>
      </c>
      <c r="F207" t="s">
        <v>304</v>
      </c>
      <c r="G207">
        <v>20</v>
      </c>
      <c r="H207">
        <v>0.05</v>
      </c>
      <c r="I207" s="7">
        <v>0</v>
      </c>
      <c r="J207" s="7">
        <f>[7]Inputs!$B$6</f>
        <v>7.06</v>
      </c>
      <c r="K207" s="7">
        <f>[7]Inputs!$C$6</f>
        <v>1.63</v>
      </c>
      <c r="L207" s="5" t="str">
        <f>VLOOKUP(X207,[7]Inputs!$A:$F,6,FALSE)</f>
        <v>1.0264</v>
      </c>
      <c r="M207" s="5" t="str">
        <f>VLOOKUP(X207,[7]Inputs!$A:$H,8,FALSE)</f>
        <v>1.0000</v>
      </c>
      <c r="N207" s="5" t="str">
        <f>VLOOKUP(X207,[7]Inputs!$A:$H,7,FALSE)</f>
        <v>1.0300</v>
      </c>
      <c r="O207">
        <v>0</v>
      </c>
      <c r="P207">
        <v>0.43</v>
      </c>
      <c r="Q207">
        <v>1</v>
      </c>
      <c r="R207">
        <v>0</v>
      </c>
      <c r="S207">
        <f>SQRT((100/(J207*[7]Inputs!$B$9))^2/(K207^2+1))*[7]Inputs!$B$8^2/100</f>
        <v>12.409471324438538</v>
      </c>
      <c r="T207">
        <f>SQRT((100/(J207*[7]Inputs!$B$9))^2-SQRT((100/(J207*[7]Inputs!$B$9))^2/(K207^2+1))^2)*[7]Inputs!$B$8^2/100/2/PI()/50</f>
        <v>6.4385935699593638E-2</v>
      </c>
      <c r="U207">
        <v>0</v>
      </c>
      <c r="V207">
        <v>0</v>
      </c>
      <c r="W207" t="str">
        <f t="shared" si="8"/>
        <v>PSCAD_DMAT_SF_1P_SCR7.06_XR1.63_P0.05_Q0_1P.Unbalanced.115_2_1</v>
      </c>
      <c r="X207" t="str">
        <f t="shared" si="9"/>
        <v>0.05_0_7.06_1.63</v>
      </c>
      <c r="Z207">
        <v>0</v>
      </c>
    </row>
    <row r="208" spans="1:26" outlineLevel="1" x14ac:dyDescent="0.25">
      <c r="A208" s="1" t="s">
        <v>544</v>
      </c>
      <c r="B208" t="s">
        <v>55</v>
      </c>
      <c r="C208" t="s">
        <v>19</v>
      </c>
      <c r="D208" t="s">
        <v>1371</v>
      </c>
      <c r="E208" t="s">
        <v>310</v>
      </c>
      <c r="F208" t="s">
        <v>304</v>
      </c>
      <c r="G208">
        <v>20</v>
      </c>
      <c r="H208">
        <v>0.05</v>
      </c>
      <c r="I208" s="7">
        <v>0</v>
      </c>
      <c r="J208" s="7">
        <f>[7]Inputs!$B$6</f>
        <v>7.06</v>
      </c>
      <c r="K208" s="7">
        <f>[7]Inputs!$C$6</f>
        <v>1.63</v>
      </c>
      <c r="L208" s="5" t="str">
        <f>VLOOKUP(X208,[7]Inputs!$A:$F,6,FALSE)</f>
        <v>1.0264</v>
      </c>
      <c r="M208" s="5" t="str">
        <f>VLOOKUP(X208,[7]Inputs!$A:$H,8,FALSE)</f>
        <v>1.0000</v>
      </c>
      <c r="N208" s="5" t="str">
        <f>VLOOKUP(X208,[7]Inputs!$A:$H,7,FALSE)</f>
        <v>1.0300</v>
      </c>
      <c r="O208">
        <v>0</v>
      </c>
      <c r="P208">
        <v>0.43</v>
      </c>
      <c r="Q208">
        <v>5</v>
      </c>
      <c r="R208">
        <v>0</v>
      </c>
      <c r="S208">
        <f>SQRT((100/(J208*[7]Inputs!$B$9))^2/(K208^2+1))*[7]Inputs!$B$8^2/100</f>
        <v>12.409471324438538</v>
      </c>
      <c r="T208">
        <f>SQRT((100/(J208*[7]Inputs!$B$9))^2-SQRT((100/(J208*[7]Inputs!$B$9))^2/(K208^2+1))^2)*[7]Inputs!$B$8^2/100/2/PI()/50</f>
        <v>6.4385935699593638E-2</v>
      </c>
      <c r="U208">
        <v>0</v>
      </c>
      <c r="V208">
        <v>0</v>
      </c>
      <c r="W208" t="str">
        <f t="shared" si="8"/>
        <v>PSCAD_DMAT_SF_1P_SCR7.06_XR1.63_P0.05_Q0_1P.Unbalanced.115_2_5</v>
      </c>
      <c r="X208" t="str">
        <f t="shared" si="9"/>
        <v>0.05_0_7.06_1.63</v>
      </c>
      <c r="Z208">
        <v>0</v>
      </c>
    </row>
    <row r="209" spans="1:26" outlineLevel="1" x14ac:dyDescent="0.25">
      <c r="A209" s="1" t="s">
        <v>545</v>
      </c>
      <c r="B209" t="s">
        <v>55</v>
      </c>
      <c r="C209" t="s">
        <v>19</v>
      </c>
      <c r="D209" t="s">
        <v>1371</v>
      </c>
      <c r="E209" t="s">
        <v>310</v>
      </c>
      <c r="F209" t="s">
        <v>304</v>
      </c>
      <c r="G209">
        <v>20</v>
      </c>
      <c r="H209">
        <v>0.05</v>
      </c>
      <c r="I209" s="7">
        <v>0</v>
      </c>
      <c r="J209" s="7">
        <f>[7]Inputs!$B$6</f>
        <v>7.06</v>
      </c>
      <c r="K209" s="7">
        <f>[7]Inputs!$C$6</f>
        <v>1.63</v>
      </c>
      <c r="L209" s="5" t="str">
        <f>VLOOKUP(X209,[7]Inputs!$A:$F,6,FALSE)</f>
        <v>1.0264</v>
      </c>
      <c r="M209" s="5" t="str">
        <f>VLOOKUP(X209,[7]Inputs!$A:$H,8,FALSE)</f>
        <v>1.0000</v>
      </c>
      <c r="N209" s="5" t="str">
        <f>VLOOKUP(X209,[7]Inputs!$A:$H,7,FALSE)</f>
        <v>1.0300</v>
      </c>
      <c r="O209">
        <v>0</v>
      </c>
      <c r="P209">
        <v>0.43</v>
      </c>
      <c r="Q209">
        <v>10</v>
      </c>
      <c r="R209">
        <v>0</v>
      </c>
      <c r="S209">
        <f>SQRT((100/(J209*[7]Inputs!$B$9))^2/(K209^2+1))*[7]Inputs!$B$8^2/100</f>
        <v>12.409471324438538</v>
      </c>
      <c r="T209">
        <f>SQRT((100/(J209*[7]Inputs!$B$9))^2-SQRT((100/(J209*[7]Inputs!$B$9))^2/(K209^2+1))^2)*[7]Inputs!$B$8^2/100/2/PI()/50</f>
        <v>6.4385935699593638E-2</v>
      </c>
      <c r="U209">
        <v>0</v>
      </c>
      <c r="V209">
        <v>0</v>
      </c>
      <c r="W209" t="str">
        <f t="shared" si="8"/>
        <v>PSCAD_DMAT_SF_1P_SCR7.06_XR1.63_P0.05_Q0_1P.Unbalanced.115_2_10</v>
      </c>
      <c r="X209" t="str">
        <f t="shared" si="9"/>
        <v>0.05_0_7.06_1.63</v>
      </c>
      <c r="Z209">
        <v>0</v>
      </c>
    </row>
    <row r="210" spans="1:26" outlineLevel="1" x14ac:dyDescent="0.25">
      <c r="A210" s="1" t="s">
        <v>546</v>
      </c>
      <c r="B210" t="s">
        <v>55</v>
      </c>
      <c r="C210" t="s">
        <v>19</v>
      </c>
      <c r="D210" t="s">
        <v>1371</v>
      </c>
      <c r="E210" t="s">
        <v>310</v>
      </c>
      <c r="F210" t="s">
        <v>304</v>
      </c>
      <c r="G210">
        <v>20</v>
      </c>
      <c r="H210">
        <v>0.05</v>
      </c>
      <c r="I210" s="7">
        <v>0</v>
      </c>
      <c r="J210" s="7">
        <f>[7]Inputs!$B$7</f>
        <v>4.53</v>
      </c>
      <c r="K210" s="7">
        <f>[7]Inputs!$C$7</f>
        <v>1.21</v>
      </c>
      <c r="L210" s="5" t="str">
        <f>VLOOKUP(X210,[7]Inputs!$A:$F,6,FALSE)</f>
        <v>1.0233</v>
      </c>
      <c r="M210" s="5" t="str">
        <f>VLOOKUP(X210,[7]Inputs!$A:$H,8,FALSE)</f>
        <v>1.0000</v>
      </c>
      <c r="N210" s="5" t="str">
        <f>VLOOKUP(X210,[7]Inputs!$A:$H,7,FALSE)</f>
        <v>1.0300</v>
      </c>
      <c r="O210">
        <v>0</v>
      </c>
      <c r="P210">
        <v>0.43</v>
      </c>
      <c r="Q210">
        <v>1</v>
      </c>
      <c r="R210">
        <v>0</v>
      </c>
      <c r="S210">
        <f>SQRT((100/(J210*[7]Inputs!$B$9))^2/(K210^2+1))*[7]Inputs!$B$8^2/100</f>
        <v>23.560643977140487</v>
      </c>
      <c r="T210">
        <f>SQRT((100/(J210*[7]Inputs!$B$9))^2-SQRT((100/(J210*[7]Inputs!$B$9))^2/(K210^2+1))^2)*[7]Inputs!$B$8^2/100/2/PI()/50</f>
        <v>9.0744989423642869E-2</v>
      </c>
      <c r="U210">
        <v>0</v>
      </c>
      <c r="V210">
        <v>0</v>
      </c>
      <c r="W210" t="str">
        <f t="shared" si="8"/>
        <v>PSCAD_DMAT_SF_1P_SCR4.53_XR1.21_P0.05_Q0_1P.Unbalanced.115_3_1</v>
      </c>
      <c r="X210" t="str">
        <f t="shared" si="9"/>
        <v>0.05_0_4.53_1.21</v>
      </c>
      <c r="Z210">
        <v>0</v>
      </c>
    </row>
    <row r="211" spans="1:26" outlineLevel="1" x14ac:dyDescent="0.25">
      <c r="A211" s="1" t="s">
        <v>547</v>
      </c>
      <c r="B211" t="s">
        <v>55</v>
      </c>
      <c r="C211" t="s">
        <v>19</v>
      </c>
      <c r="D211" t="s">
        <v>1371</v>
      </c>
      <c r="E211" t="s">
        <v>310</v>
      </c>
      <c r="F211" t="s">
        <v>304</v>
      </c>
      <c r="G211">
        <v>20</v>
      </c>
      <c r="H211">
        <v>0.05</v>
      </c>
      <c r="I211" s="7">
        <v>0</v>
      </c>
      <c r="J211" s="7">
        <f>[7]Inputs!$B$7</f>
        <v>4.53</v>
      </c>
      <c r="K211" s="7">
        <f>[7]Inputs!$C$7</f>
        <v>1.21</v>
      </c>
      <c r="L211" s="5" t="str">
        <f>VLOOKUP(X211,[7]Inputs!$A:$F,6,FALSE)</f>
        <v>1.0233</v>
      </c>
      <c r="M211" s="5" t="str">
        <f>VLOOKUP(X211,[7]Inputs!$A:$H,8,FALSE)</f>
        <v>1.0000</v>
      </c>
      <c r="N211" s="5" t="str">
        <f>VLOOKUP(X211,[7]Inputs!$A:$H,7,FALSE)</f>
        <v>1.0300</v>
      </c>
      <c r="O211">
        <v>0</v>
      </c>
      <c r="P211">
        <v>0.43</v>
      </c>
      <c r="Q211">
        <v>5</v>
      </c>
      <c r="R211">
        <v>0</v>
      </c>
      <c r="S211">
        <f>SQRT((100/(J211*[7]Inputs!$B$9))^2/(K211^2+1))*[7]Inputs!$B$8^2/100</f>
        <v>23.560643977140487</v>
      </c>
      <c r="T211">
        <f>SQRT((100/(J211*[7]Inputs!$B$9))^2-SQRT((100/(J211*[7]Inputs!$B$9))^2/(K211^2+1))^2)*[7]Inputs!$B$8^2/100/2/PI()/50</f>
        <v>9.0744989423642869E-2</v>
      </c>
      <c r="U211">
        <v>0</v>
      </c>
      <c r="V211">
        <v>0</v>
      </c>
      <c r="W211" t="str">
        <f t="shared" si="8"/>
        <v>PSCAD_DMAT_SF_1P_SCR4.53_XR1.21_P0.05_Q0_1P.Unbalanced.115_3_5</v>
      </c>
      <c r="X211" t="str">
        <f t="shared" si="9"/>
        <v>0.05_0_4.53_1.21</v>
      </c>
      <c r="Z211">
        <v>0</v>
      </c>
    </row>
    <row r="212" spans="1:26" outlineLevel="1" x14ac:dyDescent="0.25">
      <c r="A212" s="1" t="s">
        <v>548</v>
      </c>
      <c r="B212" t="s">
        <v>55</v>
      </c>
      <c r="C212" t="s">
        <v>19</v>
      </c>
      <c r="D212" t="s">
        <v>1371</v>
      </c>
      <c r="E212" t="s">
        <v>310</v>
      </c>
      <c r="F212" t="s">
        <v>304</v>
      </c>
      <c r="G212">
        <v>20</v>
      </c>
      <c r="H212">
        <v>0.05</v>
      </c>
      <c r="I212" s="7">
        <v>0</v>
      </c>
      <c r="J212" s="7">
        <f>[7]Inputs!$B$7</f>
        <v>4.53</v>
      </c>
      <c r="K212" s="7">
        <f>[7]Inputs!$C$7</f>
        <v>1.21</v>
      </c>
      <c r="L212" s="5" t="str">
        <f>VLOOKUP(X212,[7]Inputs!$A:$F,6,FALSE)</f>
        <v>1.0233</v>
      </c>
      <c r="M212" s="5" t="str">
        <f>VLOOKUP(X212,[7]Inputs!$A:$H,8,FALSE)</f>
        <v>1.0000</v>
      </c>
      <c r="N212" s="5" t="str">
        <f>VLOOKUP(X212,[7]Inputs!$A:$H,7,FALSE)</f>
        <v>1.0300</v>
      </c>
      <c r="O212">
        <v>0</v>
      </c>
      <c r="P212">
        <v>0.43</v>
      </c>
      <c r="Q212">
        <v>10</v>
      </c>
      <c r="R212">
        <v>0</v>
      </c>
      <c r="S212">
        <f>SQRT((100/(J212*[7]Inputs!$B$9))^2/(K212^2+1))*[7]Inputs!$B$8^2/100</f>
        <v>23.560643977140487</v>
      </c>
      <c r="T212">
        <f>SQRT((100/(J212*[7]Inputs!$B$9))^2-SQRT((100/(J212*[7]Inputs!$B$9))^2/(K212^2+1))^2)*[7]Inputs!$B$8^2/100/2/PI()/50</f>
        <v>9.0744989423642869E-2</v>
      </c>
      <c r="U212">
        <v>0</v>
      </c>
      <c r="V212">
        <v>0</v>
      </c>
      <c r="W212" t="str">
        <f t="shared" si="8"/>
        <v>PSCAD_DMAT_SF_1P_SCR4.53_XR1.21_P0.05_Q0_1P.Unbalanced.115_3_10</v>
      </c>
      <c r="X212" t="str">
        <f t="shared" si="9"/>
        <v>0.05_0_4.53_1.21</v>
      </c>
      <c r="Z212">
        <v>0</v>
      </c>
    </row>
    <row r="213" spans="1:26" outlineLevel="1" x14ac:dyDescent="0.25">
      <c r="A213" s="1" t="s">
        <v>549</v>
      </c>
      <c r="B213" t="s">
        <v>55</v>
      </c>
      <c r="C213" t="s">
        <v>19</v>
      </c>
      <c r="D213" t="s">
        <v>1371</v>
      </c>
      <c r="E213" t="s">
        <v>310</v>
      </c>
      <c r="F213" t="s">
        <v>304</v>
      </c>
      <c r="G213">
        <v>20</v>
      </c>
      <c r="H213">
        <v>0.05</v>
      </c>
      <c r="I213" s="7">
        <v>-0.3</v>
      </c>
      <c r="J213" s="7">
        <v>10</v>
      </c>
      <c r="K213" s="7">
        <v>14</v>
      </c>
      <c r="L213" s="5" t="str">
        <f>VLOOKUP(X213,[7]Inputs!$A:$F,6,FALSE)</f>
        <v>1.0587</v>
      </c>
      <c r="M213" s="5" t="str">
        <f>VLOOKUP(X213,[7]Inputs!$A:$H,8,FALSE)</f>
        <v>0.9750</v>
      </c>
      <c r="N213" s="5" t="str">
        <f>VLOOKUP(X213,[7]Inputs!$A:$H,7,FALSE)</f>
        <v>1.0148</v>
      </c>
      <c r="O213">
        <v>0</v>
      </c>
      <c r="P213">
        <v>0.43</v>
      </c>
      <c r="Q213">
        <v>1</v>
      </c>
      <c r="R213">
        <v>0</v>
      </c>
      <c r="S213">
        <f>SQRT((100/(J213*[7]Inputs!$B$9))^2/(K213^2+1))*[7]Inputs!$B$8^2/100</f>
        <v>1.1936621144128245</v>
      </c>
      <c r="T213">
        <f>SQRT((100/(J213*[7]Inputs!$B$9))^2-SQRT((100/(J213*[7]Inputs!$B$9))^2/(K213^2+1))^2)*[7]Inputs!$B$8^2/100/2/PI()/50</f>
        <v>5.3193623249290889E-2</v>
      </c>
      <c r="U213">
        <v>0</v>
      </c>
      <c r="V213">
        <v>0</v>
      </c>
      <c r="W213" t="str">
        <f t="shared" si="8"/>
        <v>PSCAD_DMAT_SF_1P_SCR10_XR14_P0.05_Q-0.3_1P.Unbalanced.116_1</v>
      </c>
      <c r="X213" t="str">
        <f t="shared" si="9"/>
        <v>0.05_-0.3_10_14</v>
      </c>
      <c r="Z213">
        <v>0</v>
      </c>
    </row>
    <row r="214" spans="1:26" outlineLevel="1" x14ac:dyDescent="0.25">
      <c r="A214" s="1" t="s">
        <v>550</v>
      </c>
      <c r="B214" t="s">
        <v>55</v>
      </c>
      <c r="C214" t="s">
        <v>19</v>
      </c>
      <c r="D214" t="s">
        <v>1371</v>
      </c>
      <c r="E214" t="s">
        <v>310</v>
      </c>
      <c r="F214" t="s">
        <v>304</v>
      </c>
      <c r="G214">
        <v>20</v>
      </c>
      <c r="H214">
        <v>0.05</v>
      </c>
      <c r="I214" s="7">
        <v>-0.3</v>
      </c>
      <c r="J214" s="7">
        <v>10</v>
      </c>
      <c r="K214" s="7">
        <v>14</v>
      </c>
      <c r="L214" s="5" t="str">
        <f>VLOOKUP(X214,[7]Inputs!$A:$F,6,FALSE)</f>
        <v>1.0587</v>
      </c>
      <c r="M214" s="5" t="str">
        <f>VLOOKUP(X214,[7]Inputs!$A:$H,8,FALSE)</f>
        <v>0.9750</v>
      </c>
      <c r="N214" s="5" t="str">
        <f>VLOOKUP(X214,[7]Inputs!$A:$H,7,FALSE)</f>
        <v>1.0148</v>
      </c>
      <c r="O214">
        <v>0</v>
      </c>
      <c r="P214">
        <v>0.43</v>
      </c>
      <c r="Q214">
        <v>5</v>
      </c>
      <c r="R214">
        <v>0</v>
      </c>
      <c r="S214">
        <f>SQRT((100/(J214*[7]Inputs!$B$9))^2/(K214^2+1))*[7]Inputs!$B$8^2/100</f>
        <v>1.1936621144128245</v>
      </c>
      <c r="T214">
        <f>SQRT((100/(J214*[7]Inputs!$B$9))^2-SQRT((100/(J214*[7]Inputs!$B$9))^2/(K214^2+1))^2)*[7]Inputs!$B$8^2/100/2/PI()/50</f>
        <v>5.3193623249290889E-2</v>
      </c>
      <c r="U214">
        <v>0</v>
      </c>
      <c r="V214">
        <v>0</v>
      </c>
      <c r="W214" t="str">
        <f t="shared" si="8"/>
        <v>PSCAD_DMAT_SF_1P_SCR10_XR14_P0.05_Q-0.3_1P.Unbalanced.116_5</v>
      </c>
      <c r="X214" t="str">
        <f t="shared" si="9"/>
        <v>0.05_-0.3_10_14</v>
      </c>
      <c r="Z214">
        <v>0</v>
      </c>
    </row>
    <row r="215" spans="1:26" outlineLevel="1" x14ac:dyDescent="0.25">
      <c r="A215" s="1" t="s">
        <v>551</v>
      </c>
      <c r="B215" t="s">
        <v>55</v>
      </c>
      <c r="C215" t="s">
        <v>19</v>
      </c>
      <c r="D215" t="s">
        <v>1371</v>
      </c>
      <c r="E215" t="s">
        <v>310</v>
      </c>
      <c r="F215" t="s">
        <v>304</v>
      </c>
      <c r="G215">
        <v>20</v>
      </c>
      <c r="H215">
        <v>0.05</v>
      </c>
      <c r="I215" s="7">
        <v>-0.3</v>
      </c>
      <c r="J215" s="7">
        <v>10</v>
      </c>
      <c r="K215" s="7">
        <v>14</v>
      </c>
      <c r="L215" s="5" t="str">
        <f>VLOOKUP(X215,[7]Inputs!$A:$F,6,FALSE)</f>
        <v>1.0587</v>
      </c>
      <c r="M215" s="5" t="str">
        <f>VLOOKUP(X215,[7]Inputs!$A:$H,8,FALSE)</f>
        <v>0.9750</v>
      </c>
      <c r="N215" s="5" t="str">
        <f>VLOOKUP(X215,[7]Inputs!$A:$H,7,FALSE)</f>
        <v>1.0148</v>
      </c>
      <c r="O215">
        <v>0</v>
      </c>
      <c r="P215">
        <v>0.43</v>
      </c>
      <c r="Q215">
        <v>10</v>
      </c>
      <c r="R215">
        <v>0</v>
      </c>
      <c r="S215">
        <f>SQRT((100/(J215*[7]Inputs!$B$9))^2/(K215^2+1))*[7]Inputs!$B$8^2/100</f>
        <v>1.1936621144128245</v>
      </c>
      <c r="T215">
        <f>SQRT((100/(J215*[7]Inputs!$B$9))^2-SQRT((100/(J215*[7]Inputs!$B$9))^2/(K215^2+1))^2)*[7]Inputs!$B$8^2/100/2/PI()/50</f>
        <v>5.3193623249290889E-2</v>
      </c>
      <c r="U215">
        <v>0</v>
      </c>
      <c r="V215">
        <v>0</v>
      </c>
      <c r="W215" t="str">
        <f t="shared" si="8"/>
        <v>PSCAD_DMAT_SF_1P_SCR10_XR14_P0.05_Q-0.3_1P.Unbalanced.116_10</v>
      </c>
      <c r="X215" t="str">
        <f t="shared" si="9"/>
        <v>0.05_-0.3_10_14</v>
      </c>
      <c r="Z215">
        <v>0</v>
      </c>
    </row>
    <row r="216" spans="1:26" outlineLevel="1" x14ac:dyDescent="0.25">
      <c r="A216" s="1" t="s">
        <v>552</v>
      </c>
      <c r="B216" t="s">
        <v>55</v>
      </c>
      <c r="C216" t="s">
        <v>19</v>
      </c>
      <c r="D216" t="s">
        <v>1371</v>
      </c>
      <c r="E216" t="s">
        <v>310</v>
      </c>
      <c r="F216" t="s">
        <v>304</v>
      </c>
      <c r="G216">
        <v>20</v>
      </c>
      <c r="H216">
        <v>0.05</v>
      </c>
      <c r="I216" s="7">
        <v>0.3</v>
      </c>
      <c r="J216" s="7">
        <v>10</v>
      </c>
      <c r="K216" s="7">
        <v>14</v>
      </c>
      <c r="L216" s="5" t="str">
        <f>VLOOKUP(X216,[7]Inputs!$A:$F,6,FALSE)</f>
        <v>1.0006</v>
      </c>
      <c r="M216" s="5" t="str">
        <f>VLOOKUP(X216,[7]Inputs!$A:$H,8,FALSE)</f>
        <v>1.0250</v>
      </c>
      <c r="N216" s="5" t="str">
        <f>VLOOKUP(X216,[7]Inputs!$A:$H,7,FALSE)</f>
        <v>1.0452</v>
      </c>
      <c r="O216">
        <v>0</v>
      </c>
      <c r="P216">
        <v>0.43</v>
      </c>
      <c r="Q216">
        <v>1</v>
      </c>
      <c r="R216">
        <v>0</v>
      </c>
      <c r="S216">
        <f>SQRT((100/(J216*[7]Inputs!$B$9))^2/(K216^2+1))*[7]Inputs!$B$8^2/100</f>
        <v>1.1936621144128245</v>
      </c>
      <c r="T216">
        <f>SQRT((100/(J216*[7]Inputs!$B$9))^2-SQRT((100/(J216*[7]Inputs!$B$9))^2/(K216^2+1))^2)*[7]Inputs!$B$8^2/100/2/PI()/50</f>
        <v>5.3193623249290889E-2</v>
      </c>
      <c r="U216">
        <v>0</v>
      </c>
      <c r="V216">
        <v>0</v>
      </c>
      <c r="W216" t="str">
        <f t="shared" si="8"/>
        <v>PSCAD_DMAT_SF_1P_SCR10_XR14_P0.05_Q0.3_1P.Unbalanced.117_1</v>
      </c>
      <c r="X216" t="str">
        <f t="shared" si="9"/>
        <v>0.05_0.3_10_14</v>
      </c>
      <c r="Z216">
        <v>0</v>
      </c>
    </row>
    <row r="217" spans="1:26" outlineLevel="1" x14ac:dyDescent="0.25">
      <c r="A217" s="1" t="s">
        <v>553</v>
      </c>
      <c r="B217" t="s">
        <v>55</v>
      </c>
      <c r="C217" t="s">
        <v>19</v>
      </c>
      <c r="D217" t="s">
        <v>1371</v>
      </c>
      <c r="E217" t="s">
        <v>310</v>
      </c>
      <c r="F217" t="s">
        <v>304</v>
      </c>
      <c r="G217">
        <v>20</v>
      </c>
      <c r="H217">
        <v>0.05</v>
      </c>
      <c r="I217" s="7">
        <v>0.3</v>
      </c>
      <c r="J217" s="7">
        <v>10</v>
      </c>
      <c r="K217" s="7">
        <v>14</v>
      </c>
      <c r="L217" s="5" t="str">
        <f>VLOOKUP(X217,[7]Inputs!$A:$F,6,FALSE)</f>
        <v>1.0006</v>
      </c>
      <c r="M217" s="5" t="str">
        <f>VLOOKUP(X217,[7]Inputs!$A:$H,8,FALSE)</f>
        <v>1.0250</v>
      </c>
      <c r="N217" s="5" t="str">
        <f>VLOOKUP(X217,[7]Inputs!$A:$H,7,FALSE)</f>
        <v>1.0452</v>
      </c>
      <c r="O217">
        <v>0</v>
      </c>
      <c r="P217">
        <v>0.43</v>
      </c>
      <c r="Q217">
        <v>5</v>
      </c>
      <c r="R217">
        <v>0</v>
      </c>
      <c r="S217">
        <f>SQRT((100/(J217*[7]Inputs!$B$9))^2/(K217^2+1))*[7]Inputs!$B$8^2/100</f>
        <v>1.1936621144128245</v>
      </c>
      <c r="T217">
        <f>SQRT((100/(J217*[7]Inputs!$B$9))^2-SQRT((100/(J217*[7]Inputs!$B$9))^2/(K217^2+1))^2)*[7]Inputs!$B$8^2/100/2/PI()/50</f>
        <v>5.3193623249290889E-2</v>
      </c>
      <c r="U217">
        <v>0</v>
      </c>
      <c r="V217">
        <v>0</v>
      </c>
      <c r="W217" t="str">
        <f t="shared" si="8"/>
        <v>PSCAD_DMAT_SF_1P_SCR10_XR14_P0.05_Q0.3_1P.Unbalanced.117_5</v>
      </c>
      <c r="X217" t="str">
        <f t="shared" si="9"/>
        <v>0.05_0.3_10_14</v>
      </c>
      <c r="Z217">
        <v>0</v>
      </c>
    </row>
    <row r="218" spans="1:26" outlineLevel="1" x14ac:dyDescent="0.25">
      <c r="A218" s="1" t="s">
        <v>554</v>
      </c>
      <c r="B218" t="s">
        <v>55</v>
      </c>
      <c r="C218" t="s">
        <v>19</v>
      </c>
      <c r="D218" t="s">
        <v>1371</v>
      </c>
      <c r="E218" t="s">
        <v>310</v>
      </c>
      <c r="F218" t="s">
        <v>304</v>
      </c>
      <c r="G218">
        <v>20</v>
      </c>
      <c r="H218">
        <v>0.05</v>
      </c>
      <c r="I218" s="7">
        <v>0.3</v>
      </c>
      <c r="J218" s="7">
        <v>10</v>
      </c>
      <c r="K218" s="7">
        <v>14</v>
      </c>
      <c r="L218" s="5" t="str">
        <f>VLOOKUP(X218,[7]Inputs!$A:$F,6,FALSE)</f>
        <v>1.0006</v>
      </c>
      <c r="M218" s="5" t="str">
        <f>VLOOKUP(X218,[7]Inputs!$A:$H,8,FALSE)</f>
        <v>1.0250</v>
      </c>
      <c r="N218" s="5" t="str">
        <f>VLOOKUP(X218,[7]Inputs!$A:$H,7,FALSE)</f>
        <v>1.0452</v>
      </c>
      <c r="O218">
        <v>0</v>
      </c>
      <c r="P218">
        <v>0.43</v>
      </c>
      <c r="Q218">
        <v>10</v>
      </c>
      <c r="R218">
        <v>0</v>
      </c>
      <c r="S218">
        <f>SQRT((100/(J218*[7]Inputs!$B$9))^2/(K218^2+1))*[7]Inputs!$B$8^2/100</f>
        <v>1.1936621144128245</v>
      </c>
      <c r="T218">
        <f>SQRT((100/(J218*[7]Inputs!$B$9))^2-SQRT((100/(J218*[7]Inputs!$B$9))^2/(K218^2+1))^2)*[7]Inputs!$B$8^2/100/2/PI()/50</f>
        <v>5.3193623249290889E-2</v>
      </c>
      <c r="U218">
        <v>0</v>
      </c>
      <c r="V218">
        <v>0</v>
      </c>
      <c r="W218" t="str">
        <f t="shared" si="8"/>
        <v>PSCAD_DMAT_SF_1P_SCR10_XR14_P0.05_Q0.3_1P.Unbalanced.117_10</v>
      </c>
      <c r="X218" t="str">
        <f t="shared" si="9"/>
        <v>0.05_0.3_10_14</v>
      </c>
      <c r="Z218">
        <v>0</v>
      </c>
    </row>
    <row r="219" spans="1:26" outlineLevel="1" x14ac:dyDescent="0.25">
      <c r="A219" s="1" t="s">
        <v>555</v>
      </c>
      <c r="B219" t="s">
        <v>55</v>
      </c>
      <c r="C219" t="s">
        <v>19</v>
      </c>
      <c r="D219" t="s">
        <v>1371</v>
      </c>
      <c r="E219" t="s">
        <v>310</v>
      </c>
      <c r="F219" t="s">
        <v>304</v>
      </c>
      <c r="G219">
        <v>20</v>
      </c>
      <c r="H219">
        <v>0.05</v>
      </c>
      <c r="I219" s="7">
        <v>0</v>
      </c>
      <c r="J219" s="7">
        <v>3</v>
      </c>
      <c r="K219" s="7">
        <v>14</v>
      </c>
      <c r="L219" s="5" t="str">
        <f>VLOOKUP(X219,[7]Inputs!$A:$F,6,FALSE)</f>
        <v>1.0288</v>
      </c>
      <c r="M219" s="5" t="str">
        <f>VLOOKUP(X219,[7]Inputs!$A:$H,8,FALSE)</f>
        <v>1.0000</v>
      </c>
      <c r="N219" s="5" t="str">
        <f>VLOOKUP(X219,[7]Inputs!$A:$H,7,FALSE)</f>
        <v>1.0300</v>
      </c>
      <c r="O219">
        <v>0</v>
      </c>
      <c r="P219">
        <v>0.43</v>
      </c>
      <c r="Q219">
        <v>1</v>
      </c>
      <c r="R219">
        <v>0</v>
      </c>
      <c r="S219">
        <f>SQRT((100/(J219*[7]Inputs!$B$9))^2/(K219^2+1))*[7]Inputs!$B$8^2/100</f>
        <v>3.9788737147094158</v>
      </c>
      <c r="T219">
        <f>SQRT((100/(J219*[7]Inputs!$B$9))^2-SQRT((100/(J219*[7]Inputs!$B$9))^2/(K219^2+1))^2)*[7]Inputs!$B$8^2/100/2/PI()/50</f>
        <v>0.17731207749763631</v>
      </c>
      <c r="U219">
        <v>0</v>
      </c>
      <c r="V219">
        <v>0</v>
      </c>
      <c r="W219" t="str">
        <f t="shared" si="8"/>
        <v>PSCAD_DMAT_SF_1P_SCR3_XR14_P0.05_Q0_1P.Unbalanced.118_1</v>
      </c>
      <c r="X219" t="str">
        <f t="shared" si="9"/>
        <v>0.05_0_3_14</v>
      </c>
      <c r="Z219">
        <v>0</v>
      </c>
    </row>
    <row r="220" spans="1:26" outlineLevel="1" x14ac:dyDescent="0.25">
      <c r="A220" s="1" t="s">
        <v>556</v>
      </c>
      <c r="B220" t="s">
        <v>55</v>
      </c>
      <c r="C220" t="s">
        <v>19</v>
      </c>
      <c r="D220" t="s">
        <v>1371</v>
      </c>
      <c r="E220" t="s">
        <v>310</v>
      </c>
      <c r="F220" t="s">
        <v>304</v>
      </c>
      <c r="G220">
        <v>20</v>
      </c>
      <c r="H220">
        <v>0.05</v>
      </c>
      <c r="I220" s="7">
        <v>0</v>
      </c>
      <c r="J220" s="7">
        <v>3</v>
      </c>
      <c r="K220" s="7">
        <v>14</v>
      </c>
      <c r="L220" s="5" t="str">
        <f>VLOOKUP(X220,[7]Inputs!$A:$F,6,FALSE)</f>
        <v>1.0288</v>
      </c>
      <c r="M220" s="5" t="str">
        <f>VLOOKUP(X220,[7]Inputs!$A:$H,8,FALSE)</f>
        <v>1.0000</v>
      </c>
      <c r="N220" s="5" t="str">
        <f>VLOOKUP(X220,[7]Inputs!$A:$H,7,FALSE)</f>
        <v>1.0300</v>
      </c>
      <c r="O220">
        <v>0</v>
      </c>
      <c r="P220">
        <v>0.43</v>
      </c>
      <c r="Q220">
        <v>5</v>
      </c>
      <c r="R220">
        <v>0</v>
      </c>
      <c r="S220">
        <f>SQRT((100/(J220*[7]Inputs!$B$9))^2/(K220^2+1))*[7]Inputs!$B$8^2/100</f>
        <v>3.9788737147094158</v>
      </c>
      <c r="T220">
        <f>SQRT((100/(J220*[7]Inputs!$B$9))^2-SQRT((100/(J220*[7]Inputs!$B$9))^2/(K220^2+1))^2)*[7]Inputs!$B$8^2/100/2/PI()/50</f>
        <v>0.17731207749763631</v>
      </c>
      <c r="U220">
        <v>0</v>
      </c>
      <c r="V220">
        <v>0</v>
      </c>
      <c r="W220" t="str">
        <f t="shared" si="8"/>
        <v>PSCAD_DMAT_SF_1P_SCR3_XR14_P0.05_Q0_1P.Unbalanced.118_5</v>
      </c>
      <c r="X220" t="str">
        <f t="shared" si="9"/>
        <v>0.05_0_3_14</v>
      </c>
      <c r="Z220">
        <v>0</v>
      </c>
    </row>
    <row r="221" spans="1:26" outlineLevel="1" x14ac:dyDescent="0.25">
      <c r="A221" s="1" t="s">
        <v>557</v>
      </c>
      <c r="B221" t="s">
        <v>55</v>
      </c>
      <c r="C221" t="s">
        <v>19</v>
      </c>
      <c r="D221" t="s">
        <v>1371</v>
      </c>
      <c r="E221" t="s">
        <v>310</v>
      </c>
      <c r="F221" t="s">
        <v>304</v>
      </c>
      <c r="G221">
        <v>20</v>
      </c>
      <c r="H221">
        <v>0.05</v>
      </c>
      <c r="I221" s="7">
        <v>0</v>
      </c>
      <c r="J221" s="7">
        <v>3</v>
      </c>
      <c r="K221" s="7">
        <v>14</v>
      </c>
      <c r="L221" s="5" t="str">
        <f>VLOOKUP(X221,[7]Inputs!$A:$F,6,FALSE)</f>
        <v>1.0288</v>
      </c>
      <c r="M221" s="5" t="str">
        <f>VLOOKUP(X221,[7]Inputs!$A:$H,8,FALSE)</f>
        <v>1.0000</v>
      </c>
      <c r="N221" s="5" t="str">
        <f>VLOOKUP(X221,[7]Inputs!$A:$H,7,FALSE)</f>
        <v>1.0300</v>
      </c>
      <c r="O221">
        <v>0</v>
      </c>
      <c r="P221">
        <v>0.43</v>
      </c>
      <c r="Q221">
        <v>10</v>
      </c>
      <c r="R221">
        <v>0</v>
      </c>
      <c r="S221">
        <f>SQRT((100/(J221*[7]Inputs!$B$9))^2/(K221^2+1))*[7]Inputs!$B$8^2/100</f>
        <v>3.9788737147094158</v>
      </c>
      <c r="T221">
        <f>SQRT((100/(J221*[7]Inputs!$B$9))^2-SQRT((100/(J221*[7]Inputs!$B$9))^2/(K221^2+1))^2)*[7]Inputs!$B$8^2/100/2/PI()/50</f>
        <v>0.17731207749763631</v>
      </c>
      <c r="U221">
        <v>0</v>
      </c>
      <c r="V221">
        <v>0</v>
      </c>
      <c r="W221" t="str">
        <f t="shared" si="8"/>
        <v>PSCAD_DMAT_SF_1P_SCR3_XR14_P0.05_Q0_1P.Unbalanced.118_10</v>
      </c>
      <c r="X221" t="str">
        <f t="shared" si="9"/>
        <v>0.05_0_3_14</v>
      </c>
      <c r="Z221">
        <v>0</v>
      </c>
    </row>
    <row r="222" spans="1:26" outlineLevel="1" x14ac:dyDescent="0.25">
      <c r="A222" s="1" t="s">
        <v>558</v>
      </c>
      <c r="B222" t="s">
        <v>55</v>
      </c>
      <c r="C222" t="s">
        <v>19</v>
      </c>
      <c r="D222" t="s">
        <v>1371</v>
      </c>
      <c r="E222" t="s">
        <v>310</v>
      </c>
      <c r="F222" t="s">
        <v>304</v>
      </c>
      <c r="G222">
        <v>20</v>
      </c>
      <c r="H222">
        <v>0.05</v>
      </c>
      <c r="I222" s="7">
        <v>-0.3</v>
      </c>
      <c r="J222" s="7">
        <v>3</v>
      </c>
      <c r="K222" s="7">
        <v>3</v>
      </c>
      <c r="L222" s="5" t="str">
        <f>VLOOKUP(X222,[7]Inputs!$A:$F,6,FALSE)</f>
        <v>1.1178</v>
      </c>
      <c r="M222" s="5" t="str">
        <f>VLOOKUP(X222,[7]Inputs!$A:$H,8,FALSE)</f>
        <v>0.9750</v>
      </c>
      <c r="N222" s="5" t="str">
        <f>VLOOKUP(X222,[7]Inputs!$A:$H,7,FALSE)</f>
        <v>1.0148</v>
      </c>
      <c r="O222">
        <v>0</v>
      </c>
      <c r="P222">
        <v>0.43</v>
      </c>
      <c r="Q222">
        <v>1</v>
      </c>
      <c r="R222">
        <v>0</v>
      </c>
      <c r="S222">
        <f>SQRT((100/(J222*[7]Inputs!$B$9))^2/(K222^2+1))*[7]Inputs!$B$8^2/100</f>
        <v>17.660104471401873</v>
      </c>
      <c r="T222">
        <f>SQRT((100/(J222*[7]Inputs!$B$9))^2-SQRT((100/(J222*[7]Inputs!$B$9))^2/(K222^2+1))^2)*[7]Inputs!$B$8^2/100/2/PI()/50</f>
        <v>0.16864157532857349</v>
      </c>
      <c r="U222">
        <v>0</v>
      </c>
      <c r="V222">
        <v>0</v>
      </c>
      <c r="W222" t="str">
        <f t="shared" si="8"/>
        <v>PSCAD_DMAT_SF_1P_SCR3_XR3_P0.05_Q-0.3_1P.Unbalanced.119_1</v>
      </c>
      <c r="X222" t="str">
        <f t="shared" si="9"/>
        <v>0.05_-0.3_3_3</v>
      </c>
      <c r="Z222">
        <v>0</v>
      </c>
    </row>
    <row r="223" spans="1:26" outlineLevel="1" x14ac:dyDescent="0.25">
      <c r="A223" s="1" t="s">
        <v>559</v>
      </c>
      <c r="B223" t="s">
        <v>55</v>
      </c>
      <c r="C223" t="s">
        <v>19</v>
      </c>
      <c r="D223" t="s">
        <v>1371</v>
      </c>
      <c r="E223" t="s">
        <v>310</v>
      </c>
      <c r="F223" t="s">
        <v>304</v>
      </c>
      <c r="G223">
        <v>20</v>
      </c>
      <c r="H223">
        <v>0.05</v>
      </c>
      <c r="I223" s="7">
        <v>-0.3</v>
      </c>
      <c r="J223" s="7">
        <v>3</v>
      </c>
      <c r="K223" s="7">
        <v>3</v>
      </c>
      <c r="L223" s="5" t="str">
        <f>VLOOKUP(X223,[7]Inputs!$A:$F,6,FALSE)</f>
        <v>1.1178</v>
      </c>
      <c r="M223" s="5" t="str">
        <f>VLOOKUP(X223,[7]Inputs!$A:$H,8,FALSE)</f>
        <v>0.9750</v>
      </c>
      <c r="N223" s="5" t="str">
        <f>VLOOKUP(X223,[7]Inputs!$A:$H,7,FALSE)</f>
        <v>1.0148</v>
      </c>
      <c r="O223">
        <v>0</v>
      </c>
      <c r="P223">
        <v>0.43</v>
      </c>
      <c r="Q223">
        <v>5</v>
      </c>
      <c r="R223">
        <v>0</v>
      </c>
      <c r="S223">
        <f>SQRT((100/(J223*[7]Inputs!$B$9))^2/(K223^2+1))*[7]Inputs!$B$8^2/100</f>
        <v>17.660104471401873</v>
      </c>
      <c r="T223">
        <f>SQRT((100/(J223*[7]Inputs!$B$9))^2-SQRT((100/(J223*[7]Inputs!$B$9))^2/(K223^2+1))^2)*[7]Inputs!$B$8^2/100/2/PI()/50</f>
        <v>0.16864157532857349</v>
      </c>
      <c r="U223">
        <v>0</v>
      </c>
      <c r="V223">
        <v>0</v>
      </c>
      <c r="W223" t="str">
        <f t="shared" si="8"/>
        <v>PSCAD_DMAT_SF_1P_SCR3_XR3_P0.05_Q-0.3_1P.Unbalanced.119_5</v>
      </c>
      <c r="X223" t="str">
        <f t="shared" si="9"/>
        <v>0.05_-0.3_3_3</v>
      </c>
      <c r="Z223">
        <v>0</v>
      </c>
    </row>
    <row r="224" spans="1:26" outlineLevel="1" x14ac:dyDescent="0.25">
      <c r="A224" s="1" t="s">
        <v>560</v>
      </c>
      <c r="B224" t="s">
        <v>55</v>
      </c>
      <c r="C224" t="s">
        <v>19</v>
      </c>
      <c r="D224" t="s">
        <v>1371</v>
      </c>
      <c r="E224" t="s">
        <v>310</v>
      </c>
      <c r="F224" t="s">
        <v>304</v>
      </c>
      <c r="G224">
        <v>20</v>
      </c>
      <c r="H224">
        <v>0.05</v>
      </c>
      <c r="I224" s="7">
        <v>-0.3</v>
      </c>
      <c r="J224" s="7">
        <v>3</v>
      </c>
      <c r="K224" s="7">
        <v>3</v>
      </c>
      <c r="L224" s="5" t="str">
        <f>VLOOKUP(X224,[7]Inputs!$A:$F,6,FALSE)</f>
        <v>1.1178</v>
      </c>
      <c r="M224" s="5" t="str">
        <f>VLOOKUP(X224,[7]Inputs!$A:$H,8,FALSE)</f>
        <v>0.9750</v>
      </c>
      <c r="N224" s="5" t="str">
        <f>VLOOKUP(X224,[7]Inputs!$A:$H,7,FALSE)</f>
        <v>1.0148</v>
      </c>
      <c r="O224">
        <v>0</v>
      </c>
      <c r="P224">
        <v>0.43</v>
      </c>
      <c r="Q224">
        <v>10</v>
      </c>
      <c r="R224">
        <v>0</v>
      </c>
      <c r="S224">
        <f>SQRT((100/(J224*[7]Inputs!$B$9))^2/(K224^2+1))*[7]Inputs!$B$8^2/100</f>
        <v>17.660104471401873</v>
      </c>
      <c r="T224">
        <f>SQRT((100/(J224*[7]Inputs!$B$9))^2-SQRT((100/(J224*[7]Inputs!$B$9))^2/(K224^2+1))^2)*[7]Inputs!$B$8^2/100/2/PI()/50</f>
        <v>0.16864157532857349</v>
      </c>
      <c r="U224">
        <v>0</v>
      </c>
      <c r="V224">
        <v>0</v>
      </c>
      <c r="W224" t="str">
        <f t="shared" si="8"/>
        <v>PSCAD_DMAT_SF_1P_SCR3_XR3_P0.05_Q-0.3_1P.Unbalanced.119_10</v>
      </c>
      <c r="X224" t="str">
        <f t="shared" si="9"/>
        <v>0.05_-0.3_3_3</v>
      </c>
      <c r="Z224">
        <v>0</v>
      </c>
    </row>
    <row r="225" spans="1:26" outlineLevel="1" x14ac:dyDescent="0.25">
      <c r="A225" s="1" t="s">
        <v>561</v>
      </c>
      <c r="B225" t="s">
        <v>55</v>
      </c>
      <c r="C225" t="s">
        <v>19</v>
      </c>
      <c r="D225" t="s">
        <v>1371</v>
      </c>
      <c r="E225" t="s">
        <v>310</v>
      </c>
      <c r="F225" t="s">
        <v>304</v>
      </c>
      <c r="G225">
        <v>20</v>
      </c>
      <c r="H225">
        <v>0.05</v>
      </c>
      <c r="I225" s="7">
        <v>0.3</v>
      </c>
      <c r="J225" s="7">
        <v>3</v>
      </c>
      <c r="K225" s="7">
        <v>3</v>
      </c>
      <c r="L225" s="5" t="str">
        <f>VLOOKUP(X225,[7]Inputs!$A:$F,6,FALSE)</f>
        <v>0.9331</v>
      </c>
      <c r="M225" s="5" t="str">
        <f>VLOOKUP(X225,[7]Inputs!$A:$H,8,FALSE)</f>
        <v>1.0250</v>
      </c>
      <c r="N225" s="5" t="str">
        <f>VLOOKUP(X225,[7]Inputs!$A:$H,7,FALSE)</f>
        <v>1.0452</v>
      </c>
      <c r="O225">
        <v>0</v>
      </c>
      <c r="P225">
        <v>0.43</v>
      </c>
      <c r="Q225">
        <v>1</v>
      </c>
      <c r="R225">
        <v>0</v>
      </c>
      <c r="S225">
        <f>SQRT((100/(J225*[7]Inputs!$B$9))^2/(K225^2+1))*[7]Inputs!$B$8^2/100</f>
        <v>17.660104471401873</v>
      </c>
      <c r="T225">
        <f>SQRT((100/(J225*[7]Inputs!$B$9))^2-SQRT((100/(J225*[7]Inputs!$B$9))^2/(K225^2+1))^2)*[7]Inputs!$B$8^2/100/2/PI()/50</f>
        <v>0.16864157532857349</v>
      </c>
      <c r="U225">
        <v>0</v>
      </c>
      <c r="V225">
        <v>0</v>
      </c>
      <c r="W225" t="str">
        <f t="shared" si="8"/>
        <v>PSCAD_DMAT_SF_1P_SCR3_XR3_P0.05_Q0.3_1P.Unbalanced.120_1</v>
      </c>
      <c r="X225" t="str">
        <f t="shared" si="9"/>
        <v>0.05_0.3_3_3</v>
      </c>
      <c r="Z225">
        <v>0</v>
      </c>
    </row>
    <row r="226" spans="1:26" outlineLevel="1" x14ac:dyDescent="0.25">
      <c r="A226" s="1" t="s">
        <v>562</v>
      </c>
      <c r="B226" t="s">
        <v>55</v>
      </c>
      <c r="C226" t="s">
        <v>19</v>
      </c>
      <c r="D226" t="s">
        <v>1371</v>
      </c>
      <c r="E226" t="s">
        <v>310</v>
      </c>
      <c r="F226" t="s">
        <v>304</v>
      </c>
      <c r="G226">
        <v>20</v>
      </c>
      <c r="H226">
        <v>0.05</v>
      </c>
      <c r="I226" s="7">
        <v>0.3</v>
      </c>
      <c r="J226" s="7">
        <v>3</v>
      </c>
      <c r="K226" s="7">
        <v>3</v>
      </c>
      <c r="L226" s="5" t="str">
        <f>VLOOKUP(X226,[7]Inputs!$A:$F,6,FALSE)</f>
        <v>0.9331</v>
      </c>
      <c r="M226" s="5" t="str">
        <f>VLOOKUP(X226,[7]Inputs!$A:$H,8,FALSE)</f>
        <v>1.0250</v>
      </c>
      <c r="N226" s="5" t="str">
        <f>VLOOKUP(X226,[7]Inputs!$A:$H,7,FALSE)</f>
        <v>1.0452</v>
      </c>
      <c r="O226">
        <v>0</v>
      </c>
      <c r="P226">
        <v>0.43</v>
      </c>
      <c r="Q226">
        <v>5</v>
      </c>
      <c r="R226">
        <v>0</v>
      </c>
      <c r="S226">
        <f>SQRT((100/(J226*[7]Inputs!$B$9))^2/(K226^2+1))*[7]Inputs!$B$8^2/100</f>
        <v>17.660104471401873</v>
      </c>
      <c r="T226">
        <f>SQRT((100/(J226*[7]Inputs!$B$9))^2-SQRT((100/(J226*[7]Inputs!$B$9))^2/(K226^2+1))^2)*[7]Inputs!$B$8^2/100/2/PI()/50</f>
        <v>0.16864157532857349</v>
      </c>
      <c r="U226">
        <v>0</v>
      </c>
      <c r="V226">
        <v>0</v>
      </c>
      <c r="W226" t="str">
        <f t="shared" si="8"/>
        <v>PSCAD_DMAT_SF_1P_SCR3_XR3_P0.05_Q0.3_1P.Unbalanced.120_5</v>
      </c>
      <c r="X226" t="str">
        <f t="shared" si="9"/>
        <v>0.05_0.3_3_3</v>
      </c>
      <c r="Z226">
        <v>0</v>
      </c>
    </row>
    <row r="227" spans="1:26" outlineLevel="1" x14ac:dyDescent="0.25">
      <c r="A227" s="1" t="s">
        <v>563</v>
      </c>
      <c r="B227" t="s">
        <v>55</v>
      </c>
      <c r="C227" t="s">
        <v>19</v>
      </c>
      <c r="D227" t="s">
        <v>1371</v>
      </c>
      <c r="E227" t="s">
        <v>310</v>
      </c>
      <c r="F227" t="s">
        <v>304</v>
      </c>
      <c r="G227">
        <v>20</v>
      </c>
      <c r="H227">
        <v>0.05</v>
      </c>
      <c r="I227" s="7">
        <v>0.3</v>
      </c>
      <c r="J227" s="7">
        <v>3</v>
      </c>
      <c r="K227" s="7">
        <v>3</v>
      </c>
      <c r="L227" s="5" t="str">
        <f>VLOOKUP(X227,[7]Inputs!$A:$F,6,FALSE)</f>
        <v>0.9331</v>
      </c>
      <c r="M227" s="5" t="str">
        <f>VLOOKUP(X227,[7]Inputs!$A:$H,8,FALSE)</f>
        <v>1.0250</v>
      </c>
      <c r="N227" s="5" t="str">
        <f>VLOOKUP(X227,[7]Inputs!$A:$H,7,FALSE)</f>
        <v>1.0452</v>
      </c>
      <c r="O227">
        <v>0</v>
      </c>
      <c r="P227">
        <v>0.43</v>
      </c>
      <c r="Q227">
        <v>10</v>
      </c>
      <c r="R227">
        <v>0</v>
      </c>
      <c r="S227">
        <f>SQRT((100/(J227*[7]Inputs!$B$9))^2/(K227^2+1))*[7]Inputs!$B$8^2/100</f>
        <v>17.660104471401873</v>
      </c>
      <c r="T227">
        <f>SQRT((100/(J227*[7]Inputs!$B$9))^2-SQRT((100/(J227*[7]Inputs!$B$9))^2/(K227^2+1))^2)*[7]Inputs!$B$8^2/100/2/PI()/50</f>
        <v>0.16864157532857349</v>
      </c>
      <c r="U227">
        <v>0</v>
      </c>
      <c r="V227">
        <v>0</v>
      </c>
      <c r="W227" t="str">
        <f t="shared" si="8"/>
        <v>PSCAD_DMAT_SF_1P_SCR3_XR3_P0.05_Q0.3_1P.Unbalanced.120_10</v>
      </c>
      <c r="X227" t="str">
        <f t="shared" si="9"/>
        <v>0.05_0.3_3_3</v>
      </c>
      <c r="Z227">
        <v>0</v>
      </c>
    </row>
    <row r="228" spans="1:26" outlineLevel="1" x14ac:dyDescent="0.25">
      <c r="A228" s="1" t="s">
        <v>564</v>
      </c>
      <c r="B228" t="s">
        <v>55</v>
      </c>
      <c r="C228" t="s">
        <v>21</v>
      </c>
      <c r="D228" t="s">
        <v>1371</v>
      </c>
      <c r="E228" t="s">
        <v>312</v>
      </c>
      <c r="F228" t="s">
        <v>304</v>
      </c>
      <c r="G228">
        <v>25</v>
      </c>
      <c r="H228">
        <v>1</v>
      </c>
      <c r="I228" s="7">
        <v>0</v>
      </c>
      <c r="J228" s="7">
        <f>[7]Inputs!$B$6</f>
        <v>7.06</v>
      </c>
      <c r="K228" s="7">
        <f>[7]Inputs!$C$6</f>
        <v>1.63</v>
      </c>
      <c r="L228" s="5" t="str">
        <f>VLOOKUP(X228,[7]Inputs!$A:$F,6,FALSE)</f>
        <v>0.9653</v>
      </c>
      <c r="M228" s="5" t="str">
        <f>VLOOKUP(X228,[7]Inputs!$A:$H,8,FALSE)</f>
        <v>1.0000</v>
      </c>
      <c r="N228" s="5" t="str">
        <f>VLOOKUP(X228,[7]Inputs!$A:$H,7,FALSE)</f>
        <v>1.0300</v>
      </c>
      <c r="O228">
        <v>0</v>
      </c>
      <c r="P228">
        <v>0</v>
      </c>
      <c r="Q228" s="17">
        <f>(SQRT((100/(J228*[7]Inputs!$B$9))^2/(K228^2+1)))*([7]Inputs!$B$8^2/100)</f>
        <v>12.409471324438538</v>
      </c>
      <c r="R228" s="17">
        <f>SQRT((([7]Inputs!$B$8^2/100)*100/(J228*[7]Inputs!$B$9))^2-(Q228)^2)/(2*PI()*50)</f>
        <v>6.4385935699593638E-2</v>
      </c>
      <c r="S228">
        <f>SQRT((100/(J228*[7]Inputs!$B$9))^2/(K228^2+1))*[7]Inputs!$B$8^2/100</f>
        <v>12.409471324438538</v>
      </c>
      <c r="T228">
        <f>SQRT((100/(J228*[7]Inputs!$B$9))^2-SQRT((100/(J228*[7]Inputs!$B$9))^2/(K228^2+1))^2)*[7]Inputs!$B$8^2/100/2/PI()/50</f>
        <v>6.4385935699593638E-2</v>
      </c>
      <c r="U228">
        <v>0</v>
      </c>
      <c r="V228">
        <v>0</v>
      </c>
      <c r="W228" t="str">
        <f t="shared" si="8"/>
        <v>PSCAD_DMAT_SF_MFRT_SCR7.06_XR1.63_P1_Q0_MFRT.S1.126.1</v>
      </c>
      <c r="X228" t="str">
        <f t="shared" si="9"/>
        <v>1_0_7.06_1.63</v>
      </c>
    </row>
    <row r="229" spans="1:26" x14ac:dyDescent="0.25">
      <c r="A229" s="1" t="s">
        <v>565</v>
      </c>
      <c r="B229" t="s">
        <v>55</v>
      </c>
      <c r="C229" t="s">
        <v>21</v>
      </c>
      <c r="D229" t="s">
        <v>1371</v>
      </c>
      <c r="E229" t="s">
        <v>312</v>
      </c>
      <c r="F229" t="s">
        <v>304</v>
      </c>
      <c r="G229">
        <v>25</v>
      </c>
      <c r="H229">
        <v>1</v>
      </c>
      <c r="I229" s="7">
        <v>0</v>
      </c>
      <c r="J229" s="7">
        <f>[7]Inputs!$B$7</f>
        <v>4.53</v>
      </c>
      <c r="K229" s="7">
        <f>[7]Inputs!$C$7</f>
        <v>1.21</v>
      </c>
      <c r="L229" s="5" t="str">
        <f>VLOOKUP(X229,[7]Inputs!$A:$F,6,FALSE)</f>
        <v>0.9087</v>
      </c>
      <c r="M229" s="5" t="str">
        <f>VLOOKUP(X229,[7]Inputs!$A:$H,8,FALSE)</f>
        <v>1.0000</v>
      </c>
      <c r="N229" s="5" t="str">
        <f>VLOOKUP(X229,[7]Inputs!$A:$H,7,FALSE)</f>
        <v>1.0300</v>
      </c>
      <c r="O229">
        <v>0</v>
      </c>
      <c r="P229">
        <v>0</v>
      </c>
      <c r="Q229" s="17">
        <f>(SQRT((100/(J229*[7]Inputs!$B$9))^2/(K229^2+1)))*([7]Inputs!$B$8^2/100)</f>
        <v>23.560643977140487</v>
      </c>
      <c r="R229" s="17">
        <f>SQRT((([7]Inputs!$B$8^2/100)*100/(J229*[7]Inputs!$B$9))^2-(Q229)^2)/(2*PI()*50)</f>
        <v>9.0744989423642855E-2</v>
      </c>
      <c r="S229">
        <f>SQRT((100/(J229*[7]Inputs!$B$9))^2/(K229^2+1))*[7]Inputs!$B$8^2/100</f>
        <v>23.560643977140487</v>
      </c>
      <c r="T229">
        <f>SQRT((100/(J229*[7]Inputs!$B$9))^2-SQRT((100/(J229*[7]Inputs!$B$9))^2/(K229^2+1))^2)*[7]Inputs!$B$8^2/100/2/PI()/50</f>
        <v>9.0744989423642869E-2</v>
      </c>
      <c r="U229">
        <v>0</v>
      </c>
      <c r="V229">
        <v>0</v>
      </c>
      <c r="W229" t="str">
        <f t="shared" si="8"/>
        <v>PSCAD_DMAT_SF_MFRT_SCR4.53_XR1.21_P1_Q0_MFRT.S1.126.2</v>
      </c>
      <c r="X229" t="str">
        <f t="shared" si="9"/>
        <v>1_0_4.53_1.21</v>
      </c>
      <c r="Z229">
        <v>0</v>
      </c>
    </row>
    <row r="230" spans="1:26" x14ac:dyDescent="0.25">
      <c r="A230" s="1" t="s">
        <v>566</v>
      </c>
      <c r="B230" t="s">
        <v>55</v>
      </c>
      <c r="C230" t="s">
        <v>22</v>
      </c>
      <c r="D230" t="s">
        <v>1371</v>
      </c>
      <c r="E230" t="s">
        <v>312</v>
      </c>
      <c r="F230" t="s">
        <v>304</v>
      </c>
      <c r="G230">
        <v>50</v>
      </c>
      <c r="H230">
        <v>1</v>
      </c>
      <c r="I230" s="7">
        <v>0</v>
      </c>
      <c r="J230" s="7">
        <f>[7]Inputs!$B$6</f>
        <v>7.06</v>
      </c>
      <c r="K230" s="7">
        <f>[7]Inputs!$C$6</f>
        <v>1.63</v>
      </c>
      <c r="L230" s="5" t="str">
        <f>VLOOKUP(X230,[7]Inputs!$A:$F,6,FALSE)</f>
        <v>0.9653</v>
      </c>
      <c r="M230" s="5" t="str">
        <f>VLOOKUP(X230,[7]Inputs!$A:$H,8,FALSE)</f>
        <v>1.0000</v>
      </c>
      <c r="N230" s="5" t="str">
        <f>VLOOKUP(X230,[7]Inputs!$A:$H,7,FALSE)</f>
        <v>1.0300</v>
      </c>
      <c r="O230">
        <v>0</v>
      </c>
      <c r="P230">
        <v>0.01</v>
      </c>
      <c r="Q230" s="17">
        <f>(SQRT((100/(J230*[7]Inputs!$B$9))^2/(K230^2+1)))*([7]Inputs!$B$8^2/100)</f>
        <v>12.409471324438538</v>
      </c>
      <c r="R230" s="17">
        <f>SQRT((([7]Inputs!$B$8^2/100)*100/(J230*[7]Inputs!$B$9))^2-(Q230)^2)/(2*PI()*50)</f>
        <v>6.4385935699593638E-2</v>
      </c>
      <c r="S230">
        <f>SQRT((100/(J230*[7]Inputs!$B$9))^2/(K230^2+1))*[7]Inputs!$B$8^2/100</f>
        <v>12.409471324438538</v>
      </c>
      <c r="T230">
        <f>SQRT((100/(J230*[7]Inputs!$B$9))^2-SQRT((100/(J230*[7]Inputs!$B$9))^2/(K230^2+1))^2)*[7]Inputs!$B$8^2/100/2/PI()/50</f>
        <v>6.4385935699593638E-2</v>
      </c>
      <c r="U230">
        <v>0</v>
      </c>
      <c r="V230">
        <v>0</v>
      </c>
      <c r="W230" t="str">
        <f t="shared" si="8"/>
        <v>PSCAD_DMAT_SF_MFRT_SCR7.06_XR1.63_P1_Q0_MFRT.S2.127.1</v>
      </c>
      <c r="X230" t="str">
        <f t="shared" si="9"/>
        <v>1_0_7.06_1.63</v>
      </c>
    </row>
    <row r="231" spans="1:26" x14ac:dyDescent="0.25">
      <c r="A231" s="1" t="s">
        <v>567</v>
      </c>
      <c r="B231" t="s">
        <v>55</v>
      </c>
      <c r="C231" t="s">
        <v>22</v>
      </c>
      <c r="D231" t="s">
        <v>1371</v>
      </c>
      <c r="E231" t="s">
        <v>312</v>
      </c>
      <c r="F231" t="s">
        <v>304</v>
      </c>
      <c r="G231">
        <v>50</v>
      </c>
      <c r="H231">
        <v>1</v>
      </c>
      <c r="I231" s="7">
        <v>0</v>
      </c>
      <c r="J231" s="7">
        <f>[7]Inputs!$B$7</f>
        <v>4.53</v>
      </c>
      <c r="K231" s="7">
        <f>[7]Inputs!$C$7</f>
        <v>1.21</v>
      </c>
      <c r="L231" s="5" t="str">
        <f>VLOOKUP(X231,[7]Inputs!$A:$F,6,FALSE)</f>
        <v>0.9087</v>
      </c>
      <c r="M231" s="5" t="str">
        <f>VLOOKUP(X231,[7]Inputs!$A:$H,8,FALSE)</f>
        <v>1.0000</v>
      </c>
      <c r="N231" s="5" t="str">
        <f>VLOOKUP(X231,[7]Inputs!$A:$H,7,FALSE)</f>
        <v>1.0300</v>
      </c>
      <c r="O231">
        <v>0</v>
      </c>
      <c r="P231">
        <v>0.01</v>
      </c>
      <c r="Q231" s="17">
        <f>(SQRT((100/(J231*[7]Inputs!$B$9))^2/(K231^2+1)))*([7]Inputs!$B$8^2/100)</f>
        <v>23.560643977140487</v>
      </c>
      <c r="R231" s="17">
        <f>SQRT((([7]Inputs!$B$8^2/100)*100/(J231*[7]Inputs!$B$9))^2-(Q231)^2)/(2*PI()*50)</f>
        <v>9.0744989423642855E-2</v>
      </c>
      <c r="S231">
        <f>SQRT((100/(J231*[7]Inputs!$B$9))^2/(K231^2+1))*[7]Inputs!$B$8^2/100</f>
        <v>23.560643977140487</v>
      </c>
      <c r="T231">
        <f>SQRT((100/(J231*[7]Inputs!$B$9))^2-SQRT((100/(J231*[7]Inputs!$B$9))^2/(K231^2+1))^2)*[7]Inputs!$B$8^2/100/2/PI()/50</f>
        <v>9.0744989423642869E-2</v>
      </c>
      <c r="U231">
        <v>0</v>
      </c>
      <c r="V231">
        <v>0</v>
      </c>
      <c r="W231" t="str">
        <f t="shared" si="8"/>
        <v>PSCAD_DMAT_SF_MFRT_SCR4.53_XR1.21_P1_Q0_MFRT.S2.127.2</v>
      </c>
      <c r="X231" t="str">
        <f t="shared" si="9"/>
        <v>1_0_4.53_1.21</v>
      </c>
      <c r="Z231">
        <v>0</v>
      </c>
    </row>
    <row r="232" spans="1:26" x14ac:dyDescent="0.25">
      <c r="A232" s="1" t="s">
        <v>568</v>
      </c>
      <c r="B232" t="s">
        <v>55</v>
      </c>
      <c r="C232" t="s">
        <v>23</v>
      </c>
      <c r="D232" t="s">
        <v>1371</v>
      </c>
      <c r="E232" t="s">
        <v>312</v>
      </c>
      <c r="F232" t="s">
        <v>304</v>
      </c>
      <c r="G232">
        <v>50</v>
      </c>
      <c r="H232">
        <v>1</v>
      </c>
      <c r="I232" s="7">
        <v>0</v>
      </c>
      <c r="J232" s="7">
        <f>[7]Inputs!$B$6</f>
        <v>7.06</v>
      </c>
      <c r="K232" s="7">
        <f>[7]Inputs!$C$6</f>
        <v>1.63</v>
      </c>
      <c r="L232" s="5" t="str">
        <f>VLOOKUP(X232,[7]Inputs!$A:$F,6,FALSE)</f>
        <v>0.9653</v>
      </c>
      <c r="M232" s="5" t="str">
        <f>VLOOKUP(X232,[7]Inputs!$A:$H,8,FALSE)</f>
        <v>1.0000</v>
      </c>
      <c r="N232" s="5" t="str">
        <f>VLOOKUP(X232,[7]Inputs!$A:$H,7,FALSE)</f>
        <v>1.0300</v>
      </c>
      <c r="O232">
        <v>0</v>
      </c>
      <c r="P232">
        <v>0.2</v>
      </c>
      <c r="Q232" s="17">
        <f>(SQRT((100/(J232*[7]Inputs!$B$9))^2/(K232^2+1)))*([7]Inputs!$B$8^2/100)</f>
        <v>12.409471324438538</v>
      </c>
      <c r="R232" s="17">
        <f>SQRT((([7]Inputs!$B$8^2/100)*100/(J232*[7]Inputs!$B$9))^2-(Q232)^2)/(2*PI()*50)</f>
        <v>6.4385935699593638E-2</v>
      </c>
      <c r="S232">
        <f>SQRT((100/(J232*[7]Inputs!$B$9))^2/(K232^2+1))*[7]Inputs!$B$8^2/100</f>
        <v>12.409471324438538</v>
      </c>
      <c r="T232">
        <f>SQRT((100/(J232*[7]Inputs!$B$9))^2-SQRT((100/(J232*[7]Inputs!$B$9))^2/(K232^2+1))^2)*[7]Inputs!$B$8^2/100/2/PI()/50</f>
        <v>6.4385935699593638E-2</v>
      </c>
      <c r="U232">
        <v>0</v>
      </c>
      <c r="V232">
        <v>0</v>
      </c>
      <c r="W232" t="str">
        <f t="shared" si="8"/>
        <v>PSCAD_DMAT_SF_MFRT_SCR7.06_XR1.63_P1_Q0_MFRT.S3.128.1</v>
      </c>
      <c r="X232" t="str">
        <f t="shared" si="9"/>
        <v>1_0_7.06_1.63</v>
      </c>
    </row>
    <row r="233" spans="1:26" x14ac:dyDescent="0.25">
      <c r="A233" s="1" t="s">
        <v>569</v>
      </c>
      <c r="B233" t="s">
        <v>55</v>
      </c>
      <c r="C233" t="s">
        <v>23</v>
      </c>
      <c r="D233" t="s">
        <v>1371</v>
      </c>
      <c r="E233" t="s">
        <v>312</v>
      </c>
      <c r="F233" t="s">
        <v>304</v>
      </c>
      <c r="G233">
        <v>50</v>
      </c>
      <c r="H233">
        <v>1</v>
      </c>
      <c r="I233" s="7">
        <v>0</v>
      </c>
      <c r="J233" s="7">
        <f>[7]Inputs!$B$7</f>
        <v>4.53</v>
      </c>
      <c r="K233" s="7">
        <f>[7]Inputs!$C$7</f>
        <v>1.21</v>
      </c>
      <c r="L233" s="5" t="str">
        <f>VLOOKUP(X233,[7]Inputs!$A:$F,6,FALSE)</f>
        <v>0.9087</v>
      </c>
      <c r="M233" s="5" t="str">
        <f>VLOOKUP(X233,[7]Inputs!$A:$H,8,FALSE)</f>
        <v>1.0000</v>
      </c>
      <c r="N233" s="5" t="str">
        <f>VLOOKUP(X233,[7]Inputs!$A:$H,7,FALSE)</f>
        <v>1.0300</v>
      </c>
      <c r="O233">
        <v>0</v>
      </c>
      <c r="P233">
        <v>0.2</v>
      </c>
      <c r="Q233" s="17">
        <f>(SQRT((100/(J233*[7]Inputs!$B$9))^2/(K233^2+1)))*([7]Inputs!$B$8^2/100)</f>
        <v>23.560643977140487</v>
      </c>
      <c r="R233" s="17">
        <f>SQRT((([7]Inputs!$B$8^2/100)*100/(J233*[7]Inputs!$B$9))^2-(Q233)^2)/(2*PI()*50)</f>
        <v>9.0744989423642855E-2</v>
      </c>
      <c r="S233">
        <f>SQRT((100/(J233*[7]Inputs!$B$9))^2/(K233^2+1))*[7]Inputs!$B$8^2/100</f>
        <v>23.560643977140487</v>
      </c>
      <c r="T233">
        <f>SQRT((100/(J233*[7]Inputs!$B$9))^2-SQRT((100/(J233*[7]Inputs!$B$9))^2/(K233^2+1))^2)*[7]Inputs!$B$8^2/100/2/PI()/50</f>
        <v>9.0744989423642869E-2</v>
      </c>
      <c r="U233">
        <v>0</v>
      </c>
      <c r="V233">
        <v>0</v>
      </c>
      <c r="W233" t="str">
        <f t="shared" si="8"/>
        <v>PSCAD_DMAT_SF_MFRT_SCR4.53_XR1.21_P1_Q0_MFRT.S3.128.2</v>
      </c>
      <c r="X233" t="str">
        <f t="shared" si="9"/>
        <v>1_0_4.53_1.21</v>
      </c>
      <c r="Z233">
        <v>0</v>
      </c>
    </row>
    <row r="234" spans="1:26" x14ac:dyDescent="0.25">
      <c r="A234" s="1" t="s">
        <v>570</v>
      </c>
      <c r="B234" t="s">
        <v>55</v>
      </c>
      <c r="C234" t="s">
        <v>24</v>
      </c>
      <c r="D234" t="s">
        <v>1371</v>
      </c>
      <c r="E234" t="s">
        <v>312</v>
      </c>
      <c r="F234" t="s">
        <v>304</v>
      </c>
      <c r="G234">
        <v>50</v>
      </c>
      <c r="H234">
        <v>1</v>
      </c>
      <c r="I234" s="7">
        <v>0</v>
      </c>
      <c r="J234" s="7">
        <f>[7]Inputs!$B$6</f>
        <v>7.06</v>
      </c>
      <c r="K234" s="7">
        <f>[7]Inputs!$C$6</f>
        <v>1.63</v>
      </c>
      <c r="L234" s="5" t="str">
        <f>VLOOKUP(X234,[7]Inputs!$A:$F,6,FALSE)</f>
        <v>0.9653</v>
      </c>
      <c r="M234" s="5" t="str">
        <f>VLOOKUP(X234,[7]Inputs!$A:$H,8,FALSE)</f>
        <v>1.0000</v>
      </c>
      <c r="N234" s="5" t="str">
        <f>VLOOKUP(X234,[7]Inputs!$A:$H,7,FALSE)</f>
        <v>1.0300</v>
      </c>
      <c r="O234">
        <v>0</v>
      </c>
      <c r="P234">
        <v>0.5</v>
      </c>
      <c r="Q234" s="17">
        <f>(SQRT((100/(J234*[7]Inputs!$B$9))^2/(K234^2+1)))*([7]Inputs!$B$8^2/100)</f>
        <v>12.409471324438538</v>
      </c>
      <c r="R234" s="17">
        <f>SQRT((([7]Inputs!$B$8^2/100)*100/(J234*[7]Inputs!$B$9))^2-(Q234)^2)/(2*PI()*50)</f>
        <v>6.4385935699593638E-2</v>
      </c>
      <c r="S234">
        <f>SQRT((100/(J234*[7]Inputs!$B$9))^2/(K234^2+1))*[7]Inputs!$B$8^2/100</f>
        <v>12.409471324438538</v>
      </c>
      <c r="T234">
        <f>SQRT((100/(J234*[7]Inputs!$B$9))^2-SQRT((100/(J234*[7]Inputs!$B$9))^2/(K234^2+1))^2)*[7]Inputs!$B$8^2/100/2/PI()/50</f>
        <v>6.4385935699593638E-2</v>
      </c>
      <c r="U234">
        <v>0</v>
      </c>
      <c r="V234">
        <v>0</v>
      </c>
      <c r="W234" t="str">
        <f t="shared" si="8"/>
        <v>PSCAD_DMAT_SF_MFRT_SCR7.06_XR1.63_P1_Q0_MFRT.S4.129.1</v>
      </c>
      <c r="X234" t="str">
        <f t="shared" si="9"/>
        <v>1_0_7.06_1.63</v>
      </c>
    </row>
    <row r="235" spans="1:26" x14ac:dyDescent="0.25">
      <c r="A235" s="1" t="s">
        <v>571</v>
      </c>
      <c r="B235" t="s">
        <v>55</v>
      </c>
      <c r="C235" t="s">
        <v>24</v>
      </c>
      <c r="D235" t="s">
        <v>1371</v>
      </c>
      <c r="E235" t="s">
        <v>312</v>
      </c>
      <c r="F235" t="s">
        <v>304</v>
      </c>
      <c r="G235">
        <v>50</v>
      </c>
      <c r="H235">
        <v>1</v>
      </c>
      <c r="I235" s="7">
        <v>0</v>
      </c>
      <c r="J235" s="7">
        <f>[7]Inputs!$B$7</f>
        <v>4.53</v>
      </c>
      <c r="K235" s="7">
        <f>[7]Inputs!$C$7</f>
        <v>1.21</v>
      </c>
      <c r="L235" s="5" t="str">
        <f>VLOOKUP(X235,[7]Inputs!$A:$F,6,FALSE)</f>
        <v>0.9087</v>
      </c>
      <c r="M235" s="5" t="str">
        <f>VLOOKUP(X235,[7]Inputs!$A:$H,8,FALSE)</f>
        <v>1.0000</v>
      </c>
      <c r="N235" s="5" t="str">
        <f>VLOOKUP(X235,[7]Inputs!$A:$H,7,FALSE)</f>
        <v>1.0300</v>
      </c>
      <c r="O235">
        <v>0</v>
      </c>
      <c r="P235">
        <v>0.5</v>
      </c>
      <c r="Q235" s="17">
        <f>(SQRT((100/(J235*[7]Inputs!$B$9))^2/(K235^2+1)))*([7]Inputs!$B$8^2/100)</f>
        <v>23.560643977140487</v>
      </c>
      <c r="R235" s="17">
        <f>SQRT((([7]Inputs!$B$8^2/100)*100/(J235*[7]Inputs!$B$9))^2-(Q235)^2)/(2*PI()*50)</f>
        <v>9.0744989423642855E-2</v>
      </c>
      <c r="S235">
        <f>SQRT((100/(J235*[7]Inputs!$B$9))^2/(K235^2+1))*[7]Inputs!$B$8^2/100</f>
        <v>23.560643977140487</v>
      </c>
      <c r="T235">
        <f>SQRT((100/(J235*[7]Inputs!$B$9))^2-SQRT((100/(J235*[7]Inputs!$B$9))^2/(K235^2+1))^2)*[7]Inputs!$B$8^2/100/2/PI()/50</f>
        <v>9.0744989423642869E-2</v>
      </c>
      <c r="U235">
        <v>0</v>
      </c>
      <c r="V235">
        <v>0</v>
      </c>
      <c r="W235" t="str">
        <f t="shared" si="8"/>
        <v>PSCAD_DMAT_SF_MFRT_SCR4.53_XR1.21_P1_Q0_MFRT.S4.129.2</v>
      </c>
      <c r="X235" t="str">
        <f t="shared" si="9"/>
        <v>1_0_4.53_1.21</v>
      </c>
      <c r="Z235">
        <v>0</v>
      </c>
    </row>
    <row r="236" spans="1:26" x14ac:dyDescent="0.25">
      <c r="A236" s="1" t="s">
        <v>572</v>
      </c>
      <c r="B236" t="s">
        <v>55</v>
      </c>
      <c r="C236" t="s">
        <v>25</v>
      </c>
      <c r="D236" t="s">
        <v>1371</v>
      </c>
      <c r="E236" t="s">
        <v>312</v>
      </c>
      <c r="F236" t="s">
        <v>304</v>
      </c>
      <c r="G236">
        <v>50</v>
      </c>
      <c r="H236">
        <v>1</v>
      </c>
      <c r="I236" s="7">
        <v>0</v>
      </c>
      <c r="J236" s="7">
        <f>[7]Inputs!$B$6</f>
        <v>7.06</v>
      </c>
      <c r="K236" s="7">
        <f>[7]Inputs!$C$6</f>
        <v>1.63</v>
      </c>
      <c r="L236" s="5" t="str">
        <f>VLOOKUP(X236,[7]Inputs!$A:$F,6,FALSE)</f>
        <v>0.9653</v>
      </c>
      <c r="M236" s="5" t="str">
        <f>VLOOKUP(X236,[7]Inputs!$A:$H,8,FALSE)</f>
        <v>1.0000</v>
      </c>
      <c r="N236" s="5" t="str">
        <f>VLOOKUP(X236,[7]Inputs!$A:$H,7,FALSE)</f>
        <v>1.0300</v>
      </c>
      <c r="O236">
        <v>0</v>
      </c>
      <c r="P236">
        <v>1</v>
      </c>
      <c r="Q236" s="17">
        <f>(SQRT((100/(J236*[7]Inputs!$B$9))^2/(K236^2+1)))*([7]Inputs!$B$8^2/100)</f>
        <v>12.409471324438538</v>
      </c>
      <c r="R236" s="17">
        <f>SQRT((([7]Inputs!$B$8^2/100)*100/(J236*[7]Inputs!$B$9))^2-(Q236)^2)/(2*PI()*50)</f>
        <v>6.4385935699593638E-2</v>
      </c>
      <c r="S236">
        <f>SQRT((100/(J236*[7]Inputs!$B$9))^2/(K236^2+1))*[7]Inputs!$B$8^2/100</f>
        <v>12.409471324438538</v>
      </c>
      <c r="T236">
        <f>SQRT((100/(J236*[7]Inputs!$B$9))^2-SQRT((100/(J236*[7]Inputs!$B$9))^2/(K236^2+1))^2)*[7]Inputs!$B$8^2/100/2/PI()/50</f>
        <v>6.4385935699593638E-2</v>
      </c>
      <c r="U236">
        <v>0</v>
      </c>
      <c r="V236">
        <v>0</v>
      </c>
      <c r="W236" t="str">
        <f t="shared" si="8"/>
        <v>PSCAD_DMAT_SF_MFRT_SCR7.06_XR1.63_P1_Q0_MFRT.S5.130.1</v>
      </c>
      <c r="X236" t="str">
        <f t="shared" si="9"/>
        <v>1_0_7.06_1.63</v>
      </c>
    </row>
    <row r="237" spans="1:26" x14ac:dyDescent="0.25">
      <c r="A237" s="1" t="s">
        <v>573</v>
      </c>
      <c r="B237" t="s">
        <v>55</v>
      </c>
      <c r="C237" t="s">
        <v>25</v>
      </c>
      <c r="D237" t="s">
        <v>1371</v>
      </c>
      <c r="E237" t="s">
        <v>312</v>
      </c>
      <c r="F237" t="s">
        <v>304</v>
      </c>
      <c r="G237">
        <v>50</v>
      </c>
      <c r="H237">
        <v>1</v>
      </c>
      <c r="I237" s="7">
        <v>0</v>
      </c>
      <c r="J237" s="7">
        <f>[7]Inputs!$B$7</f>
        <v>4.53</v>
      </c>
      <c r="K237" s="7">
        <f>[7]Inputs!$C$7</f>
        <v>1.21</v>
      </c>
      <c r="L237" s="5" t="str">
        <f>VLOOKUP(X237,[7]Inputs!$A:$F,6,FALSE)</f>
        <v>0.9087</v>
      </c>
      <c r="M237" s="5" t="str">
        <f>VLOOKUP(X237,[7]Inputs!$A:$H,8,FALSE)</f>
        <v>1.0000</v>
      </c>
      <c r="N237" s="5" t="str">
        <f>VLOOKUP(X237,[7]Inputs!$A:$H,7,FALSE)</f>
        <v>1.0300</v>
      </c>
      <c r="O237">
        <v>0</v>
      </c>
      <c r="P237">
        <v>1</v>
      </c>
      <c r="Q237" s="17">
        <f>(SQRT((100/(J237*[7]Inputs!$B$9))^2/(K237^2+1)))*([7]Inputs!$B$8^2/100)</f>
        <v>23.560643977140487</v>
      </c>
      <c r="R237" s="17">
        <f>SQRT((([7]Inputs!$B$8^2/100)*100/(J237*[7]Inputs!$B$9))^2-(Q237)^2)/(2*PI()*50)</f>
        <v>9.0744989423642855E-2</v>
      </c>
      <c r="S237">
        <f>SQRT((100/(J237*[7]Inputs!$B$9))^2/(K237^2+1))*[7]Inputs!$B$8^2/100</f>
        <v>23.560643977140487</v>
      </c>
      <c r="T237">
        <f>SQRT((100/(J237*[7]Inputs!$B$9))^2-SQRT((100/(J237*[7]Inputs!$B$9))^2/(K237^2+1))^2)*[7]Inputs!$B$8^2/100/2/PI()/50</f>
        <v>9.0744989423642869E-2</v>
      </c>
      <c r="U237">
        <v>0</v>
      </c>
      <c r="V237">
        <v>0</v>
      </c>
      <c r="W237" t="str">
        <f t="shared" si="8"/>
        <v>PSCAD_DMAT_SF_MFRT_SCR4.53_XR1.21_P1_Q0_MFRT.S5.130.2</v>
      </c>
      <c r="X237" t="str">
        <f t="shared" si="9"/>
        <v>1_0_4.53_1.21</v>
      </c>
      <c r="Z237">
        <v>0</v>
      </c>
    </row>
    <row r="238" spans="1:26" x14ac:dyDescent="0.25">
      <c r="A238" s="1" t="s">
        <v>574</v>
      </c>
      <c r="B238" t="s">
        <v>55</v>
      </c>
      <c r="C238" t="s">
        <v>26</v>
      </c>
      <c r="D238" t="s">
        <v>1371</v>
      </c>
      <c r="E238" t="s">
        <v>312</v>
      </c>
      <c r="F238" t="s">
        <v>304</v>
      </c>
      <c r="G238">
        <v>25</v>
      </c>
      <c r="H238">
        <v>1</v>
      </c>
      <c r="I238" s="7">
        <v>0</v>
      </c>
      <c r="J238" s="7">
        <f>[7]Inputs!$B$6</f>
        <v>7.06</v>
      </c>
      <c r="K238" s="7">
        <f>[7]Inputs!$C$6</f>
        <v>1.63</v>
      </c>
      <c r="L238" s="5" t="str">
        <f>VLOOKUP(X238,[7]Inputs!$A:$F,6,FALSE)</f>
        <v>0.9653</v>
      </c>
      <c r="M238" s="5" t="str">
        <f>VLOOKUP(X238,[7]Inputs!$A:$H,8,FALSE)</f>
        <v>1.0000</v>
      </c>
      <c r="N238" s="5" t="str">
        <f>VLOOKUP(X238,[7]Inputs!$A:$H,7,FALSE)</f>
        <v>1.0300</v>
      </c>
      <c r="O238">
        <v>0</v>
      </c>
      <c r="P238">
        <v>2.5</v>
      </c>
      <c r="Q238">
        <v>1E-3</v>
      </c>
      <c r="R238">
        <v>0</v>
      </c>
      <c r="S238">
        <f>SQRT((100/(J238*[7]Inputs!$B$9))^2/(K238^2+1))*[7]Inputs!$B$8^2/100</f>
        <v>12.409471324438538</v>
      </c>
      <c r="T238">
        <f>SQRT((100/(J238*[7]Inputs!$B$9))^2-SQRT((100/(J238*[7]Inputs!$B$9))^2/(K238^2+1))^2)*[7]Inputs!$B$8^2/100/2/PI()/50</f>
        <v>6.4385935699593638E-2</v>
      </c>
      <c r="U238">
        <v>0</v>
      </c>
      <c r="V238">
        <v>0</v>
      </c>
      <c r="W238" t="str">
        <f t="shared" si="8"/>
        <v>PSCAD_DMAT_SF_MFRT_SCR7.06_XR1.63_P1_Q0_MFRT.P1.130.3</v>
      </c>
      <c r="X238" t="str">
        <f t="shared" si="9"/>
        <v>1_0_7.06_1.63</v>
      </c>
    </row>
    <row r="239" spans="1:26" x14ac:dyDescent="0.25">
      <c r="A239" s="1" t="s">
        <v>984</v>
      </c>
      <c r="B239" t="s">
        <v>55</v>
      </c>
      <c r="C239" t="s">
        <v>26</v>
      </c>
      <c r="D239" t="s">
        <v>1371</v>
      </c>
      <c r="E239" t="s">
        <v>312</v>
      </c>
      <c r="F239" t="s">
        <v>304</v>
      </c>
      <c r="G239">
        <v>25</v>
      </c>
      <c r="H239">
        <v>1</v>
      </c>
      <c r="I239" s="7">
        <v>0</v>
      </c>
      <c r="J239" s="7">
        <f>[7]Inputs!$B$7</f>
        <v>4.53</v>
      </c>
      <c r="K239" s="7">
        <f>[7]Inputs!$C$7</f>
        <v>1.21</v>
      </c>
      <c r="L239" s="5" t="str">
        <f>VLOOKUP(X239,[7]Inputs!$A:$F,6,FALSE)</f>
        <v>0.9087</v>
      </c>
      <c r="M239" s="5" t="str">
        <f>VLOOKUP(X239,[7]Inputs!$A:$H,8,FALSE)</f>
        <v>1.0000</v>
      </c>
      <c r="N239" s="5" t="str">
        <f>VLOOKUP(X239,[7]Inputs!$A:$H,7,FALSE)</f>
        <v>1.0300</v>
      </c>
      <c r="O239">
        <v>0</v>
      </c>
      <c r="P239">
        <v>2.5</v>
      </c>
      <c r="Q239">
        <v>1E-3</v>
      </c>
      <c r="R239">
        <v>0</v>
      </c>
      <c r="S239">
        <f>SQRT((100/(J239*[7]Inputs!$B$9))^2/(K239^2+1))*[7]Inputs!$B$8^2/100</f>
        <v>23.560643977140487</v>
      </c>
      <c r="T239">
        <f>SQRT((100/(J239*[7]Inputs!$B$9))^2-SQRT((100/(J239*[7]Inputs!$B$9))^2/(K239^2+1))^2)*[7]Inputs!$B$8^2/100/2/PI()/50</f>
        <v>9.0744989423642869E-2</v>
      </c>
      <c r="U239">
        <v>0</v>
      </c>
      <c r="V239">
        <v>0</v>
      </c>
      <c r="W239" t="str">
        <f t="shared" si="8"/>
        <v>PSCAD_DMAT_SF_MFRT_SCR4.53_XR1.21_P1_Q0_MFRT.P1.130.4</v>
      </c>
      <c r="X239" t="str">
        <f t="shared" si="9"/>
        <v>1_0_4.53_1.21</v>
      </c>
      <c r="Z239">
        <v>0</v>
      </c>
    </row>
    <row r="240" spans="1:26" x14ac:dyDescent="0.25">
      <c r="A240" s="1" t="s">
        <v>985</v>
      </c>
      <c r="B240" t="s">
        <v>55</v>
      </c>
      <c r="C240" t="s">
        <v>26</v>
      </c>
      <c r="D240" t="s">
        <v>1371</v>
      </c>
      <c r="E240" t="s">
        <v>312</v>
      </c>
      <c r="F240" t="s">
        <v>304</v>
      </c>
      <c r="G240">
        <v>25</v>
      </c>
      <c r="H240">
        <v>1</v>
      </c>
      <c r="I240" s="7">
        <v>0</v>
      </c>
      <c r="J240" s="7">
        <f>[7]Inputs!$B$6</f>
        <v>7.06</v>
      </c>
      <c r="K240" s="7">
        <f>[7]Inputs!$C$6</f>
        <v>1.63</v>
      </c>
      <c r="L240" s="5" t="str">
        <f>VLOOKUP(X240,[7]Inputs!$A:$F,6,FALSE)</f>
        <v>0.9653</v>
      </c>
      <c r="M240" s="5" t="str">
        <f>VLOOKUP(X240,[7]Inputs!$A:$H,8,FALSE)</f>
        <v>1.0000</v>
      </c>
      <c r="N240" s="5" t="str">
        <f>VLOOKUP(X240,[7]Inputs!$A:$H,7,FALSE)</f>
        <v>1.0300</v>
      </c>
      <c r="O240">
        <v>0</v>
      </c>
      <c r="P240">
        <v>10.5</v>
      </c>
      <c r="Q240" s="17">
        <f>(SQRT((100/(J240*[7]Inputs!$B$9))^2/(K240^2+1)))*([7]Inputs!$B$8^2/100)</f>
        <v>12.409471324438538</v>
      </c>
      <c r="R240" s="17">
        <f>SQRT((([7]Inputs!$B$8^2/100)*100/(J240*[7]Inputs!$B$9))^2-(Q240)^2)/(2*PI()*50)</f>
        <v>6.4385935699593638E-2</v>
      </c>
      <c r="S240">
        <f>SQRT((100/(J240*[7]Inputs!$B$9))^2/(K240^2+1))*[7]Inputs!$B$8^2/100</f>
        <v>12.409471324438538</v>
      </c>
      <c r="T240">
        <f>SQRT((100/(J240*[7]Inputs!$B$9))^2-SQRT((100/(J240*[7]Inputs!$B$9))^2/(K240^2+1))^2)*[7]Inputs!$B$8^2/100/2/PI()/50</f>
        <v>6.4385935699593638E-2</v>
      </c>
      <c r="U240">
        <v>0</v>
      </c>
      <c r="V240">
        <v>0</v>
      </c>
      <c r="W240" t="str">
        <f t="shared" si="8"/>
        <v>PSCAD_DMAT_SF_MFRT_SCR7.06_XR1.63_P1_Q0_MFRT.P2.130.3</v>
      </c>
      <c r="X240" t="str">
        <f t="shared" si="9"/>
        <v>1_0_7.06_1.63</v>
      </c>
    </row>
    <row r="241" spans="1:26" x14ac:dyDescent="0.25">
      <c r="A241" s="1" t="s">
        <v>575</v>
      </c>
      <c r="B241" t="s">
        <v>55</v>
      </c>
      <c r="C241" t="s">
        <v>26</v>
      </c>
      <c r="D241" t="s">
        <v>1371</v>
      </c>
      <c r="E241" t="s">
        <v>312</v>
      </c>
      <c r="F241" t="s">
        <v>304</v>
      </c>
      <c r="G241">
        <v>25</v>
      </c>
      <c r="H241">
        <v>1</v>
      </c>
      <c r="I241" s="7">
        <v>0</v>
      </c>
      <c r="J241" s="7">
        <f>[7]Inputs!$B$7</f>
        <v>4.53</v>
      </c>
      <c r="K241" s="7">
        <f>[7]Inputs!$C$7</f>
        <v>1.21</v>
      </c>
      <c r="L241" s="5" t="str">
        <f>VLOOKUP(X241,[7]Inputs!$A:$F,6,FALSE)</f>
        <v>0.9087</v>
      </c>
      <c r="M241" s="5" t="str">
        <f>VLOOKUP(X241,[7]Inputs!$A:$H,8,FALSE)</f>
        <v>1.0000</v>
      </c>
      <c r="N241" s="5" t="str">
        <f>VLOOKUP(X241,[7]Inputs!$A:$H,7,FALSE)</f>
        <v>1.0300</v>
      </c>
      <c r="O241">
        <v>0</v>
      </c>
      <c r="P241">
        <v>10.5</v>
      </c>
      <c r="Q241" s="17">
        <f>(SQRT((100/(J241*[7]Inputs!$B$9))^2/(K241^2+1)))*([7]Inputs!$B$8^2/100)</f>
        <v>23.560643977140487</v>
      </c>
      <c r="R241" s="17">
        <f>SQRT((([7]Inputs!$B$8^2/100)*100/(J241*[7]Inputs!$B$9))^2-(Q241)^2)/(2*PI()*50)</f>
        <v>9.0744989423642855E-2</v>
      </c>
      <c r="S241">
        <f>SQRT((100/(J241*[7]Inputs!$B$9))^2/(K241^2+1))*[7]Inputs!$B$8^2/100</f>
        <v>23.560643977140487</v>
      </c>
      <c r="T241">
        <f>SQRT((100/(J241*[7]Inputs!$B$9))^2-SQRT((100/(J241*[7]Inputs!$B$9))^2/(K241^2+1))^2)*[7]Inputs!$B$8^2/100/2/PI()/50</f>
        <v>9.0744989423642869E-2</v>
      </c>
      <c r="U241">
        <v>0</v>
      </c>
      <c r="V241">
        <v>0</v>
      </c>
      <c r="W241" t="str">
        <f t="shared" si="8"/>
        <v>PSCAD_DMAT_SF_MFRT_SCR4.53_XR1.21_P1_Q0_MFRT.P2.130.4</v>
      </c>
      <c r="X241" t="str">
        <f t="shared" si="9"/>
        <v>1_0_4.53_1.21</v>
      </c>
      <c r="Z241">
        <v>0</v>
      </c>
    </row>
    <row r="242" spans="1:26" x14ac:dyDescent="0.25">
      <c r="A242" s="1" t="s">
        <v>576</v>
      </c>
      <c r="B242" t="s">
        <v>55</v>
      </c>
      <c r="C242" t="s">
        <v>27</v>
      </c>
      <c r="D242" t="s">
        <v>1371</v>
      </c>
      <c r="E242" t="s">
        <v>313</v>
      </c>
      <c r="F242" t="s">
        <v>304</v>
      </c>
      <c r="G242">
        <v>20</v>
      </c>
      <c r="H242">
        <v>1</v>
      </c>
      <c r="I242" s="7">
        <v>0</v>
      </c>
      <c r="J242" s="7">
        <v>10</v>
      </c>
      <c r="K242" s="7">
        <v>14</v>
      </c>
      <c r="L242" s="5" t="str">
        <f>VLOOKUP(X242,[7]Inputs!$A:$F,6,FALSE)</f>
        <v>1.0276</v>
      </c>
      <c r="M242" s="5" t="str">
        <f>VLOOKUP(X242,[7]Inputs!$A:$H,8,FALSE)</f>
        <v>1.0125</v>
      </c>
      <c r="N242" s="5" t="str">
        <f>VLOOKUP(X242,[7]Inputs!$A:$H,7,FALSE)</f>
        <v>1.0300</v>
      </c>
      <c r="O242" s="20">
        <v>100</v>
      </c>
      <c r="P242">
        <v>10.9</v>
      </c>
      <c r="Q242">
        <v>0</v>
      </c>
      <c r="R242">
        <v>0</v>
      </c>
      <c r="S242">
        <f>SQRT((100/(J242*[7]Inputs!$B$9))^2/(K242^2+1))*[7]Inputs!$B$8^2/100</f>
        <v>1.1936621144128245</v>
      </c>
      <c r="T242">
        <f>SQRT((100/(J242*[7]Inputs!$B$9))^2-SQRT((100/(J242*[7]Inputs!$B$9))^2/(K242^2+1))^2)*[7]Inputs!$B$8^2/100/2/PI()/50</f>
        <v>5.3193623249290889E-2</v>
      </c>
      <c r="U242">
        <v>0</v>
      </c>
      <c r="V242">
        <v>0</v>
      </c>
      <c r="W242" t="str">
        <f t="shared" si="8"/>
        <v>PSCAD_DMAT_SF_TOV_SCR10_XR14_P1_Q0_TOV.115.131</v>
      </c>
      <c r="X242" t="str">
        <f t="shared" si="9"/>
        <v>1_0_10_14</v>
      </c>
      <c r="Z242">
        <v>0</v>
      </c>
    </row>
    <row r="243" spans="1:26" x14ac:dyDescent="0.25">
      <c r="A243" s="1" t="s">
        <v>577</v>
      </c>
      <c r="B243" t="s">
        <v>55</v>
      </c>
      <c r="C243" t="s">
        <v>27</v>
      </c>
      <c r="D243" t="s">
        <v>1371</v>
      </c>
      <c r="E243" t="s">
        <v>313</v>
      </c>
      <c r="F243" t="s">
        <v>304</v>
      </c>
      <c r="G243">
        <v>20</v>
      </c>
      <c r="H243">
        <v>1</v>
      </c>
      <c r="I243" s="7">
        <v>-0.3</v>
      </c>
      <c r="J243" s="7">
        <v>10</v>
      </c>
      <c r="K243" s="7">
        <v>14</v>
      </c>
      <c r="L243" s="5" t="str">
        <f>VLOOKUP(X243,[7]Inputs!$A:$F,6,FALSE)</f>
        <v>1.0567</v>
      </c>
      <c r="M243" s="5" t="str">
        <f>VLOOKUP(X243,[7]Inputs!$A:$H,8,FALSE)</f>
        <v>0.9875</v>
      </c>
      <c r="N243" s="5" t="str">
        <f>VLOOKUP(X243,[7]Inputs!$A:$H,7,FALSE)</f>
        <v>1.0148</v>
      </c>
      <c r="O243" s="20">
        <v>100</v>
      </c>
      <c r="P243">
        <v>10.9</v>
      </c>
      <c r="Q243">
        <v>0</v>
      </c>
      <c r="R243">
        <v>0</v>
      </c>
      <c r="S243">
        <f>SQRT((100/(J243*[7]Inputs!$B$9))^2/(K243^2+1))*[7]Inputs!$B$8^2/100</f>
        <v>1.1936621144128245</v>
      </c>
      <c r="T243">
        <f>SQRT((100/(J243*[7]Inputs!$B$9))^2-SQRT((100/(J243*[7]Inputs!$B$9))^2/(K243^2+1))^2)*[7]Inputs!$B$8^2/100/2/PI()/50</f>
        <v>5.3193623249290889E-2</v>
      </c>
      <c r="U243">
        <v>0</v>
      </c>
      <c r="V243">
        <v>0</v>
      </c>
      <c r="W243" t="str">
        <f t="shared" si="8"/>
        <v>PSCAD_DMAT_SF_TOV_SCR10_XR14_P1_Q-0.3_TOV.115.132</v>
      </c>
      <c r="X243" t="str">
        <f t="shared" si="9"/>
        <v>1_-0.3_10_14</v>
      </c>
      <c r="Z243">
        <v>0</v>
      </c>
    </row>
    <row r="244" spans="1:26" x14ac:dyDescent="0.25">
      <c r="A244" s="1" t="s">
        <v>578</v>
      </c>
      <c r="B244" t="s">
        <v>55</v>
      </c>
      <c r="C244" t="s">
        <v>27</v>
      </c>
      <c r="D244" t="s">
        <v>1371</v>
      </c>
      <c r="E244" t="s">
        <v>313</v>
      </c>
      <c r="F244" t="s">
        <v>304</v>
      </c>
      <c r="G244">
        <v>20</v>
      </c>
      <c r="H244">
        <v>1</v>
      </c>
      <c r="I244" s="7">
        <v>0.3</v>
      </c>
      <c r="J244" s="7">
        <v>10</v>
      </c>
      <c r="K244" s="7">
        <v>14</v>
      </c>
      <c r="L244" s="5" t="str">
        <f>VLOOKUP(X244,[7]Inputs!$A:$F,6,FALSE)</f>
        <v>0.9986</v>
      </c>
      <c r="M244" s="5" t="str">
        <f>VLOOKUP(X244,[7]Inputs!$A:$H,8,FALSE)</f>
        <v>1.0375</v>
      </c>
      <c r="N244" s="5" t="str">
        <f>VLOOKUP(X244,[7]Inputs!$A:$H,7,FALSE)</f>
        <v>1.0452</v>
      </c>
      <c r="O244" s="20">
        <v>105</v>
      </c>
      <c r="P244">
        <v>10.9</v>
      </c>
      <c r="Q244">
        <v>0</v>
      </c>
      <c r="R244">
        <v>0</v>
      </c>
      <c r="S244">
        <f>SQRT((100/(J244*[7]Inputs!$B$9))^2/(K244^2+1))*[7]Inputs!$B$8^2/100</f>
        <v>1.1936621144128245</v>
      </c>
      <c r="T244">
        <f>SQRT((100/(J244*[7]Inputs!$B$9))^2-SQRT((100/(J244*[7]Inputs!$B$9))^2/(K244^2+1))^2)*[7]Inputs!$B$8^2/100/2/PI()/50</f>
        <v>5.3193623249290889E-2</v>
      </c>
      <c r="U244">
        <v>0</v>
      </c>
      <c r="V244">
        <v>0</v>
      </c>
      <c r="W244" t="str">
        <f t="shared" si="8"/>
        <v>PSCAD_DMAT_SF_TOV_SCR10_XR14_P1_Q0.3_TOV.115.133</v>
      </c>
      <c r="X244" t="str">
        <f t="shared" si="9"/>
        <v>1_0.3_10_14</v>
      </c>
      <c r="Z244">
        <v>0</v>
      </c>
    </row>
    <row r="245" spans="1:26" x14ac:dyDescent="0.25">
      <c r="A245" s="1" t="s">
        <v>579</v>
      </c>
      <c r="B245" t="s">
        <v>55</v>
      </c>
      <c r="C245" t="s">
        <v>27</v>
      </c>
      <c r="D245" t="s">
        <v>1371</v>
      </c>
      <c r="E245" t="s">
        <v>313</v>
      </c>
      <c r="F245" t="s">
        <v>304</v>
      </c>
      <c r="G245">
        <v>20</v>
      </c>
      <c r="H245">
        <v>1</v>
      </c>
      <c r="I245" s="7">
        <v>0</v>
      </c>
      <c r="J245" s="7">
        <v>3</v>
      </c>
      <c r="K245" s="7">
        <v>14</v>
      </c>
      <c r="L245" s="5" t="str">
        <f>VLOOKUP(X245,[7]Inputs!$A:$F,6,FALSE)</f>
        <v>1.0573</v>
      </c>
      <c r="M245" s="5" t="str">
        <f>VLOOKUP(X245,[7]Inputs!$A:$H,8,FALSE)</f>
        <v>1.0125</v>
      </c>
      <c r="N245" s="5" t="str">
        <f>VLOOKUP(X245,[7]Inputs!$A:$H,7,FALSE)</f>
        <v>1.0300</v>
      </c>
      <c r="O245" s="20">
        <v>44</v>
      </c>
      <c r="P245">
        <v>10.9</v>
      </c>
      <c r="Q245">
        <v>0</v>
      </c>
      <c r="R245">
        <v>0</v>
      </c>
      <c r="S245">
        <f>SQRT((100/(J245*[7]Inputs!$B$9))^2/(K245^2+1))*[7]Inputs!$B$8^2/100</f>
        <v>3.9788737147094158</v>
      </c>
      <c r="T245">
        <f>SQRT((100/(J245*[7]Inputs!$B$9))^2-SQRT((100/(J245*[7]Inputs!$B$9))^2/(K245^2+1))^2)*[7]Inputs!$B$8^2/100/2/PI()/50</f>
        <v>0.17731207749763631</v>
      </c>
      <c r="U245">
        <v>0</v>
      </c>
      <c r="V245">
        <v>0</v>
      </c>
      <c r="W245" t="str">
        <f t="shared" si="8"/>
        <v>PSCAD_DMAT_SF_TOV_SCR3_XR14_P1_Q0_TOV.115.134</v>
      </c>
      <c r="X245" t="str">
        <f t="shared" si="9"/>
        <v>1_0_3_14</v>
      </c>
      <c r="Z245">
        <v>0</v>
      </c>
    </row>
    <row r="246" spans="1:26" x14ac:dyDescent="0.25">
      <c r="A246" s="1" t="s">
        <v>580</v>
      </c>
      <c r="B246" t="s">
        <v>55</v>
      </c>
      <c r="C246" t="s">
        <v>27</v>
      </c>
      <c r="D246" t="s">
        <v>1371</v>
      </c>
      <c r="E246" t="s">
        <v>313</v>
      </c>
      <c r="F246" t="s">
        <v>304</v>
      </c>
      <c r="G246">
        <v>20</v>
      </c>
      <c r="H246">
        <v>1</v>
      </c>
      <c r="I246" s="7">
        <v>-0.3</v>
      </c>
      <c r="J246" s="7">
        <v>3</v>
      </c>
      <c r="K246" s="7">
        <v>3</v>
      </c>
      <c r="L246" s="5" t="str">
        <f>VLOOKUP(X246,[7]Inputs!$A:$F,6,FALSE)</f>
        <v>1.0741</v>
      </c>
      <c r="M246" s="5" t="str">
        <f>VLOOKUP(X246,[7]Inputs!$A:$H,8,FALSE)</f>
        <v>0.9875</v>
      </c>
      <c r="N246" s="5" t="str">
        <f>VLOOKUP(X246,[7]Inputs!$A:$H,7,FALSE)</f>
        <v>1.0148</v>
      </c>
      <c r="O246" s="20">
        <v>43</v>
      </c>
      <c r="P246">
        <v>10.9</v>
      </c>
      <c r="Q246">
        <v>0</v>
      </c>
      <c r="R246">
        <v>0</v>
      </c>
      <c r="S246">
        <f>SQRT((100/(J246*[7]Inputs!$B$9))^2/(K246^2+1))*[7]Inputs!$B$8^2/100</f>
        <v>17.660104471401873</v>
      </c>
      <c r="T246">
        <f>SQRT((100/(J246*[7]Inputs!$B$9))^2-SQRT((100/(J246*[7]Inputs!$B$9))^2/(K246^2+1))^2)*[7]Inputs!$B$8^2/100/2/PI()/50</f>
        <v>0.16864157532857349</v>
      </c>
      <c r="U246">
        <v>0</v>
      </c>
      <c r="V246">
        <v>0</v>
      </c>
      <c r="W246" t="str">
        <f t="shared" si="8"/>
        <v>PSCAD_DMAT_SF_TOV_SCR3_XR3_P1_Q-0.3_TOV.115.135</v>
      </c>
      <c r="X246" t="str">
        <f t="shared" si="9"/>
        <v>1_-0.3_3_3</v>
      </c>
      <c r="Z246">
        <v>0</v>
      </c>
    </row>
    <row r="247" spans="1:26" x14ac:dyDescent="0.25">
      <c r="A247" s="1" t="s">
        <v>581</v>
      </c>
      <c r="B247" t="s">
        <v>55</v>
      </c>
      <c r="C247" t="s">
        <v>27</v>
      </c>
      <c r="D247" t="s">
        <v>1371</v>
      </c>
      <c r="E247" t="s">
        <v>313</v>
      </c>
      <c r="F247" t="s">
        <v>304</v>
      </c>
      <c r="G247">
        <v>20</v>
      </c>
      <c r="H247">
        <v>1</v>
      </c>
      <c r="I247" s="7">
        <v>0.3</v>
      </c>
      <c r="J247" s="7">
        <v>3</v>
      </c>
      <c r="K247" s="7">
        <v>3</v>
      </c>
      <c r="L247" s="5" t="str">
        <f>VLOOKUP(X247,[7]Inputs!$A:$F,6,FALSE)</f>
        <v>0.8802</v>
      </c>
      <c r="M247" s="5" t="str">
        <f>VLOOKUP(X247,[7]Inputs!$A:$H,8,FALSE)</f>
        <v>1.0375</v>
      </c>
      <c r="N247" s="5" t="str">
        <f>VLOOKUP(X247,[7]Inputs!$A:$H,7,FALSE)</f>
        <v>1.0452</v>
      </c>
      <c r="O247" s="20">
        <v>50</v>
      </c>
      <c r="P247">
        <v>10.9</v>
      </c>
      <c r="Q247">
        <v>0</v>
      </c>
      <c r="R247">
        <v>0</v>
      </c>
      <c r="S247">
        <f>SQRT((100/(J247*[7]Inputs!$B$9))^2/(K247^2+1))*[7]Inputs!$B$8^2/100</f>
        <v>17.660104471401873</v>
      </c>
      <c r="T247">
        <f>SQRT((100/(J247*[7]Inputs!$B$9))^2-SQRT((100/(J247*[7]Inputs!$B$9))^2/(K247^2+1))^2)*[7]Inputs!$B$8^2/100/2/PI()/50</f>
        <v>0.16864157532857349</v>
      </c>
      <c r="U247">
        <v>0</v>
      </c>
      <c r="V247">
        <v>0</v>
      </c>
      <c r="W247" t="str">
        <f t="shared" si="8"/>
        <v>PSCAD_DMAT_SF_TOV_SCR3_XR3_P1_Q0.3_TOV.115.136</v>
      </c>
      <c r="X247" t="str">
        <f t="shared" si="9"/>
        <v>1_0.3_3_3</v>
      </c>
      <c r="Z247">
        <v>0</v>
      </c>
    </row>
    <row r="248" spans="1:26" x14ac:dyDescent="0.25">
      <c r="A248" s="1" t="s">
        <v>582</v>
      </c>
      <c r="B248" t="s">
        <v>55</v>
      </c>
      <c r="C248" t="s">
        <v>27</v>
      </c>
      <c r="D248" t="s">
        <v>1371</v>
      </c>
      <c r="E248" t="s">
        <v>313</v>
      </c>
      <c r="F248" t="s">
        <v>304</v>
      </c>
      <c r="G248">
        <v>20</v>
      </c>
      <c r="H248">
        <v>1</v>
      </c>
      <c r="I248" s="7">
        <v>0</v>
      </c>
      <c r="J248" s="7">
        <f>[7]Inputs!$B$6</f>
        <v>7.06</v>
      </c>
      <c r="K248" s="7">
        <f>[7]Inputs!$C$6</f>
        <v>1.63</v>
      </c>
      <c r="L248" s="5" t="str">
        <f>VLOOKUP(X248,[7]Inputs!$A:$F,6,FALSE)</f>
        <v>0.9653</v>
      </c>
      <c r="M248" s="5" t="str">
        <f>VLOOKUP(X248,[7]Inputs!$A:$H,8,FALSE)</f>
        <v>1.0000</v>
      </c>
      <c r="N248" s="5" t="str">
        <f>VLOOKUP(X248,[7]Inputs!$A:$H,7,FALSE)</f>
        <v>1.0300</v>
      </c>
      <c r="O248" s="20">
        <v>110</v>
      </c>
      <c r="P248">
        <v>10.9</v>
      </c>
      <c r="Q248">
        <v>0</v>
      </c>
      <c r="R248">
        <v>0</v>
      </c>
      <c r="S248">
        <f>SQRT((100/(J248*[7]Inputs!$B$9))^2/(K248^2+1))*[7]Inputs!$B$8^2/100</f>
        <v>12.409471324438538</v>
      </c>
      <c r="T248">
        <f>SQRT((100/(J248*[7]Inputs!$B$9))^2-SQRT((100/(J248*[7]Inputs!$B$9))^2/(K248^2+1))^2)*[7]Inputs!$B$8^2/100/2/PI()/50</f>
        <v>6.4385935699593638E-2</v>
      </c>
      <c r="U248">
        <v>0</v>
      </c>
      <c r="V248">
        <v>0</v>
      </c>
      <c r="W248" t="str">
        <f t="shared" si="8"/>
        <v>PSCAD_DMAT_SF_TOV_SCR7.06_XR1.63_P1_Q0_TOV.115.137.1</v>
      </c>
      <c r="X248" t="str">
        <f t="shared" si="9"/>
        <v>1_0_7.06_1.63</v>
      </c>
      <c r="Z248">
        <v>0</v>
      </c>
    </row>
    <row r="249" spans="1:26" x14ac:dyDescent="0.25">
      <c r="A249" s="1" t="s">
        <v>583</v>
      </c>
      <c r="B249" t="s">
        <v>55</v>
      </c>
      <c r="C249" t="s">
        <v>27</v>
      </c>
      <c r="D249" t="s">
        <v>1371</v>
      </c>
      <c r="E249" t="s">
        <v>313</v>
      </c>
      <c r="F249" t="s">
        <v>304</v>
      </c>
      <c r="G249">
        <v>20</v>
      </c>
      <c r="H249">
        <v>1</v>
      </c>
      <c r="I249" s="7">
        <v>-0.3</v>
      </c>
      <c r="J249" s="7">
        <f>[7]Inputs!$B$6</f>
        <v>7.06</v>
      </c>
      <c r="K249" s="7">
        <f>[7]Inputs!$C$6</f>
        <v>1.63</v>
      </c>
      <c r="L249" s="5" t="str">
        <f>VLOOKUP(X249,[7]Inputs!$A:$F,6,FALSE)</f>
        <v>1.0029</v>
      </c>
      <c r="M249" s="5" t="str">
        <f>VLOOKUP(X249,[7]Inputs!$A:$H,8,FALSE)</f>
        <v>0.9875</v>
      </c>
      <c r="N249" s="5" t="str">
        <f>VLOOKUP(X249,[7]Inputs!$A:$H,7,FALSE)</f>
        <v>1.0148</v>
      </c>
      <c r="O249" s="20">
        <v>110</v>
      </c>
      <c r="P249">
        <v>10.9</v>
      </c>
      <c r="Q249">
        <v>0</v>
      </c>
      <c r="R249">
        <v>0</v>
      </c>
      <c r="S249">
        <f>SQRT((100/(J249*[7]Inputs!$B$9))^2/(K249^2+1))*[7]Inputs!$B$8^2/100</f>
        <v>12.409471324438538</v>
      </c>
      <c r="T249">
        <f>SQRT((100/(J249*[7]Inputs!$B$9))^2-SQRT((100/(J249*[7]Inputs!$B$9))^2/(K249^2+1))^2)*[7]Inputs!$B$8^2/100/2/PI()/50</f>
        <v>6.4385935699593638E-2</v>
      </c>
      <c r="U249">
        <v>0</v>
      </c>
      <c r="V249">
        <v>0</v>
      </c>
      <c r="W249" t="str">
        <f t="shared" si="8"/>
        <v>PSCAD_DMAT_SF_TOV_SCR7.06_XR1.63_P1_Q-0.3_TOV.115.138.1</v>
      </c>
      <c r="X249" t="str">
        <f t="shared" si="9"/>
        <v>1_-0.3_7.06_1.63</v>
      </c>
      <c r="Z249">
        <v>0</v>
      </c>
    </row>
    <row r="250" spans="1:26" x14ac:dyDescent="0.25">
      <c r="A250" s="1" t="s">
        <v>584</v>
      </c>
      <c r="B250" t="s">
        <v>55</v>
      </c>
      <c r="C250" t="s">
        <v>27</v>
      </c>
      <c r="D250" t="s">
        <v>1371</v>
      </c>
      <c r="E250" t="s">
        <v>313</v>
      </c>
      <c r="F250" t="s">
        <v>304</v>
      </c>
      <c r="G250">
        <v>20</v>
      </c>
      <c r="H250">
        <v>1</v>
      </c>
      <c r="I250" s="7">
        <v>0.3</v>
      </c>
      <c r="J250" s="7">
        <f>[7]Inputs!$B$6</f>
        <v>7.06</v>
      </c>
      <c r="K250" s="7">
        <f>[7]Inputs!$C$6</f>
        <v>1.63</v>
      </c>
      <c r="L250" s="5" t="str">
        <f>VLOOKUP(X250,[7]Inputs!$A:$F,6,FALSE)</f>
        <v>0.9279</v>
      </c>
      <c r="M250" s="5" t="str">
        <f>VLOOKUP(X250,[7]Inputs!$A:$H,8,FALSE)</f>
        <v>1.0375</v>
      </c>
      <c r="N250" s="5" t="str">
        <f>VLOOKUP(X250,[7]Inputs!$A:$H,7,FALSE)</f>
        <v>1.0452</v>
      </c>
      <c r="O250" s="20">
        <v>112</v>
      </c>
      <c r="P250">
        <v>10.9</v>
      </c>
      <c r="Q250">
        <v>0</v>
      </c>
      <c r="R250">
        <v>0</v>
      </c>
      <c r="S250">
        <f>SQRT((100/(J250*[7]Inputs!$B$9))^2/(K250^2+1))*[7]Inputs!$B$8^2/100</f>
        <v>12.409471324438538</v>
      </c>
      <c r="T250">
        <f>SQRT((100/(J250*[7]Inputs!$B$9))^2-SQRT((100/(J250*[7]Inputs!$B$9))^2/(K250^2+1))^2)*[7]Inputs!$B$8^2/100/2/PI()/50</f>
        <v>6.4385935699593638E-2</v>
      </c>
      <c r="U250">
        <v>0</v>
      </c>
      <c r="V250">
        <v>0</v>
      </c>
      <c r="W250" t="str">
        <f t="shared" si="8"/>
        <v>PSCAD_DMAT_SF_TOV_SCR7.06_XR1.63_P1_Q0.3_TOV.115.139.1</v>
      </c>
      <c r="X250" t="str">
        <f t="shared" si="9"/>
        <v>1_0.3_7.06_1.63</v>
      </c>
      <c r="Z250">
        <v>0</v>
      </c>
    </row>
    <row r="251" spans="1:26" x14ac:dyDescent="0.25">
      <c r="A251" s="1" t="s">
        <v>585</v>
      </c>
      <c r="B251" t="s">
        <v>55</v>
      </c>
      <c r="C251" t="s">
        <v>27</v>
      </c>
      <c r="D251" t="s">
        <v>1371</v>
      </c>
      <c r="E251" t="s">
        <v>313</v>
      </c>
      <c r="F251" t="s">
        <v>304</v>
      </c>
      <c r="G251">
        <v>20</v>
      </c>
      <c r="H251">
        <v>1</v>
      </c>
      <c r="I251" s="7">
        <v>0</v>
      </c>
      <c r="J251" s="7">
        <f>[7]Inputs!$B$7</f>
        <v>4.53</v>
      </c>
      <c r="K251" s="7">
        <f>[7]Inputs!$C$7</f>
        <v>1.21</v>
      </c>
      <c r="L251" s="5" t="str">
        <f>VLOOKUP(X251,[7]Inputs!$A:$F,6,FALSE)</f>
        <v>0.9087</v>
      </c>
      <c r="M251" s="5" t="str">
        <f>VLOOKUP(X251,[7]Inputs!$A:$H,8,FALSE)</f>
        <v>1.0000</v>
      </c>
      <c r="N251" s="5" t="str">
        <f>VLOOKUP(X251,[7]Inputs!$A:$H,7,FALSE)</f>
        <v>1.0300</v>
      </c>
      <c r="O251" s="20">
        <v>70</v>
      </c>
      <c r="P251">
        <v>10.9</v>
      </c>
      <c r="Q251">
        <v>0</v>
      </c>
      <c r="R251">
        <v>0</v>
      </c>
      <c r="S251">
        <f>SQRT((100/(J251*[7]Inputs!$B$9))^2/(K251^2+1))*[7]Inputs!$B$8^2/100</f>
        <v>23.560643977140487</v>
      </c>
      <c r="T251">
        <f>SQRT((100/(J251*[7]Inputs!$B$9))^2-SQRT((100/(J251*[7]Inputs!$B$9))^2/(K251^2+1))^2)*[7]Inputs!$B$8^2/100/2/PI()/50</f>
        <v>9.0744989423642869E-2</v>
      </c>
      <c r="U251">
        <v>0</v>
      </c>
      <c r="V251">
        <v>0</v>
      </c>
      <c r="W251" t="str">
        <f t="shared" si="8"/>
        <v>PSCAD_DMAT_SF_TOV_SCR4.53_XR1.21_P1_Q0_TOV.115.137.2</v>
      </c>
      <c r="X251" t="str">
        <f t="shared" si="9"/>
        <v>1_0_4.53_1.21</v>
      </c>
      <c r="Z251">
        <v>0</v>
      </c>
    </row>
    <row r="252" spans="1:26" x14ac:dyDescent="0.25">
      <c r="A252" s="1" t="s">
        <v>586</v>
      </c>
      <c r="B252" t="s">
        <v>55</v>
      </c>
      <c r="C252" t="s">
        <v>27</v>
      </c>
      <c r="D252" t="s">
        <v>1371</v>
      </c>
      <c r="E252" t="s">
        <v>313</v>
      </c>
      <c r="F252" t="s">
        <v>304</v>
      </c>
      <c r="G252">
        <v>20</v>
      </c>
      <c r="H252">
        <v>1</v>
      </c>
      <c r="I252" s="7">
        <v>-0.3</v>
      </c>
      <c r="J252" s="7">
        <f>[7]Inputs!$B$7</f>
        <v>4.53</v>
      </c>
      <c r="K252" s="7">
        <f>[7]Inputs!$C$7</f>
        <v>1.21</v>
      </c>
      <c r="L252" s="5" t="str">
        <f>VLOOKUP(X252,[7]Inputs!$A:$F,6,FALSE)</f>
        <v>0.9654</v>
      </c>
      <c r="M252" s="5" t="str">
        <f>VLOOKUP(X252,[7]Inputs!$A:$H,8,FALSE)</f>
        <v>0.9750</v>
      </c>
      <c r="N252" s="5" t="str">
        <f>VLOOKUP(X252,[7]Inputs!$A:$H,7,FALSE)</f>
        <v>1.0148</v>
      </c>
      <c r="O252" s="20">
        <v>68</v>
      </c>
      <c r="P252">
        <v>10.9</v>
      </c>
      <c r="Q252">
        <v>0</v>
      </c>
      <c r="R252">
        <v>0</v>
      </c>
      <c r="S252">
        <f>SQRT((100/(J252*[7]Inputs!$B$9))^2/(K252^2+1))*[7]Inputs!$B$8^2/100</f>
        <v>23.560643977140487</v>
      </c>
      <c r="T252">
        <f>SQRT((100/(J252*[7]Inputs!$B$9))^2-SQRT((100/(J252*[7]Inputs!$B$9))^2/(K252^2+1))^2)*[7]Inputs!$B$8^2/100/2/PI()/50</f>
        <v>9.0744989423642869E-2</v>
      </c>
      <c r="U252">
        <v>0</v>
      </c>
      <c r="V252">
        <v>0</v>
      </c>
      <c r="W252" t="str">
        <f t="shared" si="8"/>
        <v>PSCAD_DMAT_SF_TOV_SCR4.53_XR1.21_P1_Q-0.3_TOV.115.138.2</v>
      </c>
      <c r="X252" t="str">
        <f t="shared" si="9"/>
        <v>1_-0.3_4.53_1.21</v>
      </c>
      <c r="Z252">
        <v>0</v>
      </c>
    </row>
    <row r="253" spans="1:26" x14ac:dyDescent="0.25">
      <c r="A253" s="1" t="s">
        <v>587</v>
      </c>
      <c r="B253" t="s">
        <v>55</v>
      </c>
      <c r="C253" t="s">
        <v>27</v>
      </c>
      <c r="D253" t="s">
        <v>1371</v>
      </c>
      <c r="E253" t="s">
        <v>313</v>
      </c>
      <c r="F253" t="s">
        <v>304</v>
      </c>
      <c r="G253">
        <v>20</v>
      </c>
      <c r="H253">
        <v>1</v>
      </c>
      <c r="I253" s="7">
        <v>0.3</v>
      </c>
      <c r="J253" s="7">
        <f>[7]Inputs!$B$7</f>
        <v>4.53</v>
      </c>
      <c r="K253" s="7">
        <f>[7]Inputs!$C$7</f>
        <v>1.21</v>
      </c>
      <c r="L253" s="5" t="str">
        <f>VLOOKUP(X253,[7]Inputs!$A:$F,6,FALSE)</f>
        <v>0.8531</v>
      </c>
      <c r="M253" s="5" t="str">
        <f>VLOOKUP(X253,[7]Inputs!$A:$H,8,FALSE)</f>
        <v>1.0375</v>
      </c>
      <c r="N253" s="5" t="str">
        <f>VLOOKUP(X253,[7]Inputs!$A:$H,7,FALSE)</f>
        <v>1.0452</v>
      </c>
      <c r="O253" s="20">
        <v>75</v>
      </c>
      <c r="P253">
        <v>10.9</v>
      </c>
      <c r="Q253">
        <v>0</v>
      </c>
      <c r="R253">
        <v>0</v>
      </c>
      <c r="S253">
        <f>SQRT((100/(J253*[7]Inputs!$B$9))^2/(K253^2+1))*[7]Inputs!$B$8^2/100</f>
        <v>23.560643977140487</v>
      </c>
      <c r="T253">
        <f>SQRT((100/(J253*[7]Inputs!$B$9))^2-SQRT((100/(J253*[7]Inputs!$B$9))^2/(K253^2+1))^2)*[7]Inputs!$B$8^2/100/2/PI()/50</f>
        <v>9.0744989423642869E-2</v>
      </c>
      <c r="U253">
        <v>0</v>
      </c>
      <c r="V253">
        <v>0</v>
      </c>
      <c r="W253" t="str">
        <f t="shared" si="8"/>
        <v>PSCAD_DMAT_SF_TOV_SCR4.53_XR1.21_P1_Q0.3_TOV.115.139.2</v>
      </c>
      <c r="X253" t="str">
        <f t="shared" si="9"/>
        <v>1_0.3_4.53_1.21</v>
      </c>
      <c r="Z253">
        <v>0</v>
      </c>
    </row>
    <row r="254" spans="1:26" x14ac:dyDescent="0.25">
      <c r="A254" s="1" t="s">
        <v>588</v>
      </c>
      <c r="B254" t="s">
        <v>55</v>
      </c>
      <c r="C254" t="s">
        <v>28</v>
      </c>
      <c r="D254" t="s">
        <v>1371</v>
      </c>
      <c r="E254" t="s">
        <v>313</v>
      </c>
      <c r="F254" t="s">
        <v>304</v>
      </c>
      <c r="G254">
        <v>20</v>
      </c>
      <c r="H254">
        <v>1</v>
      </c>
      <c r="I254" s="7">
        <v>0</v>
      </c>
      <c r="J254" s="7">
        <v>10</v>
      </c>
      <c r="K254" s="7">
        <v>14</v>
      </c>
      <c r="L254" s="5" t="str">
        <f>VLOOKUP(X254,[7]Inputs!$A:$F,6,FALSE)</f>
        <v>1.0276</v>
      </c>
      <c r="M254" s="5" t="str">
        <f>VLOOKUP(X254,[7]Inputs!$A:$H,8,FALSE)</f>
        <v>1.0125</v>
      </c>
      <c r="N254" s="5" t="str">
        <f>VLOOKUP(X254,[7]Inputs!$A:$H,7,FALSE)</f>
        <v>1.0300</v>
      </c>
      <c r="O254" s="20">
        <v>137</v>
      </c>
      <c r="P254">
        <v>10.1</v>
      </c>
      <c r="Q254">
        <v>0</v>
      </c>
      <c r="R254">
        <v>0</v>
      </c>
      <c r="S254">
        <f>SQRT((100/(J254*[7]Inputs!$B$9))^2/(K254^2+1))*[7]Inputs!$B$8^2/100</f>
        <v>1.1936621144128245</v>
      </c>
      <c r="T254">
        <f>SQRT((100/(J254*[7]Inputs!$B$9))^2-SQRT((100/(J254*[7]Inputs!$B$9))^2/(K254^2+1))^2)*[7]Inputs!$B$8^2/100/2/PI()/50</f>
        <v>5.3193623249290889E-2</v>
      </c>
      <c r="U254">
        <v>0</v>
      </c>
      <c r="V254">
        <v>0</v>
      </c>
      <c r="W254" t="str">
        <f t="shared" si="8"/>
        <v>PSCAD_DMAT_SF_TOV_SCR10_XR14_P1_Q0_TOV.120.140</v>
      </c>
      <c r="X254" t="str">
        <f t="shared" si="9"/>
        <v>1_0_10_14</v>
      </c>
      <c r="Z254">
        <v>0</v>
      </c>
    </row>
    <row r="255" spans="1:26" x14ac:dyDescent="0.25">
      <c r="A255" s="1" t="s">
        <v>589</v>
      </c>
      <c r="B255" t="s">
        <v>55</v>
      </c>
      <c r="C255" t="s">
        <v>28</v>
      </c>
      <c r="D255" t="s">
        <v>1371</v>
      </c>
      <c r="E255" t="s">
        <v>313</v>
      </c>
      <c r="F255" t="s">
        <v>304</v>
      </c>
      <c r="G255">
        <v>20</v>
      </c>
      <c r="H255">
        <v>1</v>
      </c>
      <c r="I255" s="7">
        <v>-0.3</v>
      </c>
      <c r="J255" s="7">
        <v>10</v>
      </c>
      <c r="K255" s="7">
        <v>14</v>
      </c>
      <c r="L255" s="5" t="str">
        <f>VLOOKUP(X255,[7]Inputs!$A:$F,6,FALSE)</f>
        <v>1.0567</v>
      </c>
      <c r="M255" s="5" t="str">
        <f>VLOOKUP(X255,[7]Inputs!$A:$H,8,FALSE)</f>
        <v>0.9875</v>
      </c>
      <c r="N255" s="5" t="str">
        <f>VLOOKUP(X255,[7]Inputs!$A:$H,7,FALSE)</f>
        <v>1.0148</v>
      </c>
      <c r="O255" s="20">
        <v>125</v>
      </c>
      <c r="P255">
        <v>10.1</v>
      </c>
      <c r="Q255">
        <v>0</v>
      </c>
      <c r="R255">
        <v>0</v>
      </c>
      <c r="S255">
        <f>SQRT((100/(J255*[7]Inputs!$B$9))^2/(K255^2+1))*[7]Inputs!$B$8^2/100</f>
        <v>1.1936621144128245</v>
      </c>
      <c r="T255">
        <f>SQRT((100/(J255*[7]Inputs!$B$9))^2-SQRT((100/(J255*[7]Inputs!$B$9))^2/(K255^2+1))^2)*[7]Inputs!$B$8^2/100/2/PI()/50</f>
        <v>5.3193623249290889E-2</v>
      </c>
      <c r="U255">
        <v>0</v>
      </c>
      <c r="V255">
        <v>0</v>
      </c>
      <c r="W255" t="str">
        <f t="shared" si="8"/>
        <v>PSCAD_DMAT_SF_TOV_SCR10_XR14_P1_Q-0.3_TOV.120.141</v>
      </c>
      <c r="X255" t="str">
        <f t="shared" si="9"/>
        <v>1_-0.3_10_14</v>
      </c>
      <c r="Z255">
        <v>0</v>
      </c>
    </row>
    <row r="256" spans="1:26" x14ac:dyDescent="0.25">
      <c r="A256" s="1" t="s">
        <v>590</v>
      </c>
      <c r="B256" t="s">
        <v>55</v>
      </c>
      <c r="C256" t="s">
        <v>28</v>
      </c>
      <c r="D256" t="s">
        <v>1371</v>
      </c>
      <c r="E256" t="s">
        <v>313</v>
      </c>
      <c r="F256" t="s">
        <v>304</v>
      </c>
      <c r="G256">
        <v>20</v>
      </c>
      <c r="H256">
        <v>1</v>
      </c>
      <c r="I256" s="7">
        <v>0.3</v>
      </c>
      <c r="J256" s="7">
        <v>10</v>
      </c>
      <c r="K256" s="7">
        <v>14</v>
      </c>
      <c r="L256" s="5" t="str">
        <f>VLOOKUP(X256,[7]Inputs!$A:$F,6,FALSE)</f>
        <v>0.9986</v>
      </c>
      <c r="M256" s="5" t="str">
        <f>VLOOKUP(X256,[7]Inputs!$A:$H,8,FALSE)</f>
        <v>1.0375</v>
      </c>
      <c r="N256" s="5" t="str">
        <f>VLOOKUP(X256,[7]Inputs!$A:$H,7,FALSE)</f>
        <v>1.0452</v>
      </c>
      <c r="O256" s="20">
        <v>145</v>
      </c>
      <c r="P256">
        <v>10.1</v>
      </c>
      <c r="Q256">
        <v>0</v>
      </c>
      <c r="R256">
        <v>0</v>
      </c>
      <c r="S256">
        <f>SQRT((100/(J256*[7]Inputs!$B$9))^2/(K256^2+1))*[7]Inputs!$B$8^2/100</f>
        <v>1.1936621144128245</v>
      </c>
      <c r="T256">
        <f>SQRT((100/(J256*[7]Inputs!$B$9))^2-SQRT((100/(J256*[7]Inputs!$B$9))^2/(K256^2+1))^2)*[7]Inputs!$B$8^2/100/2/PI()/50</f>
        <v>5.3193623249290889E-2</v>
      </c>
      <c r="U256">
        <v>0</v>
      </c>
      <c r="V256">
        <v>0</v>
      </c>
      <c r="W256" t="str">
        <f t="shared" si="8"/>
        <v>PSCAD_DMAT_SF_TOV_SCR10_XR14_P1_Q0.3_TOV.120.142</v>
      </c>
      <c r="X256" t="str">
        <f t="shared" si="9"/>
        <v>1_0.3_10_14</v>
      </c>
      <c r="Z256">
        <v>0</v>
      </c>
    </row>
    <row r="257" spans="1:26" x14ac:dyDescent="0.25">
      <c r="A257" s="1" t="s">
        <v>591</v>
      </c>
      <c r="B257" t="s">
        <v>55</v>
      </c>
      <c r="C257" t="s">
        <v>28</v>
      </c>
      <c r="D257" t="s">
        <v>1371</v>
      </c>
      <c r="E257" t="s">
        <v>313</v>
      </c>
      <c r="F257" t="s">
        <v>304</v>
      </c>
      <c r="G257">
        <v>20</v>
      </c>
      <c r="H257">
        <v>1</v>
      </c>
      <c r="I257" s="7">
        <v>0</v>
      </c>
      <c r="J257" s="7">
        <v>3</v>
      </c>
      <c r="K257" s="7">
        <v>14</v>
      </c>
      <c r="L257" s="5" t="str">
        <f>VLOOKUP(X257,[7]Inputs!$A:$F,6,FALSE)</f>
        <v>1.0573</v>
      </c>
      <c r="M257" s="5" t="str">
        <f>VLOOKUP(X257,[7]Inputs!$A:$H,8,FALSE)</f>
        <v>1.0125</v>
      </c>
      <c r="N257" s="5" t="str">
        <f>VLOOKUP(X257,[7]Inputs!$A:$H,7,FALSE)</f>
        <v>1.0300</v>
      </c>
      <c r="O257" s="20">
        <v>58</v>
      </c>
      <c r="P257">
        <v>10.1</v>
      </c>
      <c r="Q257">
        <v>0</v>
      </c>
      <c r="R257">
        <v>0</v>
      </c>
      <c r="S257">
        <f>SQRT((100/(J257*[7]Inputs!$B$9))^2/(K257^2+1))*[7]Inputs!$B$8^2/100</f>
        <v>3.9788737147094158</v>
      </c>
      <c r="T257">
        <f>SQRT((100/(J257*[7]Inputs!$B$9))^2-SQRT((100/(J257*[7]Inputs!$B$9))^2/(K257^2+1))^2)*[7]Inputs!$B$8^2/100/2/PI()/50</f>
        <v>0.17731207749763631</v>
      </c>
      <c r="U257">
        <v>0</v>
      </c>
      <c r="V257">
        <v>0</v>
      </c>
      <c r="W257" t="str">
        <f t="shared" si="8"/>
        <v>PSCAD_DMAT_SF_TOV_SCR3_XR14_P1_Q0_TOV.120.143</v>
      </c>
      <c r="X257" t="str">
        <f t="shared" si="9"/>
        <v>1_0_3_14</v>
      </c>
      <c r="Z257">
        <v>0</v>
      </c>
    </row>
    <row r="258" spans="1:26" x14ac:dyDescent="0.25">
      <c r="A258" s="1" t="s">
        <v>592</v>
      </c>
      <c r="B258" t="s">
        <v>55</v>
      </c>
      <c r="C258" t="s">
        <v>28</v>
      </c>
      <c r="D258" t="s">
        <v>1371</v>
      </c>
      <c r="E258" t="s">
        <v>313</v>
      </c>
      <c r="F258" t="s">
        <v>304</v>
      </c>
      <c r="G258">
        <v>20</v>
      </c>
      <c r="H258">
        <v>1</v>
      </c>
      <c r="I258" s="7">
        <v>-0.3</v>
      </c>
      <c r="J258" s="7">
        <v>3</v>
      </c>
      <c r="K258" s="7">
        <v>3</v>
      </c>
      <c r="L258" s="5" t="str">
        <f>VLOOKUP(X258,[7]Inputs!$A:$F,6,FALSE)</f>
        <v>1.0741</v>
      </c>
      <c r="M258" s="5" t="str">
        <f>VLOOKUP(X258,[7]Inputs!$A:$H,8,FALSE)</f>
        <v>0.9875</v>
      </c>
      <c r="N258" s="5" t="str">
        <f>VLOOKUP(X258,[7]Inputs!$A:$H,7,FALSE)</f>
        <v>1.0148</v>
      </c>
      <c r="O258" s="20">
        <v>54</v>
      </c>
      <c r="P258">
        <v>10.1</v>
      </c>
      <c r="Q258">
        <v>0</v>
      </c>
      <c r="R258">
        <v>0</v>
      </c>
      <c r="S258">
        <f>SQRT((100/(J258*[7]Inputs!$B$9))^2/(K258^2+1))*[7]Inputs!$B$8^2/100</f>
        <v>17.660104471401873</v>
      </c>
      <c r="T258">
        <f>SQRT((100/(J258*[7]Inputs!$B$9))^2-SQRT((100/(J258*[7]Inputs!$B$9))^2/(K258^2+1))^2)*[7]Inputs!$B$8^2/100/2/PI()/50</f>
        <v>0.16864157532857349</v>
      </c>
      <c r="U258">
        <v>0</v>
      </c>
      <c r="V258">
        <v>0</v>
      </c>
      <c r="W258" t="str">
        <f t="shared" si="8"/>
        <v>PSCAD_DMAT_SF_TOV_SCR3_XR3_P1_Q-0.3_TOV.120.144</v>
      </c>
      <c r="X258" t="str">
        <f t="shared" si="9"/>
        <v>1_-0.3_3_3</v>
      </c>
      <c r="Z258">
        <v>0</v>
      </c>
    </row>
    <row r="259" spans="1:26" x14ac:dyDescent="0.25">
      <c r="A259" s="1" t="s">
        <v>593</v>
      </c>
      <c r="B259" t="s">
        <v>55</v>
      </c>
      <c r="C259" t="s">
        <v>28</v>
      </c>
      <c r="D259" t="s">
        <v>1371</v>
      </c>
      <c r="E259" t="s">
        <v>313</v>
      </c>
      <c r="F259" t="s">
        <v>304</v>
      </c>
      <c r="G259">
        <v>20</v>
      </c>
      <c r="H259">
        <v>1</v>
      </c>
      <c r="I259" s="7">
        <v>0.3</v>
      </c>
      <c r="J259" s="7">
        <v>3</v>
      </c>
      <c r="K259" s="7">
        <v>3</v>
      </c>
      <c r="L259" s="5" t="str">
        <f>VLOOKUP(X259,[7]Inputs!$A:$F,6,FALSE)</f>
        <v>0.8802</v>
      </c>
      <c r="M259" s="5" t="str">
        <f>VLOOKUP(X259,[7]Inputs!$A:$H,8,FALSE)</f>
        <v>1.0375</v>
      </c>
      <c r="N259" s="5" t="str">
        <f>VLOOKUP(X259,[7]Inputs!$A:$H,7,FALSE)</f>
        <v>1.0452</v>
      </c>
      <c r="O259" s="20">
        <v>63</v>
      </c>
      <c r="P259">
        <v>10.1</v>
      </c>
      <c r="Q259">
        <v>0</v>
      </c>
      <c r="R259">
        <v>0</v>
      </c>
      <c r="S259">
        <f>SQRT((100/(J259*[7]Inputs!$B$9))^2/(K259^2+1))*[7]Inputs!$B$8^2/100</f>
        <v>17.660104471401873</v>
      </c>
      <c r="T259">
        <f>SQRT((100/(J259*[7]Inputs!$B$9))^2-SQRT((100/(J259*[7]Inputs!$B$9))^2/(K259^2+1))^2)*[7]Inputs!$B$8^2/100/2/PI()/50</f>
        <v>0.16864157532857349</v>
      </c>
      <c r="U259">
        <v>0</v>
      </c>
      <c r="V259">
        <v>0</v>
      </c>
      <c r="W259" t="str">
        <f t="shared" ref="W259:W322" si="10">"PSCAD_"&amp;F259&amp;"_"&amp;D259&amp;"_"&amp;E259&amp;"_SCR"&amp;ROUND(J259,2)&amp;"_XR"&amp;ROUND(K259,2)&amp;"_P"&amp;H259&amp;"_Q"&amp;I259&amp;"_"&amp;A259</f>
        <v>PSCAD_DMAT_SF_TOV_SCR3_XR3_P1_Q0.3_TOV.120.145</v>
      </c>
      <c r="X259" t="str">
        <f t="shared" ref="X259:X322" si="11">H259&amp;"_"&amp;I259&amp;"_"&amp;ROUND(J259,2)&amp;"_"&amp;ROUND(K259,2)</f>
        <v>1_0.3_3_3</v>
      </c>
      <c r="Z259">
        <v>0</v>
      </c>
    </row>
    <row r="260" spans="1:26" x14ac:dyDescent="0.25">
      <c r="A260" s="1" t="s">
        <v>594</v>
      </c>
      <c r="B260" t="s">
        <v>55</v>
      </c>
      <c r="C260" t="s">
        <v>28</v>
      </c>
      <c r="D260" t="s">
        <v>1371</v>
      </c>
      <c r="E260" t="s">
        <v>313</v>
      </c>
      <c r="F260" t="s">
        <v>304</v>
      </c>
      <c r="G260">
        <v>20</v>
      </c>
      <c r="H260">
        <v>1</v>
      </c>
      <c r="I260" s="7">
        <v>0</v>
      </c>
      <c r="J260" s="7">
        <f>[7]Inputs!$B$6</f>
        <v>7.06</v>
      </c>
      <c r="K260" s="7">
        <f>[7]Inputs!$C$6</f>
        <v>1.63</v>
      </c>
      <c r="L260" s="5" t="str">
        <f>VLOOKUP(X260,[7]Inputs!$A:$F,6,FALSE)</f>
        <v>0.9653</v>
      </c>
      <c r="M260" s="5" t="str">
        <f>VLOOKUP(X260,[7]Inputs!$A:$H,8,FALSE)</f>
        <v>1.0000</v>
      </c>
      <c r="N260" s="5" t="str">
        <f>VLOOKUP(X260,[7]Inputs!$A:$H,7,FALSE)</f>
        <v>1.0300</v>
      </c>
      <c r="O260" s="20">
        <v>149</v>
      </c>
      <c r="P260">
        <v>10.1</v>
      </c>
      <c r="Q260">
        <v>0</v>
      </c>
      <c r="R260">
        <v>0</v>
      </c>
      <c r="S260">
        <f>SQRT((100/(J260*[7]Inputs!$B$9))^2/(K260^2+1))*[7]Inputs!$B$8^2/100</f>
        <v>12.409471324438538</v>
      </c>
      <c r="T260">
        <f>SQRT((100/(J260*[7]Inputs!$B$9))^2-SQRT((100/(J260*[7]Inputs!$B$9))^2/(K260^2+1))^2)*[7]Inputs!$B$8^2/100/2/PI()/50</f>
        <v>6.4385935699593638E-2</v>
      </c>
      <c r="U260">
        <v>0</v>
      </c>
      <c r="V260">
        <v>0</v>
      </c>
      <c r="W260" t="str">
        <f t="shared" si="10"/>
        <v>PSCAD_DMAT_SF_TOV_SCR7.06_XR1.63_P1_Q0_TOV.120.146.1</v>
      </c>
      <c r="X260" t="str">
        <f t="shared" si="11"/>
        <v>1_0_7.06_1.63</v>
      </c>
      <c r="Z260">
        <v>0</v>
      </c>
    </row>
    <row r="261" spans="1:26" x14ac:dyDescent="0.25">
      <c r="A261" s="1" t="s">
        <v>595</v>
      </c>
      <c r="B261" t="s">
        <v>55</v>
      </c>
      <c r="C261" t="s">
        <v>28</v>
      </c>
      <c r="D261" t="s">
        <v>1371</v>
      </c>
      <c r="E261" t="s">
        <v>313</v>
      </c>
      <c r="F261" t="s">
        <v>304</v>
      </c>
      <c r="G261">
        <v>20</v>
      </c>
      <c r="H261">
        <v>1</v>
      </c>
      <c r="I261" s="7">
        <v>-0.3</v>
      </c>
      <c r="J261" s="7">
        <f>[7]Inputs!$B$6</f>
        <v>7.06</v>
      </c>
      <c r="K261" s="7">
        <f>[7]Inputs!$C$6</f>
        <v>1.63</v>
      </c>
      <c r="L261" s="5" t="str">
        <f>VLOOKUP(X261,[7]Inputs!$A:$F,6,FALSE)</f>
        <v>1.0029</v>
      </c>
      <c r="M261" s="5" t="str">
        <f>VLOOKUP(X261,[7]Inputs!$A:$H,8,FALSE)</f>
        <v>0.9875</v>
      </c>
      <c r="N261" s="5" t="str">
        <f>VLOOKUP(X261,[7]Inputs!$A:$H,7,FALSE)</f>
        <v>1.0148</v>
      </c>
      <c r="O261" s="20">
        <v>140</v>
      </c>
      <c r="P261">
        <v>10.1</v>
      </c>
      <c r="Q261">
        <v>0</v>
      </c>
      <c r="R261">
        <v>0</v>
      </c>
      <c r="S261">
        <f>SQRT((100/(J261*[7]Inputs!$B$9))^2/(K261^2+1))*[7]Inputs!$B$8^2/100</f>
        <v>12.409471324438538</v>
      </c>
      <c r="T261">
        <f>SQRT((100/(J261*[7]Inputs!$B$9))^2-SQRT((100/(J261*[7]Inputs!$B$9))^2/(K261^2+1))^2)*[7]Inputs!$B$8^2/100/2/PI()/50</f>
        <v>6.4385935699593638E-2</v>
      </c>
      <c r="U261">
        <v>0</v>
      </c>
      <c r="V261">
        <v>0</v>
      </c>
      <c r="W261" t="str">
        <f t="shared" si="10"/>
        <v>PSCAD_DMAT_SF_TOV_SCR7.06_XR1.63_P1_Q-0.3_TOV.120.147.1</v>
      </c>
      <c r="X261" t="str">
        <f t="shared" si="11"/>
        <v>1_-0.3_7.06_1.63</v>
      </c>
      <c r="Z261">
        <v>0</v>
      </c>
    </row>
    <row r="262" spans="1:26" x14ac:dyDescent="0.25">
      <c r="A262" s="1" t="s">
        <v>596</v>
      </c>
      <c r="B262" t="s">
        <v>55</v>
      </c>
      <c r="C262" t="s">
        <v>28</v>
      </c>
      <c r="D262" t="s">
        <v>1371</v>
      </c>
      <c r="E262" t="s">
        <v>313</v>
      </c>
      <c r="F262" t="s">
        <v>304</v>
      </c>
      <c r="G262">
        <v>20</v>
      </c>
      <c r="H262">
        <v>1</v>
      </c>
      <c r="I262" s="7">
        <v>0.3</v>
      </c>
      <c r="J262" s="7">
        <f>[7]Inputs!$B$6</f>
        <v>7.06</v>
      </c>
      <c r="K262" s="7">
        <f>[7]Inputs!$C$6</f>
        <v>1.63</v>
      </c>
      <c r="L262" s="5" t="str">
        <f>VLOOKUP(X262,[7]Inputs!$A:$F,6,FALSE)</f>
        <v>0.9279</v>
      </c>
      <c r="M262" s="5" t="str">
        <f>VLOOKUP(X262,[7]Inputs!$A:$H,8,FALSE)</f>
        <v>1.0375</v>
      </c>
      <c r="N262" s="5" t="str">
        <f>VLOOKUP(X262,[7]Inputs!$A:$H,7,FALSE)</f>
        <v>1.0452</v>
      </c>
      <c r="O262" s="20">
        <v>156</v>
      </c>
      <c r="P262">
        <v>10.1</v>
      </c>
      <c r="Q262">
        <v>0</v>
      </c>
      <c r="R262">
        <v>0</v>
      </c>
      <c r="S262">
        <f>SQRT((100/(J262*[7]Inputs!$B$9))^2/(K262^2+1))*[7]Inputs!$B$8^2/100</f>
        <v>12.409471324438538</v>
      </c>
      <c r="T262">
        <f>SQRT((100/(J262*[7]Inputs!$B$9))^2-SQRT((100/(J262*[7]Inputs!$B$9))^2/(K262^2+1))^2)*[7]Inputs!$B$8^2/100/2/PI()/50</f>
        <v>6.4385935699593638E-2</v>
      </c>
      <c r="U262">
        <v>0</v>
      </c>
      <c r="V262">
        <v>0</v>
      </c>
      <c r="W262" t="str">
        <f t="shared" si="10"/>
        <v>PSCAD_DMAT_SF_TOV_SCR7.06_XR1.63_P1_Q0.3_TOV.120.148.1</v>
      </c>
      <c r="X262" t="str">
        <f t="shared" si="11"/>
        <v>1_0.3_7.06_1.63</v>
      </c>
      <c r="Z262">
        <v>0</v>
      </c>
    </row>
    <row r="263" spans="1:26" x14ac:dyDescent="0.25">
      <c r="A263" s="1" t="s">
        <v>597</v>
      </c>
      <c r="B263" t="s">
        <v>55</v>
      </c>
      <c r="C263" t="s">
        <v>28</v>
      </c>
      <c r="D263" t="s">
        <v>1371</v>
      </c>
      <c r="E263" t="s">
        <v>313</v>
      </c>
      <c r="F263" t="s">
        <v>304</v>
      </c>
      <c r="G263">
        <v>20</v>
      </c>
      <c r="H263">
        <v>1</v>
      </c>
      <c r="I263" s="7">
        <v>0</v>
      </c>
      <c r="J263" s="7">
        <f>[7]Inputs!$B$7</f>
        <v>4.53</v>
      </c>
      <c r="K263" s="7">
        <f>[7]Inputs!$C$7</f>
        <v>1.21</v>
      </c>
      <c r="L263" s="5" t="str">
        <f>VLOOKUP(X263,[7]Inputs!$A:$F,6,FALSE)</f>
        <v>0.9087</v>
      </c>
      <c r="M263" s="5" t="str">
        <f>VLOOKUP(X263,[7]Inputs!$A:$H,8,FALSE)</f>
        <v>1.0000</v>
      </c>
      <c r="N263" s="5" t="str">
        <f>VLOOKUP(X263,[7]Inputs!$A:$H,7,FALSE)</f>
        <v>1.0300</v>
      </c>
      <c r="O263" s="20">
        <v>95</v>
      </c>
      <c r="P263">
        <v>10.1</v>
      </c>
      <c r="Q263">
        <v>0</v>
      </c>
      <c r="R263">
        <v>0</v>
      </c>
      <c r="S263">
        <f>SQRT((100/(J263*[7]Inputs!$B$9))^2/(K263^2+1))*[7]Inputs!$B$8^2/100</f>
        <v>23.560643977140487</v>
      </c>
      <c r="T263">
        <f>SQRT((100/(J263*[7]Inputs!$B$9))^2-SQRT((100/(J263*[7]Inputs!$B$9))^2/(K263^2+1))^2)*[7]Inputs!$B$8^2/100/2/PI()/50</f>
        <v>9.0744989423642869E-2</v>
      </c>
      <c r="U263">
        <v>0</v>
      </c>
      <c r="V263">
        <v>0</v>
      </c>
      <c r="W263" t="str">
        <f t="shared" si="10"/>
        <v>PSCAD_DMAT_SF_TOV_SCR4.53_XR1.21_P1_Q0_TOV.120.146.2</v>
      </c>
      <c r="X263" t="str">
        <f t="shared" si="11"/>
        <v>1_0_4.53_1.21</v>
      </c>
      <c r="Z263">
        <v>0</v>
      </c>
    </row>
    <row r="264" spans="1:26" x14ac:dyDescent="0.25">
      <c r="A264" s="1" t="s">
        <v>598</v>
      </c>
      <c r="B264" t="s">
        <v>55</v>
      </c>
      <c r="C264" t="s">
        <v>28</v>
      </c>
      <c r="D264" t="s">
        <v>1371</v>
      </c>
      <c r="E264" t="s">
        <v>313</v>
      </c>
      <c r="F264" t="s">
        <v>304</v>
      </c>
      <c r="G264">
        <v>20</v>
      </c>
      <c r="H264">
        <v>1</v>
      </c>
      <c r="I264" s="7">
        <v>-0.3</v>
      </c>
      <c r="J264" s="7">
        <f>[7]Inputs!$B$7</f>
        <v>4.53</v>
      </c>
      <c r="K264" s="7">
        <f>[7]Inputs!$C$7</f>
        <v>1.21</v>
      </c>
      <c r="L264" s="5" t="str">
        <f>VLOOKUP(X264,[7]Inputs!$A:$F,6,FALSE)</f>
        <v>0.9654</v>
      </c>
      <c r="M264" s="5" t="str">
        <f>VLOOKUP(X264,[7]Inputs!$A:$H,8,FALSE)</f>
        <v>0.9750</v>
      </c>
      <c r="N264" s="5" t="str">
        <f>VLOOKUP(X264,[7]Inputs!$A:$H,7,FALSE)</f>
        <v>1.0148</v>
      </c>
      <c r="O264" s="20">
        <v>89</v>
      </c>
      <c r="P264">
        <v>10.1</v>
      </c>
      <c r="Q264">
        <v>0</v>
      </c>
      <c r="R264">
        <v>0</v>
      </c>
      <c r="S264">
        <f>SQRT((100/(J264*[7]Inputs!$B$9))^2/(K264^2+1))*[7]Inputs!$B$8^2/100</f>
        <v>23.560643977140487</v>
      </c>
      <c r="T264">
        <f>SQRT((100/(J264*[7]Inputs!$B$9))^2-SQRT((100/(J264*[7]Inputs!$B$9))^2/(K264^2+1))^2)*[7]Inputs!$B$8^2/100/2/PI()/50</f>
        <v>9.0744989423642869E-2</v>
      </c>
      <c r="U264">
        <v>0</v>
      </c>
      <c r="V264">
        <v>0</v>
      </c>
      <c r="W264" t="str">
        <f t="shared" si="10"/>
        <v>PSCAD_DMAT_SF_TOV_SCR4.53_XR1.21_P1_Q-0.3_TOV.120.147.2</v>
      </c>
      <c r="X264" t="str">
        <f t="shared" si="11"/>
        <v>1_-0.3_4.53_1.21</v>
      </c>
      <c r="Z264">
        <v>0</v>
      </c>
    </row>
    <row r="265" spans="1:26" x14ac:dyDescent="0.25">
      <c r="A265" s="1" t="s">
        <v>599</v>
      </c>
      <c r="B265" t="s">
        <v>55</v>
      </c>
      <c r="C265" t="s">
        <v>28</v>
      </c>
      <c r="D265" t="s">
        <v>1371</v>
      </c>
      <c r="E265" t="s">
        <v>313</v>
      </c>
      <c r="F265" t="s">
        <v>304</v>
      </c>
      <c r="G265">
        <v>20</v>
      </c>
      <c r="H265">
        <v>1</v>
      </c>
      <c r="I265" s="7">
        <v>0.3</v>
      </c>
      <c r="J265" s="7">
        <f>[7]Inputs!$B$7</f>
        <v>4.53</v>
      </c>
      <c r="K265" s="7">
        <f>[7]Inputs!$C$7</f>
        <v>1.21</v>
      </c>
      <c r="L265" s="5" t="str">
        <f>VLOOKUP(X265,[7]Inputs!$A:$F,6,FALSE)</f>
        <v>0.8531</v>
      </c>
      <c r="M265" s="5" t="str">
        <f>VLOOKUP(X265,[7]Inputs!$A:$H,8,FALSE)</f>
        <v>1.0375</v>
      </c>
      <c r="N265" s="5" t="str">
        <f>VLOOKUP(X265,[7]Inputs!$A:$H,7,FALSE)</f>
        <v>1.0452</v>
      </c>
      <c r="O265" s="20">
        <v>100</v>
      </c>
      <c r="P265">
        <v>10.1</v>
      </c>
      <c r="Q265">
        <v>0</v>
      </c>
      <c r="R265">
        <v>0</v>
      </c>
      <c r="S265">
        <f>SQRT((100/(J265*[7]Inputs!$B$9))^2/(K265^2+1))*[7]Inputs!$B$8^2/100</f>
        <v>23.560643977140487</v>
      </c>
      <c r="T265">
        <f>SQRT((100/(J265*[7]Inputs!$B$9))^2-SQRT((100/(J265*[7]Inputs!$B$9))^2/(K265^2+1))^2)*[7]Inputs!$B$8^2/100/2/PI()/50</f>
        <v>9.0744989423642869E-2</v>
      </c>
      <c r="U265">
        <v>0</v>
      </c>
      <c r="V265">
        <v>0</v>
      </c>
      <c r="W265" t="str">
        <f t="shared" si="10"/>
        <v>PSCAD_DMAT_SF_TOV_SCR4.53_XR1.21_P1_Q0.3_TOV.120.148.2</v>
      </c>
      <c r="X265" t="str">
        <f t="shared" si="11"/>
        <v>1_0.3_4.53_1.21</v>
      </c>
      <c r="Z265">
        <v>0</v>
      </c>
    </row>
    <row r="266" spans="1:26" s="22" customFormat="1" x14ac:dyDescent="0.25">
      <c r="A266" s="1" t="s">
        <v>600</v>
      </c>
      <c r="B266" t="s">
        <v>55</v>
      </c>
      <c r="C266" s="22" t="s">
        <v>29</v>
      </c>
      <c r="D266" t="s">
        <v>1371</v>
      </c>
      <c r="E266" s="22" t="s">
        <v>314</v>
      </c>
      <c r="F266" t="s">
        <v>304</v>
      </c>
      <c r="G266" s="22">
        <v>90</v>
      </c>
      <c r="H266" s="22">
        <v>1</v>
      </c>
      <c r="I266" s="24">
        <v>0</v>
      </c>
      <c r="J266" s="24">
        <v>10</v>
      </c>
      <c r="K266" s="24">
        <v>14</v>
      </c>
      <c r="L266" s="5" t="str">
        <f>VLOOKUP(X266,[7]Inputs!$A:$F,6,FALSE)</f>
        <v>1.0276</v>
      </c>
      <c r="M266" s="5" t="str">
        <f>VLOOKUP(X266,[7]Inputs!$A:$H,8,FALSE)</f>
        <v>1.0125</v>
      </c>
      <c r="N266" s="5" t="str">
        <f>VLOOKUP(X266,[7]Inputs!$A:$H,7,FALSE)</f>
        <v>1.0300</v>
      </c>
      <c r="O266" s="22">
        <v>0</v>
      </c>
      <c r="P266" s="22">
        <v>0</v>
      </c>
      <c r="Q266" s="22">
        <v>0</v>
      </c>
      <c r="R266" s="22">
        <v>0</v>
      </c>
      <c r="S266">
        <f>SQRT((100/(J266*[7]Inputs!$B$9))^2/(K266^2+1))*[7]Inputs!$B$8^2/100</f>
        <v>1.1936621144128245</v>
      </c>
      <c r="T266">
        <f>SQRT((100/(J266*[7]Inputs!$B$9))^2-SQRT((100/(J266*[7]Inputs!$B$9))^2/(K266^2+1))^2)*[7]Inputs!$B$8^2/100/2/PI()/50</f>
        <v>5.3193623249290889E-2</v>
      </c>
      <c r="U266" s="22">
        <v>0</v>
      </c>
      <c r="V266" s="22">
        <v>0</v>
      </c>
      <c r="W266" t="str">
        <f t="shared" si="10"/>
        <v>PSCAD_DMAT_SF_V.Spnt_SCR10_XR14_P1_Q0_V.Spnt.149.1</v>
      </c>
      <c r="X266" t="str">
        <f t="shared" si="11"/>
        <v>1_0_10_14</v>
      </c>
      <c r="Z266" s="22">
        <v>0</v>
      </c>
    </row>
    <row r="267" spans="1:26" x14ac:dyDescent="0.25">
      <c r="A267" s="1" t="s">
        <v>601</v>
      </c>
      <c r="B267" t="s">
        <v>55</v>
      </c>
      <c r="C267" t="s">
        <v>29</v>
      </c>
      <c r="D267" t="s">
        <v>1371</v>
      </c>
      <c r="E267" t="s">
        <v>314</v>
      </c>
      <c r="F267" t="s">
        <v>304</v>
      </c>
      <c r="G267">
        <v>90</v>
      </c>
      <c r="H267">
        <v>1</v>
      </c>
      <c r="I267" s="7">
        <v>0</v>
      </c>
      <c r="J267" s="7">
        <v>10</v>
      </c>
      <c r="K267" s="7">
        <v>3</v>
      </c>
      <c r="L267" s="5" t="str">
        <f>VLOOKUP(X267,[7]Inputs!$A:$F,6,FALSE)</f>
        <v>1.0035</v>
      </c>
      <c r="M267" s="5" t="str">
        <f>VLOOKUP(X267,[7]Inputs!$A:$H,8,FALSE)</f>
        <v>1.0125</v>
      </c>
      <c r="N267" s="5" t="str">
        <f>VLOOKUP(X267,[7]Inputs!$A:$H,7,FALSE)</f>
        <v>1.0300</v>
      </c>
      <c r="O267">
        <v>0</v>
      </c>
      <c r="P267">
        <v>0</v>
      </c>
      <c r="Q267">
        <v>0</v>
      </c>
      <c r="R267">
        <v>0</v>
      </c>
      <c r="S267">
        <f>SQRT((100/(J267*[7]Inputs!$B$9))^2/(K267^2+1))*[7]Inputs!$B$8^2/100</f>
        <v>5.2980313414205611</v>
      </c>
      <c r="T267">
        <f>SQRT((100/(J267*[7]Inputs!$B$9))^2-SQRT((100/(J267*[7]Inputs!$B$9))^2/(K267^2+1))^2)*[7]Inputs!$B$8^2/100/2/PI()/50</f>
        <v>5.0592472598572046E-2</v>
      </c>
      <c r="U267">
        <v>0</v>
      </c>
      <c r="V267">
        <v>0</v>
      </c>
      <c r="W267" t="str">
        <f t="shared" si="10"/>
        <v>PSCAD_DMAT_SF_V.Spnt_SCR10_XR3_P1_Q0_V.Spnt.149.2</v>
      </c>
      <c r="X267" t="str">
        <f t="shared" si="11"/>
        <v>1_0_10_3</v>
      </c>
      <c r="Z267">
        <v>0</v>
      </c>
    </row>
    <row r="268" spans="1:26" x14ac:dyDescent="0.25">
      <c r="A268" s="1" t="s">
        <v>602</v>
      </c>
      <c r="B268" t="s">
        <v>55</v>
      </c>
      <c r="C268" t="s">
        <v>29</v>
      </c>
      <c r="D268" t="s">
        <v>1371</v>
      </c>
      <c r="E268" t="s">
        <v>314</v>
      </c>
      <c r="F268" t="s">
        <v>304</v>
      </c>
      <c r="G268">
        <v>90</v>
      </c>
      <c r="H268">
        <v>0.05</v>
      </c>
      <c r="I268" s="7">
        <v>0</v>
      </c>
      <c r="J268" s="7">
        <v>10</v>
      </c>
      <c r="K268" s="7">
        <v>14</v>
      </c>
      <c r="L268" s="5" t="str">
        <f>VLOOKUP(X268,[7]Inputs!$A:$F,6,FALSE)</f>
        <v>1.0296</v>
      </c>
      <c r="M268" s="5" t="str">
        <f>VLOOKUP(X268,[7]Inputs!$A:$H,8,FALSE)</f>
        <v>1.0000</v>
      </c>
      <c r="N268" s="5" t="str">
        <f>VLOOKUP(X268,[7]Inputs!$A:$H,7,FALSE)</f>
        <v>1.0300</v>
      </c>
      <c r="O268">
        <v>0</v>
      </c>
      <c r="P268">
        <v>0</v>
      </c>
      <c r="Q268">
        <v>0</v>
      </c>
      <c r="R268">
        <v>0</v>
      </c>
      <c r="S268">
        <f>SQRT((100/(J268*[7]Inputs!$B$9))^2/(K268^2+1))*[7]Inputs!$B$8^2/100</f>
        <v>1.1936621144128245</v>
      </c>
      <c r="T268">
        <f>SQRT((100/(J268*[7]Inputs!$B$9))^2-SQRT((100/(J268*[7]Inputs!$B$9))^2/(K268^2+1))^2)*[7]Inputs!$B$8^2/100/2/PI()/50</f>
        <v>5.3193623249290889E-2</v>
      </c>
      <c r="U268">
        <v>0</v>
      </c>
      <c r="V268">
        <v>0</v>
      </c>
      <c r="W268" t="str">
        <f t="shared" si="10"/>
        <v>PSCAD_DMAT_SF_V.Spnt_SCR10_XR14_P0.05_Q0_V.Spnt.150.1</v>
      </c>
      <c r="X268" t="str">
        <f t="shared" si="11"/>
        <v>0.05_0_10_14</v>
      </c>
      <c r="Z268">
        <v>0</v>
      </c>
    </row>
    <row r="269" spans="1:26" x14ac:dyDescent="0.25">
      <c r="A269" s="1" t="s">
        <v>603</v>
      </c>
      <c r="B269" t="s">
        <v>55</v>
      </c>
      <c r="C269" t="s">
        <v>29</v>
      </c>
      <c r="D269" t="s">
        <v>1371</v>
      </c>
      <c r="E269" t="s">
        <v>314</v>
      </c>
      <c r="F269" t="s">
        <v>304</v>
      </c>
      <c r="G269">
        <v>90</v>
      </c>
      <c r="H269">
        <v>0.05</v>
      </c>
      <c r="I269" s="7">
        <v>0</v>
      </c>
      <c r="J269" s="7">
        <v>10</v>
      </c>
      <c r="K269" s="7">
        <v>3</v>
      </c>
      <c r="L269" s="5" t="str">
        <f>VLOOKUP(X269,[7]Inputs!$A:$F,6,FALSE)</f>
        <v>1.0284</v>
      </c>
      <c r="M269" s="5" t="str">
        <f>VLOOKUP(X269,[7]Inputs!$A:$H,8,FALSE)</f>
        <v>1.0000</v>
      </c>
      <c r="N269" s="5" t="str">
        <f>VLOOKUP(X269,[7]Inputs!$A:$H,7,FALSE)</f>
        <v>1.0300</v>
      </c>
      <c r="O269">
        <v>0</v>
      </c>
      <c r="P269">
        <v>0</v>
      </c>
      <c r="Q269">
        <v>0</v>
      </c>
      <c r="R269">
        <v>0</v>
      </c>
      <c r="S269">
        <f>SQRT((100/(J269*[7]Inputs!$B$9))^2/(K269^2+1))*[7]Inputs!$B$8^2/100</f>
        <v>5.2980313414205611</v>
      </c>
      <c r="T269">
        <f>SQRT((100/(J269*[7]Inputs!$B$9))^2-SQRT((100/(J269*[7]Inputs!$B$9))^2/(K269^2+1))^2)*[7]Inputs!$B$8^2/100/2/PI()/50</f>
        <v>5.0592472598572046E-2</v>
      </c>
      <c r="U269">
        <v>0</v>
      </c>
      <c r="V269">
        <v>0</v>
      </c>
      <c r="W269" t="str">
        <f t="shared" si="10"/>
        <v>PSCAD_DMAT_SF_V.Spnt_SCR10_XR3_P0.05_Q0_V.Spnt.150.2</v>
      </c>
      <c r="X269" t="str">
        <f t="shared" si="11"/>
        <v>0.05_0_10_3</v>
      </c>
      <c r="Z269">
        <v>0</v>
      </c>
    </row>
    <row r="270" spans="1:26" x14ac:dyDescent="0.25">
      <c r="A270" s="1" t="s">
        <v>604</v>
      </c>
      <c r="B270" t="s">
        <v>55</v>
      </c>
      <c r="C270" t="s">
        <v>29</v>
      </c>
      <c r="D270" t="s">
        <v>1371</v>
      </c>
      <c r="E270" t="s">
        <v>314</v>
      </c>
      <c r="F270" t="s">
        <v>304</v>
      </c>
      <c r="G270">
        <v>90</v>
      </c>
      <c r="H270">
        <v>1</v>
      </c>
      <c r="I270" s="7">
        <v>0</v>
      </c>
      <c r="J270" s="7">
        <v>3</v>
      </c>
      <c r="K270" s="7">
        <v>14</v>
      </c>
      <c r="L270" s="5" t="str">
        <f>VLOOKUP(X270,[7]Inputs!$A:$F,6,FALSE)</f>
        <v>1.0573</v>
      </c>
      <c r="M270" s="5" t="str">
        <f>VLOOKUP(X270,[7]Inputs!$A:$H,8,FALSE)</f>
        <v>1.0125</v>
      </c>
      <c r="N270" s="5" t="str">
        <f>VLOOKUP(X270,[7]Inputs!$A:$H,7,FALSE)</f>
        <v>1.0300</v>
      </c>
      <c r="O270">
        <v>0</v>
      </c>
      <c r="P270">
        <v>0</v>
      </c>
      <c r="Q270">
        <v>0</v>
      </c>
      <c r="R270">
        <v>0</v>
      </c>
      <c r="S270">
        <f>SQRT((100/(J270*[7]Inputs!$B$9))^2/(K270^2+1))*[7]Inputs!$B$8^2/100</f>
        <v>3.9788737147094158</v>
      </c>
      <c r="T270">
        <f>SQRT((100/(J270*[7]Inputs!$B$9))^2-SQRT((100/(J270*[7]Inputs!$B$9))^2/(K270^2+1))^2)*[7]Inputs!$B$8^2/100/2/PI()/50</f>
        <v>0.17731207749763631</v>
      </c>
      <c r="U270">
        <v>0</v>
      </c>
      <c r="V270">
        <v>0</v>
      </c>
      <c r="W270" t="str">
        <f t="shared" si="10"/>
        <v>PSCAD_DMAT_SF_V.Spnt_SCR3_XR14_P1_Q0_V.Spnt.151.1</v>
      </c>
      <c r="X270" t="str">
        <f t="shared" si="11"/>
        <v>1_0_3_14</v>
      </c>
      <c r="Z270">
        <v>0</v>
      </c>
    </row>
    <row r="271" spans="1:26" x14ac:dyDescent="0.25">
      <c r="A271" s="1" t="s">
        <v>605</v>
      </c>
      <c r="B271" t="s">
        <v>55</v>
      </c>
      <c r="C271" t="s">
        <v>29</v>
      </c>
      <c r="D271" t="s">
        <v>1371</v>
      </c>
      <c r="E271" t="s">
        <v>314</v>
      </c>
      <c r="F271" t="s">
        <v>304</v>
      </c>
      <c r="G271">
        <v>90</v>
      </c>
      <c r="H271">
        <v>1</v>
      </c>
      <c r="I271" s="7">
        <v>0</v>
      </c>
      <c r="J271" s="7">
        <v>3</v>
      </c>
      <c r="K271" s="7">
        <v>3</v>
      </c>
      <c r="L271" s="5" t="str">
        <f>VLOOKUP(X271,[7]Inputs!$A:$F,6,FALSE)</f>
        <v>0.9773</v>
      </c>
      <c r="M271" s="5" t="str">
        <f>VLOOKUP(X271,[7]Inputs!$A:$H,8,FALSE)</f>
        <v>1.0125</v>
      </c>
      <c r="N271" s="5" t="str">
        <f>VLOOKUP(X271,[7]Inputs!$A:$H,7,FALSE)</f>
        <v>1.0300</v>
      </c>
      <c r="O271">
        <v>0</v>
      </c>
      <c r="P271">
        <v>0</v>
      </c>
      <c r="Q271">
        <v>0</v>
      </c>
      <c r="R271">
        <v>0</v>
      </c>
      <c r="S271">
        <f>SQRT((100/(J271*[7]Inputs!$B$9))^2/(K271^2+1))*[7]Inputs!$B$8^2/100</f>
        <v>17.660104471401873</v>
      </c>
      <c r="T271">
        <f>SQRT((100/(J271*[7]Inputs!$B$9))^2-SQRT((100/(J271*[7]Inputs!$B$9))^2/(K271^2+1))^2)*[7]Inputs!$B$8^2/100/2/PI()/50</f>
        <v>0.16864157532857349</v>
      </c>
      <c r="U271">
        <v>0</v>
      </c>
      <c r="V271">
        <v>0</v>
      </c>
      <c r="W271" t="str">
        <f t="shared" si="10"/>
        <v>PSCAD_DMAT_SF_V.Spnt_SCR3_XR3_P1_Q0_V.Spnt.151.2</v>
      </c>
      <c r="X271" t="str">
        <f t="shared" si="11"/>
        <v>1_0_3_3</v>
      </c>
      <c r="Z271">
        <v>0</v>
      </c>
    </row>
    <row r="272" spans="1:26" x14ac:dyDescent="0.25">
      <c r="A272" s="1" t="s">
        <v>606</v>
      </c>
      <c r="B272" t="s">
        <v>55</v>
      </c>
      <c r="C272" t="s">
        <v>29</v>
      </c>
      <c r="D272" t="s">
        <v>1371</v>
      </c>
      <c r="E272" t="s">
        <v>314</v>
      </c>
      <c r="F272" t="s">
        <v>304</v>
      </c>
      <c r="G272">
        <v>90</v>
      </c>
      <c r="H272">
        <v>0.05</v>
      </c>
      <c r="I272" s="7">
        <v>0</v>
      </c>
      <c r="J272" s="7">
        <v>3</v>
      </c>
      <c r="K272" s="7">
        <v>14</v>
      </c>
      <c r="L272" s="5" t="str">
        <f>VLOOKUP(X272,[7]Inputs!$A:$F,6,FALSE)</f>
        <v>1.0288</v>
      </c>
      <c r="M272" s="5" t="str">
        <f>VLOOKUP(X272,[7]Inputs!$A:$H,8,FALSE)</f>
        <v>1.0000</v>
      </c>
      <c r="N272" s="5" t="str">
        <f>VLOOKUP(X272,[7]Inputs!$A:$H,7,FALSE)</f>
        <v>1.0300</v>
      </c>
      <c r="O272">
        <v>0</v>
      </c>
      <c r="P272">
        <v>0</v>
      </c>
      <c r="Q272">
        <v>0</v>
      </c>
      <c r="R272">
        <v>0</v>
      </c>
      <c r="S272">
        <f>SQRT((100/(J272*[7]Inputs!$B$9))^2/(K272^2+1))*[7]Inputs!$B$8^2/100</f>
        <v>3.9788737147094158</v>
      </c>
      <c r="T272">
        <f>SQRT((100/(J272*[7]Inputs!$B$9))^2-SQRT((100/(J272*[7]Inputs!$B$9))^2/(K272^2+1))^2)*[7]Inputs!$B$8^2/100/2/PI()/50</f>
        <v>0.17731207749763631</v>
      </c>
      <c r="U272">
        <v>0</v>
      </c>
      <c r="V272">
        <v>0</v>
      </c>
      <c r="W272" t="str">
        <f t="shared" si="10"/>
        <v>PSCAD_DMAT_SF_V.Spnt_SCR3_XR14_P0.05_Q0_V.Spnt.152.1</v>
      </c>
      <c r="X272" t="str">
        <f t="shared" si="11"/>
        <v>0.05_0_3_14</v>
      </c>
      <c r="Z272">
        <v>0</v>
      </c>
    </row>
    <row r="273" spans="1:26" x14ac:dyDescent="0.25">
      <c r="A273" s="1" t="s">
        <v>607</v>
      </c>
      <c r="B273" t="s">
        <v>55</v>
      </c>
      <c r="C273" t="s">
        <v>29</v>
      </c>
      <c r="D273" t="s">
        <v>1371</v>
      </c>
      <c r="E273" t="s">
        <v>314</v>
      </c>
      <c r="F273" t="s">
        <v>304</v>
      </c>
      <c r="G273">
        <v>90</v>
      </c>
      <c r="H273">
        <v>0.05</v>
      </c>
      <c r="I273" s="7">
        <v>0</v>
      </c>
      <c r="J273" s="7">
        <v>3</v>
      </c>
      <c r="K273" s="7">
        <v>3</v>
      </c>
      <c r="L273" s="5" t="str">
        <f>VLOOKUP(X273,[7]Inputs!$A:$F,6,FALSE)</f>
        <v>1.0249</v>
      </c>
      <c r="M273" s="5" t="str">
        <f>VLOOKUP(X273,[7]Inputs!$A:$H,8,FALSE)</f>
        <v>1.0000</v>
      </c>
      <c r="N273" s="5" t="str">
        <f>VLOOKUP(X273,[7]Inputs!$A:$H,7,FALSE)</f>
        <v>1.0300</v>
      </c>
      <c r="O273">
        <v>0</v>
      </c>
      <c r="P273">
        <v>0</v>
      </c>
      <c r="Q273">
        <v>0</v>
      </c>
      <c r="R273">
        <v>0</v>
      </c>
      <c r="S273">
        <f>SQRT((100/(J273*[7]Inputs!$B$9))^2/(K273^2+1))*[7]Inputs!$B$8^2/100</f>
        <v>17.660104471401873</v>
      </c>
      <c r="T273">
        <f>SQRT((100/(J273*[7]Inputs!$B$9))^2-SQRT((100/(J273*[7]Inputs!$B$9))^2/(K273^2+1))^2)*[7]Inputs!$B$8^2/100/2/PI()/50</f>
        <v>0.16864157532857349</v>
      </c>
      <c r="U273">
        <v>0</v>
      </c>
      <c r="V273">
        <v>0</v>
      </c>
      <c r="W273" t="str">
        <f t="shared" si="10"/>
        <v>PSCAD_DMAT_SF_V.Spnt_SCR3_XR3_P0.05_Q0_V.Spnt.152.2</v>
      </c>
      <c r="X273" t="str">
        <f t="shared" si="11"/>
        <v>0.05_0_3_3</v>
      </c>
      <c r="Z273">
        <v>0</v>
      </c>
    </row>
    <row r="274" spans="1:26" x14ac:dyDescent="0.25">
      <c r="A274" s="1" t="s">
        <v>608</v>
      </c>
      <c r="B274" t="s">
        <v>55</v>
      </c>
      <c r="C274" t="s">
        <v>29</v>
      </c>
      <c r="D274" t="s">
        <v>1371</v>
      </c>
      <c r="E274" t="s">
        <v>314</v>
      </c>
      <c r="F274" t="s">
        <v>304</v>
      </c>
      <c r="G274">
        <v>90</v>
      </c>
      <c r="H274">
        <v>1</v>
      </c>
      <c r="I274" s="7">
        <v>0</v>
      </c>
      <c r="J274" s="7">
        <f>[7]Inputs!$B$6</f>
        <v>7.06</v>
      </c>
      <c r="K274" s="7">
        <f>[7]Inputs!$C$6</f>
        <v>1.63</v>
      </c>
      <c r="L274" s="5" t="str">
        <f>VLOOKUP(X274,[7]Inputs!$A:$F,6,FALSE)</f>
        <v>0.9653</v>
      </c>
      <c r="M274" s="5" t="str">
        <f>VLOOKUP(X274,[7]Inputs!$A:$H,8,FALSE)</f>
        <v>1.0000</v>
      </c>
      <c r="N274" s="5" t="str">
        <f>VLOOKUP(X274,[7]Inputs!$A:$H,7,FALSE)</f>
        <v>1.0300</v>
      </c>
      <c r="O274">
        <v>0</v>
      </c>
      <c r="P274">
        <v>0</v>
      </c>
      <c r="Q274">
        <v>0</v>
      </c>
      <c r="R274">
        <v>0</v>
      </c>
      <c r="S274">
        <f>SQRT((100/(J274*[7]Inputs!$B$9))^2/(K274^2+1))*[7]Inputs!$B$8^2/100</f>
        <v>12.409471324438538</v>
      </c>
      <c r="T274">
        <f>SQRT((100/(J274*[7]Inputs!$B$9))^2-SQRT((100/(J274*[7]Inputs!$B$9))^2/(K274^2+1))^2)*[7]Inputs!$B$8^2/100/2/PI()/50</f>
        <v>6.4385935699593638E-2</v>
      </c>
      <c r="U274">
        <v>0</v>
      </c>
      <c r="V274">
        <v>0</v>
      </c>
      <c r="W274" t="str">
        <f t="shared" si="10"/>
        <v>PSCAD_DMAT_SF_V.Spnt_SCR7.06_XR1.63_P1_Q0_V.Spnt.153.1</v>
      </c>
      <c r="X274" t="str">
        <f t="shared" si="11"/>
        <v>1_0_7.06_1.63</v>
      </c>
      <c r="Z274">
        <v>0</v>
      </c>
    </row>
    <row r="275" spans="1:26" x14ac:dyDescent="0.25">
      <c r="A275" s="1" t="s">
        <v>609</v>
      </c>
      <c r="B275" t="s">
        <v>55</v>
      </c>
      <c r="C275" t="s">
        <v>29</v>
      </c>
      <c r="D275" t="s">
        <v>1371</v>
      </c>
      <c r="E275" t="s">
        <v>314</v>
      </c>
      <c r="F275" t="s">
        <v>304</v>
      </c>
      <c r="G275">
        <v>90</v>
      </c>
      <c r="H275">
        <v>1</v>
      </c>
      <c r="I275" s="7">
        <v>0</v>
      </c>
      <c r="J275" s="7">
        <f>[7]Inputs!$B$7</f>
        <v>4.53</v>
      </c>
      <c r="K275" s="7">
        <f>[7]Inputs!$C$7</f>
        <v>1.21</v>
      </c>
      <c r="L275" s="5" t="str">
        <f>VLOOKUP(X275,[7]Inputs!$A:$F,6,FALSE)</f>
        <v>0.9087</v>
      </c>
      <c r="M275" s="5" t="str">
        <f>VLOOKUP(X275,[7]Inputs!$A:$H,8,FALSE)</f>
        <v>1.0000</v>
      </c>
      <c r="N275" s="5" t="str">
        <f>VLOOKUP(X275,[7]Inputs!$A:$H,7,FALSE)</f>
        <v>1.0300</v>
      </c>
      <c r="O275">
        <v>0</v>
      </c>
      <c r="P275">
        <v>0</v>
      </c>
      <c r="Q275">
        <v>0</v>
      </c>
      <c r="R275">
        <v>0</v>
      </c>
      <c r="S275">
        <f>SQRT((100/(J275*[7]Inputs!$B$9))^2/(K275^2+1))*[7]Inputs!$B$8^2/100</f>
        <v>23.560643977140487</v>
      </c>
      <c r="T275">
        <f>SQRT((100/(J275*[7]Inputs!$B$9))^2-SQRT((100/(J275*[7]Inputs!$B$9))^2/(K275^2+1))^2)*[7]Inputs!$B$8^2/100/2/PI()/50</f>
        <v>9.0744989423642869E-2</v>
      </c>
      <c r="U275">
        <v>0</v>
      </c>
      <c r="V275">
        <v>0</v>
      </c>
      <c r="W275" t="str">
        <f t="shared" si="10"/>
        <v>PSCAD_DMAT_SF_V.Spnt_SCR4.53_XR1.21_P1_Q0_V.Spnt.153.2</v>
      </c>
      <c r="X275" t="str">
        <f t="shared" si="11"/>
        <v>1_0_4.53_1.21</v>
      </c>
      <c r="Z275">
        <v>0</v>
      </c>
    </row>
    <row r="276" spans="1:26" x14ac:dyDescent="0.25">
      <c r="A276" s="1" t="s">
        <v>610</v>
      </c>
      <c r="B276" t="s">
        <v>55</v>
      </c>
      <c r="C276" t="s">
        <v>29</v>
      </c>
      <c r="D276" t="s">
        <v>1371</v>
      </c>
      <c r="E276" t="s">
        <v>314</v>
      </c>
      <c r="F276" t="s">
        <v>304</v>
      </c>
      <c r="G276">
        <v>90</v>
      </c>
      <c r="H276">
        <v>0.05</v>
      </c>
      <c r="I276" s="7">
        <v>0</v>
      </c>
      <c r="J276" s="7">
        <f>[7]Inputs!$B$6</f>
        <v>7.06</v>
      </c>
      <c r="K276" s="7">
        <f>[7]Inputs!$C$6</f>
        <v>1.63</v>
      </c>
      <c r="L276" s="5" t="str">
        <f>VLOOKUP(X276,[7]Inputs!$A:$F,6,FALSE)</f>
        <v>1.0264</v>
      </c>
      <c r="M276" s="5" t="str">
        <f>VLOOKUP(X276,[7]Inputs!$A:$H,8,FALSE)</f>
        <v>1.0000</v>
      </c>
      <c r="N276" s="5" t="str">
        <f>VLOOKUP(X276,[7]Inputs!$A:$H,7,FALSE)</f>
        <v>1.0300</v>
      </c>
      <c r="O276">
        <v>0</v>
      </c>
      <c r="P276">
        <v>0</v>
      </c>
      <c r="Q276">
        <v>0</v>
      </c>
      <c r="R276">
        <v>0</v>
      </c>
      <c r="S276">
        <f>SQRT((100/(J276*[7]Inputs!$B$9))^2/(K276^2+1))*[7]Inputs!$B$8^2/100</f>
        <v>12.409471324438538</v>
      </c>
      <c r="T276">
        <f>SQRT((100/(J276*[7]Inputs!$B$9))^2-SQRT((100/(J276*[7]Inputs!$B$9))^2/(K276^2+1))^2)*[7]Inputs!$B$8^2/100/2/PI()/50</f>
        <v>6.4385935699593638E-2</v>
      </c>
      <c r="U276">
        <v>0</v>
      </c>
      <c r="V276">
        <v>0</v>
      </c>
      <c r="W276" t="str">
        <f t="shared" si="10"/>
        <v>PSCAD_DMAT_SF_V.Spnt_SCR7.06_XR1.63_P0.05_Q0_V.Spnt.154.1</v>
      </c>
      <c r="X276" t="str">
        <f t="shared" si="11"/>
        <v>0.05_0_7.06_1.63</v>
      </c>
      <c r="Z276">
        <v>0</v>
      </c>
    </row>
    <row r="277" spans="1:26" ht="14.25" customHeight="1" x14ac:dyDescent="0.25">
      <c r="A277" s="1" t="s">
        <v>611</v>
      </c>
      <c r="B277" t="s">
        <v>55</v>
      </c>
      <c r="C277" t="s">
        <v>29</v>
      </c>
      <c r="D277" t="s">
        <v>1371</v>
      </c>
      <c r="E277" t="s">
        <v>314</v>
      </c>
      <c r="F277" t="s">
        <v>304</v>
      </c>
      <c r="G277">
        <v>90</v>
      </c>
      <c r="H277">
        <v>0.05</v>
      </c>
      <c r="I277" s="7">
        <v>0</v>
      </c>
      <c r="J277" s="7">
        <f>[7]Inputs!$B$7</f>
        <v>4.53</v>
      </c>
      <c r="K277" s="7">
        <f>[7]Inputs!$C$7</f>
        <v>1.21</v>
      </c>
      <c r="L277" s="5" t="str">
        <f>VLOOKUP(X277,[7]Inputs!$A:$F,6,FALSE)</f>
        <v>1.0233</v>
      </c>
      <c r="M277" s="5" t="str">
        <f>VLOOKUP(X277,[7]Inputs!$A:$H,8,FALSE)</f>
        <v>1.0000</v>
      </c>
      <c r="N277" s="5" t="str">
        <f>VLOOKUP(X277,[7]Inputs!$A:$H,7,FALSE)</f>
        <v>1.0300</v>
      </c>
      <c r="O277">
        <v>0</v>
      </c>
      <c r="P277">
        <v>0</v>
      </c>
      <c r="Q277">
        <v>0</v>
      </c>
      <c r="R277">
        <v>0</v>
      </c>
      <c r="S277">
        <f>SQRT((100/(J277*[7]Inputs!$B$9))^2/(K277^2+1))*[7]Inputs!$B$8^2/100</f>
        <v>23.560643977140487</v>
      </c>
      <c r="T277">
        <f>SQRT((100/(J277*[7]Inputs!$B$9))^2-SQRT((100/(J277*[7]Inputs!$B$9))^2/(K277^2+1))^2)*[7]Inputs!$B$8^2/100/2/PI()/50</f>
        <v>9.0744989423642869E-2</v>
      </c>
      <c r="U277">
        <v>0</v>
      </c>
      <c r="V277">
        <v>0</v>
      </c>
      <c r="W277" t="str">
        <f t="shared" si="10"/>
        <v>PSCAD_DMAT_SF_V.Spnt_SCR4.53_XR1.21_P0.05_Q0_V.Spnt.154.2</v>
      </c>
      <c r="X277" t="str">
        <f t="shared" si="11"/>
        <v>0.05_0_4.53_1.21</v>
      </c>
      <c r="Z277">
        <v>0</v>
      </c>
    </row>
    <row r="278" spans="1:26" x14ac:dyDescent="0.25">
      <c r="A278" s="1" t="s">
        <v>612</v>
      </c>
      <c r="B278" t="s">
        <v>55</v>
      </c>
      <c r="C278" t="s">
        <v>30</v>
      </c>
      <c r="D278" t="s">
        <v>1371</v>
      </c>
      <c r="E278" t="s">
        <v>315</v>
      </c>
      <c r="F278" t="s">
        <v>304</v>
      </c>
      <c r="G278">
        <v>70</v>
      </c>
      <c r="H278">
        <v>1</v>
      </c>
      <c r="I278" s="7">
        <v>0</v>
      </c>
      <c r="J278" s="7">
        <v>10</v>
      </c>
      <c r="K278" s="7">
        <v>14</v>
      </c>
      <c r="L278" s="5" t="str">
        <f>VLOOKUP(X278,[7]Inputs!$A:$F,6,FALSE)</f>
        <v>1.0276</v>
      </c>
      <c r="M278" s="5" t="str">
        <f>VLOOKUP(X278,[7]Inputs!$A:$H,8,FALSE)</f>
        <v>1.0125</v>
      </c>
      <c r="N278" s="5" t="str">
        <f>VLOOKUP(X278,[7]Inputs!$A:$H,7,FALSE)</f>
        <v>1.0300</v>
      </c>
      <c r="O278">
        <v>0</v>
      </c>
      <c r="P278">
        <v>0</v>
      </c>
      <c r="Q278">
        <v>0</v>
      </c>
      <c r="R278">
        <v>0</v>
      </c>
      <c r="S278">
        <f>SQRT((100/(J278*[7]Inputs!$B$9))^2/(K278^2+1))*[7]Inputs!$B$8^2/100</f>
        <v>1.1936621144128245</v>
      </c>
      <c r="T278">
        <f>SQRT((100/(J278*[7]Inputs!$B$9))^2-SQRT((100/(J278*[7]Inputs!$B$9))^2/(K278^2+1))^2)*[7]Inputs!$B$8^2/100/2/PI()/50</f>
        <v>5.3193623249290889E-2</v>
      </c>
      <c r="U278">
        <v>0</v>
      </c>
      <c r="V278">
        <v>0</v>
      </c>
      <c r="W278" t="str">
        <f t="shared" si="10"/>
        <v>PSCAD_DMAT_SF_V.Gstep_SCR10_XR14_P1_Q0_V.Gstep.155.1</v>
      </c>
      <c r="X278" t="str">
        <f t="shared" si="11"/>
        <v>1_0_10_14</v>
      </c>
      <c r="Z278">
        <v>0</v>
      </c>
    </row>
    <row r="279" spans="1:26" x14ac:dyDescent="0.25">
      <c r="A279" s="1" t="s">
        <v>613</v>
      </c>
      <c r="B279" t="s">
        <v>55</v>
      </c>
      <c r="C279" t="s">
        <v>30</v>
      </c>
      <c r="D279" t="s">
        <v>1371</v>
      </c>
      <c r="E279" t="s">
        <v>315</v>
      </c>
      <c r="F279" t="s">
        <v>304</v>
      </c>
      <c r="G279">
        <v>70</v>
      </c>
      <c r="H279">
        <v>1</v>
      </c>
      <c r="I279" s="7">
        <v>0</v>
      </c>
      <c r="J279" s="7">
        <v>10</v>
      </c>
      <c r="K279" s="7">
        <v>3</v>
      </c>
      <c r="L279" s="5" t="str">
        <f>VLOOKUP(X279,[7]Inputs!$A:$F,6,FALSE)</f>
        <v>1.0035</v>
      </c>
      <c r="M279" s="5" t="str">
        <f>VLOOKUP(X279,[7]Inputs!$A:$H,8,FALSE)</f>
        <v>1.0125</v>
      </c>
      <c r="N279" s="5" t="str">
        <f>VLOOKUP(X279,[7]Inputs!$A:$H,7,FALSE)</f>
        <v>1.0300</v>
      </c>
      <c r="O279">
        <v>0</v>
      </c>
      <c r="P279">
        <v>0</v>
      </c>
      <c r="Q279">
        <v>0</v>
      </c>
      <c r="R279">
        <v>0</v>
      </c>
      <c r="S279">
        <f>SQRT((100/(J279*[7]Inputs!$B$9))^2/(K279^2+1))*[7]Inputs!$B$8^2/100</f>
        <v>5.2980313414205611</v>
      </c>
      <c r="T279">
        <f>SQRT((100/(J279*[7]Inputs!$B$9))^2-SQRT((100/(J279*[7]Inputs!$B$9))^2/(K279^2+1))^2)*[7]Inputs!$B$8^2/100/2/PI()/50</f>
        <v>5.0592472598572046E-2</v>
      </c>
      <c r="U279">
        <v>0</v>
      </c>
      <c r="V279">
        <v>0</v>
      </c>
      <c r="W279" t="str">
        <f t="shared" si="10"/>
        <v>PSCAD_DMAT_SF_V.Gstep_SCR10_XR3_P1_Q0_V.Gstep.155.2</v>
      </c>
      <c r="X279" t="str">
        <f t="shared" si="11"/>
        <v>1_0_10_3</v>
      </c>
      <c r="Z279">
        <v>0</v>
      </c>
    </row>
    <row r="280" spans="1:26" x14ac:dyDescent="0.25">
      <c r="A280" s="1" t="s">
        <v>614</v>
      </c>
      <c r="B280" t="s">
        <v>55</v>
      </c>
      <c r="C280" t="s">
        <v>30</v>
      </c>
      <c r="D280" t="s">
        <v>1371</v>
      </c>
      <c r="E280" t="s">
        <v>315</v>
      </c>
      <c r="F280" t="s">
        <v>304</v>
      </c>
      <c r="G280">
        <v>70</v>
      </c>
      <c r="H280">
        <v>0.05</v>
      </c>
      <c r="I280" s="7">
        <v>0</v>
      </c>
      <c r="J280" s="7">
        <v>10</v>
      </c>
      <c r="K280" s="7">
        <v>14</v>
      </c>
      <c r="L280" s="5" t="str">
        <f>VLOOKUP(X280,[7]Inputs!$A:$F,6,FALSE)</f>
        <v>1.0296</v>
      </c>
      <c r="M280" s="5" t="str">
        <f>VLOOKUP(X280,[7]Inputs!$A:$H,8,FALSE)</f>
        <v>1.0000</v>
      </c>
      <c r="N280" s="5" t="str">
        <f>VLOOKUP(X280,[7]Inputs!$A:$H,7,FALSE)</f>
        <v>1.0300</v>
      </c>
      <c r="O280">
        <v>0</v>
      </c>
      <c r="P280">
        <v>0</v>
      </c>
      <c r="Q280">
        <v>0</v>
      </c>
      <c r="R280">
        <v>0</v>
      </c>
      <c r="S280">
        <f>SQRT((100/(J280*[7]Inputs!$B$9))^2/(K280^2+1))*[7]Inputs!$B$8^2/100</f>
        <v>1.1936621144128245</v>
      </c>
      <c r="T280">
        <f>SQRT((100/(J280*[7]Inputs!$B$9))^2-SQRT((100/(J280*[7]Inputs!$B$9))^2/(K280^2+1))^2)*[7]Inputs!$B$8^2/100/2/PI()/50</f>
        <v>5.3193623249290889E-2</v>
      </c>
      <c r="U280">
        <v>0</v>
      </c>
      <c r="V280">
        <v>0</v>
      </c>
      <c r="W280" t="str">
        <f t="shared" si="10"/>
        <v>PSCAD_DMAT_SF_V.Gstep_SCR10_XR14_P0.05_Q0_V.Gstep.156.1</v>
      </c>
      <c r="X280" t="str">
        <f t="shared" si="11"/>
        <v>0.05_0_10_14</v>
      </c>
      <c r="Z280">
        <v>0</v>
      </c>
    </row>
    <row r="281" spans="1:26" x14ac:dyDescent="0.25">
      <c r="A281" s="1" t="s">
        <v>615</v>
      </c>
      <c r="B281" t="s">
        <v>55</v>
      </c>
      <c r="C281" t="s">
        <v>30</v>
      </c>
      <c r="D281" t="s">
        <v>1371</v>
      </c>
      <c r="E281" t="s">
        <v>315</v>
      </c>
      <c r="F281" t="s">
        <v>304</v>
      </c>
      <c r="G281">
        <v>70</v>
      </c>
      <c r="H281">
        <v>0.05</v>
      </c>
      <c r="I281" s="7">
        <v>0</v>
      </c>
      <c r="J281" s="7">
        <v>10</v>
      </c>
      <c r="K281" s="7">
        <v>3</v>
      </c>
      <c r="L281" s="5" t="str">
        <f>VLOOKUP(X281,[7]Inputs!$A:$F,6,FALSE)</f>
        <v>1.0284</v>
      </c>
      <c r="M281" s="5" t="str">
        <f>VLOOKUP(X281,[7]Inputs!$A:$H,8,FALSE)</f>
        <v>1.0000</v>
      </c>
      <c r="N281" s="5" t="str">
        <f>VLOOKUP(X281,[7]Inputs!$A:$H,7,FALSE)</f>
        <v>1.0300</v>
      </c>
      <c r="O281">
        <v>0</v>
      </c>
      <c r="P281">
        <v>0</v>
      </c>
      <c r="Q281">
        <v>0</v>
      </c>
      <c r="R281">
        <v>0</v>
      </c>
      <c r="S281">
        <f>SQRT((100/(J281*[7]Inputs!$B$9))^2/(K281^2+1))*[7]Inputs!$B$8^2/100</f>
        <v>5.2980313414205611</v>
      </c>
      <c r="T281">
        <f>SQRT((100/(J281*[7]Inputs!$B$9))^2-SQRT((100/(J281*[7]Inputs!$B$9))^2/(K281^2+1))^2)*[7]Inputs!$B$8^2/100/2/PI()/50</f>
        <v>5.0592472598572046E-2</v>
      </c>
      <c r="U281">
        <v>0</v>
      </c>
      <c r="V281">
        <v>0</v>
      </c>
      <c r="W281" t="str">
        <f t="shared" si="10"/>
        <v>PSCAD_DMAT_SF_V.Gstep_SCR10_XR3_P0.05_Q0_V.Gstep.156.2</v>
      </c>
      <c r="X281" t="str">
        <f t="shared" si="11"/>
        <v>0.05_0_10_3</v>
      </c>
      <c r="Z281">
        <v>0</v>
      </c>
    </row>
    <row r="282" spans="1:26" x14ac:dyDescent="0.25">
      <c r="A282" s="1" t="s">
        <v>616</v>
      </c>
      <c r="B282" t="s">
        <v>55</v>
      </c>
      <c r="C282" t="s">
        <v>30</v>
      </c>
      <c r="D282" t="s">
        <v>1371</v>
      </c>
      <c r="E282" t="s">
        <v>315</v>
      </c>
      <c r="F282" t="s">
        <v>304</v>
      </c>
      <c r="G282">
        <v>70</v>
      </c>
      <c r="H282">
        <v>1</v>
      </c>
      <c r="I282" s="7">
        <v>0</v>
      </c>
      <c r="J282" s="7">
        <v>3</v>
      </c>
      <c r="K282" s="7">
        <v>14</v>
      </c>
      <c r="L282" s="5" t="str">
        <f>VLOOKUP(X282,[7]Inputs!$A:$F,6,FALSE)</f>
        <v>1.0573</v>
      </c>
      <c r="M282" s="5" t="str">
        <f>VLOOKUP(X282,[7]Inputs!$A:$H,8,FALSE)</f>
        <v>1.0125</v>
      </c>
      <c r="N282" s="5" t="str">
        <f>VLOOKUP(X282,[7]Inputs!$A:$H,7,FALSE)</f>
        <v>1.0300</v>
      </c>
      <c r="O282">
        <v>0</v>
      </c>
      <c r="P282">
        <v>0</v>
      </c>
      <c r="Q282">
        <v>0</v>
      </c>
      <c r="R282">
        <v>0</v>
      </c>
      <c r="S282">
        <f>SQRT((100/(J282*[7]Inputs!$B$9))^2/(K282^2+1))*[7]Inputs!$B$8^2/100</f>
        <v>3.9788737147094158</v>
      </c>
      <c r="T282">
        <f>SQRT((100/(J282*[7]Inputs!$B$9))^2-SQRT((100/(J282*[7]Inputs!$B$9))^2/(K282^2+1))^2)*[7]Inputs!$B$8^2/100/2/PI()/50</f>
        <v>0.17731207749763631</v>
      </c>
      <c r="U282">
        <v>0</v>
      </c>
      <c r="V282">
        <v>0</v>
      </c>
      <c r="W282" t="str">
        <f t="shared" si="10"/>
        <v>PSCAD_DMAT_SF_V.Gstep_SCR3_XR14_P1_Q0_V.Gstep.157.1</v>
      </c>
      <c r="X282" t="str">
        <f t="shared" si="11"/>
        <v>1_0_3_14</v>
      </c>
      <c r="Z282">
        <v>0</v>
      </c>
    </row>
    <row r="283" spans="1:26" x14ac:dyDescent="0.25">
      <c r="A283" s="1" t="s">
        <v>617</v>
      </c>
      <c r="B283" t="s">
        <v>55</v>
      </c>
      <c r="C283" t="s">
        <v>30</v>
      </c>
      <c r="D283" t="s">
        <v>1371</v>
      </c>
      <c r="E283" t="s">
        <v>315</v>
      </c>
      <c r="F283" t="s">
        <v>304</v>
      </c>
      <c r="G283">
        <v>70</v>
      </c>
      <c r="H283">
        <v>1</v>
      </c>
      <c r="I283" s="7">
        <v>0</v>
      </c>
      <c r="J283" s="7">
        <v>3</v>
      </c>
      <c r="K283" s="7">
        <v>3</v>
      </c>
      <c r="L283" s="5" t="str">
        <f>VLOOKUP(X283,[7]Inputs!$A:$F,6,FALSE)</f>
        <v>0.9773</v>
      </c>
      <c r="M283" s="5" t="str">
        <f>VLOOKUP(X283,[7]Inputs!$A:$H,8,FALSE)</f>
        <v>1.0125</v>
      </c>
      <c r="N283" s="5" t="str">
        <f>VLOOKUP(X283,[7]Inputs!$A:$H,7,FALSE)</f>
        <v>1.0300</v>
      </c>
      <c r="O283">
        <v>0</v>
      </c>
      <c r="P283">
        <v>0</v>
      </c>
      <c r="Q283">
        <v>0</v>
      </c>
      <c r="R283">
        <v>0</v>
      </c>
      <c r="S283">
        <f>SQRT((100/(J283*[7]Inputs!$B$9))^2/(K283^2+1))*[7]Inputs!$B$8^2/100</f>
        <v>17.660104471401873</v>
      </c>
      <c r="T283">
        <f>SQRT((100/(J283*[7]Inputs!$B$9))^2-SQRT((100/(J283*[7]Inputs!$B$9))^2/(K283^2+1))^2)*[7]Inputs!$B$8^2/100/2/PI()/50</f>
        <v>0.16864157532857349</v>
      </c>
      <c r="U283">
        <v>0</v>
      </c>
      <c r="V283">
        <v>0</v>
      </c>
      <c r="W283" t="str">
        <f t="shared" si="10"/>
        <v>PSCAD_DMAT_SF_V.Gstep_SCR3_XR3_P1_Q0_V.Gstep.157.2</v>
      </c>
      <c r="X283" t="str">
        <f t="shared" si="11"/>
        <v>1_0_3_3</v>
      </c>
      <c r="Z283">
        <v>0</v>
      </c>
    </row>
    <row r="284" spans="1:26" x14ac:dyDescent="0.25">
      <c r="A284" s="1" t="s">
        <v>618</v>
      </c>
      <c r="B284" t="s">
        <v>55</v>
      </c>
      <c r="C284" t="s">
        <v>30</v>
      </c>
      <c r="D284" t="s">
        <v>1371</v>
      </c>
      <c r="E284" t="s">
        <v>315</v>
      </c>
      <c r="F284" t="s">
        <v>304</v>
      </c>
      <c r="G284">
        <v>70</v>
      </c>
      <c r="H284">
        <v>0.05</v>
      </c>
      <c r="I284" s="7">
        <v>0</v>
      </c>
      <c r="J284" s="7">
        <v>3</v>
      </c>
      <c r="K284" s="7">
        <v>14</v>
      </c>
      <c r="L284" s="5" t="str">
        <f>VLOOKUP(X284,[7]Inputs!$A:$F,6,FALSE)</f>
        <v>1.0288</v>
      </c>
      <c r="M284" s="5" t="str">
        <f>VLOOKUP(X284,[7]Inputs!$A:$H,8,FALSE)</f>
        <v>1.0000</v>
      </c>
      <c r="N284" s="5" t="str">
        <f>VLOOKUP(X284,[7]Inputs!$A:$H,7,FALSE)</f>
        <v>1.0300</v>
      </c>
      <c r="O284">
        <v>0</v>
      </c>
      <c r="P284">
        <v>0</v>
      </c>
      <c r="Q284">
        <v>0</v>
      </c>
      <c r="R284">
        <v>0</v>
      </c>
      <c r="S284">
        <f>SQRT((100/(J284*[7]Inputs!$B$9))^2/(K284^2+1))*[7]Inputs!$B$8^2/100</f>
        <v>3.9788737147094158</v>
      </c>
      <c r="T284">
        <f>SQRT((100/(J284*[7]Inputs!$B$9))^2-SQRT((100/(J284*[7]Inputs!$B$9))^2/(K284^2+1))^2)*[7]Inputs!$B$8^2/100/2/PI()/50</f>
        <v>0.17731207749763631</v>
      </c>
      <c r="U284">
        <v>0</v>
      </c>
      <c r="V284">
        <v>0</v>
      </c>
      <c r="W284" t="str">
        <f t="shared" si="10"/>
        <v>PSCAD_DMAT_SF_V.Gstep_SCR3_XR14_P0.05_Q0_V.Gstep.158.1</v>
      </c>
      <c r="X284" t="str">
        <f t="shared" si="11"/>
        <v>0.05_0_3_14</v>
      </c>
      <c r="Z284">
        <v>0</v>
      </c>
    </row>
    <row r="285" spans="1:26" x14ac:dyDescent="0.25">
      <c r="A285" s="1" t="s">
        <v>619</v>
      </c>
      <c r="B285" t="s">
        <v>55</v>
      </c>
      <c r="C285" t="s">
        <v>30</v>
      </c>
      <c r="D285" t="s">
        <v>1371</v>
      </c>
      <c r="E285" t="s">
        <v>315</v>
      </c>
      <c r="F285" t="s">
        <v>304</v>
      </c>
      <c r="G285">
        <v>70</v>
      </c>
      <c r="H285">
        <v>0.05</v>
      </c>
      <c r="I285" s="7">
        <v>0</v>
      </c>
      <c r="J285" s="7">
        <v>3</v>
      </c>
      <c r="K285" s="7">
        <v>3</v>
      </c>
      <c r="L285" s="5" t="str">
        <f>VLOOKUP(X285,[7]Inputs!$A:$F,6,FALSE)</f>
        <v>1.0249</v>
      </c>
      <c r="M285" s="5" t="str">
        <f>VLOOKUP(X285,[7]Inputs!$A:$H,8,FALSE)</f>
        <v>1.0000</v>
      </c>
      <c r="N285" s="5" t="str">
        <f>VLOOKUP(X285,[7]Inputs!$A:$H,7,FALSE)</f>
        <v>1.0300</v>
      </c>
      <c r="O285">
        <v>0</v>
      </c>
      <c r="P285">
        <v>0</v>
      </c>
      <c r="Q285">
        <v>0</v>
      </c>
      <c r="R285">
        <v>0</v>
      </c>
      <c r="S285">
        <f>SQRT((100/(J285*[7]Inputs!$B$9))^2/(K285^2+1))*[7]Inputs!$B$8^2/100</f>
        <v>17.660104471401873</v>
      </c>
      <c r="T285">
        <f>SQRT((100/(J285*[7]Inputs!$B$9))^2-SQRT((100/(J285*[7]Inputs!$B$9))^2/(K285^2+1))^2)*[7]Inputs!$B$8^2/100/2/PI()/50</f>
        <v>0.16864157532857349</v>
      </c>
      <c r="U285">
        <v>0</v>
      </c>
      <c r="V285">
        <v>0</v>
      </c>
      <c r="W285" t="str">
        <f t="shared" si="10"/>
        <v>PSCAD_DMAT_SF_V.Gstep_SCR3_XR3_P0.05_Q0_V.Gstep.158.2</v>
      </c>
      <c r="X285" t="str">
        <f t="shared" si="11"/>
        <v>0.05_0_3_3</v>
      </c>
      <c r="Z285">
        <v>0</v>
      </c>
    </row>
    <row r="286" spans="1:26" x14ac:dyDescent="0.25">
      <c r="A286" s="1" t="s">
        <v>620</v>
      </c>
      <c r="B286" t="s">
        <v>55</v>
      </c>
      <c r="C286" t="s">
        <v>30</v>
      </c>
      <c r="D286" t="s">
        <v>1371</v>
      </c>
      <c r="E286" t="s">
        <v>315</v>
      </c>
      <c r="F286" t="s">
        <v>304</v>
      </c>
      <c r="G286">
        <v>70</v>
      </c>
      <c r="H286">
        <v>1</v>
      </c>
      <c r="I286" s="7">
        <v>0</v>
      </c>
      <c r="J286" s="7">
        <f>[7]Inputs!$B$6</f>
        <v>7.06</v>
      </c>
      <c r="K286" s="7">
        <f>[7]Inputs!$C$6</f>
        <v>1.63</v>
      </c>
      <c r="L286" s="5" t="str">
        <f>VLOOKUP(X286,[7]Inputs!$A:$F,6,FALSE)</f>
        <v>0.9653</v>
      </c>
      <c r="M286" s="5" t="str">
        <f>VLOOKUP(X286,[7]Inputs!$A:$H,8,FALSE)</f>
        <v>1.0000</v>
      </c>
      <c r="N286" s="5" t="str">
        <f>VLOOKUP(X286,[7]Inputs!$A:$H,7,FALSE)</f>
        <v>1.0300</v>
      </c>
      <c r="O286">
        <v>0</v>
      </c>
      <c r="P286">
        <v>0</v>
      </c>
      <c r="Q286">
        <v>0</v>
      </c>
      <c r="R286">
        <v>0</v>
      </c>
      <c r="S286">
        <f>SQRT((100/(J286*[7]Inputs!$B$9))^2/(K286^2+1))*[7]Inputs!$B$8^2/100</f>
        <v>12.409471324438538</v>
      </c>
      <c r="T286">
        <f>SQRT((100/(J286*[7]Inputs!$B$9))^2-SQRT((100/(J286*[7]Inputs!$B$9))^2/(K286^2+1))^2)*[7]Inputs!$B$8^2/100/2/PI()/50</f>
        <v>6.4385935699593638E-2</v>
      </c>
      <c r="U286">
        <v>0</v>
      </c>
      <c r="V286">
        <v>0</v>
      </c>
      <c r="W286" t="str">
        <f t="shared" si="10"/>
        <v>PSCAD_DMAT_SF_V.Gstep_SCR7.06_XR1.63_P1_Q0_V.Gstep.159.1</v>
      </c>
      <c r="X286" t="str">
        <f t="shared" si="11"/>
        <v>1_0_7.06_1.63</v>
      </c>
      <c r="Z286">
        <v>0</v>
      </c>
    </row>
    <row r="287" spans="1:26" x14ac:dyDescent="0.25">
      <c r="A287" s="1" t="s">
        <v>621</v>
      </c>
      <c r="B287" t="s">
        <v>55</v>
      </c>
      <c r="C287" t="s">
        <v>30</v>
      </c>
      <c r="D287" t="s">
        <v>1371</v>
      </c>
      <c r="E287" t="s">
        <v>315</v>
      </c>
      <c r="F287" t="s">
        <v>304</v>
      </c>
      <c r="G287">
        <v>70</v>
      </c>
      <c r="H287">
        <v>1</v>
      </c>
      <c r="I287" s="7">
        <v>0</v>
      </c>
      <c r="J287" s="7">
        <f>[7]Inputs!$B$7</f>
        <v>4.53</v>
      </c>
      <c r="K287" s="7">
        <f>[7]Inputs!$C$7</f>
        <v>1.21</v>
      </c>
      <c r="L287" s="5" t="str">
        <f>VLOOKUP(X287,[7]Inputs!$A:$F,6,FALSE)</f>
        <v>0.9087</v>
      </c>
      <c r="M287" s="5" t="str">
        <f>VLOOKUP(X287,[7]Inputs!$A:$H,8,FALSE)</f>
        <v>1.0000</v>
      </c>
      <c r="N287" s="5" t="str">
        <f>VLOOKUP(X287,[7]Inputs!$A:$H,7,FALSE)</f>
        <v>1.0300</v>
      </c>
      <c r="O287">
        <v>0</v>
      </c>
      <c r="P287">
        <v>0</v>
      </c>
      <c r="Q287">
        <v>0</v>
      </c>
      <c r="R287">
        <v>0</v>
      </c>
      <c r="S287">
        <f>SQRT((100/(J287*[7]Inputs!$B$9))^2/(K287^2+1))*[7]Inputs!$B$8^2/100</f>
        <v>23.560643977140487</v>
      </c>
      <c r="T287">
        <f>SQRT((100/(J287*[7]Inputs!$B$9))^2-SQRT((100/(J287*[7]Inputs!$B$9))^2/(K287^2+1))^2)*[7]Inputs!$B$8^2/100/2/PI()/50</f>
        <v>9.0744989423642869E-2</v>
      </c>
      <c r="U287">
        <v>0</v>
      </c>
      <c r="V287">
        <v>0</v>
      </c>
      <c r="W287" t="str">
        <f t="shared" si="10"/>
        <v>PSCAD_DMAT_SF_V.Gstep_SCR4.53_XR1.21_P1_Q0_V.Gstep.159.2</v>
      </c>
      <c r="X287" t="str">
        <f t="shared" si="11"/>
        <v>1_0_4.53_1.21</v>
      </c>
      <c r="Z287">
        <v>0</v>
      </c>
    </row>
    <row r="288" spans="1:26" x14ac:dyDescent="0.25">
      <c r="A288" s="1" t="s">
        <v>622</v>
      </c>
      <c r="B288" t="s">
        <v>55</v>
      </c>
      <c r="C288" t="s">
        <v>30</v>
      </c>
      <c r="D288" t="s">
        <v>1371</v>
      </c>
      <c r="E288" t="s">
        <v>315</v>
      </c>
      <c r="F288" t="s">
        <v>304</v>
      </c>
      <c r="G288">
        <v>70</v>
      </c>
      <c r="H288">
        <v>0.05</v>
      </c>
      <c r="I288" s="7">
        <v>0</v>
      </c>
      <c r="J288" s="7">
        <f>[7]Inputs!$B$6</f>
        <v>7.06</v>
      </c>
      <c r="K288" s="7">
        <f>[7]Inputs!$C$6</f>
        <v>1.63</v>
      </c>
      <c r="L288" s="5" t="str">
        <f>VLOOKUP(X288,[7]Inputs!$A:$F,6,FALSE)</f>
        <v>1.0264</v>
      </c>
      <c r="M288" s="5" t="str">
        <f>VLOOKUP(X288,[7]Inputs!$A:$H,8,FALSE)</f>
        <v>1.0000</v>
      </c>
      <c r="N288" s="5" t="str">
        <f>VLOOKUP(X288,[7]Inputs!$A:$H,7,FALSE)</f>
        <v>1.0300</v>
      </c>
      <c r="O288">
        <v>0</v>
      </c>
      <c r="P288">
        <v>0</v>
      </c>
      <c r="Q288">
        <v>0</v>
      </c>
      <c r="R288">
        <v>0</v>
      </c>
      <c r="S288">
        <f>SQRT((100/(J288*[7]Inputs!$B$9))^2/(K288^2+1))*[7]Inputs!$B$8^2/100</f>
        <v>12.409471324438538</v>
      </c>
      <c r="T288">
        <f>SQRT((100/(J288*[7]Inputs!$B$9))^2-SQRT((100/(J288*[7]Inputs!$B$9))^2/(K288^2+1))^2)*[7]Inputs!$B$8^2/100/2/PI()/50</f>
        <v>6.4385935699593638E-2</v>
      </c>
      <c r="U288">
        <v>0</v>
      </c>
      <c r="V288">
        <v>0</v>
      </c>
      <c r="W288" t="str">
        <f t="shared" si="10"/>
        <v>PSCAD_DMAT_SF_V.Gstep_SCR7.06_XR1.63_P0.05_Q0_V.Gstep.160.1</v>
      </c>
      <c r="X288" t="str">
        <f t="shared" si="11"/>
        <v>0.05_0_7.06_1.63</v>
      </c>
      <c r="Z288">
        <v>0</v>
      </c>
    </row>
    <row r="289" spans="1:26" x14ac:dyDescent="0.25">
      <c r="A289" s="1" t="s">
        <v>623</v>
      </c>
      <c r="B289" t="s">
        <v>55</v>
      </c>
      <c r="C289" t="s">
        <v>30</v>
      </c>
      <c r="D289" t="s">
        <v>1371</v>
      </c>
      <c r="E289" t="s">
        <v>315</v>
      </c>
      <c r="F289" t="s">
        <v>304</v>
      </c>
      <c r="G289">
        <v>70</v>
      </c>
      <c r="H289">
        <v>0.05</v>
      </c>
      <c r="I289" s="7">
        <v>0</v>
      </c>
      <c r="J289" s="7">
        <f>[7]Inputs!$B$7</f>
        <v>4.53</v>
      </c>
      <c r="K289" s="7">
        <f>[7]Inputs!$C$7</f>
        <v>1.21</v>
      </c>
      <c r="L289" s="5" t="str">
        <f>VLOOKUP(X289,[7]Inputs!$A:$F,6,FALSE)</f>
        <v>1.0233</v>
      </c>
      <c r="M289" s="5" t="str">
        <f>VLOOKUP(X289,[7]Inputs!$A:$H,8,FALSE)</f>
        <v>1.0000</v>
      </c>
      <c r="N289" s="5" t="str">
        <f>VLOOKUP(X289,[7]Inputs!$A:$H,7,FALSE)</f>
        <v>1.0300</v>
      </c>
      <c r="O289">
        <v>0</v>
      </c>
      <c r="P289">
        <v>0</v>
      </c>
      <c r="Q289">
        <v>0</v>
      </c>
      <c r="R289">
        <v>0</v>
      </c>
      <c r="S289">
        <f>SQRT((100/(J289*[7]Inputs!$B$9))^2/(K289^2+1))*[7]Inputs!$B$8^2/100</f>
        <v>23.560643977140487</v>
      </c>
      <c r="T289">
        <f>SQRT((100/(J289*[7]Inputs!$B$9))^2-SQRT((100/(J289*[7]Inputs!$B$9))^2/(K289^2+1))^2)*[7]Inputs!$B$8^2/100/2/PI()/50</f>
        <v>9.0744989423642869E-2</v>
      </c>
      <c r="U289">
        <v>0</v>
      </c>
      <c r="V289">
        <v>0</v>
      </c>
      <c r="W289" t="str">
        <f t="shared" si="10"/>
        <v>PSCAD_DMAT_SF_V.Gstep_SCR4.53_XR1.21_P0.05_Q0_V.Gstep.160.2</v>
      </c>
      <c r="X289" t="str">
        <f t="shared" si="11"/>
        <v>0.05_0_4.53_1.21</v>
      </c>
      <c r="Z289">
        <v>0</v>
      </c>
    </row>
    <row r="290" spans="1:26" x14ac:dyDescent="0.25">
      <c r="A290" s="1" t="s">
        <v>624</v>
      </c>
      <c r="B290" t="s">
        <v>55</v>
      </c>
      <c r="C290" t="s">
        <v>31</v>
      </c>
      <c r="D290" t="s">
        <v>1371</v>
      </c>
      <c r="E290" t="s">
        <v>316</v>
      </c>
      <c r="F290" t="s">
        <v>304</v>
      </c>
      <c r="G290">
        <v>100</v>
      </c>
      <c r="H290">
        <v>1</v>
      </c>
      <c r="I290" s="7">
        <v>0</v>
      </c>
      <c r="J290" s="7">
        <v>10</v>
      </c>
      <c r="K290" s="7">
        <v>14</v>
      </c>
      <c r="L290" s="5" t="str">
        <f>VLOOKUP(X290,[7]Inputs!$A:$F,6,FALSE)</f>
        <v>1.0276</v>
      </c>
      <c r="M290" s="5" t="str">
        <f>VLOOKUP(X290,[7]Inputs!$A:$H,8,FALSE)</f>
        <v>1.0125</v>
      </c>
      <c r="N290" s="5" t="str">
        <f>VLOOKUP(X290,[7]Inputs!$A:$H,7,FALSE)</f>
        <v>1.0300</v>
      </c>
      <c r="O290">
        <v>0</v>
      </c>
      <c r="P290">
        <v>0</v>
      </c>
      <c r="Q290">
        <v>0</v>
      </c>
      <c r="R290">
        <v>0</v>
      </c>
      <c r="S290">
        <f>SQRT((100/(J290*[7]Inputs!$B$9))^2/(K290^2+1))*[7]Inputs!$B$8^2/100</f>
        <v>1.1936621144128245</v>
      </c>
      <c r="T290">
        <f>SQRT((100/(J290*[7]Inputs!$B$9))^2-SQRT((100/(J290*[7]Inputs!$B$9))^2/(K290^2+1))^2)*[7]Inputs!$B$8^2/100/2/PI()/50</f>
        <v>5.3193623249290889E-2</v>
      </c>
      <c r="U290">
        <v>0</v>
      </c>
      <c r="V290">
        <v>0</v>
      </c>
      <c r="W290" t="str">
        <f t="shared" si="10"/>
        <v>PSCAD_DMAT_SF_Q.Spnt_SCR10_XR14_P1_Q0_Q.Spnt.161.1</v>
      </c>
      <c r="X290" t="str">
        <f t="shared" si="11"/>
        <v>1_0_10_14</v>
      </c>
      <c r="Z290">
        <v>0</v>
      </c>
    </row>
    <row r="291" spans="1:26" x14ac:dyDescent="0.25">
      <c r="A291" s="1" t="s">
        <v>625</v>
      </c>
      <c r="B291" t="s">
        <v>55</v>
      </c>
      <c r="C291" t="s">
        <v>31</v>
      </c>
      <c r="D291" t="s">
        <v>1371</v>
      </c>
      <c r="E291" t="s">
        <v>316</v>
      </c>
      <c r="F291" t="s">
        <v>304</v>
      </c>
      <c r="G291">
        <v>100</v>
      </c>
      <c r="H291">
        <v>1</v>
      </c>
      <c r="I291" s="7">
        <v>0</v>
      </c>
      <c r="J291" s="7">
        <v>10</v>
      </c>
      <c r="K291" s="7">
        <v>3</v>
      </c>
      <c r="L291" s="5" t="str">
        <f>VLOOKUP(X291,[7]Inputs!$A:$F,6,FALSE)</f>
        <v>1.0035</v>
      </c>
      <c r="M291" s="5" t="str">
        <f>VLOOKUP(X291,[7]Inputs!$A:$H,8,FALSE)</f>
        <v>1.0125</v>
      </c>
      <c r="N291" s="5" t="str">
        <f>VLOOKUP(X291,[7]Inputs!$A:$H,7,FALSE)</f>
        <v>1.0300</v>
      </c>
      <c r="O291">
        <v>0</v>
      </c>
      <c r="P291">
        <v>0</v>
      </c>
      <c r="Q291">
        <v>0</v>
      </c>
      <c r="R291">
        <v>0</v>
      </c>
      <c r="S291">
        <f>SQRT((100/(J291*[7]Inputs!$B$9))^2/(K291^2+1))*[7]Inputs!$B$8^2/100</f>
        <v>5.2980313414205611</v>
      </c>
      <c r="T291">
        <f>SQRT((100/(J291*[7]Inputs!$B$9))^2-SQRT((100/(J291*[7]Inputs!$B$9))^2/(K291^2+1))^2)*[7]Inputs!$B$8^2/100/2/PI()/50</f>
        <v>5.0592472598572046E-2</v>
      </c>
      <c r="U291">
        <v>0</v>
      </c>
      <c r="V291">
        <v>0</v>
      </c>
      <c r="W291" t="str">
        <f t="shared" si="10"/>
        <v>PSCAD_DMAT_SF_Q.Spnt_SCR10_XR3_P1_Q0_Q.Spnt.161.2</v>
      </c>
      <c r="X291" t="str">
        <f t="shared" si="11"/>
        <v>1_0_10_3</v>
      </c>
      <c r="Z291">
        <v>0</v>
      </c>
    </row>
    <row r="292" spans="1:26" x14ac:dyDescent="0.25">
      <c r="A292" s="1" t="s">
        <v>626</v>
      </c>
      <c r="B292" t="s">
        <v>55</v>
      </c>
      <c r="C292" t="s">
        <v>31</v>
      </c>
      <c r="D292" t="s">
        <v>1371</v>
      </c>
      <c r="E292" t="s">
        <v>316</v>
      </c>
      <c r="F292" t="s">
        <v>304</v>
      </c>
      <c r="G292">
        <v>100</v>
      </c>
      <c r="H292">
        <v>0.05</v>
      </c>
      <c r="I292" s="7">
        <v>0</v>
      </c>
      <c r="J292" s="7">
        <v>10</v>
      </c>
      <c r="K292" s="7">
        <v>14</v>
      </c>
      <c r="L292" s="5" t="str">
        <f>VLOOKUP(X292,[7]Inputs!$A:$F,6,FALSE)</f>
        <v>1.0296</v>
      </c>
      <c r="M292" s="5" t="str">
        <f>VLOOKUP(X292,[7]Inputs!$A:$H,8,FALSE)</f>
        <v>1.0000</v>
      </c>
      <c r="N292" s="5" t="str">
        <f>VLOOKUP(X292,[7]Inputs!$A:$H,7,FALSE)</f>
        <v>1.0300</v>
      </c>
      <c r="O292">
        <v>0</v>
      </c>
      <c r="P292">
        <v>0</v>
      </c>
      <c r="Q292">
        <v>0</v>
      </c>
      <c r="R292">
        <v>0</v>
      </c>
      <c r="S292">
        <f>SQRT((100/(J292*[7]Inputs!$B$9))^2/(K292^2+1))*[7]Inputs!$B$8^2/100</f>
        <v>1.1936621144128245</v>
      </c>
      <c r="T292">
        <f>SQRT((100/(J292*[7]Inputs!$B$9))^2-SQRT((100/(J292*[7]Inputs!$B$9))^2/(K292^2+1))^2)*[7]Inputs!$B$8^2/100/2/PI()/50</f>
        <v>5.3193623249290889E-2</v>
      </c>
      <c r="U292">
        <v>0</v>
      </c>
      <c r="V292">
        <v>0</v>
      </c>
      <c r="W292" t="str">
        <f t="shared" si="10"/>
        <v>PSCAD_DMAT_SF_Q.Spnt_SCR10_XR14_P0.05_Q0_Q.Spnt.162.1</v>
      </c>
      <c r="X292" t="str">
        <f t="shared" si="11"/>
        <v>0.05_0_10_14</v>
      </c>
      <c r="Z292">
        <v>0</v>
      </c>
    </row>
    <row r="293" spans="1:26" x14ac:dyDescent="0.25">
      <c r="A293" s="1" t="s">
        <v>627</v>
      </c>
      <c r="B293" t="s">
        <v>55</v>
      </c>
      <c r="C293" t="s">
        <v>31</v>
      </c>
      <c r="D293" t="s">
        <v>1371</v>
      </c>
      <c r="E293" t="s">
        <v>316</v>
      </c>
      <c r="F293" t="s">
        <v>304</v>
      </c>
      <c r="G293">
        <v>100</v>
      </c>
      <c r="H293">
        <v>0.05</v>
      </c>
      <c r="I293" s="7">
        <v>0</v>
      </c>
      <c r="J293" s="7">
        <v>10</v>
      </c>
      <c r="K293" s="7">
        <v>3</v>
      </c>
      <c r="L293" s="5" t="str">
        <f>VLOOKUP(X293,[7]Inputs!$A:$F,6,FALSE)</f>
        <v>1.0284</v>
      </c>
      <c r="M293" s="5" t="str">
        <f>VLOOKUP(X293,[7]Inputs!$A:$H,8,FALSE)</f>
        <v>1.0000</v>
      </c>
      <c r="N293" s="5" t="str">
        <f>VLOOKUP(X293,[7]Inputs!$A:$H,7,FALSE)</f>
        <v>1.0300</v>
      </c>
      <c r="O293">
        <v>0</v>
      </c>
      <c r="P293">
        <v>0</v>
      </c>
      <c r="Q293">
        <v>0</v>
      </c>
      <c r="R293">
        <v>0</v>
      </c>
      <c r="S293">
        <f>SQRT((100/(J293*[7]Inputs!$B$9))^2/(K293^2+1))*[7]Inputs!$B$8^2/100</f>
        <v>5.2980313414205611</v>
      </c>
      <c r="T293">
        <f>SQRT((100/(J293*[7]Inputs!$B$9))^2-SQRT((100/(J293*[7]Inputs!$B$9))^2/(K293^2+1))^2)*[7]Inputs!$B$8^2/100/2/PI()/50</f>
        <v>5.0592472598572046E-2</v>
      </c>
      <c r="U293">
        <v>0</v>
      </c>
      <c r="V293">
        <v>0</v>
      </c>
      <c r="W293" t="str">
        <f t="shared" si="10"/>
        <v>PSCAD_DMAT_SF_Q.Spnt_SCR10_XR3_P0.05_Q0_Q.Spnt.162.2</v>
      </c>
      <c r="X293" t="str">
        <f t="shared" si="11"/>
        <v>0.05_0_10_3</v>
      </c>
      <c r="Z293">
        <v>0</v>
      </c>
    </row>
    <row r="294" spans="1:26" x14ac:dyDescent="0.25">
      <c r="A294" s="1" t="s">
        <v>628</v>
      </c>
      <c r="B294" t="s">
        <v>55</v>
      </c>
      <c r="C294" t="s">
        <v>31</v>
      </c>
      <c r="D294" t="s">
        <v>1371</v>
      </c>
      <c r="E294" t="s">
        <v>316</v>
      </c>
      <c r="F294" t="s">
        <v>304</v>
      </c>
      <c r="G294">
        <v>100</v>
      </c>
      <c r="H294">
        <v>1</v>
      </c>
      <c r="I294" s="7">
        <v>0</v>
      </c>
      <c r="J294" s="7">
        <v>3</v>
      </c>
      <c r="K294" s="7">
        <v>14</v>
      </c>
      <c r="L294" s="5" t="str">
        <f>VLOOKUP(X294,[7]Inputs!$A:$F,6,FALSE)</f>
        <v>1.0573</v>
      </c>
      <c r="M294" s="5" t="str">
        <f>VLOOKUP(X294,[7]Inputs!$A:$H,8,FALSE)</f>
        <v>1.0125</v>
      </c>
      <c r="N294" s="5" t="str">
        <f>VLOOKUP(X294,[7]Inputs!$A:$H,7,FALSE)</f>
        <v>1.0300</v>
      </c>
      <c r="O294">
        <v>0</v>
      </c>
      <c r="P294">
        <v>0</v>
      </c>
      <c r="Q294">
        <v>0</v>
      </c>
      <c r="R294">
        <v>0</v>
      </c>
      <c r="S294">
        <f>SQRT((100/(J294*[7]Inputs!$B$9))^2/(K294^2+1))*[7]Inputs!$B$8^2/100</f>
        <v>3.9788737147094158</v>
      </c>
      <c r="T294">
        <f>SQRT((100/(J294*[7]Inputs!$B$9))^2-SQRT((100/(J294*[7]Inputs!$B$9))^2/(K294^2+1))^2)*[7]Inputs!$B$8^2/100/2/PI()/50</f>
        <v>0.17731207749763631</v>
      </c>
      <c r="U294">
        <v>0</v>
      </c>
      <c r="V294">
        <v>0</v>
      </c>
      <c r="W294" t="str">
        <f t="shared" si="10"/>
        <v>PSCAD_DMAT_SF_Q.Spnt_SCR3_XR14_P1_Q0_Q.Spnt.163.1</v>
      </c>
      <c r="X294" t="str">
        <f t="shared" si="11"/>
        <v>1_0_3_14</v>
      </c>
      <c r="Z294">
        <v>0</v>
      </c>
    </row>
    <row r="295" spans="1:26" x14ac:dyDescent="0.25">
      <c r="A295" s="1" t="s">
        <v>629</v>
      </c>
      <c r="B295" t="s">
        <v>55</v>
      </c>
      <c r="C295" t="s">
        <v>31</v>
      </c>
      <c r="D295" t="s">
        <v>1371</v>
      </c>
      <c r="E295" t="s">
        <v>316</v>
      </c>
      <c r="F295" t="s">
        <v>304</v>
      </c>
      <c r="G295">
        <v>100</v>
      </c>
      <c r="H295">
        <v>1</v>
      </c>
      <c r="I295" s="7">
        <v>0</v>
      </c>
      <c r="J295" s="7">
        <v>3</v>
      </c>
      <c r="K295" s="7">
        <v>3</v>
      </c>
      <c r="L295" s="5" t="str">
        <f>VLOOKUP(X295,[7]Inputs!$A:$F,6,FALSE)</f>
        <v>0.9773</v>
      </c>
      <c r="M295" s="5" t="str">
        <f>VLOOKUP(X295,[7]Inputs!$A:$H,8,FALSE)</f>
        <v>1.0125</v>
      </c>
      <c r="N295" s="5" t="str">
        <f>VLOOKUP(X295,[7]Inputs!$A:$H,7,FALSE)</f>
        <v>1.0300</v>
      </c>
      <c r="O295">
        <v>0</v>
      </c>
      <c r="P295">
        <v>0</v>
      </c>
      <c r="Q295">
        <v>0</v>
      </c>
      <c r="R295">
        <v>0</v>
      </c>
      <c r="S295">
        <f>SQRT((100/(J295*[7]Inputs!$B$9))^2/(K295^2+1))*[7]Inputs!$B$8^2/100</f>
        <v>17.660104471401873</v>
      </c>
      <c r="T295">
        <f>SQRT((100/(J295*[7]Inputs!$B$9))^2-SQRT((100/(J295*[7]Inputs!$B$9))^2/(K295^2+1))^2)*[7]Inputs!$B$8^2/100/2/PI()/50</f>
        <v>0.16864157532857349</v>
      </c>
      <c r="U295">
        <v>0</v>
      </c>
      <c r="V295">
        <v>0</v>
      </c>
      <c r="W295" t="str">
        <f t="shared" si="10"/>
        <v>PSCAD_DMAT_SF_Q.Spnt_SCR3_XR3_P1_Q0_Q.Spnt.163.2</v>
      </c>
      <c r="X295" t="str">
        <f t="shared" si="11"/>
        <v>1_0_3_3</v>
      </c>
      <c r="Z295">
        <v>0</v>
      </c>
    </row>
    <row r="296" spans="1:26" x14ac:dyDescent="0.25">
      <c r="A296" s="1" t="s">
        <v>630</v>
      </c>
      <c r="B296" t="s">
        <v>55</v>
      </c>
      <c r="C296" t="s">
        <v>31</v>
      </c>
      <c r="D296" t="s">
        <v>1371</v>
      </c>
      <c r="E296" t="s">
        <v>316</v>
      </c>
      <c r="F296" t="s">
        <v>304</v>
      </c>
      <c r="G296">
        <v>100</v>
      </c>
      <c r="H296">
        <v>0.05</v>
      </c>
      <c r="I296" s="7">
        <v>0</v>
      </c>
      <c r="J296" s="7">
        <v>3</v>
      </c>
      <c r="K296" s="7">
        <v>14</v>
      </c>
      <c r="L296" s="5" t="str">
        <f>VLOOKUP(X296,[7]Inputs!$A:$F,6,FALSE)</f>
        <v>1.0288</v>
      </c>
      <c r="M296" s="5" t="str">
        <f>VLOOKUP(X296,[7]Inputs!$A:$H,8,FALSE)</f>
        <v>1.0000</v>
      </c>
      <c r="N296" s="5" t="str">
        <f>VLOOKUP(X296,[7]Inputs!$A:$H,7,FALSE)</f>
        <v>1.0300</v>
      </c>
      <c r="O296">
        <v>0</v>
      </c>
      <c r="P296">
        <v>0</v>
      </c>
      <c r="Q296">
        <v>0</v>
      </c>
      <c r="R296">
        <v>0</v>
      </c>
      <c r="S296">
        <f>SQRT((100/(J296*[7]Inputs!$B$9))^2/(K296^2+1))*[7]Inputs!$B$8^2/100</f>
        <v>3.9788737147094158</v>
      </c>
      <c r="T296">
        <f>SQRT((100/(J296*[7]Inputs!$B$9))^2-SQRT((100/(J296*[7]Inputs!$B$9))^2/(K296^2+1))^2)*[7]Inputs!$B$8^2/100/2/PI()/50</f>
        <v>0.17731207749763631</v>
      </c>
      <c r="U296">
        <v>0</v>
      </c>
      <c r="V296">
        <v>0</v>
      </c>
      <c r="W296" t="str">
        <f t="shared" si="10"/>
        <v>PSCAD_DMAT_SF_Q.Spnt_SCR3_XR14_P0.05_Q0_Q.Spnt.164.1</v>
      </c>
      <c r="X296" t="str">
        <f t="shared" si="11"/>
        <v>0.05_0_3_14</v>
      </c>
      <c r="Z296">
        <v>0</v>
      </c>
    </row>
    <row r="297" spans="1:26" x14ac:dyDescent="0.25">
      <c r="A297" s="1" t="s">
        <v>631</v>
      </c>
      <c r="B297" t="s">
        <v>55</v>
      </c>
      <c r="C297" t="s">
        <v>31</v>
      </c>
      <c r="D297" t="s">
        <v>1371</v>
      </c>
      <c r="E297" t="s">
        <v>316</v>
      </c>
      <c r="F297" t="s">
        <v>304</v>
      </c>
      <c r="G297">
        <v>100</v>
      </c>
      <c r="H297">
        <v>0.05</v>
      </c>
      <c r="I297" s="7">
        <v>0</v>
      </c>
      <c r="J297" s="7">
        <v>3</v>
      </c>
      <c r="K297" s="7">
        <v>3</v>
      </c>
      <c r="L297" s="5" t="str">
        <f>VLOOKUP(X297,[7]Inputs!$A:$F,6,FALSE)</f>
        <v>1.0249</v>
      </c>
      <c r="M297" s="5" t="str">
        <f>VLOOKUP(X297,[7]Inputs!$A:$H,8,FALSE)</f>
        <v>1.0000</v>
      </c>
      <c r="N297" s="5" t="str">
        <f>VLOOKUP(X297,[7]Inputs!$A:$H,7,FALSE)</f>
        <v>1.0300</v>
      </c>
      <c r="O297">
        <v>0</v>
      </c>
      <c r="P297">
        <v>0</v>
      </c>
      <c r="Q297">
        <v>0</v>
      </c>
      <c r="R297">
        <v>0</v>
      </c>
      <c r="S297">
        <f>SQRT((100/(J297*[7]Inputs!$B$9))^2/(K297^2+1))*[7]Inputs!$B$8^2/100</f>
        <v>17.660104471401873</v>
      </c>
      <c r="T297">
        <f>SQRT((100/(J297*[7]Inputs!$B$9))^2-SQRT((100/(J297*[7]Inputs!$B$9))^2/(K297^2+1))^2)*[7]Inputs!$B$8^2/100/2/PI()/50</f>
        <v>0.16864157532857349</v>
      </c>
      <c r="U297">
        <v>0</v>
      </c>
      <c r="V297">
        <v>0</v>
      </c>
      <c r="W297" t="str">
        <f t="shared" si="10"/>
        <v>PSCAD_DMAT_SF_Q.Spnt_SCR3_XR3_P0.05_Q0_Q.Spnt.164.2</v>
      </c>
      <c r="X297" t="str">
        <f t="shared" si="11"/>
        <v>0.05_0_3_3</v>
      </c>
      <c r="Z297">
        <v>0</v>
      </c>
    </row>
    <row r="298" spans="1:26" x14ac:dyDescent="0.25">
      <c r="A298" s="1" t="s">
        <v>632</v>
      </c>
      <c r="B298" t="s">
        <v>55</v>
      </c>
      <c r="C298" t="s">
        <v>31</v>
      </c>
      <c r="D298" t="s">
        <v>1371</v>
      </c>
      <c r="E298" t="s">
        <v>316</v>
      </c>
      <c r="F298" t="s">
        <v>304</v>
      </c>
      <c r="G298">
        <v>100</v>
      </c>
      <c r="H298">
        <v>1</v>
      </c>
      <c r="I298" s="7">
        <v>0</v>
      </c>
      <c r="J298" s="7">
        <f>[7]Inputs!$B$6</f>
        <v>7.06</v>
      </c>
      <c r="K298" s="7">
        <f>[7]Inputs!$C$6</f>
        <v>1.63</v>
      </c>
      <c r="L298" s="5" t="str">
        <f>VLOOKUP(X298,[7]Inputs!$A:$F,6,FALSE)</f>
        <v>0.9653</v>
      </c>
      <c r="M298" s="5" t="str">
        <f>VLOOKUP(X298,[7]Inputs!$A:$H,8,FALSE)</f>
        <v>1.0000</v>
      </c>
      <c r="N298" s="5" t="str">
        <f>VLOOKUP(X298,[7]Inputs!$A:$H,7,FALSE)</f>
        <v>1.0300</v>
      </c>
      <c r="O298">
        <v>0</v>
      </c>
      <c r="P298">
        <v>0</v>
      </c>
      <c r="Q298">
        <v>0</v>
      </c>
      <c r="R298">
        <v>0</v>
      </c>
      <c r="S298">
        <f>SQRT((100/(J298*[7]Inputs!$B$9))^2/(K298^2+1))*[7]Inputs!$B$8^2/100</f>
        <v>12.409471324438538</v>
      </c>
      <c r="T298">
        <f>SQRT((100/(J298*[7]Inputs!$B$9))^2-SQRT((100/(J298*[7]Inputs!$B$9))^2/(K298^2+1))^2)*[7]Inputs!$B$8^2/100/2/PI()/50</f>
        <v>6.4385935699593638E-2</v>
      </c>
      <c r="U298">
        <v>0</v>
      </c>
      <c r="V298">
        <v>0</v>
      </c>
      <c r="W298" t="str">
        <f t="shared" si="10"/>
        <v>PSCAD_DMAT_SF_Q.Spnt_SCR7.06_XR1.63_P1_Q0_Q.Spnt.165.1</v>
      </c>
      <c r="X298" t="str">
        <f t="shared" si="11"/>
        <v>1_0_7.06_1.63</v>
      </c>
      <c r="Z298">
        <v>0</v>
      </c>
    </row>
    <row r="299" spans="1:26" x14ac:dyDescent="0.25">
      <c r="A299" s="1" t="s">
        <v>633</v>
      </c>
      <c r="B299" t="s">
        <v>55</v>
      </c>
      <c r="C299" t="s">
        <v>31</v>
      </c>
      <c r="D299" t="s">
        <v>1371</v>
      </c>
      <c r="E299" t="s">
        <v>316</v>
      </c>
      <c r="F299" t="s">
        <v>304</v>
      </c>
      <c r="G299">
        <v>100</v>
      </c>
      <c r="H299">
        <v>1</v>
      </c>
      <c r="I299" s="7">
        <v>0</v>
      </c>
      <c r="J299" s="7">
        <f>[7]Inputs!$B$7</f>
        <v>4.53</v>
      </c>
      <c r="K299" s="7">
        <f>[7]Inputs!$C$7</f>
        <v>1.21</v>
      </c>
      <c r="L299" s="5" t="str">
        <f>VLOOKUP(X299,[7]Inputs!$A:$F,6,FALSE)</f>
        <v>0.9087</v>
      </c>
      <c r="M299" s="5" t="str">
        <f>VLOOKUP(X299,[7]Inputs!$A:$H,8,FALSE)</f>
        <v>1.0000</v>
      </c>
      <c r="N299" s="5" t="str">
        <f>VLOOKUP(X299,[7]Inputs!$A:$H,7,FALSE)</f>
        <v>1.0300</v>
      </c>
      <c r="O299">
        <v>0</v>
      </c>
      <c r="P299">
        <v>0</v>
      </c>
      <c r="Q299">
        <v>0</v>
      </c>
      <c r="R299">
        <v>0</v>
      </c>
      <c r="S299">
        <f>SQRT((100/(J299*[7]Inputs!$B$9))^2/(K299^2+1))*[7]Inputs!$B$8^2/100</f>
        <v>23.560643977140487</v>
      </c>
      <c r="T299">
        <f>SQRT((100/(J299*[7]Inputs!$B$9))^2-SQRT((100/(J299*[7]Inputs!$B$9))^2/(K299^2+1))^2)*[7]Inputs!$B$8^2/100/2/PI()/50</f>
        <v>9.0744989423642869E-2</v>
      </c>
      <c r="U299">
        <v>0</v>
      </c>
      <c r="V299">
        <v>0</v>
      </c>
      <c r="W299" t="str">
        <f t="shared" si="10"/>
        <v>PSCAD_DMAT_SF_Q.Spnt_SCR4.53_XR1.21_P1_Q0_Q.Spnt.165.2</v>
      </c>
      <c r="X299" t="str">
        <f t="shared" si="11"/>
        <v>1_0_4.53_1.21</v>
      </c>
      <c r="Z299">
        <v>0</v>
      </c>
    </row>
    <row r="300" spans="1:26" x14ac:dyDescent="0.25">
      <c r="A300" s="1" t="s">
        <v>634</v>
      </c>
      <c r="B300" t="s">
        <v>55</v>
      </c>
      <c r="C300" t="s">
        <v>31</v>
      </c>
      <c r="D300" t="s">
        <v>1371</v>
      </c>
      <c r="E300" t="s">
        <v>316</v>
      </c>
      <c r="F300" t="s">
        <v>304</v>
      </c>
      <c r="G300">
        <v>100</v>
      </c>
      <c r="H300">
        <v>0.05</v>
      </c>
      <c r="I300" s="7">
        <v>0</v>
      </c>
      <c r="J300" s="7">
        <f>[7]Inputs!$B$6</f>
        <v>7.06</v>
      </c>
      <c r="K300" s="7">
        <f>[7]Inputs!$C$6</f>
        <v>1.63</v>
      </c>
      <c r="L300" s="5" t="str">
        <f>VLOOKUP(X300,[7]Inputs!$A:$F,6,FALSE)</f>
        <v>1.0264</v>
      </c>
      <c r="M300" s="5" t="str">
        <f>VLOOKUP(X300,[7]Inputs!$A:$H,8,FALSE)</f>
        <v>1.0000</v>
      </c>
      <c r="N300" s="5" t="str">
        <f>VLOOKUP(X300,[7]Inputs!$A:$H,7,FALSE)</f>
        <v>1.0300</v>
      </c>
      <c r="O300">
        <v>0</v>
      </c>
      <c r="P300">
        <v>0</v>
      </c>
      <c r="Q300">
        <v>0</v>
      </c>
      <c r="R300">
        <v>0</v>
      </c>
      <c r="S300">
        <f>SQRT((100/(J300*[7]Inputs!$B$9))^2/(K300^2+1))*[7]Inputs!$B$8^2/100</f>
        <v>12.409471324438538</v>
      </c>
      <c r="T300">
        <f>SQRT((100/(J300*[7]Inputs!$B$9))^2-SQRT((100/(J300*[7]Inputs!$B$9))^2/(K300^2+1))^2)*[7]Inputs!$B$8^2/100/2/PI()/50</f>
        <v>6.4385935699593638E-2</v>
      </c>
      <c r="U300">
        <v>0</v>
      </c>
      <c r="V300">
        <v>0</v>
      </c>
      <c r="W300" t="str">
        <f t="shared" si="10"/>
        <v>PSCAD_DMAT_SF_Q.Spnt_SCR7.06_XR1.63_P0.05_Q0_Q.Spnt.166.1</v>
      </c>
      <c r="X300" t="str">
        <f t="shared" si="11"/>
        <v>0.05_0_7.06_1.63</v>
      </c>
      <c r="Z300">
        <v>0</v>
      </c>
    </row>
    <row r="301" spans="1:26" x14ac:dyDescent="0.25">
      <c r="A301" s="1" t="s">
        <v>635</v>
      </c>
      <c r="B301" t="s">
        <v>55</v>
      </c>
      <c r="C301" t="s">
        <v>31</v>
      </c>
      <c r="D301" t="s">
        <v>1371</v>
      </c>
      <c r="E301" t="s">
        <v>316</v>
      </c>
      <c r="F301" t="s">
        <v>304</v>
      </c>
      <c r="G301">
        <v>100</v>
      </c>
      <c r="H301">
        <v>0.05</v>
      </c>
      <c r="I301" s="7">
        <v>0</v>
      </c>
      <c r="J301" s="7">
        <f>[7]Inputs!$B$7</f>
        <v>4.53</v>
      </c>
      <c r="K301" s="7">
        <f>[7]Inputs!$C$7</f>
        <v>1.21</v>
      </c>
      <c r="L301" s="5" t="str">
        <f>VLOOKUP(X301,[7]Inputs!$A:$F,6,FALSE)</f>
        <v>1.0233</v>
      </c>
      <c r="M301" s="5" t="str">
        <f>VLOOKUP(X301,[7]Inputs!$A:$H,8,FALSE)</f>
        <v>1.0000</v>
      </c>
      <c r="N301" s="5" t="str">
        <f>VLOOKUP(X301,[7]Inputs!$A:$H,7,FALSE)</f>
        <v>1.0300</v>
      </c>
      <c r="O301">
        <v>0</v>
      </c>
      <c r="P301">
        <v>0</v>
      </c>
      <c r="Q301">
        <v>0</v>
      </c>
      <c r="R301">
        <v>0</v>
      </c>
      <c r="S301">
        <f>SQRT((100/(J301*[7]Inputs!$B$9))^2/(K301^2+1))*[7]Inputs!$B$8^2/100</f>
        <v>23.560643977140487</v>
      </c>
      <c r="T301">
        <f>SQRT((100/(J301*[7]Inputs!$B$9))^2-SQRT((100/(J301*[7]Inputs!$B$9))^2/(K301^2+1))^2)*[7]Inputs!$B$8^2/100/2/PI()/50</f>
        <v>9.0744989423642869E-2</v>
      </c>
      <c r="U301">
        <v>0</v>
      </c>
      <c r="V301">
        <v>0</v>
      </c>
      <c r="W301" t="str">
        <f t="shared" si="10"/>
        <v>PSCAD_DMAT_SF_Q.Spnt_SCR4.53_XR1.21_P0.05_Q0_Q.Spnt.166.2</v>
      </c>
      <c r="X301" t="str">
        <f t="shared" si="11"/>
        <v>0.05_0_4.53_1.21</v>
      </c>
      <c r="Z301">
        <v>0</v>
      </c>
    </row>
    <row r="302" spans="1:26" x14ac:dyDescent="0.25">
      <c r="A302" s="1" t="s">
        <v>636</v>
      </c>
      <c r="B302" t="s">
        <v>55</v>
      </c>
      <c r="C302" t="s">
        <v>52</v>
      </c>
      <c r="D302" t="s">
        <v>1371</v>
      </c>
      <c r="E302" t="s">
        <v>317</v>
      </c>
      <c r="F302" t="s">
        <v>304</v>
      </c>
      <c r="G302">
        <v>100</v>
      </c>
      <c r="H302">
        <v>1</v>
      </c>
      <c r="I302" s="7">
        <v>0</v>
      </c>
      <c r="J302" s="7">
        <v>10</v>
      </c>
      <c r="K302" s="7">
        <v>14</v>
      </c>
      <c r="L302" s="5" t="str">
        <f>VLOOKUP(X302,[7]Inputs!$A:$F,6,FALSE)</f>
        <v>1.0276</v>
      </c>
      <c r="M302" s="5" t="str">
        <f>VLOOKUP(X302,[7]Inputs!$A:$H,8,FALSE)</f>
        <v>1.0125</v>
      </c>
      <c r="N302" s="5" t="str">
        <f>VLOOKUP(X302,[7]Inputs!$A:$H,7,FALSE)</f>
        <v>1.0300</v>
      </c>
      <c r="O302">
        <v>0</v>
      </c>
      <c r="P302">
        <v>0</v>
      </c>
      <c r="Q302">
        <v>0</v>
      </c>
      <c r="R302">
        <v>0</v>
      </c>
      <c r="S302">
        <f>SQRT((100/(J302*[7]Inputs!$B$9))^2/(K302^2+1))*[7]Inputs!$B$8^2/100</f>
        <v>1.1936621144128245</v>
      </c>
      <c r="T302">
        <f>SQRT((100/(J302*[7]Inputs!$B$9))^2-SQRT((100/(J302*[7]Inputs!$B$9))^2/(K302^2+1))^2)*[7]Inputs!$B$8^2/100/2/PI()/50</f>
        <v>5.3193623249290889E-2</v>
      </c>
      <c r="U302">
        <v>0</v>
      </c>
      <c r="V302">
        <v>0</v>
      </c>
      <c r="W302" t="str">
        <f t="shared" si="10"/>
        <v>PSCAD_DMAT_SF_PF.Spnt_SCR10_XR14_P1_Q0_PF.Spnt.161.3</v>
      </c>
      <c r="X302" t="str">
        <f t="shared" si="11"/>
        <v>1_0_10_14</v>
      </c>
      <c r="Z302">
        <v>0</v>
      </c>
    </row>
    <row r="303" spans="1:26" x14ac:dyDescent="0.25">
      <c r="A303" s="1" t="s">
        <v>637</v>
      </c>
      <c r="B303" t="s">
        <v>55</v>
      </c>
      <c r="C303" t="s">
        <v>52</v>
      </c>
      <c r="D303" t="s">
        <v>1371</v>
      </c>
      <c r="E303" t="s">
        <v>317</v>
      </c>
      <c r="F303" t="s">
        <v>304</v>
      </c>
      <c r="G303">
        <v>100</v>
      </c>
      <c r="H303">
        <v>1</v>
      </c>
      <c r="I303" s="7">
        <v>0</v>
      </c>
      <c r="J303" s="7">
        <v>10</v>
      </c>
      <c r="K303" s="7">
        <v>3</v>
      </c>
      <c r="L303" s="5" t="str">
        <f>VLOOKUP(X303,[7]Inputs!$A:$F,6,FALSE)</f>
        <v>1.0035</v>
      </c>
      <c r="M303" s="5" t="str">
        <f>VLOOKUP(X303,[7]Inputs!$A:$H,8,FALSE)</f>
        <v>1.0125</v>
      </c>
      <c r="N303" s="5" t="str">
        <f>VLOOKUP(X303,[7]Inputs!$A:$H,7,FALSE)</f>
        <v>1.0300</v>
      </c>
      <c r="O303">
        <v>0</v>
      </c>
      <c r="P303">
        <v>0</v>
      </c>
      <c r="Q303">
        <v>0</v>
      </c>
      <c r="R303">
        <v>0</v>
      </c>
      <c r="S303">
        <f>SQRT((100/(J303*[7]Inputs!$B$9))^2/(K303^2+1))*[7]Inputs!$B$8^2/100</f>
        <v>5.2980313414205611</v>
      </c>
      <c r="T303">
        <f>SQRT((100/(J303*[7]Inputs!$B$9))^2-SQRT((100/(J303*[7]Inputs!$B$9))^2/(K303^2+1))^2)*[7]Inputs!$B$8^2/100/2/PI()/50</f>
        <v>5.0592472598572046E-2</v>
      </c>
      <c r="U303">
        <v>0</v>
      </c>
      <c r="V303">
        <v>0</v>
      </c>
      <c r="W303" t="str">
        <f t="shared" si="10"/>
        <v>PSCAD_DMAT_SF_PF.Spnt_SCR10_XR3_P1_Q0_PF.Spnt.161.4</v>
      </c>
      <c r="X303" t="str">
        <f t="shared" si="11"/>
        <v>1_0_10_3</v>
      </c>
      <c r="Z303">
        <v>0</v>
      </c>
    </row>
    <row r="304" spans="1:26" x14ac:dyDescent="0.25">
      <c r="A304" s="1" t="s">
        <v>638</v>
      </c>
      <c r="B304" t="s">
        <v>55</v>
      </c>
      <c r="C304" t="s">
        <v>52</v>
      </c>
      <c r="D304" t="s">
        <v>1371</v>
      </c>
      <c r="E304" t="s">
        <v>317</v>
      </c>
      <c r="F304" t="s">
        <v>304</v>
      </c>
      <c r="G304">
        <v>100</v>
      </c>
      <c r="H304">
        <v>0.05</v>
      </c>
      <c r="I304" s="7">
        <v>0</v>
      </c>
      <c r="J304" s="7">
        <v>10</v>
      </c>
      <c r="K304" s="7">
        <v>14</v>
      </c>
      <c r="L304" s="5" t="str">
        <f>VLOOKUP(X304,[7]Inputs!$A:$F,6,FALSE)</f>
        <v>1.0296</v>
      </c>
      <c r="M304" s="5" t="str">
        <f>VLOOKUP(X304,[7]Inputs!$A:$H,8,FALSE)</f>
        <v>1.0000</v>
      </c>
      <c r="N304" s="5" t="str">
        <f>VLOOKUP(X304,[7]Inputs!$A:$H,7,FALSE)</f>
        <v>1.0300</v>
      </c>
      <c r="O304">
        <v>0</v>
      </c>
      <c r="P304">
        <v>0</v>
      </c>
      <c r="Q304">
        <v>0</v>
      </c>
      <c r="R304">
        <v>0</v>
      </c>
      <c r="S304">
        <f>SQRT((100/(J304*[7]Inputs!$B$9))^2/(K304^2+1))*[7]Inputs!$B$8^2/100</f>
        <v>1.1936621144128245</v>
      </c>
      <c r="T304">
        <f>SQRT((100/(J304*[7]Inputs!$B$9))^2-SQRT((100/(J304*[7]Inputs!$B$9))^2/(K304^2+1))^2)*[7]Inputs!$B$8^2/100/2/PI()/50</f>
        <v>5.3193623249290889E-2</v>
      </c>
      <c r="U304">
        <v>0</v>
      </c>
      <c r="V304">
        <v>0</v>
      </c>
      <c r="W304" t="str">
        <f t="shared" si="10"/>
        <v>PSCAD_DMAT_SF_PF.Spnt_SCR10_XR14_P0.05_Q0_PF.Spnt.162.3</v>
      </c>
      <c r="X304" t="str">
        <f t="shared" si="11"/>
        <v>0.05_0_10_14</v>
      </c>
      <c r="Z304">
        <v>0</v>
      </c>
    </row>
    <row r="305" spans="1:26" x14ac:dyDescent="0.25">
      <c r="A305" s="1" t="s">
        <v>639</v>
      </c>
      <c r="B305" t="s">
        <v>55</v>
      </c>
      <c r="C305" t="s">
        <v>52</v>
      </c>
      <c r="D305" t="s">
        <v>1371</v>
      </c>
      <c r="E305" t="s">
        <v>317</v>
      </c>
      <c r="F305" t="s">
        <v>304</v>
      </c>
      <c r="G305">
        <v>100</v>
      </c>
      <c r="H305">
        <v>0.05</v>
      </c>
      <c r="I305" s="7">
        <v>0</v>
      </c>
      <c r="J305" s="7">
        <v>10</v>
      </c>
      <c r="K305" s="7">
        <v>3</v>
      </c>
      <c r="L305" s="5" t="str">
        <f>VLOOKUP(X305,[7]Inputs!$A:$F,6,FALSE)</f>
        <v>1.0284</v>
      </c>
      <c r="M305" s="5" t="str">
        <f>VLOOKUP(X305,[7]Inputs!$A:$H,8,FALSE)</f>
        <v>1.0000</v>
      </c>
      <c r="N305" s="5" t="str">
        <f>VLOOKUP(X305,[7]Inputs!$A:$H,7,FALSE)</f>
        <v>1.0300</v>
      </c>
      <c r="O305">
        <v>0</v>
      </c>
      <c r="P305">
        <v>0</v>
      </c>
      <c r="Q305">
        <v>0</v>
      </c>
      <c r="R305">
        <v>0</v>
      </c>
      <c r="S305">
        <f>SQRT((100/(J305*[7]Inputs!$B$9))^2/(K305^2+1))*[7]Inputs!$B$8^2/100</f>
        <v>5.2980313414205611</v>
      </c>
      <c r="T305">
        <f>SQRT((100/(J305*[7]Inputs!$B$9))^2-SQRT((100/(J305*[7]Inputs!$B$9))^2/(K305^2+1))^2)*[7]Inputs!$B$8^2/100/2/PI()/50</f>
        <v>5.0592472598572046E-2</v>
      </c>
      <c r="U305">
        <v>0</v>
      </c>
      <c r="V305">
        <v>0</v>
      </c>
      <c r="W305" t="str">
        <f t="shared" si="10"/>
        <v>PSCAD_DMAT_SF_PF.Spnt_SCR10_XR3_P0.05_Q0_PF.Spnt.162.4</v>
      </c>
      <c r="X305" t="str">
        <f t="shared" si="11"/>
        <v>0.05_0_10_3</v>
      </c>
      <c r="Z305">
        <v>0</v>
      </c>
    </row>
    <row r="306" spans="1:26" x14ac:dyDescent="0.25">
      <c r="A306" s="1" t="s">
        <v>640</v>
      </c>
      <c r="B306" t="s">
        <v>55</v>
      </c>
      <c r="C306" t="s">
        <v>52</v>
      </c>
      <c r="D306" t="s">
        <v>1371</v>
      </c>
      <c r="E306" t="s">
        <v>317</v>
      </c>
      <c r="F306" t="s">
        <v>304</v>
      </c>
      <c r="G306">
        <v>100</v>
      </c>
      <c r="H306">
        <v>1</v>
      </c>
      <c r="I306" s="7">
        <v>0</v>
      </c>
      <c r="J306" s="7">
        <v>3</v>
      </c>
      <c r="K306" s="7">
        <v>14</v>
      </c>
      <c r="L306" s="5" t="str">
        <f>VLOOKUP(X306,[7]Inputs!$A:$F,6,FALSE)</f>
        <v>1.0573</v>
      </c>
      <c r="M306" s="5" t="str">
        <f>VLOOKUP(X306,[7]Inputs!$A:$H,8,FALSE)</f>
        <v>1.0125</v>
      </c>
      <c r="N306" s="5" t="str">
        <f>VLOOKUP(X306,[7]Inputs!$A:$H,7,FALSE)</f>
        <v>1.0300</v>
      </c>
      <c r="O306">
        <v>0</v>
      </c>
      <c r="P306">
        <v>0</v>
      </c>
      <c r="Q306">
        <v>0</v>
      </c>
      <c r="R306">
        <v>0</v>
      </c>
      <c r="S306">
        <f>SQRT((100/(J306*[7]Inputs!$B$9))^2/(K306^2+1))*[7]Inputs!$B$8^2/100</f>
        <v>3.9788737147094158</v>
      </c>
      <c r="T306">
        <f>SQRT((100/(J306*[7]Inputs!$B$9))^2-SQRT((100/(J306*[7]Inputs!$B$9))^2/(K306^2+1))^2)*[7]Inputs!$B$8^2/100/2/PI()/50</f>
        <v>0.17731207749763631</v>
      </c>
      <c r="U306">
        <v>0</v>
      </c>
      <c r="V306">
        <v>0</v>
      </c>
      <c r="W306" t="str">
        <f t="shared" si="10"/>
        <v>PSCAD_DMAT_SF_PF.Spnt_SCR3_XR14_P1_Q0_PF.Spnt.163.3</v>
      </c>
      <c r="X306" t="str">
        <f t="shared" si="11"/>
        <v>1_0_3_14</v>
      </c>
      <c r="Z306">
        <v>0</v>
      </c>
    </row>
    <row r="307" spans="1:26" x14ac:dyDescent="0.25">
      <c r="A307" s="1" t="s">
        <v>641</v>
      </c>
      <c r="B307" t="s">
        <v>55</v>
      </c>
      <c r="C307" t="s">
        <v>52</v>
      </c>
      <c r="D307" t="s">
        <v>1371</v>
      </c>
      <c r="E307" t="s">
        <v>317</v>
      </c>
      <c r="F307" t="s">
        <v>304</v>
      </c>
      <c r="G307">
        <v>100</v>
      </c>
      <c r="H307">
        <v>1</v>
      </c>
      <c r="I307" s="7">
        <v>0</v>
      </c>
      <c r="J307" s="7">
        <v>3</v>
      </c>
      <c r="K307" s="7">
        <v>3</v>
      </c>
      <c r="L307" s="5" t="str">
        <f>VLOOKUP(X307,[7]Inputs!$A:$F,6,FALSE)</f>
        <v>0.9773</v>
      </c>
      <c r="M307" s="5" t="str">
        <f>VLOOKUP(X307,[7]Inputs!$A:$H,8,FALSE)</f>
        <v>1.0125</v>
      </c>
      <c r="N307" s="5" t="str">
        <f>VLOOKUP(X307,[7]Inputs!$A:$H,7,FALSE)</f>
        <v>1.0300</v>
      </c>
      <c r="O307">
        <v>0</v>
      </c>
      <c r="P307">
        <v>0</v>
      </c>
      <c r="Q307">
        <v>0</v>
      </c>
      <c r="R307">
        <v>0</v>
      </c>
      <c r="S307">
        <f>SQRT((100/(J307*[7]Inputs!$B$9))^2/(K307^2+1))*[7]Inputs!$B$8^2/100</f>
        <v>17.660104471401873</v>
      </c>
      <c r="T307">
        <f>SQRT((100/(J307*[7]Inputs!$B$9))^2-SQRT((100/(J307*[7]Inputs!$B$9))^2/(K307^2+1))^2)*[7]Inputs!$B$8^2/100/2/PI()/50</f>
        <v>0.16864157532857349</v>
      </c>
      <c r="U307">
        <v>0</v>
      </c>
      <c r="V307">
        <v>0</v>
      </c>
      <c r="W307" t="str">
        <f t="shared" si="10"/>
        <v>PSCAD_DMAT_SF_PF.Spnt_SCR3_XR3_P1_Q0_PF.Spnt.163.4</v>
      </c>
      <c r="X307" t="str">
        <f t="shared" si="11"/>
        <v>1_0_3_3</v>
      </c>
      <c r="Z307">
        <v>0</v>
      </c>
    </row>
    <row r="308" spans="1:26" x14ac:dyDescent="0.25">
      <c r="A308" s="1" t="s">
        <v>642</v>
      </c>
      <c r="B308" t="s">
        <v>55</v>
      </c>
      <c r="C308" t="s">
        <v>52</v>
      </c>
      <c r="D308" t="s">
        <v>1371</v>
      </c>
      <c r="E308" t="s">
        <v>317</v>
      </c>
      <c r="F308" t="s">
        <v>304</v>
      </c>
      <c r="G308">
        <v>100</v>
      </c>
      <c r="H308">
        <v>0.05</v>
      </c>
      <c r="I308" s="7">
        <v>0</v>
      </c>
      <c r="J308" s="7">
        <v>3</v>
      </c>
      <c r="K308" s="7">
        <v>14</v>
      </c>
      <c r="L308" s="5" t="str">
        <f>VLOOKUP(X308,[7]Inputs!$A:$F,6,FALSE)</f>
        <v>1.0288</v>
      </c>
      <c r="M308" s="5" t="str">
        <f>VLOOKUP(X308,[7]Inputs!$A:$H,8,FALSE)</f>
        <v>1.0000</v>
      </c>
      <c r="N308" s="5" t="str">
        <f>VLOOKUP(X308,[7]Inputs!$A:$H,7,FALSE)</f>
        <v>1.0300</v>
      </c>
      <c r="O308">
        <v>0</v>
      </c>
      <c r="P308">
        <v>0</v>
      </c>
      <c r="Q308">
        <v>0</v>
      </c>
      <c r="R308">
        <v>0</v>
      </c>
      <c r="S308">
        <f>SQRT((100/(J308*[7]Inputs!$B$9))^2/(K308^2+1))*[7]Inputs!$B$8^2/100</f>
        <v>3.9788737147094158</v>
      </c>
      <c r="T308">
        <f>SQRT((100/(J308*[7]Inputs!$B$9))^2-SQRT((100/(J308*[7]Inputs!$B$9))^2/(K308^2+1))^2)*[7]Inputs!$B$8^2/100/2/PI()/50</f>
        <v>0.17731207749763631</v>
      </c>
      <c r="U308">
        <v>0</v>
      </c>
      <c r="V308">
        <v>0</v>
      </c>
      <c r="W308" t="str">
        <f t="shared" si="10"/>
        <v>PSCAD_DMAT_SF_PF.Spnt_SCR3_XR14_P0.05_Q0_PF.Spnt.164.3</v>
      </c>
      <c r="X308" t="str">
        <f t="shared" si="11"/>
        <v>0.05_0_3_14</v>
      </c>
      <c r="Z308">
        <v>0</v>
      </c>
    </row>
    <row r="309" spans="1:26" x14ac:dyDescent="0.25">
      <c r="A309" s="1" t="s">
        <v>643</v>
      </c>
      <c r="B309" t="s">
        <v>55</v>
      </c>
      <c r="C309" t="s">
        <v>52</v>
      </c>
      <c r="D309" t="s">
        <v>1371</v>
      </c>
      <c r="E309" t="s">
        <v>317</v>
      </c>
      <c r="F309" t="s">
        <v>304</v>
      </c>
      <c r="G309">
        <v>100</v>
      </c>
      <c r="H309">
        <v>0.05</v>
      </c>
      <c r="I309" s="7">
        <v>0</v>
      </c>
      <c r="J309" s="7">
        <v>3</v>
      </c>
      <c r="K309" s="7">
        <v>3</v>
      </c>
      <c r="L309" s="5" t="str">
        <f>VLOOKUP(X309,[7]Inputs!$A:$F,6,FALSE)</f>
        <v>1.0249</v>
      </c>
      <c r="M309" s="5" t="str">
        <f>VLOOKUP(X309,[7]Inputs!$A:$H,8,FALSE)</f>
        <v>1.0000</v>
      </c>
      <c r="N309" s="5" t="str">
        <f>VLOOKUP(X309,[7]Inputs!$A:$H,7,FALSE)</f>
        <v>1.0300</v>
      </c>
      <c r="O309">
        <v>0</v>
      </c>
      <c r="P309">
        <v>0</v>
      </c>
      <c r="Q309">
        <v>0</v>
      </c>
      <c r="R309">
        <v>0</v>
      </c>
      <c r="S309">
        <f>SQRT((100/(J309*[7]Inputs!$B$9))^2/(K309^2+1))*[7]Inputs!$B$8^2/100</f>
        <v>17.660104471401873</v>
      </c>
      <c r="T309">
        <f>SQRT((100/(J309*[7]Inputs!$B$9))^2-SQRT((100/(J309*[7]Inputs!$B$9))^2/(K309^2+1))^2)*[7]Inputs!$B$8^2/100/2/PI()/50</f>
        <v>0.16864157532857349</v>
      </c>
      <c r="U309">
        <v>0</v>
      </c>
      <c r="V309">
        <v>0</v>
      </c>
      <c r="W309" t="str">
        <f t="shared" si="10"/>
        <v>PSCAD_DMAT_SF_PF.Spnt_SCR3_XR3_P0.05_Q0_PF.Spnt.164.4</v>
      </c>
      <c r="X309" t="str">
        <f t="shared" si="11"/>
        <v>0.05_0_3_3</v>
      </c>
      <c r="Z309">
        <v>0</v>
      </c>
    </row>
    <row r="310" spans="1:26" x14ac:dyDescent="0.25">
      <c r="A310" s="1" t="s">
        <v>644</v>
      </c>
      <c r="B310" t="s">
        <v>55</v>
      </c>
      <c r="C310" t="s">
        <v>52</v>
      </c>
      <c r="D310" t="s">
        <v>1371</v>
      </c>
      <c r="E310" t="s">
        <v>317</v>
      </c>
      <c r="F310" t="s">
        <v>304</v>
      </c>
      <c r="G310">
        <v>100</v>
      </c>
      <c r="H310">
        <v>1</v>
      </c>
      <c r="I310" s="7">
        <v>0</v>
      </c>
      <c r="J310" s="7">
        <f>[7]Inputs!$B$6</f>
        <v>7.06</v>
      </c>
      <c r="K310" s="7">
        <f>[7]Inputs!$C$6</f>
        <v>1.63</v>
      </c>
      <c r="L310" s="5" t="str">
        <f>VLOOKUP(X310,[7]Inputs!$A:$F,6,FALSE)</f>
        <v>0.9653</v>
      </c>
      <c r="M310" s="5" t="str">
        <f>VLOOKUP(X310,[7]Inputs!$A:$H,8,FALSE)</f>
        <v>1.0000</v>
      </c>
      <c r="N310" s="5" t="str">
        <f>VLOOKUP(X310,[7]Inputs!$A:$H,7,FALSE)</f>
        <v>1.0300</v>
      </c>
      <c r="O310">
        <v>0</v>
      </c>
      <c r="P310">
        <v>0</v>
      </c>
      <c r="Q310">
        <v>0</v>
      </c>
      <c r="R310">
        <v>0</v>
      </c>
      <c r="S310">
        <f>SQRT((100/(J310*[7]Inputs!$B$9))^2/(K310^2+1))*[7]Inputs!$B$8^2/100</f>
        <v>12.409471324438538</v>
      </c>
      <c r="T310">
        <f>SQRT((100/(J310*[7]Inputs!$B$9))^2-SQRT((100/(J310*[7]Inputs!$B$9))^2/(K310^2+1))^2)*[7]Inputs!$B$8^2/100/2/PI()/50</f>
        <v>6.4385935699593638E-2</v>
      </c>
      <c r="U310">
        <v>0</v>
      </c>
      <c r="V310">
        <v>0</v>
      </c>
      <c r="W310" t="str">
        <f t="shared" si="10"/>
        <v>PSCAD_DMAT_SF_PF.Spnt_SCR7.06_XR1.63_P1_Q0_PF.Spnt.165.3</v>
      </c>
      <c r="X310" t="str">
        <f t="shared" si="11"/>
        <v>1_0_7.06_1.63</v>
      </c>
      <c r="Z310">
        <v>0</v>
      </c>
    </row>
    <row r="311" spans="1:26" x14ac:dyDescent="0.25">
      <c r="A311" s="1" t="s">
        <v>645</v>
      </c>
      <c r="B311" t="s">
        <v>55</v>
      </c>
      <c r="C311" t="s">
        <v>52</v>
      </c>
      <c r="D311" t="s">
        <v>1371</v>
      </c>
      <c r="E311" t="s">
        <v>317</v>
      </c>
      <c r="F311" t="s">
        <v>304</v>
      </c>
      <c r="G311">
        <v>100</v>
      </c>
      <c r="H311">
        <v>1</v>
      </c>
      <c r="I311" s="7">
        <v>0</v>
      </c>
      <c r="J311" s="7">
        <f>[7]Inputs!$B$7</f>
        <v>4.53</v>
      </c>
      <c r="K311" s="7">
        <f>[7]Inputs!$C$7</f>
        <v>1.21</v>
      </c>
      <c r="L311" s="5" t="str">
        <f>VLOOKUP(X311,[7]Inputs!$A:$F,6,FALSE)</f>
        <v>0.9087</v>
      </c>
      <c r="M311" s="5" t="str">
        <f>VLOOKUP(X311,[7]Inputs!$A:$H,8,FALSE)</f>
        <v>1.0000</v>
      </c>
      <c r="N311" s="5" t="str">
        <f>VLOOKUP(X311,[7]Inputs!$A:$H,7,FALSE)</f>
        <v>1.0300</v>
      </c>
      <c r="O311">
        <v>0</v>
      </c>
      <c r="P311">
        <v>0</v>
      </c>
      <c r="Q311">
        <v>0</v>
      </c>
      <c r="R311">
        <v>0</v>
      </c>
      <c r="S311">
        <f>SQRT((100/(J311*[7]Inputs!$B$9))^2/(K311^2+1))*[7]Inputs!$B$8^2/100</f>
        <v>23.560643977140487</v>
      </c>
      <c r="T311">
        <f>SQRT((100/(J311*[7]Inputs!$B$9))^2-SQRT((100/(J311*[7]Inputs!$B$9))^2/(K311^2+1))^2)*[7]Inputs!$B$8^2/100/2/PI()/50</f>
        <v>9.0744989423642869E-2</v>
      </c>
      <c r="U311">
        <v>0</v>
      </c>
      <c r="V311">
        <v>0</v>
      </c>
      <c r="W311" t="str">
        <f t="shared" si="10"/>
        <v>PSCAD_DMAT_SF_PF.Spnt_SCR4.53_XR1.21_P1_Q0_PF.Spnt.165.4</v>
      </c>
      <c r="X311" t="str">
        <f t="shared" si="11"/>
        <v>1_0_4.53_1.21</v>
      </c>
      <c r="Z311">
        <v>0</v>
      </c>
    </row>
    <row r="312" spans="1:26" x14ac:dyDescent="0.25">
      <c r="A312" s="1" t="s">
        <v>646</v>
      </c>
      <c r="B312" t="s">
        <v>55</v>
      </c>
      <c r="C312" t="s">
        <v>52</v>
      </c>
      <c r="D312" t="s">
        <v>1371</v>
      </c>
      <c r="E312" t="s">
        <v>317</v>
      </c>
      <c r="F312" t="s">
        <v>304</v>
      </c>
      <c r="G312">
        <v>100</v>
      </c>
      <c r="H312">
        <v>0.05</v>
      </c>
      <c r="I312" s="7">
        <v>0</v>
      </c>
      <c r="J312" s="7">
        <f>[7]Inputs!$B$6</f>
        <v>7.06</v>
      </c>
      <c r="K312" s="7">
        <f>[7]Inputs!$C$6</f>
        <v>1.63</v>
      </c>
      <c r="L312" s="5" t="str">
        <f>VLOOKUP(X312,[7]Inputs!$A:$F,6,FALSE)</f>
        <v>1.0264</v>
      </c>
      <c r="M312" s="5" t="str">
        <f>VLOOKUP(X312,[7]Inputs!$A:$H,8,FALSE)</f>
        <v>1.0000</v>
      </c>
      <c r="N312" s="5" t="str">
        <f>VLOOKUP(X312,[7]Inputs!$A:$H,7,FALSE)</f>
        <v>1.0300</v>
      </c>
      <c r="O312">
        <v>0</v>
      </c>
      <c r="P312">
        <v>0</v>
      </c>
      <c r="Q312">
        <v>0</v>
      </c>
      <c r="R312">
        <v>0</v>
      </c>
      <c r="S312">
        <f>SQRT((100/(J312*[7]Inputs!$B$9))^2/(K312^2+1))*[7]Inputs!$B$8^2/100</f>
        <v>12.409471324438538</v>
      </c>
      <c r="T312">
        <f>SQRT((100/(J312*[7]Inputs!$B$9))^2-SQRT((100/(J312*[7]Inputs!$B$9))^2/(K312^2+1))^2)*[7]Inputs!$B$8^2/100/2/PI()/50</f>
        <v>6.4385935699593638E-2</v>
      </c>
      <c r="U312">
        <v>0</v>
      </c>
      <c r="V312">
        <v>0</v>
      </c>
      <c r="W312" t="str">
        <f t="shared" si="10"/>
        <v>PSCAD_DMAT_SF_PF.Spnt_SCR7.06_XR1.63_P0.05_Q0_PF.Spnt.166.3</v>
      </c>
      <c r="X312" t="str">
        <f t="shared" si="11"/>
        <v>0.05_0_7.06_1.63</v>
      </c>
      <c r="Z312">
        <v>0</v>
      </c>
    </row>
    <row r="313" spans="1:26" x14ac:dyDescent="0.25">
      <c r="A313" s="1" t="s">
        <v>647</v>
      </c>
      <c r="B313" t="s">
        <v>55</v>
      </c>
      <c r="C313" t="s">
        <v>52</v>
      </c>
      <c r="D313" t="s">
        <v>1371</v>
      </c>
      <c r="E313" t="s">
        <v>317</v>
      </c>
      <c r="F313" t="s">
        <v>304</v>
      </c>
      <c r="G313">
        <v>100</v>
      </c>
      <c r="H313">
        <v>0.05</v>
      </c>
      <c r="I313" s="7">
        <v>0</v>
      </c>
      <c r="J313" s="7">
        <f>[7]Inputs!$B$7</f>
        <v>4.53</v>
      </c>
      <c r="K313" s="7">
        <f>[7]Inputs!$C$7</f>
        <v>1.21</v>
      </c>
      <c r="L313" s="5" t="str">
        <f>VLOOKUP(X313,[7]Inputs!$A:$F,6,FALSE)</f>
        <v>1.0233</v>
      </c>
      <c r="M313" s="5" t="str">
        <f>VLOOKUP(X313,[7]Inputs!$A:$H,8,FALSE)</f>
        <v>1.0000</v>
      </c>
      <c r="N313" s="5" t="str">
        <f>VLOOKUP(X313,[7]Inputs!$A:$H,7,FALSE)</f>
        <v>1.0300</v>
      </c>
      <c r="O313">
        <v>0</v>
      </c>
      <c r="P313">
        <v>0</v>
      </c>
      <c r="Q313">
        <v>0</v>
      </c>
      <c r="R313">
        <v>0</v>
      </c>
      <c r="S313">
        <f>SQRT((100/(J313*[7]Inputs!$B$9))^2/(K313^2+1))*[7]Inputs!$B$8^2/100</f>
        <v>23.560643977140487</v>
      </c>
      <c r="T313">
        <f>SQRT((100/(J313*[7]Inputs!$B$9))^2-SQRT((100/(J313*[7]Inputs!$B$9))^2/(K313^2+1))^2)*[7]Inputs!$B$8^2/100/2/PI()/50</f>
        <v>9.0744989423642869E-2</v>
      </c>
      <c r="U313">
        <v>0</v>
      </c>
      <c r="V313">
        <v>0</v>
      </c>
      <c r="W313" t="str">
        <f t="shared" si="10"/>
        <v>PSCAD_DMAT_SF_PF.Spnt_SCR4.53_XR1.21_P0.05_Q0_PF.Spnt.166.4</v>
      </c>
      <c r="X313" t="str">
        <f t="shared" si="11"/>
        <v>0.05_0_4.53_1.21</v>
      </c>
      <c r="Z313">
        <v>0</v>
      </c>
    </row>
    <row r="314" spans="1:26" x14ac:dyDescent="0.25">
      <c r="A314" s="1" t="s">
        <v>648</v>
      </c>
      <c r="B314" t="s">
        <v>55</v>
      </c>
      <c r="C314" t="s">
        <v>32</v>
      </c>
      <c r="D314" t="s">
        <v>1371</v>
      </c>
      <c r="E314" t="s">
        <v>318</v>
      </c>
      <c r="F314" t="s">
        <v>304</v>
      </c>
      <c r="G314">
        <v>40</v>
      </c>
      <c r="H314">
        <v>1</v>
      </c>
      <c r="I314" s="7">
        <v>0</v>
      </c>
      <c r="J314" s="7">
        <v>10</v>
      </c>
      <c r="K314" s="7">
        <v>14</v>
      </c>
      <c r="L314" s="5" t="str">
        <f>VLOOKUP(X314,[7]Inputs!$A:$F,6,FALSE)</f>
        <v>1.0276</v>
      </c>
      <c r="M314" s="5" t="str">
        <f>VLOOKUP(X314,[7]Inputs!$A:$H,8,FALSE)</f>
        <v>1.0125</v>
      </c>
      <c r="N314" s="5" t="str">
        <f>VLOOKUP(X314,[7]Inputs!$A:$H,7,FALSE)</f>
        <v>1.0300</v>
      </c>
      <c r="O314">
        <v>0</v>
      </c>
      <c r="P314">
        <v>0</v>
      </c>
      <c r="Q314">
        <v>0</v>
      </c>
      <c r="R314">
        <v>0</v>
      </c>
      <c r="S314">
        <f>SQRT((100/(J314*[7]Inputs!$B$9))^2/(K314^2+1))*[7]Inputs!$B$8^2/100</f>
        <v>1.1936621144128245</v>
      </c>
      <c r="T314">
        <f>SQRT((100/(J314*[7]Inputs!$B$9))^2-SQRT((100/(J314*[7]Inputs!$B$9))^2/(K314^2+1))^2)*[7]Inputs!$B$8^2/100/2/PI()/50</f>
        <v>5.3193623249290889E-2</v>
      </c>
      <c r="U314">
        <v>0</v>
      </c>
      <c r="V314">
        <v>0</v>
      </c>
      <c r="W314" t="str">
        <f t="shared" si="10"/>
        <v>PSCAD_DMAT_SF_P.Spnt_SCR10_XR14_P1_Q0_P.Spnt.167</v>
      </c>
      <c r="X314" t="str">
        <f t="shared" si="11"/>
        <v>1_0_10_14</v>
      </c>
      <c r="Z314">
        <v>0</v>
      </c>
    </row>
    <row r="315" spans="1:26" x14ac:dyDescent="0.25">
      <c r="A315" s="1" t="s">
        <v>649</v>
      </c>
      <c r="B315" t="s">
        <v>55</v>
      </c>
      <c r="C315" t="s">
        <v>32</v>
      </c>
      <c r="D315" t="s">
        <v>1371</v>
      </c>
      <c r="E315" t="s">
        <v>318</v>
      </c>
      <c r="F315" t="s">
        <v>304</v>
      </c>
      <c r="G315">
        <v>40</v>
      </c>
      <c r="H315">
        <v>1</v>
      </c>
      <c r="I315" s="7">
        <v>0</v>
      </c>
      <c r="J315" s="7">
        <v>3</v>
      </c>
      <c r="K315" s="7">
        <v>14</v>
      </c>
      <c r="L315" s="5" t="str">
        <f>VLOOKUP(X315,[7]Inputs!$A:$F,6,FALSE)</f>
        <v>1.0573</v>
      </c>
      <c r="M315" s="5" t="str">
        <f>VLOOKUP(X315,[7]Inputs!$A:$H,8,FALSE)</f>
        <v>1.0125</v>
      </c>
      <c r="N315" s="5" t="str">
        <f>VLOOKUP(X315,[7]Inputs!$A:$H,7,FALSE)</f>
        <v>1.0300</v>
      </c>
      <c r="O315">
        <v>0</v>
      </c>
      <c r="P315">
        <v>0</v>
      </c>
      <c r="Q315">
        <v>0</v>
      </c>
      <c r="R315">
        <v>0</v>
      </c>
      <c r="S315">
        <f>SQRT((100/(J315*[7]Inputs!$B$9))^2/(K315^2+1))*[7]Inputs!$B$8^2/100</f>
        <v>3.9788737147094158</v>
      </c>
      <c r="T315">
        <f>SQRT((100/(J315*[7]Inputs!$B$9))^2-SQRT((100/(J315*[7]Inputs!$B$9))^2/(K315^2+1))^2)*[7]Inputs!$B$8^2/100/2/PI()/50</f>
        <v>0.17731207749763631</v>
      </c>
      <c r="U315">
        <v>0</v>
      </c>
      <c r="V315">
        <v>0</v>
      </c>
      <c r="W315" t="str">
        <f t="shared" si="10"/>
        <v>PSCAD_DMAT_SF_P.Spnt_SCR3_XR14_P1_Q0_P.Spnt.168</v>
      </c>
      <c r="X315" t="str">
        <f t="shared" si="11"/>
        <v>1_0_3_14</v>
      </c>
      <c r="Z315">
        <v>0</v>
      </c>
    </row>
    <row r="316" spans="1:26" x14ac:dyDescent="0.25">
      <c r="A316" s="1" t="s">
        <v>650</v>
      </c>
      <c r="B316" t="s">
        <v>55</v>
      </c>
      <c r="C316" t="s">
        <v>32</v>
      </c>
      <c r="D316" t="s">
        <v>1371</v>
      </c>
      <c r="E316" t="s">
        <v>318</v>
      </c>
      <c r="F316" t="s">
        <v>304</v>
      </c>
      <c r="G316">
        <v>40</v>
      </c>
      <c r="H316">
        <v>1</v>
      </c>
      <c r="I316" s="7">
        <v>0</v>
      </c>
      <c r="J316" s="7">
        <f>[7]Inputs!$B$6</f>
        <v>7.06</v>
      </c>
      <c r="K316" s="7">
        <f>[7]Inputs!$C$6</f>
        <v>1.63</v>
      </c>
      <c r="L316" s="5" t="str">
        <f>VLOOKUP(X316,[7]Inputs!$A:$F,6,FALSE)</f>
        <v>0.9653</v>
      </c>
      <c r="M316" s="5" t="str">
        <f>VLOOKUP(X316,[7]Inputs!$A:$H,8,FALSE)</f>
        <v>1.0000</v>
      </c>
      <c r="N316" s="5" t="str">
        <f>VLOOKUP(X316,[7]Inputs!$A:$H,7,FALSE)</f>
        <v>1.0300</v>
      </c>
      <c r="O316">
        <v>0</v>
      </c>
      <c r="P316">
        <v>0</v>
      </c>
      <c r="Q316">
        <v>0</v>
      </c>
      <c r="R316">
        <v>0</v>
      </c>
      <c r="S316">
        <f>SQRT((100/(J316*[7]Inputs!$B$9))^2/(K316^2+1))*[7]Inputs!$B$8^2/100</f>
        <v>12.409471324438538</v>
      </c>
      <c r="T316">
        <f>SQRT((100/(J316*[7]Inputs!$B$9))^2-SQRT((100/(J316*[7]Inputs!$B$9))^2/(K316^2+1))^2)*[7]Inputs!$B$8^2/100/2/PI()/50</f>
        <v>6.4385935699593638E-2</v>
      </c>
      <c r="U316">
        <v>0</v>
      </c>
      <c r="V316">
        <v>0</v>
      </c>
      <c r="W316" t="str">
        <f t="shared" si="10"/>
        <v>PSCAD_DMAT_SF_P.Spnt_SCR7.06_XR1.63_P1_Q0_P.Spnt.169.1</v>
      </c>
      <c r="X316" t="str">
        <f t="shared" si="11"/>
        <v>1_0_7.06_1.63</v>
      </c>
      <c r="Z316">
        <v>0</v>
      </c>
    </row>
    <row r="317" spans="1:26" x14ac:dyDescent="0.25">
      <c r="A317" s="1" t="s">
        <v>651</v>
      </c>
      <c r="B317" t="s">
        <v>55</v>
      </c>
      <c r="C317" t="s">
        <v>32</v>
      </c>
      <c r="D317" t="s">
        <v>1371</v>
      </c>
      <c r="E317" t="s">
        <v>318</v>
      </c>
      <c r="F317" t="s">
        <v>304</v>
      </c>
      <c r="G317">
        <v>40</v>
      </c>
      <c r="H317">
        <v>1</v>
      </c>
      <c r="I317" s="7">
        <v>0</v>
      </c>
      <c r="J317" s="7">
        <f>[7]Inputs!$B$7</f>
        <v>4.53</v>
      </c>
      <c r="K317" s="7">
        <f>[7]Inputs!$C$7</f>
        <v>1.21</v>
      </c>
      <c r="L317" s="5" t="str">
        <f>VLOOKUP(X317,[7]Inputs!$A:$F,6,FALSE)</f>
        <v>0.9087</v>
      </c>
      <c r="M317" s="5" t="str">
        <f>VLOOKUP(X317,[7]Inputs!$A:$H,8,FALSE)</f>
        <v>1.0000</v>
      </c>
      <c r="N317" s="5" t="str">
        <f>VLOOKUP(X317,[7]Inputs!$A:$H,7,FALSE)</f>
        <v>1.0300</v>
      </c>
      <c r="O317">
        <v>0</v>
      </c>
      <c r="P317">
        <v>0</v>
      </c>
      <c r="Q317">
        <v>0</v>
      </c>
      <c r="R317">
        <v>0</v>
      </c>
      <c r="S317">
        <f>SQRT((100/(J317*[7]Inputs!$B$9))^2/(K317^2+1))*[7]Inputs!$B$8^2/100</f>
        <v>23.560643977140487</v>
      </c>
      <c r="T317">
        <f>SQRT((100/(J317*[7]Inputs!$B$9))^2-SQRT((100/(J317*[7]Inputs!$B$9))^2/(K317^2+1))^2)*[7]Inputs!$B$8^2/100/2/PI()/50</f>
        <v>9.0744989423642869E-2</v>
      </c>
      <c r="U317">
        <v>0</v>
      </c>
      <c r="V317">
        <v>0</v>
      </c>
      <c r="W317" t="str">
        <f t="shared" si="10"/>
        <v>PSCAD_DMAT_SF_P.Spnt_SCR4.53_XR1.21_P1_Q0_P.Spnt.169.2</v>
      </c>
      <c r="X317" t="str">
        <f t="shared" si="11"/>
        <v>1_0_4.53_1.21</v>
      </c>
      <c r="Z317">
        <v>0</v>
      </c>
    </row>
    <row r="318" spans="1:26" s="22" customFormat="1" x14ac:dyDescent="0.25">
      <c r="A318" s="1" t="s">
        <v>652</v>
      </c>
      <c r="B318" t="s">
        <v>55</v>
      </c>
      <c r="C318" s="22" t="s">
        <v>33</v>
      </c>
      <c r="D318" t="s">
        <v>1371</v>
      </c>
      <c r="E318" s="22" t="s">
        <v>319</v>
      </c>
      <c r="F318" t="s">
        <v>304</v>
      </c>
      <c r="G318" s="22">
        <v>70</v>
      </c>
      <c r="H318" s="22">
        <v>1</v>
      </c>
      <c r="I318" s="24">
        <v>0</v>
      </c>
      <c r="J318" s="24">
        <f>[7]Inputs!$B$6</f>
        <v>7.06</v>
      </c>
      <c r="K318" s="24">
        <f>[7]Inputs!$C$6</f>
        <v>1.63</v>
      </c>
      <c r="L318" s="5" t="str">
        <f>VLOOKUP(X318,[7]Inputs!$A:$F,6,FALSE)</f>
        <v>0.9653</v>
      </c>
      <c r="M318" s="5" t="str">
        <f>VLOOKUP(X318,[7]Inputs!$A:$H,8,FALSE)</f>
        <v>1.0000</v>
      </c>
      <c r="N318" s="5" t="str">
        <f>VLOOKUP(X318,[7]Inputs!$A:$H,7,FALSE)</f>
        <v>1.0300</v>
      </c>
      <c r="O318" s="22">
        <v>0</v>
      </c>
      <c r="P318" s="22">
        <v>0</v>
      </c>
      <c r="Q318" s="22">
        <v>0</v>
      </c>
      <c r="R318" s="22">
        <v>0</v>
      </c>
      <c r="S318">
        <f>SQRT((100/(J318*[7]Inputs!$B$9))^2/(K318^2+1))*[7]Inputs!$B$8^2/100</f>
        <v>12.409471324438538</v>
      </c>
      <c r="T318">
        <f>SQRT((100/(J318*[7]Inputs!$B$9))^2-SQRT((100/(J318*[7]Inputs!$B$9))^2/(K318^2+1))^2)*[7]Inputs!$B$8^2/100/2/PI()/50</f>
        <v>6.4385935699593638E-2</v>
      </c>
      <c r="U318" s="22">
        <v>0</v>
      </c>
      <c r="V318" s="22">
        <v>0</v>
      </c>
      <c r="W318" t="str">
        <f t="shared" si="10"/>
        <v>PSCAD_DMAT_SF_OF_SCR7.06_XR1.63_P1_Q0_OF.4Hz.170.1.A</v>
      </c>
      <c r="X318" t="str">
        <f t="shared" si="11"/>
        <v>1_0_7.06_1.63</v>
      </c>
      <c r="Z318" s="22">
        <v>0</v>
      </c>
    </row>
    <row r="319" spans="1:26" s="22" customFormat="1" x14ac:dyDescent="0.25">
      <c r="A319" s="1" t="s">
        <v>653</v>
      </c>
      <c r="B319" t="s">
        <v>55</v>
      </c>
      <c r="C319" s="22" t="s">
        <v>34</v>
      </c>
      <c r="D319" t="s">
        <v>1371</v>
      </c>
      <c r="E319" s="22" t="s">
        <v>319</v>
      </c>
      <c r="F319" t="s">
        <v>304</v>
      </c>
      <c r="G319" s="22">
        <v>30</v>
      </c>
      <c r="H319" s="22">
        <v>1</v>
      </c>
      <c r="I319" s="24">
        <v>0</v>
      </c>
      <c r="J319" s="24">
        <f>[7]Inputs!$B$6</f>
        <v>7.06</v>
      </c>
      <c r="K319" s="24">
        <f>[7]Inputs!$C$6</f>
        <v>1.63</v>
      </c>
      <c r="L319" s="5" t="str">
        <f>VLOOKUP(X319,[7]Inputs!$A:$F,6,FALSE)</f>
        <v>0.9653</v>
      </c>
      <c r="M319" s="5" t="str">
        <f>VLOOKUP(X319,[7]Inputs!$A:$H,8,FALSE)</f>
        <v>1.0000</v>
      </c>
      <c r="N319" s="5" t="str">
        <f>VLOOKUP(X319,[7]Inputs!$A:$H,7,FALSE)</f>
        <v>1.0300</v>
      </c>
      <c r="O319" s="22">
        <v>0</v>
      </c>
      <c r="P319" s="22">
        <v>0</v>
      </c>
      <c r="Q319" s="22">
        <v>0</v>
      </c>
      <c r="R319" s="22">
        <v>0</v>
      </c>
      <c r="S319">
        <f>SQRT((100/(J319*[7]Inputs!$B$9))^2/(K319^2+1))*[7]Inputs!$B$8^2/100</f>
        <v>12.409471324438538</v>
      </c>
      <c r="T319">
        <f>SQRT((100/(J319*[7]Inputs!$B$9))^2-SQRT((100/(J319*[7]Inputs!$B$9))^2/(K319^2+1))^2)*[7]Inputs!$B$8^2/100/2/PI()/50</f>
        <v>6.4385935699593638E-2</v>
      </c>
      <c r="U319" s="22">
        <v>0</v>
      </c>
      <c r="V319" s="22">
        <v>0</v>
      </c>
      <c r="W319" t="str">
        <f t="shared" si="10"/>
        <v>PSCAD_DMAT_SF_OF_SCR7.06_XR1.63_P1_Q0_OF.3s.170.1.B</v>
      </c>
      <c r="X319" t="str">
        <f t="shared" si="11"/>
        <v>1_0_7.06_1.63</v>
      </c>
      <c r="Z319" s="22">
        <v>0</v>
      </c>
    </row>
    <row r="320" spans="1:26" s="22" customFormat="1" x14ac:dyDescent="0.25">
      <c r="A320" s="1" t="s">
        <v>654</v>
      </c>
      <c r="B320" t="s">
        <v>55</v>
      </c>
      <c r="C320" s="22" t="s">
        <v>33</v>
      </c>
      <c r="D320" t="s">
        <v>1371</v>
      </c>
      <c r="E320" s="22" t="s">
        <v>319</v>
      </c>
      <c r="F320" t="s">
        <v>304</v>
      </c>
      <c r="G320" s="22">
        <v>70</v>
      </c>
      <c r="H320" s="22">
        <v>1</v>
      </c>
      <c r="I320" s="24">
        <v>0</v>
      </c>
      <c r="J320" s="24">
        <f>[7]Inputs!$B$7</f>
        <v>4.53</v>
      </c>
      <c r="K320" s="24">
        <f>[7]Inputs!$C$7</f>
        <v>1.21</v>
      </c>
      <c r="L320" s="5" t="str">
        <f>VLOOKUP(X320,[7]Inputs!$A:$F,6,FALSE)</f>
        <v>0.9087</v>
      </c>
      <c r="M320" s="5" t="str">
        <f>VLOOKUP(X320,[7]Inputs!$A:$H,8,FALSE)</f>
        <v>1.0000</v>
      </c>
      <c r="N320" s="5" t="str">
        <f>VLOOKUP(X320,[7]Inputs!$A:$H,7,FALSE)</f>
        <v>1.0300</v>
      </c>
      <c r="O320" s="22">
        <v>0</v>
      </c>
      <c r="P320" s="22">
        <v>0</v>
      </c>
      <c r="Q320" s="22">
        <v>0</v>
      </c>
      <c r="R320" s="22">
        <v>0</v>
      </c>
      <c r="S320">
        <f>SQRT((100/(J320*[7]Inputs!$B$9))^2/(K320^2+1))*[7]Inputs!$B$8^2/100</f>
        <v>23.560643977140487</v>
      </c>
      <c r="T320">
        <f>SQRT((100/(J320*[7]Inputs!$B$9))^2-SQRT((100/(J320*[7]Inputs!$B$9))^2/(K320^2+1))^2)*[7]Inputs!$B$8^2/100/2/PI()/50</f>
        <v>9.0744989423642869E-2</v>
      </c>
      <c r="U320" s="22">
        <v>0</v>
      </c>
      <c r="V320" s="22">
        <v>0</v>
      </c>
      <c r="W320" t="str">
        <f t="shared" si="10"/>
        <v>PSCAD_DMAT_SF_OF_SCR4.53_XR1.21_P1_Q0_OF.4Hz.170.2.A</v>
      </c>
      <c r="X320" t="str">
        <f t="shared" si="11"/>
        <v>1_0_4.53_1.21</v>
      </c>
      <c r="Z320" s="22">
        <v>0</v>
      </c>
    </row>
    <row r="321" spans="1:26" s="22" customFormat="1" x14ac:dyDescent="0.25">
      <c r="A321" s="1" t="s">
        <v>655</v>
      </c>
      <c r="B321" t="s">
        <v>55</v>
      </c>
      <c r="C321" s="22" t="s">
        <v>34</v>
      </c>
      <c r="D321" t="s">
        <v>1371</v>
      </c>
      <c r="E321" s="22" t="s">
        <v>319</v>
      </c>
      <c r="F321" t="s">
        <v>304</v>
      </c>
      <c r="G321" s="22">
        <v>30</v>
      </c>
      <c r="H321" s="22">
        <v>1</v>
      </c>
      <c r="I321" s="24">
        <v>0</v>
      </c>
      <c r="J321" s="24">
        <f>[7]Inputs!$B$7</f>
        <v>4.53</v>
      </c>
      <c r="K321" s="24">
        <f>[7]Inputs!$C$7</f>
        <v>1.21</v>
      </c>
      <c r="L321" s="5" t="str">
        <f>VLOOKUP(X321,[7]Inputs!$A:$F,6,FALSE)</f>
        <v>0.9087</v>
      </c>
      <c r="M321" s="5" t="str">
        <f>VLOOKUP(X321,[7]Inputs!$A:$H,8,FALSE)</f>
        <v>1.0000</v>
      </c>
      <c r="N321" s="5" t="str">
        <f>VLOOKUP(X321,[7]Inputs!$A:$H,7,FALSE)</f>
        <v>1.0300</v>
      </c>
      <c r="O321" s="22">
        <v>0</v>
      </c>
      <c r="P321" s="22">
        <v>0</v>
      </c>
      <c r="Q321" s="22">
        <v>0</v>
      </c>
      <c r="R321" s="22">
        <v>0</v>
      </c>
      <c r="S321">
        <f>SQRT((100/(J321*[7]Inputs!$B$9))^2/(K321^2+1))*[7]Inputs!$B$8^2/100</f>
        <v>23.560643977140487</v>
      </c>
      <c r="T321">
        <f>SQRT((100/(J321*[7]Inputs!$B$9))^2-SQRT((100/(J321*[7]Inputs!$B$9))^2/(K321^2+1))^2)*[7]Inputs!$B$8^2/100/2/PI()/50</f>
        <v>9.0744989423642869E-2</v>
      </c>
      <c r="U321" s="22">
        <v>0</v>
      </c>
      <c r="V321" s="22">
        <v>0</v>
      </c>
      <c r="W321" t="str">
        <f t="shared" si="10"/>
        <v>PSCAD_DMAT_SF_OF_SCR4.53_XR1.21_P1_Q0_OF.3s.170.2.B</v>
      </c>
      <c r="X321" t="str">
        <f t="shared" si="11"/>
        <v>1_0_4.53_1.21</v>
      </c>
      <c r="Z321" s="22">
        <v>0</v>
      </c>
    </row>
    <row r="322" spans="1:26" s="22" customFormat="1" x14ac:dyDescent="0.25">
      <c r="A322" s="1" t="s">
        <v>656</v>
      </c>
      <c r="B322" t="s">
        <v>55</v>
      </c>
      <c r="C322" s="22" t="s">
        <v>33</v>
      </c>
      <c r="D322" t="s">
        <v>1371</v>
      </c>
      <c r="E322" s="22" t="s">
        <v>319</v>
      </c>
      <c r="F322" t="s">
        <v>304</v>
      </c>
      <c r="G322" s="22">
        <v>70</v>
      </c>
      <c r="H322" s="22">
        <v>0.5</v>
      </c>
      <c r="I322" s="24">
        <v>0</v>
      </c>
      <c r="J322" s="24">
        <f>[7]Inputs!$B$6</f>
        <v>7.06</v>
      </c>
      <c r="K322" s="24">
        <f>[7]Inputs!$C$6</f>
        <v>1.63</v>
      </c>
      <c r="L322" s="5" t="str">
        <f>VLOOKUP(X322,[7]Inputs!$A:$F,6,FALSE)</f>
        <v>0.9958</v>
      </c>
      <c r="M322" s="5" t="str">
        <f>VLOOKUP(X322,[7]Inputs!$A:$H,8,FALSE)</f>
        <v>1.0000</v>
      </c>
      <c r="N322" s="5" t="str">
        <f>VLOOKUP(X322,[7]Inputs!$A:$H,7,FALSE)</f>
        <v>1.0300</v>
      </c>
      <c r="O322" s="22">
        <v>0</v>
      </c>
      <c r="P322" s="22">
        <v>0</v>
      </c>
      <c r="Q322" s="22">
        <v>0</v>
      </c>
      <c r="R322" s="22">
        <v>0</v>
      </c>
      <c r="S322">
        <f>SQRT((100/(J322*[7]Inputs!$B$9))^2/(K322^2+1))*[7]Inputs!$B$8^2/100</f>
        <v>12.409471324438538</v>
      </c>
      <c r="T322">
        <f>SQRT((100/(J322*[7]Inputs!$B$9))^2-SQRT((100/(J322*[7]Inputs!$B$9))^2/(K322^2+1))^2)*[7]Inputs!$B$8^2/100/2/PI()/50</f>
        <v>6.4385935699593638E-2</v>
      </c>
      <c r="U322" s="22">
        <v>0</v>
      </c>
      <c r="V322" s="22">
        <v>0</v>
      </c>
      <c r="W322" t="str">
        <f t="shared" si="10"/>
        <v>PSCAD_DMAT_SF_OF_SCR7.06_XR1.63_P0.5_Q0_OF.4Hz.171.1.A</v>
      </c>
      <c r="X322" t="str">
        <f t="shared" si="11"/>
        <v>0.5_0_7.06_1.63</v>
      </c>
      <c r="Z322" s="22">
        <v>0</v>
      </c>
    </row>
    <row r="323" spans="1:26" s="22" customFormat="1" x14ac:dyDescent="0.25">
      <c r="A323" s="1" t="s">
        <v>657</v>
      </c>
      <c r="B323" t="s">
        <v>55</v>
      </c>
      <c r="C323" s="22" t="s">
        <v>34</v>
      </c>
      <c r="D323" t="s">
        <v>1371</v>
      </c>
      <c r="E323" s="22" t="s">
        <v>319</v>
      </c>
      <c r="F323" t="s">
        <v>304</v>
      </c>
      <c r="G323" s="22">
        <v>30</v>
      </c>
      <c r="H323" s="22">
        <v>0.5</v>
      </c>
      <c r="I323" s="24">
        <v>0</v>
      </c>
      <c r="J323" s="24">
        <f>[7]Inputs!$B$6</f>
        <v>7.06</v>
      </c>
      <c r="K323" s="24">
        <f>[7]Inputs!$C$6</f>
        <v>1.63</v>
      </c>
      <c r="L323" s="5" t="str">
        <f>VLOOKUP(X323,[7]Inputs!$A:$F,6,FALSE)</f>
        <v>0.9958</v>
      </c>
      <c r="M323" s="5" t="str">
        <f>VLOOKUP(X323,[7]Inputs!$A:$H,8,FALSE)</f>
        <v>1.0000</v>
      </c>
      <c r="N323" s="5" t="str">
        <f>VLOOKUP(X323,[7]Inputs!$A:$H,7,FALSE)</f>
        <v>1.0300</v>
      </c>
      <c r="O323" s="22">
        <v>0</v>
      </c>
      <c r="P323" s="22">
        <v>0</v>
      </c>
      <c r="Q323" s="22">
        <v>0</v>
      </c>
      <c r="R323" s="22">
        <v>0</v>
      </c>
      <c r="S323">
        <f>SQRT((100/(J323*[7]Inputs!$B$9))^2/(K323^2+1))*[7]Inputs!$B$8^2/100</f>
        <v>12.409471324438538</v>
      </c>
      <c r="T323">
        <f>SQRT((100/(J323*[7]Inputs!$B$9))^2-SQRT((100/(J323*[7]Inputs!$B$9))^2/(K323^2+1))^2)*[7]Inputs!$B$8^2/100/2/PI()/50</f>
        <v>6.4385935699593638E-2</v>
      </c>
      <c r="U323" s="22">
        <v>0</v>
      </c>
      <c r="V323" s="22">
        <v>0</v>
      </c>
      <c r="W323" t="str">
        <f t="shared" ref="W323:W386" si="12">"PSCAD_"&amp;F323&amp;"_"&amp;D323&amp;"_"&amp;E323&amp;"_SCR"&amp;ROUND(J323,2)&amp;"_XR"&amp;ROUND(K323,2)&amp;"_P"&amp;H323&amp;"_Q"&amp;I323&amp;"_"&amp;A323</f>
        <v>PSCAD_DMAT_SF_OF_SCR7.06_XR1.63_P0.5_Q0_OF.3s.171.1.B</v>
      </c>
      <c r="X323" t="str">
        <f t="shared" ref="X323:X386" si="13">H323&amp;"_"&amp;I323&amp;"_"&amp;ROUND(J323,2)&amp;"_"&amp;ROUND(K323,2)</f>
        <v>0.5_0_7.06_1.63</v>
      </c>
      <c r="Z323" s="22">
        <v>0</v>
      </c>
    </row>
    <row r="324" spans="1:26" s="22" customFormat="1" x14ac:dyDescent="0.25">
      <c r="A324" s="1" t="s">
        <v>658</v>
      </c>
      <c r="B324" t="s">
        <v>55</v>
      </c>
      <c r="C324" s="22" t="s">
        <v>33</v>
      </c>
      <c r="D324" t="s">
        <v>1371</v>
      </c>
      <c r="E324" s="22" t="s">
        <v>319</v>
      </c>
      <c r="F324" t="s">
        <v>304</v>
      </c>
      <c r="G324" s="22">
        <v>70</v>
      </c>
      <c r="H324" s="22">
        <v>0.5</v>
      </c>
      <c r="I324" s="24">
        <v>0</v>
      </c>
      <c r="J324" s="24">
        <f>[7]Inputs!$B$7</f>
        <v>4.53</v>
      </c>
      <c r="K324" s="24">
        <f>[7]Inputs!$C$7</f>
        <v>1.21</v>
      </c>
      <c r="L324" s="5" t="str">
        <f>VLOOKUP(X324,[7]Inputs!$A:$F,6,FALSE)</f>
        <v>0.9653</v>
      </c>
      <c r="M324" s="5" t="str">
        <f>VLOOKUP(X324,[7]Inputs!$A:$H,8,FALSE)</f>
        <v>1.0000</v>
      </c>
      <c r="N324" s="5" t="str">
        <f>VLOOKUP(X324,[7]Inputs!$A:$H,7,FALSE)</f>
        <v>1.0300</v>
      </c>
      <c r="O324" s="22">
        <v>0</v>
      </c>
      <c r="P324" s="22">
        <v>0</v>
      </c>
      <c r="Q324" s="22">
        <v>0</v>
      </c>
      <c r="R324" s="22">
        <v>0</v>
      </c>
      <c r="S324">
        <f>SQRT((100/(J324*[7]Inputs!$B$9))^2/(K324^2+1))*[7]Inputs!$B$8^2/100</f>
        <v>23.560643977140487</v>
      </c>
      <c r="T324">
        <f>SQRT((100/(J324*[7]Inputs!$B$9))^2-SQRT((100/(J324*[7]Inputs!$B$9))^2/(K324^2+1))^2)*[7]Inputs!$B$8^2/100/2/PI()/50</f>
        <v>9.0744989423642869E-2</v>
      </c>
      <c r="U324" s="22">
        <v>0</v>
      </c>
      <c r="V324" s="22">
        <v>0</v>
      </c>
      <c r="W324" t="str">
        <f t="shared" si="12"/>
        <v>PSCAD_DMAT_SF_OF_SCR4.53_XR1.21_P0.5_Q0_OF.4Hz.171.2.A</v>
      </c>
      <c r="X324" t="str">
        <f t="shared" si="13"/>
        <v>0.5_0_4.53_1.21</v>
      </c>
      <c r="Z324" s="22">
        <v>0</v>
      </c>
    </row>
    <row r="325" spans="1:26" s="22" customFormat="1" x14ac:dyDescent="0.25">
      <c r="A325" s="1" t="s">
        <v>659</v>
      </c>
      <c r="B325" t="s">
        <v>55</v>
      </c>
      <c r="C325" s="22" t="s">
        <v>34</v>
      </c>
      <c r="D325" t="s">
        <v>1371</v>
      </c>
      <c r="E325" s="22" t="s">
        <v>319</v>
      </c>
      <c r="F325" t="s">
        <v>304</v>
      </c>
      <c r="G325" s="22">
        <v>30</v>
      </c>
      <c r="H325" s="22">
        <v>0.5</v>
      </c>
      <c r="I325" s="24">
        <v>0</v>
      </c>
      <c r="J325" s="24">
        <f>[7]Inputs!$B$7</f>
        <v>4.53</v>
      </c>
      <c r="K325" s="24">
        <f>[7]Inputs!$C$7</f>
        <v>1.21</v>
      </c>
      <c r="L325" s="5" t="str">
        <f>VLOOKUP(X325,[7]Inputs!$A:$F,6,FALSE)</f>
        <v>0.9653</v>
      </c>
      <c r="M325" s="5" t="str">
        <f>VLOOKUP(X325,[7]Inputs!$A:$H,8,FALSE)</f>
        <v>1.0000</v>
      </c>
      <c r="N325" s="5" t="str">
        <f>VLOOKUP(X325,[7]Inputs!$A:$H,7,FALSE)</f>
        <v>1.0300</v>
      </c>
      <c r="O325" s="22">
        <v>0</v>
      </c>
      <c r="P325" s="22">
        <v>0</v>
      </c>
      <c r="Q325" s="22">
        <v>0</v>
      </c>
      <c r="R325" s="22">
        <v>0</v>
      </c>
      <c r="S325">
        <f>SQRT((100/(J325*[7]Inputs!$B$9))^2/(K325^2+1))*[7]Inputs!$B$8^2/100</f>
        <v>23.560643977140487</v>
      </c>
      <c r="T325">
        <f>SQRT((100/(J325*[7]Inputs!$B$9))^2-SQRT((100/(J325*[7]Inputs!$B$9))^2/(K325^2+1))^2)*[7]Inputs!$B$8^2/100/2/PI()/50</f>
        <v>9.0744989423642869E-2</v>
      </c>
      <c r="U325" s="22">
        <v>0</v>
      </c>
      <c r="V325" s="22">
        <v>0</v>
      </c>
      <c r="W325" t="str">
        <f t="shared" si="12"/>
        <v>PSCAD_DMAT_SF_OF_SCR4.53_XR1.21_P0.5_Q0_OF.3s.171.2.B</v>
      </c>
      <c r="X325" t="str">
        <f t="shared" si="13"/>
        <v>0.5_0_4.53_1.21</v>
      </c>
      <c r="Z325" s="22">
        <v>0</v>
      </c>
    </row>
    <row r="326" spans="1:26" s="22" customFormat="1" x14ac:dyDescent="0.25">
      <c r="A326" s="1" t="s">
        <v>660</v>
      </c>
      <c r="B326" t="s">
        <v>55</v>
      </c>
      <c r="C326" s="22" t="s">
        <v>33</v>
      </c>
      <c r="D326" t="s">
        <v>1371</v>
      </c>
      <c r="E326" s="22" t="s">
        <v>319</v>
      </c>
      <c r="F326" t="s">
        <v>304</v>
      </c>
      <c r="G326" s="22">
        <v>70</v>
      </c>
      <c r="H326" s="22">
        <v>0.5</v>
      </c>
      <c r="I326" s="24">
        <v>0</v>
      </c>
      <c r="J326" s="24">
        <f>[7]Inputs!$B$6</f>
        <v>7.06</v>
      </c>
      <c r="K326" s="24">
        <f>[7]Inputs!$C$6</f>
        <v>1.63</v>
      </c>
      <c r="L326" s="5" t="str">
        <f>VLOOKUP(X326,[7]Inputs!$A:$F,6,FALSE)</f>
        <v>0.9958</v>
      </c>
      <c r="M326" s="5" t="str">
        <f>VLOOKUP(X326,[7]Inputs!$A:$H,8,FALSE)</f>
        <v>1.0000</v>
      </c>
      <c r="N326" s="5" t="str">
        <f>VLOOKUP(X326,[7]Inputs!$A:$H,7,FALSE)</f>
        <v>1.0300</v>
      </c>
      <c r="O326" s="22">
        <v>0</v>
      </c>
      <c r="P326" s="22">
        <v>0</v>
      </c>
      <c r="Q326" s="22">
        <v>0</v>
      </c>
      <c r="R326" s="22">
        <v>0</v>
      </c>
      <c r="S326">
        <f>SQRT((100/(J326*[7]Inputs!$B$9))^2/(K326^2+1))*[7]Inputs!$B$8^2/100</f>
        <v>12.409471324438538</v>
      </c>
      <c r="T326">
        <f>SQRT((100/(J326*[7]Inputs!$B$9))^2-SQRT((100/(J326*[7]Inputs!$B$9))^2/(K326^2+1))^2)*[7]Inputs!$B$8^2/100/2/PI()/50</f>
        <v>6.4385935699593638E-2</v>
      </c>
      <c r="U326" s="22">
        <v>0</v>
      </c>
      <c r="V326" s="22">
        <v>0</v>
      </c>
      <c r="W326" t="str">
        <f t="shared" si="12"/>
        <v>PSCAD_DMAT_SF_OF_SCR7.06_XR1.63_P0.5_Q0_OF.4Hz.172.1.A</v>
      </c>
      <c r="X326" t="str">
        <f t="shared" si="13"/>
        <v>0.5_0_7.06_1.63</v>
      </c>
      <c r="Z326" s="22">
        <v>0</v>
      </c>
    </row>
    <row r="327" spans="1:26" s="22" customFormat="1" x14ac:dyDescent="0.25">
      <c r="A327" s="1" t="s">
        <v>661</v>
      </c>
      <c r="B327" t="s">
        <v>55</v>
      </c>
      <c r="C327" s="22" t="s">
        <v>34</v>
      </c>
      <c r="D327" t="s">
        <v>1371</v>
      </c>
      <c r="E327" s="22" t="s">
        <v>319</v>
      </c>
      <c r="F327" t="s">
        <v>304</v>
      </c>
      <c r="G327" s="22">
        <v>30</v>
      </c>
      <c r="H327" s="22">
        <v>0.5</v>
      </c>
      <c r="I327" s="24">
        <v>0</v>
      </c>
      <c r="J327" s="24">
        <f>[7]Inputs!$B$6</f>
        <v>7.06</v>
      </c>
      <c r="K327" s="24">
        <f>[7]Inputs!$C$6</f>
        <v>1.63</v>
      </c>
      <c r="L327" s="5" t="str">
        <f>VLOOKUP(X327,[7]Inputs!$A:$F,6,FALSE)</f>
        <v>0.9958</v>
      </c>
      <c r="M327" s="5" t="str">
        <f>VLOOKUP(X327,[7]Inputs!$A:$H,8,FALSE)</f>
        <v>1.0000</v>
      </c>
      <c r="N327" s="5" t="str">
        <f>VLOOKUP(X327,[7]Inputs!$A:$H,7,FALSE)</f>
        <v>1.0300</v>
      </c>
      <c r="O327" s="22">
        <v>0</v>
      </c>
      <c r="P327" s="22">
        <v>0</v>
      </c>
      <c r="Q327" s="22">
        <v>0</v>
      </c>
      <c r="R327" s="22">
        <v>0</v>
      </c>
      <c r="S327">
        <f>SQRT((100/(J327*[7]Inputs!$B$9))^2/(K327^2+1))*[7]Inputs!$B$8^2/100</f>
        <v>12.409471324438538</v>
      </c>
      <c r="T327">
        <f>SQRT((100/(J327*[7]Inputs!$B$9))^2-SQRT((100/(J327*[7]Inputs!$B$9))^2/(K327^2+1))^2)*[7]Inputs!$B$8^2/100/2/PI()/50</f>
        <v>6.4385935699593638E-2</v>
      </c>
      <c r="U327" s="22">
        <v>0</v>
      </c>
      <c r="V327" s="22">
        <v>0</v>
      </c>
      <c r="W327" t="str">
        <f t="shared" si="12"/>
        <v>PSCAD_DMAT_SF_OF_SCR7.06_XR1.63_P0.5_Q0_OF.3s.172.1.B</v>
      </c>
      <c r="X327" t="str">
        <f t="shared" si="13"/>
        <v>0.5_0_7.06_1.63</v>
      </c>
      <c r="Z327" s="22">
        <v>0</v>
      </c>
    </row>
    <row r="328" spans="1:26" s="22" customFormat="1" x14ac:dyDescent="0.25">
      <c r="A328" s="1" t="s">
        <v>662</v>
      </c>
      <c r="B328" t="s">
        <v>55</v>
      </c>
      <c r="C328" s="22" t="s">
        <v>33</v>
      </c>
      <c r="D328" t="s">
        <v>1371</v>
      </c>
      <c r="E328" s="22" t="s">
        <v>319</v>
      </c>
      <c r="F328" t="s">
        <v>304</v>
      </c>
      <c r="G328" s="22">
        <v>70</v>
      </c>
      <c r="H328" s="22">
        <v>0.5</v>
      </c>
      <c r="I328" s="24">
        <v>0</v>
      </c>
      <c r="J328" s="24">
        <f>[7]Inputs!$B$7</f>
        <v>4.53</v>
      </c>
      <c r="K328" s="24">
        <f>[7]Inputs!$C$7</f>
        <v>1.21</v>
      </c>
      <c r="L328" s="5" t="str">
        <f>VLOOKUP(X328,[7]Inputs!$A:$F,6,FALSE)</f>
        <v>0.9653</v>
      </c>
      <c r="M328" s="5" t="str">
        <f>VLOOKUP(X328,[7]Inputs!$A:$H,8,FALSE)</f>
        <v>1.0000</v>
      </c>
      <c r="N328" s="5" t="str">
        <f>VLOOKUP(X328,[7]Inputs!$A:$H,7,FALSE)</f>
        <v>1.0300</v>
      </c>
      <c r="O328" s="22">
        <v>0</v>
      </c>
      <c r="P328" s="22">
        <v>0</v>
      </c>
      <c r="Q328" s="22">
        <v>0</v>
      </c>
      <c r="R328" s="22">
        <v>0</v>
      </c>
      <c r="S328">
        <f>SQRT((100/(J328*[7]Inputs!$B$9))^2/(K328^2+1))*[7]Inputs!$B$8^2/100</f>
        <v>23.560643977140487</v>
      </c>
      <c r="T328">
        <f>SQRT((100/(J328*[7]Inputs!$B$9))^2-SQRT((100/(J328*[7]Inputs!$B$9))^2/(K328^2+1))^2)*[7]Inputs!$B$8^2/100/2/PI()/50</f>
        <v>9.0744989423642869E-2</v>
      </c>
      <c r="U328" s="22">
        <v>0</v>
      </c>
      <c r="V328" s="22">
        <v>0</v>
      </c>
      <c r="W328" t="str">
        <f t="shared" si="12"/>
        <v>PSCAD_DMAT_SF_OF_SCR4.53_XR1.21_P0.5_Q0_OF.4Hz.172.2.A</v>
      </c>
      <c r="X328" t="str">
        <f t="shared" si="13"/>
        <v>0.5_0_4.53_1.21</v>
      </c>
      <c r="Z328" s="22">
        <v>0</v>
      </c>
    </row>
    <row r="329" spans="1:26" s="22" customFormat="1" x14ac:dyDescent="0.25">
      <c r="A329" s="1" t="s">
        <v>663</v>
      </c>
      <c r="B329" t="s">
        <v>55</v>
      </c>
      <c r="C329" s="22" t="s">
        <v>34</v>
      </c>
      <c r="D329" t="s">
        <v>1371</v>
      </c>
      <c r="E329" s="22" t="s">
        <v>319</v>
      </c>
      <c r="F329" t="s">
        <v>304</v>
      </c>
      <c r="G329" s="22">
        <v>30</v>
      </c>
      <c r="H329" s="22">
        <v>0.5</v>
      </c>
      <c r="I329" s="24">
        <v>0</v>
      </c>
      <c r="J329" s="24">
        <f>[7]Inputs!$B$7</f>
        <v>4.53</v>
      </c>
      <c r="K329" s="24">
        <f>[7]Inputs!$C$7</f>
        <v>1.21</v>
      </c>
      <c r="L329" s="5" t="str">
        <f>VLOOKUP(X329,[7]Inputs!$A:$F,6,FALSE)</f>
        <v>0.9653</v>
      </c>
      <c r="M329" s="5" t="str">
        <f>VLOOKUP(X329,[7]Inputs!$A:$H,8,FALSE)</f>
        <v>1.0000</v>
      </c>
      <c r="N329" s="5" t="str">
        <f>VLOOKUP(X329,[7]Inputs!$A:$H,7,FALSE)</f>
        <v>1.0300</v>
      </c>
      <c r="O329" s="22">
        <v>0</v>
      </c>
      <c r="P329" s="22">
        <v>0</v>
      </c>
      <c r="Q329" s="22">
        <v>0</v>
      </c>
      <c r="R329" s="22">
        <v>0</v>
      </c>
      <c r="S329">
        <f>SQRT((100/(J329*[7]Inputs!$B$9))^2/(K329^2+1))*[7]Inputs!$B$8^2/100</f>
        <v>23.560643977140487</v>
      </c>
      <c r="T329">
        <f>SQRT((100/(J329*[7]Inputs!$B$9))^2-SQRT((100/(J329*[7]Inputs!$B$9))^2/(K329^2+1))^2)*[7]Inputs!$B$8^2/100/2/PI()/50</f>
        <v>9.0744989423642869E-2</v>
      </c>
      <c r="U329" s="22">
        <v>0</v>
      </c>
      <c r="V329" s="22">
        <v>0</v>
      </c>
      <c r="W329" t="str">
        <f t="shared" si="12"/>
        <v>PSCAD_DMAT_SF_OF_SCR4.53_XR1.21_P0.5_Q0_OF.3s.172.2.B</v>
      </c>
      <c r="X329" t="str">
        <f t="shared" si="13"/>
        <v>0.5_0_4.53_1.21</v>
      </c>
      <c r="Z329" s="22">
        <v>0</v>
      </c>
    </row>
    <row r="330" spans="1:26" s="22" customFormat="1" x14ac:dyDescent="0.25">
      <c r="A330" s="1" t="s">
        <v>664</v>
      </c>
      <c r="B330" t="s">
        <v>55</v>
      </c>
      <c r="C330" s="22" t="s">
        <v>33</v>
      </c>
      <c r="D330" t="s">
        <v>1371</v>
      </c>
      <c r="E330" s="22" t="s">
        <v>319</v>
      </c>
      <c r="F330" t="s">
        <v>304</v>
      </c>
      <c r="G330" s="22">
        <v>70</v>
      </c>
      <c r="H330" s="22">
        <v>0.05</v>
      </c>
      <c r="I330" s="24">
        <v>0</v>
      </c>
      <c r="J330" s="24">
        <f>[7]Inputs!$B$6</f>
        <v>7.06</v>
      </c>
      <c r="K330" s="24">
        <f>[7]Inputs!$C$6</f>
        <v>1.63</v>
      </c>
      <c r="L330" s="5" t="str">
        <f>VLOOKUP(X330,[7]Inputs!$A:$F,6,FALSE)</f>
        <v>1.0264</v>
      </c>
      <c r="M330" s="5" t="str">
        <f>VLOOKUP(X330,[7]Inputs!$A:$H,8,FALSE)</f>
        <v>1.0000</v>
      </c>
      <c r="N330" s="5" t="str">
        <f>VLOOKUP(X330,[7]Inputs!$A:$H,7,FALSE)</f>
        <v>1.0300</v>
      </c>
      <c r="O330" s="22">
        <v>0</v>
      </c>
      <c r="P330" s="22">
        <v>0</v>
      </c>
      <c r="Q330" s="22">
        <v>0</v>
      </c>
      <c r="R330" s="22">
        <v>0</v>
      </c>
      <c r="S330">
        <f>SQRT((100/(J330*[7]Inputs!$B$9))^2/(K330^2+1))*[7]Inputs!$B$8^2/100</f>
        <v>12.409471324438538</v>
      </c>
      <c r="T330">
        <f>SQRT((100/(J330*[7]Inputs!$B$9))^2-SQRT((100/(J330*[7]Inputs!$B$9))^2/(K330^2+1))^2)*[7]Inputs!$B$8^2/100/2/PI()/50</f>
        <v>6.4385935699593638E-2</v>
      </c>
      <c r="U330" s="22">
        <v>0</v>
      </c>
      <c r="V330" s="22">
        <v>0</v>
      </c>
      <c r="W330" t="str">
        <f t="shared" si="12"/>
        <v>PSCAD_DMAT_SF_OF_SCR7.06_XR1.63_P0.05_Q0_OF.4Hz.173.1.A</v>
      </c>
      <c r="X330" t="str">
        <f t="shared" si="13"/>
        <v>0.05_0_7.06_1.63</v>
      </c>
      <c r="Z330" s="22">
        <v>0</v>
      </c>
    </row>
    <row r="331" spans="1:26" s="22" customFormat="1" x14ac:dyDescent="0.25">
      <c r="A331" s="1" t="s">
        <v>665</v>
      </c>
      <c r="B331" t="s">
        <v>55</v>
      </c>
      <c r="C331" s="22" t="s">
        <v>34</v>
      </c>
      <c r="D331" t="s">
        <v>1371</v>
      </c>
      <c r="E331" s="22" t="s">
        <v>319</v>
      </c>
      <c r="F331" t="s">
        <v>304</v>
      </c>
      <c r="G331" s="22">
        <v>30</v>
      </c>
      <c r="H331" s="22">
        <v>0.05</v>
      </c>
      <c r="I331" s="24">
        <v>0</v>
      </c>
      <c r="J331" s="24">
        <f>[7]Inputs!$B$6</f>
        <v>7.06</v>
      </c>
      <c r="K331" s="24">
        <f>[7]Inputs!$C$6</f>
        <v>1.63</v>
      </c>
      <c r="L331" s="5" t="str">
        <f>VLOOKUP(X331,[7]Inputs!$A:$F,6,FALSE)</f>
        <v>1.0264</v>
      </c>
      <c r="M331" s="5" t="str">
        <f>VLOOKUP(X331,[7]Inputs!$A:$H,8,FALSE)</f>
        <v>1.0000</v>
      </c>
      <c r="N331" s="5" t="str">
        <f>VLOOKUP(X331,[7]Inputs!$A:$H,7,FALSE)</f>
        <v>1.0300</v>
      </c>
      <c r="O331" s="22">
        <v>0</v>
      </c>
      <c r="P331" s="22">
        <v>0</v>
      </c>
      <c r="Q331" s="22">
        <v>0</v>
      </c>
      <c r="R331" s="22">
        <v>0</v>
      </c>
      <c r="S331">
        <f>SQRT((100/(J331*[7]Inputs!$B$9))^2/(K331^2+1))*[7]Inputs!$B$8^2/100</f>
        <v>12.409471324438538</v>
      </c>
      <c r="T331">
        <f>SQRT((100/(J331*[7]Inputs!$B$9))^2-SQRT((100/(J331*[7]Inputs!$B$9))^2/(K331^2+1))^2)*[7]Inputs!$B$8^2/100/2/PI()/50</f>
        <v>6.4385935699593638E-2</v>
      </c>
      <c r="U331" s="22">
        <v>0</v>
      </c>
      <c r="V331" s="22">
        <v>0</v>
      </c>
      <c r="W331" t="str">
        <f t="shared" si="12"/>
        <v>PSCAD_DMAT_SF_OF_SCR7.06_XR1.63_P0.05_Q0_OF.3s.173.1.B</v>
      </c>
      <c r="X331" t="str">
        <f t="shared" si="13"/>
        <v>0.05_0_7.06_1.63</v>
      </c>
      <c r="Z331" s="22">
        <v>0</v>
      </c>
    </row>
    <row r="332" spans="1:26" s="22" customFormat="1" x14ac:dyDescent="0.25">
      <c r="A332" s="1" t="s">
        <v>666</v>
      </c>
      <c r="B332" t="s">
        <v>55</v>
      </c>
      <c r="C332" s="22" t="s">
        <v>33</v>
      </c>
      <c r="D332" t="s">
        <v>1371</v>
      </c>
      <c r="E332" s="22" t="s">
        <v>319</v>
      </c>
      <c r="F332" t="s">
        <v>304</v>
      </c>
      <c r="G332" s="22">
        <v>70</v>
      </c>
      <c r="H332" s="22">
        <v>0.05</v>
      </c>
      <c r="I332" s="24">
        <v>0</v>
      </c>
      <c r="J332" s="24">
        <f>[7]Inputs!$B$7</f>
        <v>4.53</v>
      </c>
      <c r="K332" s="24">
        <f>[7]Inputs!$C$7</f>
        <v>1.21</v>
      </c>
      <c r="L332" s="5" t="str">
        <f>VLOOKUP(X332,[7]Inputs!$A:$F,6,FALSE)</f>
        <v>1.0233</v>
      </c>
      <c r="M332" s="5" t="str">
        <f>VLOOKUP(X332,[7]Inputs!$A:$H,8,FALSE)</f>
        <v>1.0000</v>
      </c>
      <c r="N332" s="5" t="str">
        <f>VLOOKUP(X332,[7]Inputs!$A:$H,7,FALSE)</f>
        <v>1.0300</v>
      </c>
      <c r="O332" s="22">
        <v>0</v>
      </c>
      <c r="P332" s="22">
        <v>0</v>
      </c>
      <c r="Q332" s="22">
        <v>0</v>
      </c>
      <c r="R332" s="22">
        <v>0</v>
      </c>
      <c r="S332">
        <f>SQRT((100/(J332*[7]Inputs!$B$9))^2/(K332^2+1))*[7]Inputs!$B$8^2/100</f>
        <v>23.560643977140487</v>
      </c>
      <c r="T332">
        <f>SQRT((100/(J332*[7]Inputs!$B$9))^2-SQRT((100/(J332*[7]Inputs!$B$9))^2/(K332^2+1))^2)*[7]Inputs!$B$8^2/100/2/PI()/50</f>
        <v>9.0744989423642869E-2</v>
      </c>
      <c r="U332" s="22">
        <v>0</v>
      </c>
      <c r="V332" s="22">
        <v>0</v>
      </c>
      <c r="W332" t="str">
        <f t="shared" si="12"/>
        <v>PSCAD_DMAT_SF_OF_SCR4.53_XR1.21_P0.05_Q0_OF.4Hz.173.2.A</v>
      </c>
      <c r="X332" t="str">
        <f t="shared" si="13"/>
        <v>0.05_0_4.53_1.21</v>
      </c>
      <c r="Z332" s="22">
        <v>0</v>
      </c>
    </row>
    <row r="333" spans="1:26" s="22" customFormat="1" x14ac:dyDescent="0.25">
      <c r="A333" s="1" t="s">
        <v>667</v>
      </c>
      <c r="B333" t="s">
        <v>55</v>
      </c>
      <c r="C333" s="22" t="s">
        <v>34</v>
      </c>
      <c r="D333" t="s">
        <v>1371</v>
      </c>
      <c r="E333" s="22" t="s">
        <v>319</v>
      </c>
      <c r="F333" t="s">
        <v>304</v>
      </c>
      <c r="G333" s="22">
        <v>30</v>
      </c>
      <c r="H333" s="22">
        <v>0.05</v>
      </c>
      <c r="I333" s="24">
        <v>0</v>
      </c>
      <c r="J333" s="24">
        <f>[7]Inputs!$B$7</f>
        <v>4.53</v>
      </c>
      <c r="K333" s="24">
        <f>[7]Inputs!$C$7</f>
        <v>1.21</v>
      </c>
      <c r="L333" s="5" t="str">
        <f>VLOOKUP(X333,[7]Inputs!$A:$F,6,FALSE)</f>
        <v>1.0233</v>
      </c>
      <c r="M333" s="5" t="str">
        <f>VLOOKUP(X333,[7]Inputs!$A:$H,8,FALSE)</f>
        <v>1.0000</v>
      </c>
      <c r="N333" s="5" t="str">
        <f>VLOOKUP(X333,[7]Inputs!$A:$H,7,FALSE)</f>
        <v>1.0300</v>
      </c>
      <c r="O333" s="22">
        <v>0</v>
      </c>
      <c r="P333" s="22">
        <v>0</v>
      </c>
      <c r="Q333" s="22">
        <v>0</v>
      </c>
      <c r="R333" s="22">
        <v>0</v>
      </c>
      <c r="S333">
        <f>SQRT((100/(J333*[7]Inputs!$B$9))^2/(K333^2+1))*[7]Inputs!$B$8^2/100</f>
        <v>23.560643977140487</v>
      </c>
      <c r="T333">
        <f>SQRT((100/(J333*[7]Inputs!$B$9))^2-SQRT((100/(J333*[7]Inputs!$B$9))^2/(K333^2+1))^2)*[7]Inputs!$B$8^2/100/2/PI()/50</f>
        <v>9.0744989423642869E-2</v>
      </c>
      <c r="U333" s="22">
        <v>0</v>
      </c>
      <c r="V333" s="22">
        <v>0</v>
      </c>
      <c r="W333" t="str">
        <f t="shared" si="12"/>
        <v>PSCAD_DMAT_SF_OF_SCR4.53_XR1.21_P0.05_Q0_OF.3s.173.2.B</v>
      </c>
      <c r="X333" t="str">
        <f t="shared" si="13"/>
        <v>0.05_0_4.53_1.21</v>
      </c>
      <c r="Z333" s="22">
        <v>0</v>
      </c>
    </row>
    <row r="334" spans="1:26" x14ac:dyDescent="0.25">
      <c r="A334" s="1" t="s">
        <v>668</v>
      </c>
      <c r="B334" t="s">
        <v>55</v>
      </c>
      <c r="C334" t="s">
        <v>35</v>
      </c>
      <c r="D334" t="s">
        <v>1371</v>
      </c>
      <c r="E334" t="s">
        <v>320</v>
      </c>
      <c r="F334" t="s">
        <v>304</v>
      </c>
      <c r="G334">
        <v>30</v>
      </c>
      <c r="H334">
        <v>1</v>
      </c>
      <c r="I334" s="7">
        <v>0</v>
      </c>
      <c r="J334" s="7">
        <f>[7]Inputs!$B$6</f>
        <v>7.06</v>
      </c>
      <c r="K334" s="7">
        <f>[7]Inputs!$C$6</f>
        <v>1.63</v>
      </c>
      <c r="L334" s="5" t="str">
        <f>VLOOKUP(X334,[7]Inputs!$A:$F,6,FALSE)</f>
        <v>0.9653</v>
      </c>
      <c r="M334" s="5" t="str">
        <f>VLOOKUP(X334,[7]Inputs!$A:$H,8,FALSE)</f>
        <v>1.0000</v>
      </c>
      <c r="N334" s="5" t="str">
        <f>VLOOKUP(X334,[7]Inputs!$A:$H,7,FALSE)</f>
        <v>1.0300</v>
      </c>
      <c r="O334">
        <v>0</v>
      </c>
      <c r="P334">
        <v>0</v>
      </c>
      <c r="Q334">
        <v>0</v>
      </c>
      <c r="R334">
        <v>0</v>
      </c>
      <c r="S334">
        <f>SQRT((100/(J334*[7]Inputs!$B$9))^2/(K334^2+1))*[7]Inputs!$B$8^2/100</f>
        <v>12.409471324438538</v>
      </c>
      <c r="T334">
        <f>SQRT((100/(J334*[7]Inputs!$B$9))^2-SQRT((100/(J334*[7]Inputs!$B$9))^2/(K334^2+1))^2)*[7]Inputs!$B$8^2/100/2/PI()/50</f>
        <v>6.4385935699593638E-2</v>
      </c>
      <c r="U334">
        <v>0</v>
      </c>
      <c r="V334">
        <v>0</v>
      </c>
      <c r="W334" t="str">
        <f t="shared" si="12"/>
        <v>PSCAD_DMAT_SF_UF_SCR7.06_XR1.63_P1_Q0_UF.4Hz.174.1.A</v>
      </c>
      <c r="X334" t="str">
        <f t="shared" si="13"/>
        <v>1_0_7.06_1.63</v>
      </c>
      <c r="Z334">
        <v>0</v>
      </c>
    </row>
    <row r="335" spans="1:26" x14ac:dyDescent="0.25">
      <c r="A335" s="1" t="s">
        <v>669</v>
      </c>
      <c r="B335" t="s">
        <v>55</v>
      </c>
      <c r="C335" t="s">
        <v>36</v>
      </c>
      <c r="D335" t="s">
        <v>1371</v>
      </c>
      <c r="E335" t="s">
        <v>320</v>
      </c>
      <c r="F335" t="s">
        <v>304</v>
      </c>
      <c r="G335">
        <v>30</v>
      </c>
      <c r="H335">
        <v>1</v>
      </c>
      <c r="I335" s="7">
        <v>0</v>
      </c>
      <c r="J335" s="7">
        <f>[7]Inputs!$B$6</f>
        <v>7.06</v>
      </c>
      <c r="K335" s="7">
        <f>[7]Inputs!$C$6</f>
        <v>1.63</v>
      </c>
      <c r="L335" s="5" t="str">
        <f>VLOOKUP(X335,[7]Inputs!$A:$F,6,FALSE)</f>
        <v>0.9653</v>
      </c>
      <c r="M335" s="5" t="str">
        <f>VLOOKUP(X335,[7]Inputs!$A:$H,8,FALSE)</f>
        <v>1.0000</v>
      </c>
      <c r="N335" s="5" t="str">
        <f>VLOOKUP(X335,[7]Inputs!$A:$H,7,FALSE)</f>
        <v>1.0300</v>
      </c>
      <c r="O335">
        <v>0</v>
      </c>
      <c r="P335">
        <v>0</v>
      </c>
      <c r="Q335">
        <v>0</v>
      </c>
      <c r="R335">
        <v>0</v>
      </c>
      <c r="S335">
        <f>SQRT((100/(J335*[7]Inputs!$B$9))^2/(K335^2+1))*[7]Inputs!$B$8^2/100</f>
        <v>12.409471324438538</v>
      </c>
      <c r="T335">
        <f>SQRT((100/(J335*[7]Inputs!$B$9))^2-SQRT((100/(J335*[7]Inputs!$B$9))^2/(K335^2+1))^2)*[7]Inputs!$B$8^2/100/2/PI()/50</f>
        <v>6.4385935699593638E-2</v>
      </c>
      <c r="U335">
        <v>0</v>
      </c>
      <c r="V335">
        <v>0</v>
      </c>
      <c r="W335" t="str">
        <f t="shared" si="12"/>
        <v>PSCAD_DMAT_SF_UF_SCR7.06_XR1.63_P1_Q0_UF.3s.174.1.B</v>
      </c>
      <c r="X335" t="str">
        <f t="shared" si="13"/>
        <v>1_0_7.06_1.63</v>
      </c>
      <c r="Z335">
        <v>0</v>
      </c>
    </row>
    <row r="336" spans="1:26" x14ac:dyDescent="0.25">
      <c r="A336" s="1" t="s">
        <v>670</v>
      </c>
      <c r="B336" t="s">
        <v>55</v>
      </c>
      <c r="C336" t="s">
        <v>35</v>
      </c>
      <c r="D336" t="s">
        <v>1371</v>
      </c>
      <c r="E336" t="s">
        <v>320</v>
      </c>
      <c r="F336" t="s">
        <v>304</v>
      </c>
      <c r="G336">
        <v>30</v>
      </c>
      <c r="H336">
        <v>1</v>
      </c>
      <c r="I336" s="7">
        <v>0</v>
      </c>
      <c r="J336" s="7">
        <f>[7]Inputs!$B$7</f>
        <v>4.53</v>
      </c>
      <c r="K336" s="7">
        <f>[7]Inputs!$C$7</f>
        <v>1.21</v>
      </c>
      <c r="L336" s="5" t="str">
        <f>VLOOKUP(X336,[7]Inputs!$A:$F,6,FALSE)</f>
        <v>0.9087</v>
      </c>
      <c r="M336" s="5" t="str">
        <f>VLOOKUP(X336,[7]Inputs!$A:$H,8,FALSE)</f>
        <v>1.0000</v>
      </c>
      <c r="N336" s="5" t="str">
        <f>VLOOKUP(X336,[7]Inputs!$A:$H,7,FALSE)</f>
        <v>1.0300</v>
      </c>
      <c r="O336">
        <v>0</v>
      </c>
      <c r="P336">
        <v>0</v>
      </c>
      <c r="Q336">
        <v>0</v>
      </c>
      <c r="R336">
        <v>0</v>
      </c>
      <c r="S336">
        <f>SQRT((100/(J336*[7]Inputs!$B$9))^2/(K336^2+1))*[7]Inputs!$B$8^2/100</f>
        <v>23.560643977140487</v>
      </c>
      <c r="T336">
        <f>SQRT((100/(J336*[7]Inputs!$B$9))^2-SQRT((100/(J336*[7]Inputs!$B$9))^2/(K336^2+1))^2)*[7]Inputs!$B$8^2/100/2/PI()/50</f>
        <v>9.0744989423642869E-2</v>
      </c>
      <c r="U336">
        <v>0</v>
      </c>
      <c r="V336">
        <v>0</v>
      </c>
      <c r="W336" t="str">
        <f t="shared" si="12"/>
        <v>PSCAD_DMAT_SF_UF_SCR4.53_XR1.21_P1_Q0_UF.4Hz.174.2.A</v>
      </c>
      <c r="X336" t="str">
        <f t="shared" si="13"/>
        <v>1_0_4.53_1.21</v>
      </c>
      <c r="Z336">
        <v>0</v>
      </c>
    </row>
    <row r="337" spans="1:26" x14ac:dyDescent="0.25">
      <c r="A337" s="1" t="s">
        <v>671</v>
      </c>
      <c r="B337" t="s">
        <v>55</v>
      </c>
      <c r="C337" t="s">
        <v>36</v>
      </c>
      <c r="D337" t="s">
        <v>1371</v>
      </c>
      <c r="E337" t="s">
        <v>320</v>
      </c>
      <c r="F337" t="s">
        <v>304</v>
      </c>
      <c r="G337">
        <v>30</v>
      </c>
      <c r="H337">
        <v>1</v>
      </c>
      <c r="I337" s="7">
        <v>0</v>
      </c>
      <c r="J337" s="7">
        <f>[7]Inputs!$B$7</f>
        <v>4.53</v>
      </c>
      <c r="K337" s="7">
        <f>[7]Inputs!$C$7</f>
        <v>1.21</v>
      </c>
      <c r="L337" s="5" t="str">
        <f>VLOOKUP(X337,[7]Inputs!$A:$F,6,FALSE)</f>
        <v>0.9087</v>
      </c>
      <c r="M337" s="5" t="str">
        <f>VLOOKUP(X337,[7]Inputs!$A:$H,8,FALSE)</f>
        <v>1.0000</v>
      </c>
      <c r="N337" s="5" t="str">
        <f>VLOOKUP(X337,[7]Inputs!$A:$H,7,FALSE)</f>
        <v>1.0300</v>
      </c>
      <c r="O337">
        <v>0</v>
      </c>
      <c r="P337">
        <v>0</v>
      </c>
      <c r="Q337">
        <v>0</v>
      </c>
      <c r="R337">
        <v>0</v>
      </c>
      <c r="S337">
        <f>SQRT((100/(J337*[7]Inputs!$B$9))^2/(K337^2+1))*[7]Inputs!$B$8^2/100</f>
        <v>23.560643977140487</v>
      </c>
      <c r="T337">
        <f>SQRT((100/(J337*[7]Inputs!$B$9))^2-SQRT((100/(J337*[7]Inputs!$B$9))^2/(K337^2+1))^2)*[7]Inputs!$B$8^2/100/2/PI()/50</f>
        <v>9.0744989423642869E-2</v>
      </c>
      <c r="U337">
        <v>0</v>
      </c>
      <c r="V337">
        <v>0</v>
      </c>
      <c r="W337" t="str">
        <f t="shared" si="12"/>
        <v>PSCAD_DMAT_SF_UF_SCR4.53_XR1.21_P1_Q0_UF.3s.174.2.B</v>
      </c>
      <c r="X337" t="str">
        <f t="shared" si="13"/>
        <v>1_0_4.53_1.21</v>
      </c>
      <c r="Z337">
        <v>0</v>
      </c>
    </row>
    <row r="338" spans="1:26" x14ac:dyDescent="0.25">
      <c r="A338" s="1" t="s">
        <v>672</v>
      </c>
      <c r="B338" t="s">
        <v>55</v>
      </c>
      <c r="C338" t="s">
        <v>35</v>
      </c>
      <c r="D338" t="s">
        <v>1371</v>
      </c>
      <c r="E338" t="s">
        <v>320</v>
      </c>
      <c r="F338" t="s">
        <v>304</v>
      </c>
      <c r="G338">
        <v>30</v>
      </c>
      <c r="H338">
        <v>0.5</v>
      </c>
      <c r="I338" s="7">
        <v>0</v>
      </c>
      <c r="J338" s="7">
        <f>[7]Inputs!$B$6</f>
        <v>7.06</v>
      </c>
      <c r="K338" s="7">
        <f>[7]Inputs!$C$6</f>
        <v>1.63</v>
      </c>
      <c r="L338" s="5" t="str">
        <f>VLOOKUP(X338,[7]Inputs!$A:$F,6,FALSE)</f>
        <v>0.9958</v>
      </c>
      <c r="M338" s="5" t="str">
        <f>VLOOKUP(X338,[7]Inputs!$A:$H,8,FALSE)</f>
        <v>1.0000</v>
      </c>
      <c r="N338" s="5" t="str">
        <f>VLOOKUP(X338,[7]Inputs!$A:$H,7,FALSE)</f>
        <v>1.0300</v>
      </c>
      <c r="O338">
        <v>0</v>
      </c>
      <c r="P338">
        <v>0</v>
      </c>
      <c r="Q338">
        <v>0</v>
      </c>
      <c r="R338">
        <v>0</v>
      </c>
      <c r="S338">
        <f>SQRT((100/(J338*[7]Inputs!$B$9))^2/(K338^2+1))*[7]Inputs!$B$8^2/100</f>
        <v>12.409471324438538</v>
      </c>
      <c r="T338">
        <f>SQRT((100/(J338*[7]Inputs!$B$9))^2-SQRT((100/(J338*[7]Inputs!$B$9))^2/(K338^2+1))^2)*[7]Inputs!$B$8^2/100/2/PI()/50</f>
        <v>6.4385935699593638E-2</v>
      </c>
      <c r="U338">
        <v>0</v>
      </c>
      <c r="V338">
        <v>0</v>
      </c>
      <c r="W338" t="str">
        <f t="shared" si="12"/>
        <v>PSCAD_DMAT_SF_UF_SCR7.06_XR1.63_P0.5_Q0_UF.4Hz.175.1.A</v>
      </c>
      <c r="X338" t="str">
        <f t="shared" si="13"/>
        <v>0.5_0_7.06_1.63</v>
      </c>
      <c r="Z338">
        <v>0</v>
      </c>
    </row>
    <row r="339" spans="1:26" x14ac:dyDescent="0.25">
      <c r="A339" s="1" t="s">
        <v>673</v>
      </c>
      <c r="B339" t="s">
        <v>55</v>
      </c>
      <c r="C339" t="s">
        <v>36</v>
      </c>
      <c r="D339" t="s">
        <v>1371</v>
      </c>
      <c r="E339" t="s">
        <v>320</v>
      </c>
      <c r="F339" t="s">
        <v>304</v>
      </c>
      <c r="G339">
        <v>30</v>
      </c>
      <c r="H339">
        <v>0.5</v>
      </c>
      <c r="I339" s="7">
        <v>0</v>
      </c>
      <c r="J339" s="7">
        <f>[7]Inputs!$B$6</f>
        <v>7.06</v>
      </c>
      <c r="K339" s="7">
        <f>[7]Inputs!$C$6</f>
        <v>1.63</v>
      </c>
      <c r="L339" s="5" t="str">
        <f>VLOOKUP(X339,[7]Inputs!$A:$F,6,FALSE)</f>
        <v>0.9958</v>
      </c>
      <c r="M339" s="5" t="str">
        <f>VLOOKUP(X339,[7]Inputs!$A:$H,8,FALSE)</f>
        <v>1.0000</v>
      </c>
      <c r="N339" s="5" t="str">
        <f>VLOOKUP(X339,[7]Inputs!$A:$H,7,FALSE)</f>
        <v>1.0300</v>
      </c>
      <c r="O339">
        <v>0</v>
      </c>
      <c r="P339">
        <v>0</v>
      </c>
      <c r="Q339">
        <v>0</v>
      </c>
      <c r="R339">
        <v>0</v>
      </c>
      <c r="S339">
        <f>SQRT((100/(J339*[7]Inputs!$B$9))^2/(K339^2+1))*[7]Inputs!$B$8^2/100</f>
        <v>12.409471324438538</v>
      </c>
      <c r="T339">
        <f>SQRT((100/(J339*[7]Inputs!$B$9))^2-SQRT((100/(J339*[7]Inputs!$B$9))^2/(K339^2+1))^2)*[7]Inputs!$B$8^2/100/2/PI()/50</f>
        <v>6.4385935699593638E-2</v>
      </c>
      <c r="U339">
        <v>0</v>
      </c>
      <c r="V339">
        <v>0</v>
      </c>
      <c r="W339" t="str">
        <f t="shared" si="12"/>
        <v>PSCAD_DMAT_SF_UF_SCR7.06_XR1.63_P0.5_Q0_UF.3s.175.1.B</v>
      </c>
      <c r="X339" t="str">
        <f t="shared" si="13"/>
        <v>0.5_0_7.06_1.63</v>
      </c>
      <c r="Z339">
        <v>0</v>
      </c>
    </row>
    <row r="340" spans="1:26" x14ac:dyDescent="0.25">
      <c r="A340" s="1" t="s">
        <v>674</v>
      </c>
      <c r="B340" t="s">
        <v>55</v>
      </c>
      <c r="C340" t="s">
        <v>35</v>
      </c>
      <c r="D340" t="s">
        <v>1371</v>
      </c>
      <c r="E340" t="s">
        <v>320</v>
      </c>
      <c r="F340" t="s">
        <v>304</v>
      </c>
      <c r="G340">
        <v>30</v>
      </c>
      <c r="H340">
        <v>0.5</v>
      </c>
      <c r="I340" s="7">
        <v>0</v>
      </c>
      <c r="J340" s="7">
        <f>[7]Inputs!$B$7</f>
        <v>4.53</v>
      </c>
      <c r="K340" s="7">
        <f>[7]Inputs!$C$7</f>
        <v>1.21</v>
      </c>
      <c r="L340" s="5" t="str">
        <f>VLOOKUP(X340,[7]Inputs!$A:$F,6,FALSE)</f>
        <v>0.9653</v>
      </c>
      <c r="M340" s="5" t="str">
        <f>VLOOKUP(X340,[7]Inputs!$A:$H,8,FALSE)</f>
        <v>1.0000</v>
      </c>
      <c r="N340" s="5" t="str">
        <f>VLOOKUP(X340,[7]Inputs!$A:$H,7,FALSE)</f>
        <v>1.0300</v>
      </c>
      <c r="O340">
        <v>0</v>
      </c>
      <c r="P340">
        <v>0</v>
      </c>
      <c r="Q340">
        <v>0</v>
      </c>
      <c r="R340">
        <v>0</v>
      </c>
      <c r="S340">
        <f>SQRT((100/(J340*[7]Inputs!$B$9))^2/(K340^2+1))*[7]Inputs!$B$8^2/100</f>
        <v>23.560643977140487</v>
      </c>
      <c r="T340">
        <f>SQRT((100/(J340*[7]Inputs!$B$9))^2-SQRT((100/(J340*[7]Inputs!$B$9))^2/(K340^2+1))^2)*[7]Inputs!$B$8^2/100/2/PI()/50</f>
        <v>9.0744989423642869E-2</v>
      </c>
      <c r="U340">
        <v>0</v>
      </c>
      <c r="V340">
        <v>0</v>
      </c>
      <c r="W340" t="str">
        <f t="shared" si="12"/>
        <v>PSCAD_DMAT_SF_UF_SCR4.53_XR1.21_P0.5_Q0_UF.4Hz.175.2.A</v>
      </c>
      <c r="X340" t="str">
        <f t="shared" si="13"/>
        <v>0.5_0_4.53_1.21</v>
      </c>
      <c r="Z340">
        <v>0</v>
      </c>
    </row>
    <row r="341" spans="1:26" x14ac:dyDescent="0.25">
      <c r="A341" s="1" t="s">
        <v>675</v>
      </c>
      <c r="B341" t="s">
        <v>55</v>
      </c>
      <c r="C341" t="s">
        <v>36</v>
      </c>
      <c r="D341" t="s">
        <v>1371</v>
      </c>
      <c r="E341" t="s">
        <v>320</v>
      </c>
      <c r="F341" t="s">
        <v>304</v>
      </c>
      <c r="G341">
        <v>30</v>
      </c>
      <c r="H341">
        <v>0.5</v>
      </c>
      <c r="I341" s="7">
        <v>0</v>
      </c>
      <c r="J341" s="7">
        <f>[7]Inputs!$B$7</f>
        <v>4.53</v>
      </c>
      <c r="K341" s="7">
        <f>[7]Inputs!$C$7</f>
        <v>1.21</v>
      </c>
      <c r="L341" s="5" t="str">
        <f>VLOOKUP(X341,[7]Inputs!$A:$F,6,FALSE)</f>
        <v>0.9653</v>
      </c>
      <c r="M341" s="5" t="str">
        <f>VLOOKUP(X341,[7]Inputs!$A:$H,8,FALSE)</f>
        <v>1.0000</v>
      </c>
      <c r="N341" s="5" t="str">
        <f>VLOOKUP(X341,[7]Inputs!$A:$H,7,FALSE)</f>
        <v>1.0300</v>
      </c>
      <c r="O341">
        <v>0</v>
      </c>
      <c r="P341">
        <v>0</v>
      </c>
      <c r="Q341">
        <v>0</v>
      </c>
      <c r="R341">
        <v>0</v>
      </c>
      <c r="S341">
        <f>SQRT((100/(J341*[7]Inputs!$B$9))^2/(K341^2+1))*[7]Inputs!$B$8^2/100</f>
        <v>23.560643977140487</v>
      </c>
      <c r="T341">
        <f>SQRT((100/(J341*[7]Inputs!$B$9))^2-SQRT((100/(J341*[7]Inputs!$B$9))^2/(K341^2+1))^2)*[7]Inputs!$B$8^2/100/2/PI()/50</f>
        <v>9.0744989423642869E-2</v>
      </c>
      <c r="U341">
        <v>0</v>
      </c>
      <c r="V341">
        <v>0</v>
      </c>
      <c r="W341" t="str">
        <f t="shared" si="12"/>
        <v>PSCAD_DMAT_SF_UF_SCR4.53_XR1.21_P0.5_Q0_UF.3s.175.2.B</v>
      </c>
      <c r="X341" t="str">
        <f t="shared" si="13"/>
        <v>0.5_0_4.53_1.21</v>
      </c>
      <c r="Z341">
        <v>0</v>
      </c>
    </row>
    <row r="342" spans="1:26" x14ac:dyDescent="0.25">
      <c r="A342" s="1" t="s">
        <v>676</v>
      </c>
      <c r="B342" t="s">
        <v>55</v>
      </c>
      <c r="C342" t="s">
        <v>37</v>
      </c>
      <c r="D342" t="s">
        <v>1371</v>
      </c>
      <c r="E342" t="s">
        <v>320</v>
      </c>
      <c r="F342" t="s">
        <v>304</v>
      </c>
      <c r="G342">
        <v>30</v>
      </c>
      <c r="H342">
        <v>0.5</v>
      </c>
      <c r="I342" s="7">
        <v>0</v>
      </c>
      <c r="J342" s="7">
        <f>[7]Inputs!$B$6</f>
        <v>7.06</v>
      </c>
      <c r="K342" s="7">
        <f>[7]Inputs!$C$6</f>
        <v>1.63</v>
      </c>
      <c r="L342" s="5" t="str">
        <f>VLOOKUP(X342,[7]Inputs!$A:$F,6,FALSE)</f>
        <v>0.9958</v>
      </c>
      <c r="M342" s="5" t="str">
        <f>VLOOKUP(X342,[7]Inputs!$A:$H,8,FALSE)</f>
        <v>1.0000</v>
      </c>
      <c r="N342" s="5" t="str">
        <f>VLOOKUP(X342,[7]Inputs!$A:$H,7,FALSE)</f>
        <v>1.0300</v>
      </c>
      <c r="O342">
        <v>0</v>
      </c>
      <c r="P342">
        <v>0</v>
      </c>
      <c r="Q342">
        <v>0</v>
      </c>
      <c r="R342">
        <v>0</v>
      </c>
      <c r="S342">
        <f>SQRT((100/(J342*[7]Inputs!$B$9))^2/(K342^2+1))*[7]Inputs!$B$8^2/100</f>
        <v>12.409471324438538</v>
      </c>
      <c r="T342">
        <f>SQRT((100/(J342*[7]Inputs!$B$9))^2-SQRT((100/(J342*[7]Inputs!$B$9))^2/(K342^2+1))^2)*[7]Inputs!$B$8^2/100/2/PI()/50</f>
        <v>6.4385935699593638E-2</v>
      </c>
      <c r="U342">
        <v>0</v>
      </c>
      <c r="V342">
        <v>0</v>
      </c>
      <c r="W342" t="str">
        <f t="shared" si="12"/>
        <v>PSCAD_DMAT_SF_UF_SCR7.06_XR1.63_P0.5_Q0_UF.4Hz.176.1.A</v>
      </c>
      <c r="X342" t="str">
        <f t="shared" si="13"/>
        <v>0.5_0_7.06_1.63</v>
      </c>
      <c r="Z342">
        <v>0</v>
      </c>
    </row>
    <row r="343" spans="1:26" x14ac:dyDescent="0.25">
      <c r="A343" s="1" t="s">
        <v>677</v>
      </c>
      <c r="B343" t="s">
        <v>55</v>
      </c>
      <c r="C343" t="s">
        <v>38</v>
      </c>
      <c r="D343" t="s">
        <v>1371</v>
      </c>
      <c r="E343" t="s">
        <v>320</v>
      </c>
      <c r="F343" t="s">
        <v>304</v>
      </c>
      <c r="G343">
        <v>30</v>
      </c>
      <c r="H343">
        <v>0.5</v>
      </c>
      <c r="I343" s="7">
        <v>0</v>
      </c>
      <c r="J343" s="7">
        <f>[7]Inputs!$B$6</f>
        <v>7.06</v>
      </c>
      <c r="K343" s="7">
        <f>[7]Inputs!$C$6</f>
        <v>1.63</v>
      </c>
      <c r="L343" s="5" t="str">
        <f>VLOOKUP(X343,[7]Inputs!$A:$F,6,FALSE)</f>
        <v>0.9958</v>
      </c>
      <c r="M343" s="5" t="str">
        <f>VLOOKUP(X343,[7]Inputs!$A:$H,8,FALSE)</f>
        <v>1.0000</v>
      </c>
      <c r="N343" s="5" t="str">
        <f>VLOOKUP(X343,[7]Inputs!$A:$H,7,FALSE)</f>
        <v>1.0300</v>
      </c>
      <c r="O343">
        <v>0</v>
      </c>
      <c r="P343">
        <v>0</v>
      </c>
      <c r="Q343">
        <v>0</v>
      </c>
      <c r="R343">
        <v>0</v>
      </c>
      <c r="S343">
        <f>SQRT((100/(J343*[7]Inputs!$B$9))^2/(K343^2+1))*[7]Inputs!$B$8^2/100</f>
        <v>12.409471324438538</v>
      </c>
      <c r="T343">
        <f>SQRT((100/(J343*[7]Inputs!$B$9))^2-SQRT((100/(J343*[7]Inputs!$B$9))^2/(K343^2+1))^2)*[7]Inputs!$B$8^2/100/2/PI()/50</f>
        <v>6.4385935699593638E-2</v>
      </c>
      <c r="U343">
        <v>0</v>
      </c>
      <c r="V343">
        <v>0</v>
      </c>
      <c r="W343" t="str">
        <f t="shared" si="12"/>
        <v>PSCAD_DMAT_SF_UF_SCR7.06_XR1.63_P0.5_Q0_UF.3s.176.1.B</v>
      </c>
      <c r="X343" t="str">
        <f t="shared" si="13"/>
        <v>0.5_0_7.06_1.63</v>
      </c>
      <c r="Z343">
        <v>0</v>
      </c>
    </row>
    <row r="344" spans="1:26" x14ac:dyDescent="0.25">
      <c r="A344" s="1" t="s">
        <v>678</v>
      </c>
      <c r="B344" t="s">
        <v>55</v>
      </c>
      <c r="C344" t="s">
        <v>37</v>
      </c>
      <c r="D344" t="s">
        <v>1371</v>
      </c>
      <c r="E344" t="s">
        <v>320</v>
      </c>
      <c r="F344" t="s">
        <v>304</v>
      </c>
      <c r="G344">
        <v>30</v>
      </c>
      <c r="H344">
        <v>0.5</v>
      </c>
      <c r="I344" s="7">
        <v>0</v>
      </c>
      <c r="J344" s="7">
        <f>[7]Inputs!$B$7</f>
        <v>4.53</v>
      </c>
      <c r="K344" s="7">
        <f>[7]Inputs!$C$7</f>
        <v>1.21</v>
      </c>
      <c r="L344" s="5" t="str">
        <f>VLOOKUP(X344,[7]Inputs!$A:$F,6,FALSE)</f>
        <v>0.9653</v>
      </c>
      <c r="M344" s="5" t="str">
        <f>VLOOKUP(X344,[7]Inputs!$A:$H,8,FALSE)</f>
        <v>1.0000</v>
      </c>
      <c r="N344" s="5" t="str">
        <f>VLOOKUP(X344,[7]Inputs!$A:$H,7,FALSE)</f>
        <v>1.0300</v>
      </c>
      <c r="O344">
        <v>0</v>
      </c>
      <c r="P344">
        <v>0</v>
      </c>
      <c r="Q344">
        <v>0</v>
      </c>
      <c r="R344">
        <v>0</v>
      </c>
      <c r="S344">
        <f>SQRT((100/(J344*[7]Inputs!$B$9))^2/(K344^2+1))*[7]Inputs!$B$8^2/100</f>
        <v>23.560643977140487</v>
      </c>
      <c r="T344">
        <f>SQRT((100/(J344*[7]Inputs!$B$9))^2-SQRT((100/(J344*[7]Inputs!$B$9))^2/(K344^2+1))^2)*[7]Inputs!$B$8^2/100/2/PI()/50</f>
        <v>9.0744989423642869E-2</v>
      </c>
      <c r="U344">
        <v>0</v>
      </c>
      <c r="V344">
        <v>0</v>
      </c>
      <c r="W344" t="str">
        <f t="shared" si="12"/>
        <v>PSCAD_DMAT_SF_UF_SCR4.53_XR1.21_P0.5_Q0_UF.4Hz.176.2.A</v>
      </c>
      <c r="X344" t="str">
        <f t="shared" si="13"/>
        <v>0.5_0_4.53_1.21</v>
      </c>
      <c r="Z344">
        <v>0</v>
      </c>
    </row>
    <row r="345" spans="1:26" x14ac:dyDescent="0.25">
      <c r="A345" s="1" t="s">
        <v>679</v>
      </c>
      <c r="B345" t="s">
        <v>55</v>
      </c>
      <c r="C345" t="s">
        <v>38</v>
      </c>
      <c r="D345" t="s">
        <v>1371</v>
      </c>
      <c r="E345" t="s">
        <v>320</v>
      </c>
      <c r="F345" t="s">
        <v>304</v>
      </c>
      <c r="G345">
        <v>30</v>
      </c>
      <c r="H345">
        <v>0.5</v>
      </c>
      <c r="I345" s="7">
        <v>0</v>
      </c>
      <c r="J345" s="7">
        <f>[7]Inputs!$B$7</f>
        <v>4.53</v>
      </c>
      <c r="K345" s="7">
        <f>[7]Inputs!$C$7</f>
        <v>1.21</v>
      </c>
      <c r="L345" s="5" t="str">
        <f>VLOOKUP(X345,[7]Inputs!$A:$F,6,FALSE)</f>
        <v>0.9653</v>
      </c>
      <c r="M345" s="5" t="str">
        <f>VLOOKUP(X345,[7]Inputs!$A:$H,8,FALSE)</f>
        <v>1.0000</v>
      </c>
      <c r="N345" s="5" t="str">
        <f>VLOOKUP(X345,[7]Inputs!$A:$H,7,FALSE)</f>
        <v>1.0300</v>
      </c>
      <c r="O345">
        <v>0</v>
      </c>
      <c r="P345">
        <v>0</v>
      </c>
      <c r="Q345">
        <v>0</v>
      </c>
      <c r="R345">
        <v>0</v>
      </c>
      <c r="S345">
        <f>SQRT((100/(J345*[7]Inputs!$B$9))^2/(K345^2+1))*[7]Inputs!$B$8^2/100</f>
        <v>23.560643977140487</v>
      </c>
      <c r="T345">
        <f>SQRT((100/(J345*[7]Inputs!$B$9))^2-SQRT((100/(J345*[7]Inputs!$B$9))^2/(K345^2+1))^2)*[7]Inputs!$B$8^2/100/2/PI()/50</f>
        <v>9.0744989423642869E-2</v>
      </c>
      <c r="U345">
        <v>0</v>
      </c>
      <c r="V345">
        <v>0</v>
      </c>
      <c r="W345" t="str">
        <f t="shared" si="12"/>
        <v>PSCAD_DMAT_SF_UF_SCR4.53_XR1.21_P0.5_Q0_UF.3s.176.2.B</v>
      </c>
      <c r="X345" t="str">
        <f t="shared" si="13"/>
        <v>0.5_0_4.53_1.21</v>
      </c>
      <c r="Z345">
        <v>0</v>
      </c>
    </row>
    <row r="346" spans="1:26" x14ac:dyDescent="0.25">
      <c r="A346" s="1" t="s">
        <v>680</v>
      </c>
      <c r="B346" t="s">
        <v>55</v>
      </c>
      <c r="C346" t="s">
        <v>39</v>
      </c>
      <c r="D346" t="s">
        <v>1371</v>
      </c>
      <c r="E346" t="s">
        <v>320</v>
      </c>
      <c r="F346" t="s">
        <v>304</v>
      </c>
      <c r="G346">
        <v>30</v>
      </c>
      <c r="H346">
        <v>0.05</v>
      </c>
      <c r="I346" s="7">
        <v>0</v>
      </c>
      <c r="J346" s="7">
        <f>[7]Inputs!$B$6</f>
        <v>7.06</v>
      </c>
      <c r="K346" s="7">
        <f>[7]Inputs!$C$6</f>
        <v>1.63</v>
      </c>
      <c r="L346" s="5" t="str">
        <f>VLOOKUP(X346,[7]Inputs!$A:$F,6,FALSE)</f>
        <v>1.0264</v>
      </c>
      <c r="M346" s="5" t="str">
        <f>VLOOKUP(X346,[7]Inputs!$A:$H,8,FALSE)</f>
        <v>1.0000</v>
      </c>
      <c r="N346" s="5" t="str">
        <f>VLOOKUP(X346,[7]Inputs!$A:$H,7,FALSE)</f>
        <v>1.0300</v>
      </c>
      <c r="O346">
        <v>0</v>
      </c>
      <c r="P346">
        <v>0</v>
      </c>
      <c r="Q346">
        <v>0</v>
      </c>
      <c r="R346">
        <v>0</v>
      </c>
      <c r="S346">
        <f>SQRT((100/(J346*[7]Inputs!$B$9))^2/(K346^2+1))*[7]Inputs!$B$8^2/100</f>
        <v>12.409471324438538</v>
      </c>
      <c r="T346">
        <f>SQRT((100/(J346*[7]Inputs!$B$9))^2-SQRT((100/(J346*[7]Inputs!$B$9))^2/(K346^2+1))^2)*[7]Inputs!$B$8^2/100/2/PI()/50</f>
        <v>6.4385935699593638E-2</v>
      </c>
      <c r="U346">
        <v>0</v>
      </c>
      <c r="V346">
        <v>0</v>
      </c>
      <c r="W346" t="str">
        <f t="shared" si="12"/>
        <v>PSCAD_DMAT_SF_UF_SCR7.06_XR1.63_P0.05_Q0_UF.4Hz.177.1.A</v>
      </c>
      <c r="X346" t="str">
        <f t="shared" si="13"/>
        <v>0.05_0_7.06_1.63</v>
      </c>
      <c r="Z346">
        <v>0</v>
      </c>
    </row>
    <row r="347" spans="1:26" x14ac:dyDescent="0.25">
      <c r="A347" s="1" t="s">
        <v>681</v>
      </c>
      <c r="B347" t="s">
        <v>55</v>
      </c>
      <c r="C347" t="s">
        <v>40</v>
      </c>
      <c r="D347" t="s">
        <v>1371</v>
      </c>
      <c r="E347" t="s">
        <v>320</v>
      </c>
      <c r="F347" t="s">
        <v>304</v>
      </c>
      <c r="G347">
        <v>30</v>
      </c>
      <c r="H347">
        <v>0.05</v>
      </c>
      <c r="I347" s="7">
        <v>0</v>
      </c>
      <c r="J347" s="7">
        <f>[7]Inputs!$B$6</f>
        <v>7.06</v>
      </c>
      <c r="K347" s="7">
        <f>[7]Inputs!$C$6</f>
        <v>1.63</v>
      </c>
      <c r="L347" s="5" t="str">
        <f>VLOOKUP(X347,[7]Inputs!$A:$F,6,FALSE)</f>
        <v>1.0264</v>
      </c>
      <c r="M347" s="5" t="str">
        <f>VLOOKUP(X347,[7]Inputs!$A:$H,8,FALSE)</f>
        <v>1.0000</v>
      </c>
      <c r="N347" s="5" t="str">
        <f>VLOOKUP(X347,[7]Inputs!$A:$H,7,FALSE)</f>
        <v>1.0300</v>
      </c>
      <c r="O347">
        <v>0</v>
      </c>
      <c r="P347">
        <v>0</v>
      </c>
      <c r="Q347">
        <v>0</v>
      </c>
      <c r="R347">
        <v>0</v>
      </c>
      <c r="S347">
        <f>SQRT((100/(J347*[7]Inputs!$B$9))^2/(K347^2+1))*[7]Inputs!$B$8^2/100</f>
        <v>12.409471324438538</v>
      </c>
      <c r="T347">
        <f>SQRT((100/(J347*[7]Inputs!$B$9))^2-SQRT((100/(J347*[7]Inputs!$B$9))^2/(K347^2+1))^2)*[7]Inputs!$B$8^2/100/2/PI()/50</f>
        <v>6.4385935699593638E-2</v>
      </c>
      <c r="U347">
        <v>0</v>
      </c>
      <c r="V347">
        <v>0</v>
      </c>
      <c r="W347" t="str">
        <f t="shared" si="12"/>
        <v>PSCAD_DMAT_SF_UF_SCR7.06_XR1.63_P0.05_Q0_UF.3s.177.1.B</v>
      </c>
      <c r="X347" t="str">
        <f t="shared" si="13"/>
        <v>0.05_0_7.06_1.63</v>
      </c>
      <c r="Z347">
        <v>0</v>
      </c>
    </row>
    <row r="348" spans="1:26" x14ac:dyDescent="0.25">
      <c r="A348" s="1" t="s">
        <v>682</v>
      </c>
      <c r="B348" t="s">
        <v>55</v>
      </c>
      <c r="C348" t="s">
        <v>39</v>
      </c>
      <c r="D348" t="s">
        <v>1371</v>
      </c>
      <c r="E348" t="s">
        <v>320</v>
      </c>
      <c r="F348" t="s">
        <v>304</v>
      </c>
      <c r="G348">
        <v>30</v>
      </c>
      <c r="H348">
        <v>0.05</v>
      </c>
      <c r="I348" s="7">
        <v>0</v>
      </c>
      <c r="J348" s="7">
        <f>[7]Inputs!$B$7</f>
        <v>4.53</v>
      </c>
      <c r="K348" s="7">
        <f>[7]Inputs!$C$7</f>
        <v>1.21</v>
      </c>
      <c r="L348" s="5" t="str">
        <f>VLOOKUP(X348,[7]Inputs!$A:$F,6,FALSE)</f>
        <v>1.0233</v>
      </c>
      <c r="M348" s="5" t="str">
        <f>VLOOKUP(X348,[7]Inputs!$A:$H,8,FALSE)</f>
        <v>1.0000</v>
      </c>
      <c r="N348" s="5" t="str">
        <f>VLOOKUP(X348,[7]Inputs!$A:$H,7,FALSE)</f>
        <v>1.0300</v>
      </c>
      <c r="O348">
        <v>0</v>
      </c>
      <c r="P348">
        <v>0</v>
      </c>
      <c r="Q348">
        <v>0</v>
      </c>
      <c r="R348">
        <v>0</v>
      </c>
      <c r="S348">
        <f>SQRT((100/(J348*[7]Inputs!$B$9))^2/(K348^2+1))*[7]Inputs!$B$8^2/100</f>
        <v>23.560643977140487</v>
      </c>
      <c r="T348">
        <f>SQRT((100/(J348*[7]Inputs!$B$9))^2-SQRT((100/(J348*[7]Inputs!$B$9))^2/(K348^2+1))^2)*[7]Inputs!$B$8^2/100/2/PI()/50</f>
        <v>9.0744989423642869E-2</v>
      </c>
      <c r="U348">
        <v>0</v>
      </c>
      <c r="V348">
        <v>0</v>
      </c>
      <c r="W348" t="str">
        <f t="shared" si="12"/>
        <v>PSCAD_DMAT_SF_UF_SCR4.53_XR1.21_P0.05_Q0_UF.4Hz.177.2.A</v>
      </c>
      <c r="X348" t="str">
        <f t="shared" si="13"/>
        <v>0.05_0_4.53_1.21</v>
      </c>
      <c r="Z348">
        <v>0</v>
      </c>
    </row>
    <row r="349" spans="1:26" x14ac:dyDescent="0.25">
      <c r="A349" s="1" t="s">
        <v>683</v>
      </c>
      <c r="B349" t="s">
        <v>55</v>
      </c>
      <c r="C349" t="s">
        <v>40</v>
      </c>
      <c r="D349" t="s">
        <v>1371</v>
      </c>
      <c r="E349" t="s">
        <v>320</v>
      </c>
      <c r="F349" t="s">
        <v>304</v>
      </c>
      <c r="G349">
        <v>30</v>
      </c>
      <c r="H349">
        <v>0.05</v>
      </c>
      <c r="I349" s="7">
        <v>0</v>
      </c>
      <c r="J349" s="7">
        <f>[7]Inputs!$B$7</f>
        <v>4.53</v>
      </c>
      <c r="K349" s="7">
        <f>[7]Inputs!$C$7</f>
        <v>1.21</v>
      </c>
      <c r="L349" s="5" t="str">
        <f>VLOOKUP(X349,[7]Inputs!$A:$F,6,FALSE)</f>
        <v>1.0233</v>
      </c>
      <c r="M349" s="5" t="str">
        <f>VLOOKUP(X349,[7]Inputs!$A:$H,8,FALSE)</f>
        <v>1.0000</v>
      </c>
      <c r="N349" s="5" t="str">
        <f>VLOOKUP(X349,[7]Inputs!$A:$H,7,FALSE)</f>
        <v>1.0300</v>
      </c>
      <c r="O349">
        <v>0</v>
      </c>
      <c r="P349">
        <v>0</v>
      </c>
      <c r="Q349">
        <v>0</v>
      </c>
      <c r="R349">
        <v>0</v>
      </c>
      <c r="S349">
        <f>SQRT((100/(J349*[7]Inputs!$B$9))^2/(K349^2+1))*[7]Inputs!$B$8^2/100</f>
        <v>23.560643977140487</v>
      </c>
      <c r="T349">
        <f>SQRT((100/(J349*[7]Inputs!$B$9))^2-SQRT((100/(J349*[7]Inputs!$B$9))^2/(K349^2+1))^2)*[7]Inputs!$B$8^2/100/2/PI()/50</f>
        <v>9.0744989423642869E-2</v>
      </c>
      <c r="U349">
        <v>0</v>
      </c>
      <c r="V349">
        <v>0</v>
      </c>
      <c r="W349" t="str">
        <f t="shared" si="12"/>
        <v>PSCAD_DMAT_SF_UF_SCR4.53_XR1.21_P0.05_Q0_UF.3s.177.2.B</v>
      </c>
      <c r="X349" t="str">
        <f t="shared" si="13"/>
        <v>0.05_0_4.53_1.21</v>
      </c>
      <c r="Z349">
        <v>0</v>
      </c>
    </row>
    <row r="350" spans="1:26" x14ac:dyDescent="0.25">
      <c r="A350" s="1" t="s">
        <v>684</v>
      </c>
      <c r="B350" t="s">
        <v>55</v>
      </c>
      <c r="C350" t="s">
        <v>41</v>
      </c>
      <c r="D350" t="s">
        <v>1371</v>
      </c>
      <c r="E350" t="s">
        <v>321</v>
      </c>
      <c r="F350" t="s">
        <v>304</v>
      </c>
      <c r="G350">
        <v>70</v>
      </c>
      <c r="H350">
        <v>1</v>
      </c>
      <c r="I350" s="7">
        <v>0</v>
      </c>
      <c r="J350" s="7">
        <v>10</v>
      </c>
      <c r="K350" s="7">
        <v>14</v>
      </c>
      <c r="L350" s="5" t="str">
        <f>VLOOKUP(X350,[7]Inputs!$A:$F,6,FALSE)</f>
        <v>1.0276</v>
      </c>
      <c r="M350" s="5" t="str">
        <f>VLOOKUP(X350,[7]Inputs!$A:$H,8,FALSE)</f>
        <v>1.0125</v>
      </c>
      <c r="N350" s="5" t="str">
        <f>VLOOKUP(X350,[7]Inputs!$A:$H,7,FALSE)</f>
        <v>1.0300</v>
      </c>
      <c r="O350">
        <v>0</v>
      </c>
      <c r="P350">
        <v>0</v>
      </c>
      <c r="Q350">
        <v>0</v>
      </c>
      <c r="R350">
        <v>0</v>
      </c>
      <c r="S350">
        <f>SQRT((100/(J350*[7]Inputs!$B$9))^2/(K350^2+1))*[7]Inputs!$B$8^2/100</f>
        <v>1.1936621144128245</v>
      </c>
      <c r="T350">
        <f>SQRT((100/(J350*[7]Inputs!$B$9))^2-SQRT((100/(J350*[7]Inputs!$B$9))^2/(K350^2+1))^2)*[7]Inputs!$B$8^2/100/2/PI()/50</f>
        <v>5.3193623249290889E-2</v>
      </c>
      <c r="U350">
        <v>0</v>
      </c>
      <c r="V350">
        <v>0</v>
      </c>
      <c r="W350" t="str">
        <f t="shared" si="12"/>
        <v>PSCAD_DMAT_SF_Grid.Vramp_SCR10_XR14_P1_Q0_Grid.Vramp.178.1</v>
      </c>
      <c r="X350" t="str">
        <f t="shared" si="13"/>
        <v>1_0_10_14</v>
      </c>
      <c r="Z350">
        <v>0</v>
      </c>
    </row>
    <row r="351" spans="1:26" x14ac:dyDescent="0.25">
      <c r="A351" s="1" t="s">
        <v>685</v>
      </c>
      <c r="B351" t="s">
        <v>55</v>
      </c>
      <c r="C351" t="s">
        <v>41</v>
      </c>
      <c r="D351" t="s">
        <v>1371</v>
      </c>
      <c r="E351" t="s">
        <v>321</v>
      </c>
      <c r="F351" t="s">
        <v>304</v>
      </c>
      <c r="G351">
        <v>70</v>
      </c>
      <c r="H351">
        <v>1</v>
      </c>
      <c r="I351" s="7">
        <v>0</v>
      </c>
      <c r="J351" s="7">
        <v>10</v>
      </c>
      <c r="K351" s="7">
        <v>3</v>
      </c>
      <c r="L351" s="5" t="str">
        <f>VLOOKUP(X351,[7]Inputs!$A:$F,6,FALSE)</f>
        <v>1.0035</v>
      </c>
      <c r="M351" s="5" t="str">
        <f>VLOOKUP(X351,[7]Inputs!$A:$H,8,FALSE)</f>
        <v>1.0125</v>
      </c>
      <c r="N351" s="5" t="str">
        <f>VLOOKUP(X351,[7]Inputs!$A:$H,7,FALSE)</f>
        <v>1.0300</v>
      </c>
      <c r="O351">
        <v>0</v>
      </c>
      <c r="P351">
        <v>0</v>
      </c>
      <c r="Q351">
        <v>0</v>
      </c>
      <c r="R351">
        <v>0</v>
      </c>
      <c r="S351">
        <f>SQRT((100/(J351*[7]Inputs!$B$9))^2/(K351^2+1))*[7]Inputs!$B$8^2/100</f>
        <v>5.2980313414205611</v>
      </c>
      <c r="T351">
        <f>SQRT((100/(J351*[7]Inputs!$B$9))^2-SQRT((100/(J351*[7]Inputs!$B$9))^2/(K351^2+1))^2)*[7]Inputs!$B$8^2/100/2/PI()/50</f>
        <v>5.0592472598572046E-2</v>
      </c>
      <c r="U351">
        <v>0</v>
      </c>
      <c r="V351">
        <v>0</v>
      </c>
      <c r="W351" t="str">
        <f t="shared" si="12"/>
        <v>PSCAD_DMAT_SF_Grid.Vramp_SCR10_XR3_P1_Q0_Grid.Vramp.178.2</v>
      </c>
      <c r="X351" t="str">
        <f t="shared" si="13"/>
        <v>1_0_10_3</v>
      </c>
      <c r="Z351">
        <v>0</v>
      </c>
    </row>
    <row r="352" spans="1:26" x14ac:dyDescent="0.25">
      <c r="A352" s="1" t="s">
        <v>686</v>
      </c>
      <c r="B352" t="s">
        <v>55</v>
      </c>
      <c r="C352" t="s">
        <v>41</v>
      </c>
      <c r="D352" t="s">
        <v>1371</v>
      </c>
      <c r="E352" t="s">
        <v>321</v>
      </c>
      <c r="F352" t="s">
        <v>304</v>
      </c>
      <c r="G352">
        <v>70</v>
      </c>
      <c r="H352">
        <v>1</v>
      </c>
      <c r="I352" s="7">
        <v>0</v>
      </c>
      <c r="J352" s="7">
        <v>3</v>
      </c>
      <c r="K352" s="7">
        <v>14</v>
      </c>
      <c r="L352" s="5" t="str">
        <f>VLOOKUP(X352,[7]Inputs!$A:$F,6,FALSE)</f>
        <v>1.0573</v>
      </c>
      <c r="M352" s="5" t="str">
        <f>VLOOKUP(X352,[7]Inputs!$A:$H,8,FALSE)</f>
        <v>1.0125</v>
      </c>
      <c r="N352" s="5" t="str">
        <f>VLOOKUP(X352,[7]Inputs!$A:$H,7,FALSE)</f>
        <v>1.0300</v>
      </c>
      <c r="O352">
        <v>0</v>
      </c>
      <c r="P352">
        <v>0</v>
      </c>
      <c r="Q352">
        <v>0</v>
      </c>
      <c r="R352">
        <v>0</v>
      </c>
      <c r="S352">
        <f>SQRT((100/(J352*[7]Inputs!$B$9))^2/(K352^2+1))*[7]Inputs!$B$8^2/100</f>
        <v>3.9788737147094158</v>
      </c>
      <c r="T352">
        <f>SQRT((100/(J352*[7]Inputs!$B$9))^2-SQRT((100/(J352*[7]Inputs!$B$9))^2/(K352^2+1))^2)*[7]Inputs!$B$8^2/100/2/PI()/50</f>
        <v>0.17731207749763631</v>
      </c>
      <c r="U352">
        <v>0</v>
      </c>
      <c r="V352">
        <v>0</v>
      </c>
      <c r="W352" t="str">
        <f t="shared" si="12"/>
        <v>PSCAD_DMAT_SF_Grid.Vramp_SCR3_XR14_P1_Q0_Grid.Vramp.179.1</v>
      </c>
      <c r="X352" t="str">
        <f t="shared" si="13"/>
        <v>1_0_3_14</v>
      </c>
      <c r="Z352">
        <v>0</v>
      </c>
    </row>
    <row r="353" spans="1:26" x14ac:dyDescent="0.25">
      <c r="A353" s="1" t="s">
        <v>687</v>
      </c>
      <c r="B353" t="s">
        <v>55</v>
      </c>
      <c r="C353" t="s">
        <v>41</v>
      </c>
      <c r="D353" t="s">
        <v>1371</v>
      </c>
      <c r="E353" t="s">
        <v>321</v>
      </c>
      <c r="F353" t="s">
        <v>304</v>
      </c>
      <c r="G353">
        <v>70</v>
      </c>
      <c r="H353">
        <v>1</v>
      </c>
      <c r="I353" s="7">
        <v>0</v>
      </c>
      <c r="J353" s="7">
        <v>3</v>
      </c>
      <c r="K353" s="7">
        <v>3</v>
      </c>
      <c r="L353" s="5" t="str">
        <f>VLOOKUP(X353,[7]Inputs!$A:$F,6,FALSE)</f>
        <v>0.9773</v>
      </c>
      <c r="M353" s="5" t="str">
        <f>VLOOKUP(X353,[7]Inputs!$A:$H,8,FALSE)</f>
        <v>1.0125</v>
      </c>
      <c r="N353" s="5" t="str">
        <f>VLOOKUP(X353,[7]Inputs!$A:$H,7,FALSE)</f>
        <v>1.0300</v>
      </c>
      <c r="O353">
        <v>0</v>
      </c>
      <c r="P353">
        <v>0</v>
      </c>
      <c r="Q353">
        <v>0</v>
      </c>
      <c r="R353">
        <v>0</v>
      </c>
      <c r="S353">
        <f>SQRT((100/(J353*[7]Inputs!$B$9))^2/(K353^2+1))*[7]Inputs!$B$8^2/100</f>
        <v>17.660104471401873</v>
      </c>
      <c r="T353">
        <f>SQRT((100/(J353*[7]Inputs!$B$9))^2-SQRT((100/(J353*[7]Inputs!$B$9))^2/(K353^2+1))^2)*[7]Inputs!$B$8^2/100/2/PI()/50</f>
        <v>0.16864157532857349</v>
      </c>
      <c r="U353">
        <v>0</v>
      </c>
      <c r="V353">
        <v>0</v>
      </c>
      <c r="W353" t="str">
        <f t="shared" si="12"/>
        <v>PSCAD_DMAT_SF_Grid.Vramp_SCR3_XR3_P1_Q0_Grid.Vramp.179.2</v>
      </c>
      <c r="X353" t="str">
        <f t="shared" si="13"/>
        <v>1_0_3_3</v>
      </c>
      <c r="Z353">
        <v>0</v>
      </c>
    </row>
    <row r="354" spans="1:26" x14ac:dyDescent="0.25">
      <c r="A354" s="1" t="s">
        <v>688</v>
      </c>
      <c r="B354" t="s">
        <v>55</v>
      </c>
      <c r="C354" t="s">
        <v>41</v>
      </c>
      <c r="D354" t="s">
        <v>1371</v>
      </c>
      <c r="E354" t="s">
        <v>321</v>
      </c>
      <c r="F354" t="s">
        <v>304</v>
      </c>
      <c r="G354">
        <v>70</v>
      </c>
      <c r="H354">
        <v>1</v>
      </c>
      <c r="I354" s="7">
        <v>0</v>
      </c>
      <c r="J354" s="7">
        <f>[7]Inputs!$B$6</f>
        <v>7.06</v>
      </c>
      <c r="K354" s="7">
        <f>[7]Inputs!$C$6</f>
        <v>1.63</v>
      </c>
      <c r="L354" s="5" t="str">
        <f>VLOOKUP(X354,[7]Inputs!$A:$F,6,FALSE)</f>
        <v>0.9653</v>
      </c>
      <c r="M354" s="5" t="str">
        <f>VLOOKUP(X354,[7]Inputs!$A:$H,8,FALSE)</f>
        <v>1.0000</v>
      </c>
      <c r="N354" s="5" t="str">
        <f>VLOOKUP(X354,[7]Inputs!$A:$H,7,FALSE)</f>
        <v>1.0300</v>
      </c>
      <c r="O354">
        <v>0</v>
      </c>
      <c r="P354">
        <v>0</v>
      </c>
      <c r="Q354">
        <v>0</v>
      </c>
      <c r="R354">
        <v>0</v>
      </c>
      <c r="S354">
        <f>SQRT((100/(J354*[7]Inputs!$B$9))^2/(K354^2+1))*[7]Inputs!$B$8^2/100</f>
        <v>12.409471324438538</v>
      </c>
      <c r="T354">
        <f>SQRT((100/(J354*[7]Inputs!$B$9))^2-SQRT((100/(J354*[7]Inputs!$B$9))^2/(K354^2+1))^2)*[7]Inputs!$B$8^2/100/2/PI()/50</f>
        <v>6.4385935699593638E-2</v>
      </c>
      <c r="U354">
        <v>0</v>
      </c>
      <c r="V354">
        <v>0</v>
      </c>
      <c r="W354" t="str">
        <f t="shared" si="12"/>
        <v>PSCAD_DMAT_SF_Grid.Vramp_SCR7.06_XR1.63_P1_Q0_Grid.Vramp.180.1</v>
      </c>
      <c r="X354" t="str">
        <f t="shared" si="13"/>
        <v>1_0_7.06_1.63</v>
      </c>
      <c r="Z354">
        <v>0</v>
      </c>
    </row>
    <row r="355" spans="1:26" x14ac:dyDescent="0.25">
      <c r="A355" s="1" t="s">
        <v>689</v>
      </c>
      <c r="B355" t="s">
        <v>55</v>
      </c>
      <c r="C355" t="s">
        <v>41</v>
      </c>
      <c r="D355" t="s">
        <v>1371</v>
      </c>
      <c r="E355" t="s">
        <v>321</v>
      </c>
      <c r="F355" t="s">
        <v>304</v>
      </c>
      <c r="G355">
        <v>70</v>
      </c>
      <c r="H355">
        <v>1</v>
      </c>
      <c r="I355" s="7">
        <v>0</v>
      </c>
      <c r="J355" s="7">
        <f>[7]Inputs!$B$7</f>
        <v>4.53</v>
      </c>
      <c r="K355" s="7">
        <f>[7]Inputs!$C$7</f>
        <v>1.21</v>
      </c>
      <c r="L355" s="5" t="str">
        <f>VLOOKUP(X355,[7]Inputs!$A:$F,6,FALSE)</f>
        <v>0.9087</v>
      </c>
      <c r="M355" s="5" t="str">
        <f>VLOOKUP(X355,[7]Inputs!$A:$H,8,FALSE)</f>
        <v>1.0000</v>
      </c>
      <c r="N355" s="5" t="str">
        <f>VLOOKUP(X355,[7]Inputs!$A:$H,7,FALSE)</f>
        <v>1.0300</v>
      </c>
      <c r="O355">
        <v>0</v>
      </c>
      <c r="P355">
        <v>0</v>
      </c>
      <c r="Q355">
        <v>0</v>
      </c>
      <c r="R355">
        <v>0</v>
      </c>
      <c r="S355">
        <f>SQRT((100/(J355*[7]Inputs!$B$9))^2/(K355^2+1))*[7]Inputs!$B$8^2/100</f>
        <v>23.560643977140487</v>
      </c>
      <c r="T355">
        <f>SQRT((100/(J355*[7]Inputs!$B$9))^2-SQRT((100/(J355*[7]Inputs!$B$9))^2/(K355^2+1))^2)*[7]Inputs!$B$8^2/100/2/PI()/50</f>
        <v>9.0744989423642869E-2</v>
      </c>
      <c r="U355">
        <v>0</v>
      </c>
      <c r="V355">
        <v>0</v>
      </c>
      <c r="W355" t="str">
        <f t="shared" si="12"/>
        <v>PSCAD_DMAT_SF_Grid.Vramp_SCR4.53_XR1.21_P1_Q0_Grid.Vramp.180.2</v>
      </c>
      <c r="X355" t="str">
        <f t="shared" si="13"/>
        <v>1_0_4.53_1.21</v>
      </c>
      <c r="Z355">
        <v>0</v>
      </c>
    </row>
    <row r="356" spans="1:26" x14ac:dyDescent="0.25">
      <c r="A356" s="1" t="s">
        <v>690</v>
      </c>
      <c r="B356" t="s">
        <v>55</v>
      </c>
      <c r="C356" t="s">
        <v>41</v>
      </c>
      <c r="D356" t="s">
        <v>1371</v>
      </c>
      <c r="E356" t="s">
        <v>321</v>
      </c>
      <c r="F356" t="s">
        <v>304</v>
      </c>
      <c r="G356">
        <v>70</v>
      </c>
      <c r="H356">
        <v>0.5</v>
      </c>
      <c r="I356" s="7">
        <v>0</v>
      </c>
      <c r="J356" s="7">
        <f>[7]Inputs!$B$6</f>
        <v>7.06</v>
      </c>
      <c r="K356" s="7">
        <f>[7]Inputs!$C$6</f>
        <v>1.63</v>
      </c>
      <c r="L356" s="5" t="str">
        <f>VLOOKUP(X356,[7]Inputs!$A:$F,6,FALSE)</f>
        <v>0.9958</v>
      </c>
      <c r="M356" s="5" t="str">
        <f>VLOOKUP(X356,[7]Inputs!$A:$H,8,FALSE)</f>
        <v>1.0000</v>
      </c>
      <c r="N356" s="5" t="str">
        <f>VLOOKUP(X356,[7]Inputs!$A:$H,7,FALSE)</f>
        <v>1.0300</v>
      </c>
      <c r="O356">
        <v>0</v>
      </c>
      <c r="P356">
        <v>0</v>
      </c>
      <c r="Q356">
        <v>0</v>
      </c>
      <c r="R356">
        <v>0</v>
      </c>
      <c r="S356">
        <f>SQRT((100/(J356*[7]Inputs!$B$9))^2/(K356^2+1))*[7]Inputs!$B$8^2/100</f>
        <v>12.409471324438538</v>
      </c>
      <c r="T356">
        <f>SQRT((100/(J356*[7]Inputs!$B$9))^2-SQRT((100/(J356*[7]Inputs!$B$9))^2/(K356^2+1))^2)*[7]Inputs!$B$8^2/100/2/PI()/50</f>
        <v>6.4385935699593638E-2</v>
      </c>
      <c r="U356">
        <v>0</v>
      </c>
      <c r="V356">
        <v>0</v>
      </c>
      <c r="W356" t="str">
        <f t="shared" si="12"/>
        <v>PSCAD_DMAT_SF_Grid.Vramp_SCR7.06_XR1.63_P0.5_Q0_Grid.Vramp.181.1</v>
      </c>
      <c r="X356" t="str">
        <f t="shared" si="13"/>
        <v>0.5_0_7.06_1.63</v>
      </c>
      <c r="Z356">
        <v>0</v>
      </c>
    </row>
    <row r="357" spans="1:26" x14ac:dyDescent="0.25">
      <c r="A357" s="1" t="s">
        <v>691</v>
      </c>
      <c r="B357" t="s">
        <v>55</v>
      </c>
      <c r="C357" t="s">
        <v>41</v>
      </c>
      <c r="D357" t="s">
        <v>1371</v>
      </c>
      <c r="E357" t="s">
        <v>321</v>
      </c>
      <c r="F357" t="s">
        <v>304</v>
      </c>
      <c r="G357">
        <v>70</v>
      </c>
      <c r="H357">
        <v>0.5</v>
      </c>
      <c r="I357" s="7">
        <v>0</v>
      </c>
      <c r="J357" s="7">
        <f>[7]Inputs!$B$7</f>
        <v>4.53</v>
      </c>
      <c r="K357" s="7">
        <f>[7]Inputs!$C$7</f>
        <v>1.21</v>
      </c>
      <c r="L357" s="5" t="str">
        <f>VLOOKUP(X357,[7]Inputs!$A:$F,6,FALSE)</f>
        <v>0.9653</v>
      </c>
      <c r="M357" s="5" t="str">
        <f>VLOOKUP(X357,[7]Inputs!$A:$H,8,FALSE)</f>
        <v>1.0000</v>
      </c>
      <c r="N357" s="5" t="str">
        <f>VLOOKUP(X357,[7]Inputs!$A:$H,7,FALSE)</f>
        <v>1.0300</v>
      </c>
      <c r="O357">
        <v>0</v>
      </c>
      <c r="P357">
        <v>0</v>
      </c>
      <c r="Q357">
        <v>0</v>
      </c>
      <c r="R357">
        <v>0</v>
      </c>
      <c r="S357">
        <f>SQRT((100/(J357*[7]Inputs!$B$9))^2/(K357^2+1))*[7]Inputs!$B$8^2/100</f>
        <v>23.560643977140487</v>
      </c>
      <c r="T357">
        <f>SQRT((100/(J357*[7]Inputs!$B$9))^2-SQRT((100/(J357*[7]Inputs!$B$9))^2/(K357^2+1))^2)*[7]Inputs!$B$8^2/100/2/PI()/50</f>
        <v>9.0744989423642869E-2</v>
      </c>
      <c r="U357">
        <v>0</v>
      </c>
      <c r="V357">
        <v>0</v>
      </c>
      <c r="W357" t="str">
        <f t="shared" si="12"/>
        <v>PSCAD_DMAT_SF_Grid.Vramp_SCR4.53_XR1.21_P0.5_Q0_Grid.Vramp.181.2</v>
      </c>
      <c r="X357" t="str">
        <f t="shared" si="13"/>
        <v>0.5_0_4.53_1.21</v>
      </c>
      <c r="Z357">
        <v>0</v>
      </c>
    </row>
    <row r="358" spans="1:26" x14ac:dyDescent="0.25">
      <c r="A358" s="1" t="s">
        <v>692</v>
      </c>
      <c r="B358" t="s">
        <v>55</v>
      </c>
      <c r="C358" t="s">
        <v>42</v>
      </c>
      <c r="D358" t="s">
        <v>1371</v>
      </c>
      <c r="E358" t="s">
        <v>322</v>
      </c>
      <c r="F358" t="s">
        <v>304</v>
      </c>
      <c r="G358">
        <v>50</v>
      </c>
      <c r="H358">
        <v>1</v>
      </c>
      <c r="I358" s="7">
        <v>0</v>
      </c>
      <c r="J358" s="7">
        <v>10</v>
      </c>
      <c r="K358" s="7">
        <v>14</v>
      </c>
      <c r="L358" s="5" t="str">
        <f>VLOOKUP(X358,[7]Inputs!$A:$F,6,FALSE)</f>
        <v>1.0276</v>
      </c>
      <c r="M358" s="5" t="str">
        <f>VLOOKUP(X358,[7]Inputs!$A:$H,8,FALSE)</f>
        <v>1.0125</v>
      </c>
      <c r="N358" s="5" t="str">
        <f>VLOOKUP(X358,[7]Inputs!$A:$H,7,FALSE)</f>
        <v>1.0300</v>
      </c>
      <c r="O358">
        <v>0</v>
      </c>
      <c r="P358">
        <v>0</v>
      </c>
      <c r="Q358">
        <v>0</v>
      </c>
      <c r="R358">
        <v>0</v>
      </c>
      <c r="S358">
        <f>SQRT((100/(J358*[7]Inputs!$B$9))^2/(K358^2+1))*[7]Inputs!$B$8^2/100</f>
        <v>1.1936621144128245</v>
      </c>
      <c r="T358">
        <f>SQRT((100/(J358*[7]Inputs!$B$9))^2-SQRT((100/(J358*[7]Inputs!$B$9))^2/(K358^2+1))^2)*[7]Inputs!$B$8^2/100/2/PI()/50</f>
        <v>5.3193623249290889E-2</v>
      </c>
      <c r="U358">
        <v>0</v>
      </c>
      <c r="V358">
        <v>0</v>
      </c>
      <c r="W358" t="str">
        <f t="shared" si="12"/>
        <v>PSCAD_DMAT_SF_Grid.Vstep_SCR10_XR14_P1_Q0_Grid.Vstep.182.1</v>
      </c>
      <c r="X358" t="str">
        <f t="shared" si="13"/>
        <v>1_0_10_14</v>
      </c>
      <c r="Z358">
        <v>0</v>
      </c>
    </row>
    <row r="359" spans="1:26" x14ac:dyDescent="0.25">
      <c r="A359" s="1" t="s">
        <v>693</v>
      </c>
      <c r="B359" t="s">
        <v>55</v>
      </c>
      <c r="C359" t="s">
        <v>42</v>
      </c>
      <c r="D359" t="s">
        <v>1371</v>
      </c>
      <c r="E359" t="s">
        <v>322</v>
      </c>
      <c r="F359" t="s">
        <v>304</v>
      </c>
      <c r="G359">
        <v>50</v>
      </c>
      <c r="H359">
        <v>1</v>
      </c>
      <c r="I359" s="7">
        <v>0</v>
      </c>
      <c r="J359" s="7">
        <v>10</v>
      </c>
      <c r="K359" s="7">
        <v>3</v>
      </c>
      <c r="L359" s="5" t="str">
        <f>VLOOKUP(X359,[7]Inputs!$A:$F,6,FALSE)</f>
        <v>1.0035</v>
      </c>
      <c r="M359" s="5" t="str">
        <f>VLOOKUP(X359,[7]Inputs!$A:$H,8,FALSE)</f>
        <v>1.0125</v>
      </c>
      <c r="N359" s="5" t="str">
        <f>VLOOKUP(X359,[7]Inputs!$A:$H,7,FALSE)</f>
        <v>1.0300</v>
      </c>
      <c r="O359">
        <v>0</v>
      </c>
      <c r="P359">
        <v>0</v>
      </c>
      <c r="Q359">
        <v>0</v>
      </c>
      <c r="R359">
        <v>0</v>
      </c>
      <c r="S359">
        <f>SQRT((100/(J359*[7]Inputs!$B$9))^2/(K359^2+1))*[7]Inputs!$B$8^2/100</f>
        <v>5.2980313414205611</v>
      </c>
      <c r="T359">
        <f>SQRT((100/(J359*[7]Inputs!$B$9))^2-SQRT((100/(J359*[7]Inputs!$B$9))^2/(K359^2+1))^2)*[7]Inputs!$B$8^2/100/2/PI()/50</f>
        <v>5.0592472598572046E-2</v>
      </c>
      <c r="U359">
        <v>0</v>
      </c>
      <c r="V359">
        <v>0</v>
      </c>
      <c r="W359" t="str">
        <f t="shared" si="12"/>
        <v>PSCAD_DMAT_SF_Grid.Vstep_SCR10_XR3_P1_Q0_Grid.Vstep.182.2</v>
      </c>
      <c r="X359" t="str">
        <f t="shared" si="13"/>
        <v>1_0_10_3</v>
      </c>
      <c r="Z359">
        <v>0</v>
      </c>
    </row>
    <row r="360" spans="1:26" x14ac:dyDescent="0.25">
      <c r="A360" s="1" t="s">
        <v>694</v>
      </c>
      <c r="B360" t="s">
        <v>55</v>
      </c>
      <c r="C360" t="s">
        <v>42</v>
      </c>
      <c r="D360" t="s">
        <v>1371</v>
      </c>
      <c r="E360" t="s">
        <v>322</v>
      </c>
      <c r="F360" t="s">
        <v>304</v>
      </c>
      <c r="G360">
        <v>50</v>
      </c>
      <c r="H360">
        <v>1</v>
      </c>
      <c r="I360" s="7">
        <v>0</v>
      </c>
      <c r="J360" s="7">
        <v>3</v>
      </c>
      <c r="K360" s="7">
        <v>14</v>
      </c>
      <c r="L360" s="5" t="str">
        <f>VLOOKUP(X360,[7]Inputs!$A:$F,6,FALSE)</f>
        <v>1.0573</v>
      </c>
      <c r="M360" s="5" t="str">
        <f>VLOOKUP(X360,[7]Inputs!$A:$H,8,FALSE)</f>
        <v>1.0125</v>
      </c>
      <c r="N360" s="5" t="str">
        <f>VLOOKUP(X360,[7]Inputs!$A:$H,7,FALSE)</f>
        <v>1.0300</v>
      </c>
      <c r="O360">
        <v>0</v>
      </c>
      <c r="P360">
        <v>0</v>
      </c>
      <c r="Q360">
        <v>0</v>
      </c>
      <c r="R360">
        <v>0</v>
      </c>
      <c r="S360">
        <f>SQRT((100/(J360*[7]Inputs!$B$9))^2/(K360^2+1))*[7]Inputs!$B$8^2/100</f>
        <v>3.9788737147094158</v>
      </c>
      <c r="T360">
        <f>SQRT((100/(J360*[7]Inputs!$B$9))^2-SQRT((100/(J360*[7]Inputs!$B$9))^2/(K360^2+1))^2)*[7]Inputs!$B$8^2/100/2/PI()/50</f>
        <v>0.17731207749763631</v>
      </c>
      <c r="U360">
        <v>0</v>
      </c>
      <c r="V360">
        <v>0</v>
      </c>
      <c r="W360" t="str">
        <f t="shared" si="12"/>
        <v>PSCAD_DMAT_SF_Grid.Vstep_SCR3_XR14_P1_Q0_Grid.Vstep.183.1</v>
      </c>
      <c r="X360" t="str">
        <f t="shared" si="13"/>
        <v>1_0_3_14</v>
      </c>
      <c r="Z360">
        <v>0</v>
      </c>
    </row>
    <row r="361" spans="1:26" x14ac:dyDescent="0.25">
      <c r="A361" s="1" t="s">
        <v>695</v>
      </c>
      <c r="B361" t="s">
        <v>55</v>
      </c>
      <c r="C361" t="s">
        <v>42</v>
      </c>
      <c r="D361" t="s">
        <v>1371</v>
      </c>
      <c r="E361" t="s">
        <v>322</v>
      </c>
      <c r="F361" t="s">
        <v>304</v>
      </c>
      <c r="G361">
        <v>50</v>
      </c>
      <c r="H361">
        <v>1</v>
      </c>
      <c r="I361" s="7">
        <v>0</v>
      </c>
      <c r="J361" s="7">
        <v>3</v>
      </c>
      <c r="K361" s="7">
        <v>3</v>
      </c>
      <c r="L361" s="5" t="str">
        <f>VLOOKUP(X361,[7]Inputs!$A:$F,6,FALSE)</f>
        <v>0.9773</v>
      </c>
      <c r="M361" s="5" t="str">
        <f>VLOOKUP(X361,[7]Inputs!$A:$H,8,FALSE)</f>
        <v>1.0125</v>
      </c>
      <c r="N361" s="5" t="str">
        <f>VLOOKUP(X361,[7]Inputs!$A:$H,7,FALSE)</f>
        <v>1.0300</v>
      </c>
      <c r="O361">
        <v>0</v>
      </c>
      <c r="P361">
        <v>0</v>
      </c>
      <c r="Q361">
        <v>0</v>
      </c>
      <c r="R361">
        <v>0</v>
      </c>
      <c r="S361">
        <f>SQRT((100/(J361*[7]Inputs!$B$9))^2/(K361^2+1))*[7]Inputs!$B$8^2/100</f>
        <v>17.660104471401873</v>
      </c>
      <c r="T361">
        <f>SQRT((100/(J361*[7]Inputs!$B$9))^2-SQRT((100/(J361*[7]Inputs!$B$9))^2/(K361^2+1))^2)*[7]Inputs!$B$8^2/100/2/PI()/50</f>
        <v>0.16864157532857349</v>
      </c>
      <c r="U361">
        <v>0</v>
      </c>
      <c r="V361">
        <v>0</v>
      </c>
      <c r="W361" t="str">
        <f t="shared" si="12"/>
        <v>PSCAD_DMAT_SF_Grid.Vstep_SCR3_XR3_P1_Q0_Grid.Vstep.183.2</v>
      </c>
      <c r="X361" t="str">
        <f t="shared" si="13"/>
        <v>1_0_3_3</v>
      </c>
      <c r="Z361">
        <v>0</v>
      </c>
    </row>
    <row r="362" spans="1:26" x14ac:dyDescent="0.25">
      <c r="A362" s="1" t="s">
        <v>696</v>
      </c>
      <c r="B362" t="s">
        <v>55</v>
      </c>
      <c r="C362" t="s">
        <v>42</v>
      </c>
      <c r="D362" t="s">
        <v>1371</v>
      </c>
      <c r="E362" t="s">
        <v>322</v>
      </c>
      <c r="F362" t="s">
        <v>304</v>
      </c>
      <c r="G362">
        <v>50</v>
      </c>
      <c r="H362">
        <v>1</v>
      </c>
      <c r="I362" s="7">
        <v>0</v>
      </c>
      <c r="J362" s="7">
        <f>[7]Inputs!$B$6</f>
        <v>7.06</v>
      </c>
      <c r="K362" s="7">
        <f>[7]Inputs!$C$6</f>
        <v>1.63</v>
      </c>
      <c r="L362" s="5" t="str">
        <f>VLOOKUP(X362,[7]Inputs!$A:$F,6,FALSE)</f>
        <v>0.9653</v>
      </c>
      <c r="M362" s="5" t="str">
        <f>VLOOKUP(X362,[7]Inputs!$A:$H,8,FALSE)</f>
        <v>1.0000</v>
      </c>
      <c r="N362" s="5" t="str">
        <f>VLOOKUP(X362,[7]Inputs!$A:$H,7,FALSE)</f>
        <v>1.0300</v>
      </c>
      <c r="O362">
        <v>0</v>
      </c>
      <c r="P362">
        <v>0</v>
      </c>
      <c r="Q362">
        <v>0</v>
      </c>
      <c r="R362">
        <v>0</v>
      </c>
      <c r="S362">
        <f>SQRT((100/(J362*[7]Inputs!$B$9))^2/(K362^2+1))*[7]Inputs!$B$8^2/100</f>
        <v>12.409471324438538</v>
      </c>
      <c r="T362">
        <f>SQRT((100/(J362*[7]Inputs!$B$9))^2-SQRT((100/(J362*[7]Inputs!$B$9))^2/(K362^2+1))^2)*[7]Inputs!$B$8^2/100/2/PI()/50</f>
        <v>6.4385935699593638E-2</v>
      </c>
      <c r="U362">
        <v>0</v>
      </c>
      <c r="V362">
        <v>0</v>
      </c>
      <c r="W362" t="str">
        <f t="shared" si="12"/>
        <v>PSCAD_DMAT_SF_Grid.Vstep_SCR7.06_XR1.63_P1_Q0_Grid.Vstep.184.1</v>
      </c>
      <c r="X362" t="str">
        <f t="shared" si="13"/>
        <v>1_0_7.06_1.63</v>
      </c>
      <c r="Z362">
        <v>0</v>
      </c>
    </row>
    <row r="363" spans="1:26" x14ac:dyDescent="0.25">
      <c r="A363" s="1" t="s">
        <v>697</v>
      </c>
      <c r="B363" t="s">
        <v>55</v>
      </c>
      <c r="C363" t="s">
        <v>42</v>
      </c>
      <c r="D363" t="s">
        <v>1371</v>
      </c>
      <c r="E363" t="s">
        <v>322</v>
      </c>
      <c r="F363" t="s">
        <v>304</v>
      </c>
      <c r="G363">
        <v>50</v>
      </c>
      <c r="H363">
        <v>1</v>
      </c>
      <c r="I363" s="7">
        <v>0</v>
      </c>
      <c r="J363" s="7">
        <f>[7]Inputs!$B$7</f>
        <v>4.53</v>
      </c>
      <c r="K363" s="7">
        <f>[7]Inputs!$C$7</f>
        <v>1.21</v>
      </c>
      <c r="L363" s="5" t="str">
        <f>VLOOKUP(X363,[7]Inputs!$A:$F,6,FALSE)</f>
        <v>0.9087</v>
      </c>
      <c r="M363" s="5" t="str">
        <f>VLOOKUP(X363,[7]Inputs!$A:$H,8,FALSE)</f>
        <v>1.0000</v>
      </c>
      <c r="N363" s="5" t="str">
        <f>VLOOKUP(X363,[7]Inputs!$A:$H,7,FALSE)</f>
        <v>1.0300</v>
      </c>
      <c r="O363">
        <v>0</v>
      </c>
      <c r="P363">
        <v>0</v>
      </c>
      <c r="Q363">
        <v>0</v>
      </c>
      <c r="R363">
        <v>0</v>
      </c>
      <c r="S363">
        <f>SQRT((100/(J363*[7]Inputs!$B$9))^2/(K363^2+1))*[7]Inputs!$B$8^2/100</f>
        <v>23.560643977140487</v>
      </c>
      <c r="T363">
        <f>SQRT((100/(J363*[7]Inputs!$B$9))^2-SQRT((100/(J363*[7]Inputs!$B$9))^2/(K363^2+1))^2)*[7]Inputs!$B$8^2/100/2/PI()/50</f>
        <v>9.0744989423642869E-2</v>
      </c>
      <c r="U363">
        <v>0</v>
      </c>
      <c r="V363">
        <v>0</v>
      </c>
      <c r="W363" t="str">
        <f t="shared" si="12"/>
        <v>PSCAD_DMAT_SF_Grid.Vstep_SCR4.53_XR1.21_P1_Q0_Grid.Vstep.184.2</v>
      </c>
      <c r="X363" t="str">
        <f t="shared" si="13"/>
        <v>1_0_4.53_1.21</v>
      </c>
      <c r="Z363">
        <v>0</v>
      </c>
    </row>
    <row r="364" spans="1:26" x14ac:dyDescent="0.25">
      <c r="A364" s="1" t="s">
        <v>698</v>
      </c>
      <c r="B364" t="s">
        <v>55</v>
      </c>
      <c r="C364" t="s">
        <v>42</v>
      </c>
      <c r="D364" t="s">
        <v>1371</v>
      </c>
      <c r="E364" t="s">
        <v>322</v>
      </c>
      <c r="F364" t="s">
        <v>304</v>
      </c>
      <c r="G364">
        <v>50</v>
      </c>
      <c r="H364">
        <v>0.5</v>
      </c>
      <c r="I364" s="7">
        <v>0</v>
      </c>
      <c r="J364" s="7">
        <f>[7]Inputs!$B$6</f>
        <v>7.06</v>
      </c>
      <c r="K364" s="7">
        <f>[7]Inputs!$C$6</f>
        <v>1.63</v>
      </c>
      <c r="L364" s="5" t="str">
        <f>VLOOKUP(X364,[7]Inputs!$A:$F,6,FALSE)</f>
        <v>0.9958</v>
      </c>
      <c r="M364" s="5" t="str">
        <f>VLOOKUP(X364,[7]Inputs!$A:$H,8,FALSE)</f>
        <v>1.0000</v>
      </c>
      <c r="N364" s="5" t="str">
        <f>VLOOKUP(X364,[7]Inputs!$A:$H,7,FALSE)</f>
        <v>1.0300</v>
      </c>
      <c r="O364">
        <v>0</v>
      </c>
      <c r="P364">
        <v>0</v>
      </c>
      <c r="Q364">
        <v>0</v>
      </c>
      <c r="R364">
        <v>0</v>
      </c>
      <c r="S364">
        <f>SQRT((100/(J364*[7]Inputs!$B$9))^2/(K364^2+1))*[7]Inputs!$B$8^2/100</f>
        <v>12.409471324438538</v>
      </c>
      <c r="T364">
        <f>SQRT((100/(J364*[7]Inputs!$B$9))^2-SQRT((100/(J364*[7]Inputs!$B$9))^2/(K364^2+1))^2)*[7]Inputs!$B$8^2/100/2/PI()/50</f>
        <v>6.4385935699593638E-2</v>
      </c>
      <c r="U364">
        <v>0</v>
      </c>
      <c r="V364">
        <v>0</v>
      </c>
      <c r="W364" t="str">
        <f t="shared" si="12"/>
        <v>PSCAD_DMAT_SF_Grid.Vstep_SCR7.06_XR1.63_P0.5_Q0_Grid.Vstep.185.1</v>
      </c>
      <c r="X364" t="str">
        <f t="shared" si="13"/>
        <v>0.5_0_7.06_1.63</v>
      </c>
      <c r="Z364">
        <v>0</v>
      </c>
    </row>
    <row r="365" spans="1:26" x14ac:dyDescent="0.25">
      <c r="A365" s="1" t="s">
        <v>699</v>
      </c>
      <c r="B365" t="s">
        <v>55</v>
      </c>
      <c r="C365" t="s">
        <v>42</v>
      </c>
      <c r="D365" t="s">
        <v>1371</v>
      </c>
      <c r="E365" t="s">
        <v>322</v>
      </c>
      <c r="F365" t="s">
        <v>304</v>
      </c>
      <c r="G365">
        <v>50</v>
      </c>
      <c r="H365">
        <v>0.5</v>
      </c>
      <c r="I365" s="7">
        <v>0</v>
      </c>
      <c r="J365" s="7">
        <f>[7]Inputs!$B$7</f>
        <v>4.53</v>
      </c>
      <c r="K365" s="7">
        <f>[7]Inputs!$C$7</f>
        <v>1.21</v>
      </c>
      <c r="L365" s="5" t="str">
        <f>VLOOKUP(X365,[7]Inputs!$A:$F,6,FALSE)</f>
        <v>0.9653</v>
      </c>
      <c r="M365" s="5" t="str">
        <f>VLOOKUP(X365,[7]Inputs!$A:$H,8,FALSE)</f>
        <v>1.0000</v>
      </c>
      <c r="N365" s="5" t="str">
        <f>VLOOKUP(X365,[7]Inputs!$A:$H,7,FALSE)</f>
        <v>1.0300</v>
      </c>
      <c r="O365">
        <v>0</v>
      </c>
      <c r="P365">
        <v>0</v>
      </c>
      <c r="Q365">
        <v>0</v>
      </c>
      <c r="R365">
        <v>0</v>
      </c>
      <c r="S365">
        <f>SQRT((100/(J365*[7]Inputs!$B$9))^2/(K365^2+1))*[7]Inputs!$B$8^2/100</f>
        <v>23.560643977140487</v>
      </c>
      <c r="T365">
        <f>SQRT((100/(J365*[7]Inputs!$B$9))^2-SQRT((100/(J365*[7]Inputs!$B$9))^2/(K365^2+1))^2)*[7]Inputs!$B$8^2/100/2/PI()/50</f>
        <v>9.0744989423642869E-2</v>
      </c>
      <c r="U365">
        <v>0</v>
      </c>
      <c r="V365">
        <v>0</v>
      </c>
      <c r="W365" t="str">
        <f t="shared" si="12"/>
        <v>PSCAD_DMAT_SF_Grid.Vstep_SCR4.53_XR1.21_P0.5_Q0_Grid.Vstep.185.2</v>
      </c>
      <c r="X365" t="str">
        <f t="shared" si="13"/>
        <v>0.5_0_4.53_1.21</v>
      </c>
      <c r="Z365">
        <v>0</v>
      </c>
    </row>
    <row r="366" spans="1:26" x14ac:dyDescent="0.25">
      <c r="A366" s="1" t="s">
        <v>700</v>
      </c>
      <c r="B366" t="s">
        <v>55</v>
      </c>
      <c r="C366" t="s">
        <v>59</v>
      </c>
      <c r="D366" t="s">
        <v>1371</v>
      </c>
      <c r="E366" t="s">
        <v>323</v>
      </c>
      <c r="F366" t="s">
        <v>304</v>
      </c>
      <c r="G366">
        <v>20</v>
      </c>
      <c r="H366">
        <v>1</v>
      </c>
      <c r="I366" s="7">
        <v>0</v>
      </c>
      <c r="J366" s="7">
        <v>10</v>
      </c>
      <c r="K366" s="7">
        <v>14</v>
      </c>
      <c r="L366" s="5" t="str">
        <f>VLOOKUP(X366,[7]Inputs!$A:$F,6,FALSE)</f>
        <v>1.0276</v>
      </c>
      <c r="M366" s="5" t="str">
        <f>VLOOKUP(X366,[7]Inputs!$A:$H,8,FALSE)</f>
        <v>1.0125</v>
      </c>
      <c r="N366" s="5" t="str">
        <f>VLOOKUP(X366,[7]Inputs!$A:$H,7,FALSE)</f>
        <v>1.0300</v>
      </c>
      <c r="O366">
        <v>0</v>
      </c>
      <c r="P366">
        <v>0</v>
      </c>
      <c r="Q366">
        <v>0</v>
      </c>
      <c r="R366">
        <v>0</v>
      </c>
      <c r="S366">
        <f>SQRT((100/(J366*[7]Inputs!$B$9))^2/(K366^2+1))*[7]Inputs!$B$8^2/100</f>
        <v>1.1936621144128245</v>
      </c>
      <c r="T366">
        <f>SQRT((100/(J366*[7]Inputs!$B$9))^2-SQRT((100/(J366*[7]Inputs!$B$9))^2/(K366^2+1))^2)*[7]Inputs!$B$8^2/100/2/PI()/50</f>
        <v>5.3193623249290889E-2</v>
      </c>
      <c r="U366">
        <v>0</v>
      </c>
      <c r="V366">
        <v>0</v>
      </c>
      <c r="W366" t="str">
        <f t="shared" si="12"/>
        <v>PSCAD_DMAT_SF_Vdip_SCR10_XR14_P1_Q0_Vdip.08.186.1.A</v>
      </c>
      <c r="X366" t="str">
        <f t="shared" si="13"/>
        <v>1_0_10_14</v>
      </c>
      <c r="Z366">
        <v>0</v>
      </c>
    </row>
    <row r="367" spans="1:26" x14ac:dyDescent="0.25">
      <c r="A367" s="1" t="s">
        <v>701</v>
      </c>
      <c r="B367" t="s">
        <v>55</v>
      </c>
      <c r="C367" t="s">
        <v>60</v>
      </c>
      <c r="D367" t="s">
        <v>1371</v>
      </c>
      <c r="E367" t="s">
        <v>323</v>
      </c>
      <c r="F367" t="s">
        <v>304</v>
      </c>
      <c r="G367">
        <v>20</v>
      </c>
      <c r="H367">
        <v>1</v>
      </c>
      <c r="I367" s="7">
        <v>0</v>
      </c>
      <c r="J367" s="7">
        <v>10</v>
      </c>
      <c r="K367" s="7">
        <v>14</v>
      </c>
      <c r="L367" s="5" t="str">
        <f>VLOOKUP(X367,[7]Inputs!$A:$F,6,FALSE)</f>
        <v>1.0276</v>
      </c>
      <c r="M367" s="5" t="str">
        <f>VLOOKUP(X367,[7]Inputs!$A:$H,8,FALSE)</f>
        <v>1.0125</v>
      </c>
      <c r="N367" s="5" t="str">
        <f>VLOOKUP(X367,[7]Inputs!$A:$H,7,FALSE)</f>
        <v>1.0300</v>
      </c>
      <c r="O367">
        <v>0</v>
      </c>
      <c r="P367">
        <v>0</v>
      </c>
      <c r="Q367">
        <v>0</v>
      </c>
      <c r="R367">
        <v>0</v>
      </c>
      <c r="S367">
        <f>SQRT((100/(J367*[7]Inputs!$B$9))^2/(K367^2+1))*[7]Inputs!$B$8^2/100</f>
        <v>1.1936621144128245</v>
      </c>
      <c r="T367">
        <f>SQRT((100/(J367*[7]Inputs!$B$9))^2-SQRT((100/(J367*[7]Inputs!$B$9))^2/(K367^2+1))^2)*[7]Inputs!$B$8^2/100/2/PI()/50</f>
        <v>5.3193623249290889E-2</v>
      </c>
      <c r="U367">
        <v>0</v>
      </c>
      <c r="V367">
        <v>0</v>
      </c>
      <c r="W367" t="str">
        <f t="shared" si="12"/>
        <v>PSCAD_DMAT_SF_Vdip_SCR10_XR14_P1_Q0_Vdip.05.186.1.B</v>
      </c>
      <c r="X367" t="str">
        <f t="shared" si="13"/>
        <v>1_0_10_14</v>
      </c>
      <c r="Z367">
        <v>0</v>
      </c>
    </row>
    <row r="368" spans="1:26" x14ac:dyDescent="0.25">
      <c r="A368" s="1" t="s">
        <v>702</v>
      </c>
      <c r="B368" t="s">
        <v>55</v>
      </c>
      <c r="C368" t="s">
        <v>61</v>
      </c>
      <c r="D368" t="s">
        <v>1371</v>
      </c>
      <c r="E368" t="s">
        <v>323</v>
      </c>
      <c r="F368" t="s">
        <v>304</v>
      </c>
      <c r="G368">
        <v>20</v>
      </c>
      <c r="H368">
        <v>1</v>
      </c>
      <c r="I368" s="7">
        <v>0</v>
      </c>
      <c r="J368" s="7">
        <v>10</v>
      </c>
      <c r="K368" s="7">
        <v>14</v>
      </c>
      <c r="L368" s="5" t="str">
        <f>VLOOKUP(X368,[7]Inputs!$A:$F,6,FALSE)</f>
        <v>1.0276</v>
      </c>
      <c r="M368" s="5" t="str">
        <f>VLOOKUP(X368,[7]Inputs!$A:$H,8,FALSE)</f>
        <v>1.0125</v>
      </c>
      <c r="N368" s="5" t="str">
        <f>VLOOKUP(X368,[7]Inputs!$A:$H,7,FALSE)</f>
        <v>1.0300</v>
      </c>
      <c r="O368">
        <v>0</v>
      </c>
      <c r="P368">
        <v>0</v>
      </c>
      <c r="Q368">
        <v>0</v>
      </c>
      <c r="R368">
        <v>0</v>
      </c>
      <c r="S368">
        <f>SQRT((100/(J368*[7]Inputs!$B$9))^2/(K368^2+1))*[7]Inputs!$B$8^2/100</f>
        <v>1.1936621144128245</v>
      </c>
      <c r="T368">
        <f>SQRT((100/(J368*[7]Inputs!$B$9))^2-SQRT((100/(J368*[7]Inputs!$B$9))^2/(K368^2+1))^2)*[7]Inputs!$B$8^2/100/2/PI()/50</f>
        <v>5.3193623249290889E-2</v>
      </c>
      <c r="U368">
        <v>0</v>
      </c>
      <c r="V368">
        <v>0</v>
      </c>
      <c r="W368" t="str">
        <f t="shared" si="12"/>
        <v>PSCAD_DMAT_SF_Vdip_SCR10_XR14_P1_Q0_Vdip.01.186.1.C</v>
      </c>
      <c r="X368" t="str">
        <f t="shared" si="13"/>
        <v>1_0_10_14</v>
      </c>
      <c r="Z368">
        <v>0</v>
      </c>
    </row>
    <row r="369" spans="1:26" x14ac:dyDescent="0.25">
      <c r="A369" s="1" t="s">
        <v>703</v>
      </c>
      <c r="B369" t="s">
        <v>55</v>
      </c>
      <c r="C369" t="s">
        <v>59</v>
      </c>
      <c r="D369" t="s">
        <v>1371</v>
      </c>
      <c r="E369" t="s">
        <v>323</v>
      </c>
      <c r="F369" t="s">
        <v>304</v>
      </c>
      <c r="G369">
        <v>20</v>
      </c>
      <c r="H369">
        <v>1</v>
      </c>
      <c r="I369" s="7">
        <v>0</v>
      </c>
      <c r="J369" s="7">
        <v>10</v>
      </c>
      <c r="K369" s="7">
        <v>3</v>
      </c>
      <c r="L369" s="5" t="str">
        <f>VLOOKUP(X369,[7]Inputs!$A:$F,6,FALSE)</f>
        <v>1.0035</v>
      </c>
      <c r="M369" s="5" t="str">
        <f>VLOOKUP(X369,[7]Inputs!$A:$H,8,FALSE)</f>
        <v>1.0125</v>
      </c>
      <c r="N369" s="5" t="str">
        <f>VLOOKUP(X369,[7]Inputs!$A:$H,7,FALSE)</f>
        <v>1.0300</v>
      </c>
      <c r="O369">
        <v>0</v>
      </c>
      <c r="P369">
        <v>0</v>
      </c>
      <c r="Q369">
        <v>0</v>
      </c>
      <c r="R369">
        <v>0</v>
      </c>
      <c r="S369">
        <f>SQRT((100/(J369*[7]Inputs!$B$9))^2/(K369^2+1))*[7]Inputs!$B$8^2/100</f>
        <v>5.2980313414205611</v>
      </c>
      <c r="T369">
        <f>SQRT((100/(J369*[7]Inputs!$B$9))^2-SQRT((100/(J369*[7]Inputs!$B$9))^2/(K369^2+1))^2)*[7]Inputs!$B$8^2/100/2/PI()/50</f>
        <v>5.0592472598572046E-2</v>
      </c>
      <c r="U369">
        <v>0</v>
      </c>
      <c r="V369">
        <v>0</v>
      </c>
      <c r="W369" t="str">
        <f t="shared" si="12"/>
        <v>PSCAD_DMAT_SF_Vdip_SCR10_XR3_P1_Q0_Vdip.08.186.2.A</v>
      </c>
      <c r="X369" t="str">
        <f t="shared" si="13"/>
        <v>1_0_10_3</v>
      </c>
      <c r="Z369">
        <v>0</v>
      </c>
    </row>
    <row r="370" spans="1:26" x14ac:dyDescent="0.25">
      <c r="A370" s="1" t="s">
        <v>704</v>
      </c>
      <c r="B370" t="s">
        <v>55</v>
      </c>
      <c r="C370" t="s">
        <v>60</v>
      </c>
      <c r="D370" t="s">
        <v>1371</v>
      </c>
      <c r="E370" t="s">
        <v>323</v>
      </c>
      <c r="F370" t="s">
        <v>304</v>
      </c>
      <c r="G370">
        <v>20</v>
      </c>
      <c r="H370">
        <v>1</v>
      </c>
      <c r="I370" s="7">
        <v>0</v>
      </c>
      <c r="J370" s="7">
        <v>10</v>
      </c>
      <c r="K370" s="7">
        <v>3</v>
      </c>
      <c r="L370" s="5" t="str">
        <f>VLOOKUP(X370,[7]Inputs!$A:$F,6,FALSE)</f>
        <v>1.0035</v>
      </c>
      <c r="M370" s="5" t="str">
        <f>VLOOKUP(X370,[7]Inputs!$A:$H,8,FALSE)</f>
        <v>1.0125</v>
      </c>
      <c r="N370" s="5" t="str">
        <f>VLOOKUP(X370,[7]Inputs!$A:$H,7,FALSE)</f>
        <v>1.0300</v>
      </c>
      <c r="O370">
        <v>0</v>
      </c>
      <c r="P370">
        <v>0</v>
      </c>
      <c r="Q370">
        <v>0</v>
      </c>
      <c r="R370">
        <v>0</v>
      </c>
      <c r="S370">
        <f>SQRT((100/(J370*[7]Inputs!$B$9))^2/(K370^2+1))*[7]Inputs!$B$8^2/100</f>
        <v>5.2980313414205611</v>
      </c>
      <c r="T370">
        <f>SQRT((100/(J370*[7]Inputs!$B$9))^2-SQRT((100/(J370*[7]Inputs!$B$9))^2/(K370^2+1))^2)*[7]Inputs!$B$8^2/100/2/PI()/50</f>
        <v>5.0592472598572046E-2</v>
      </c>
      <c r="U370">
        <v>0</v>
      </c>
      <c r="V370">
        <v>0</v>
      </c>
      <c r="W370" t="str">
        <f t="shared" si="12"/>
        <v>PSCAD_DMAT_SF_Vdip_SCR10_XR3_P1_Q0_Vdip.05.186.2.B</v>
      </c>
      <c r="X370" t="str">
        <f t="shared" si="13"/>
        <v>1_0_10_3</v>
      </c>
      <c r="Z370">
        <v>0</v>
      </c>
    </row>
    <row r="371" spans="1:26" x14ac:dyDescent="0.25">
      <c r="A371" s="1" t="s">
        <v>705</v>
      </c>
      <c r="B371" t="s">
        <v>55</v>
      </c>
      <c r="C371" t="s">
        <v>61</v>
      </c>
      <c r="D371" t="s">
        <v>1371</v>
      </c>
      <c r="E371" t="s">
        <v>323</v>
      </c>
      <c r="F371" t="s">
        <v>304</v>
      </c>
      <c r="G371">
        <v>20</v>
      </c>
      <c r="H371">
        <v>1</v>
      </c>
      <c r="I371" s="7">
        <v>0</v>
      </c>
      <c r="J371" s="7">
        <v>10</v>
      </c>
      <c r="K371" s="7">
        <v>3</v>
      </c>
      <c r="L371" s="5" t="str">
        <f>VLOOKUP(X371,[7]Inputs!$A:$F,6,FALSE)</f>
        <v>1.0035</v>
      </c>
      <c r="M371" s="5" t="str">
        <f>VLOOKUP(X371,[7]Inputs!$A:$H,8,FALSE)</f>
        <v>1.0125</v>
      </c>
      <c r="N371" s="5" t="str">
        <f>VLOOKUP(X371,[7]Inputs!$A:$H,7,FALSE)</f>
        <v>1.0300</v>
      </c>
      <c r="O371">
        <v>0</v>
      </c>
      <c r="P371">
        <v>0</v>
      </c>
      <c r="Q371">
        <v>0</v>
      </c>
      <c r="R371">
        <v>0</v>
      </c>
      <c r="S371">
        <f>SQRT((100/(J371*[7]Inputs!$B$9))^2/(K371^2+1))*[7]Inputs!$B$8^2/100</f>
        <v>5.2980313414205611</v>
      </c>
      <c r="T371">
        <f>SQRT((100/(J371*[7]Inputs!$B$9))^2-SQRT((100/(J371*[7]Inputs!$B$9))^2/(K371^2+1))^2)*[7]Inputs!$B$8^2/100/2/PI()/50</f>
        <v>5.0592472598572046E-2</v>
      </c>
      <c r="U371">
        <v>0</v>
      </c>
      <c r="V371">
        <v>0</v>
      </c>
      <c r="W371" t="str">
        <f t="shared" si="12"/>
        <v>PSCAD_DMAT_SF_Vdip_SCR10_XR3_P1_Q0_Vdip.01.186.2.C</v>
      </c>
      <c r="X371" t="str">
        <f t="shared" si="13"/>
        <v>1_0_10_3</v>
      </c>
      <c r="Z371">
        <v>0</v>
      </c>
    </row>
    <row r="372" spans="1:26" x14ac:dyDescent="0.25">
      <c r="A372" s="1" t="s">
        <v>706</v>
      </c>
      <c r="B372" t="s">
        <v>55</v>
      </c>
      <c r="C372" t="s">
        <v>59</v>
      </c>
      <c r="D372" t="s">
        <v>1371</v>
      </c>
      <c r="E372" t="s">
        <v>323</v>
      </c>
      <c r="F372" t="s">
        <v>304</v>
      </c>
      <c r="G372">
        <v>20</v>
      </c>
      <c r="H372">
        <v>1</v>
      </c>
      <c r="I372" s="7">
        <v>0</v>
      </c>
      <c r="J372" s="7">
        <v>3</v>
      </c>
      <c r="K372" s="7">
        <v>14</v>
      </c>
      <c r="L372" s="5" t="str">
        <f>VLOOKUP(X372,[7]Inputs!$A:$F,6,FALSE)</f>
        <v>1.0573</v>
      </c>
      <c r="M372" s="5" t="str">
        <f>VLOOKUP(X372,[7]Inputs!$A:$H,8,FALSE)</f>
        <v>1.0125</v>
      </c>
      <c r="N372" s="5" t="str">
        <f>VLOOKUP(X372,[7]Inputs!$A:$H,7,FALSE)</f>
        <v>1.0300</v>
      </c>
      <c r="O372">
        <v>0</v>
      </c>
      <c r="P372">
        <v>0</v>
      </c>
      <c r="Q372">
        <v>0</v>
      </c>
      <c r="R372">
        <v>0</v>
      </c>
      <c r="S372">
        <f>SQRT((100/(J372*[7]Inputs!$B$9))^2/(K372^2+1))*[7]Inputs!$B$8^2/100</f>
        <v>3.9788737147094158</v>
      </c>
      <c r="T372">
        <f>SQRT((100/(J372*[7]Inputs!$B$9))^2-SQRT((100/(J372*[7]Inputs!$B$9))^2/(K372^2+1))^2)*[7]Inputs!$B$8^2/100/2/PI()/50</f>
        <v>0.17731207749763631</v>
      </c>
      <c r="U372">
        <v>0</v>
      </c>
      <c r="V372">
        <v>0</v>
      </c>
      <c r="W372" t="str">
        <f t="shared" si="12"/>
        <v>PSCAD_DMAT_SF_Vdip_SCR3_XR14_P1_Q0_Vdip.08.187.1.A</v>
      </c>
      <c r="X372" t="str">
        <f t="shared" si="13"/>
        <v>1_0_3_14</v>
      </c>
      <c r="Z372">
        <v>0</v>
      </c>
    </row>
    <row r="373" spans="1:26" x14ac:dyDescent="0.25">
      <c r="A373" s="1" t="s">
        <v>707</v>
      </c>
      <c r="B373" t="s">
        <v>55</v>
      </c>
      <c r="C373" t="s">
        <v>60</v>
      </c>
      <c r="D373" t="s">
        <v>1371</v>
      </c>
      <c r="E373" t="s">
        <v>323</v>
      </c>
      <c r="F373" t="s">
        <v>304</v>
      </c>
      <c r="G373">
        <v>20</v>
      </c>
      <c r="H373">
        <v>1</v>
      </c>
      <c r="I373" s="7">
        <v>0</v>
      </c>
      <c r="J373" s="7">
        <v>3</v>
      </c>
      <c r="K373" s="7">
        <v>14</v>
      </c>
      <c r="L373" s="5" t="str">
        <f>VLOOKUP(X373,[7]Inputs!$A:$F,6,FALSE)</f>
        <v>1.0573</v>
      </c>
      <c r="M373" s="5" t="str">
        <f>VLOOKUP(X373,[7]Inputs!$A:$H,8,FALSE)</f>
        <v>1.0125</v>
      </c>
      <c r="N373" s="5" t="str">
        <f>VLOOKUP(X373,[7]Inputs!$A:$H,7,FALSE)</f>
        <v>1.0300</v>
      </c>
      <c r="O373">
        <v>0</v>
      </c>
      <c r="P373">
        <v>0</v>
      </c>
      <c r="Q373">
        <v>0</v>
      </c>
      <c r="R373">
        <v>0</v>
      </c>
      <c r="S373">
        <f>SQRT((100/(J373*[7]Inputs!$B$9))^2/(K373^2+1))*[7]Inputs!$B$8^2/100</f>
        <v>3.9788737147094158</v>
      </c>
      <c r="T373">
        <f>SQRT((100/(J373*[7]Inputs!$B$9))^2-SQRT((100/(J373*[7]Inputs!$B$9))^2/(K373^2+1))^2)*[7]Inputs!$B$8^2/100/2/PI()/50</f>
        <v>0.17731207749763631</v>
      </c>
      <c r="U373">
        <v>0</v>
      </c>
      <c r="V373">
        <v>0</v>
      </c>
      <c r="W373" t="str">
        <f t="shared" si="12"/>
        <v>PSCAD_DMAT_SF_Vdip_SCR3_XR14_P1_Q0_Vdip.05.187.1.B</v>
      </c>
      <c r="X373" t="str">
        <f t="shared" si="13"/>
        <v>1_0_3_14</v>
      </c>
      <c r="Z373">
        <v>0</v>
      </c>
    </row>
    <row r="374" spans="1:26" x14ac:dyDescent="0.25">
      <c r="A374" s="1" t="s">
        <v>708</v>
      </c>
      <c r="B374" t="s">
        <v>55</v>
      </c>
      <c r="C374" t="s">
        <v>61</v>
      </c>
      <c r="D374" t="s">
        <v>1371</v>
      </c>
      <c r="E374" t="s">
        <v>323</v>
      </c>
      <c r="F374" t="s">
        <v>304</v>
      </c>
      <c r="G374">
        <v>20</v>
      </c>
      <c r="H374">
        <v>1</v>
      </c>
      <c r="I374" s="7">
        <v>0</v>
      </c>
      <c r="J374" s="7">
        <v>3</v>
      </c>
      <c r="K374" s="7">
        <v>14</v>
      </c>
      <c r="L374" s="5" t="str">
        <f>VLOOKUP(X374,[7]Inputs!$A:$F,6,FALSE)</f>
        <v>1.0573</v>
      </c>
      <c r="M374" s="5" t="str">
        <f>VLOOKUP(X374,[7]Inputs!$A:$H,8,FALSE)</f>
        <v>1.0125</v>
      </c>
      <c r="N374" s="5" t="str">
        <f>VLOOKUP(X374,[7]Inputs!$A:$H,7,FALSE)</f>
        <v>1.0300</v>
      </c>
      <c r="O374">
        <v>0</v>
      </c>
      <c r="P374">
        <v>0</v>
      </c>
      <c r="Q374">
        <v>0</v>
      </c>
      <c r="R374">
        <v>0</v>
      </c>
      <c r="S374">
        <f>SQRT((100/(J374*[7]Inputs!$B$9))^2/(K374^2+1))*[7]Inputs!$B$8^2/100</f>
        <v>3.9788737147094158</v>
      </c>
      <c r="T374">
        <f>SQRT((100/(J374*[7]Inputs!$B$9))^2-SQRT((100/(J374*[7]Inputs!$B$9))^2/(K374^2+1))^2)*[7]Inputs!$B$8^2/100/2/PI()/50</f>
        <v>0.17731207749763631</v>
      </c>
      <c r="U374">
        <v>0</v>
      </c>
      <c r="V374">
        <v>0</v>
      </c>
      <c r="W374" t="str">
        <f t="shared" si="12"/>
        <v>PSCAD_DMAT_SF_Vdip_SCR3_XR14_P1_Q0_Vdip.01.187.1.C</v>
      </c>
      <c r="X374" t="str">
        <f t="shared" si="13"/>
        <v>1_0_3_14</v>
      </c>
      <c r="Z374">
        <v>0</v>
      </c>
    </row>
    <row r="375" spans="1:26" x14ac:dyDescent="0.25">
      <c r="A375" s="1" t="s">
        <v>709</v>
      </c>
      <c r="B375" t="s">
        <v>55</v>
      </c>
      <c r="C375" t="s">
        <v>59</v>
      </c>
      <c r="D375" t="s">
        <v>1371</v>
      </c>
      <c r="E375" t="s">
        <v>323</v>
      </c>
      <c r="F375" t="s">
        <v>304</v>
      </c>
      <c r="G375">
        <v>20</v>
      </c>
      <c r="H375">
        <v>1</v>
      </c>
      <c r="I375" s="7">
        <v>0</v>
      </c>
      <c r="J375" s="7">
        <v>3</v>
      </c>
      <c r="K375" s="7">
        <v>3</v>
      </c>
      <c r="L375" s="5" t="str">
        <f>VLOOKUP(X375,[7]Inputs!$A:$F,6,FALSE)</f>
        <v>0.9773</v>
      </c>
      <c r="M375" s="5" t="str">
        <f>VLOOKUP(X375,[7]Inputs!$A:$H,8,FALSE)</f>
        <v>1.0125</v>
      </c>
      <c r="N375" s="5" t="str">
        <f>VLOOKUP(X375,[7]Inputs!$A:$H,7,FALSE)</f>
        <v>1.0300</v>
      </c>
      <c r="O375">
        <v>0</v>
      </c>
      <c r="P375">
        <v>0</v>
      </c>
      <c r="Q375">
        <v>0</v>
      </c>
      <c r="R375">
        <v>0</v>
      </c>
      <c r="S375">
        <f>SQRT((100/(J375*[7]Inputs!$B$9))^2/(K375^2+1))*[7]Inputs!$B$8^2/100</f>
        <v>17.660104471401873</v>
      </c>
      <c r="T375">
        <f>SQRT((100/(J375*[7]Inputs!$B$9))^2-SQRT((100/(J375*[7]Inputs!$B$9))^2/(K375^2+1))^2)*[7]Inputs!$B$8^2/100/2/PI()/50</f>
        <v>0.16864157532857349</v>
      </c>
      <c r="U375">
        <v>0</v>
      </c>
      <c r="V375">
        <v>0</v>
      </c>
      <c r="W375" t="str">
        <f t="shared" si="12"/>
        <v>PSCAD_DMAT_SF_Vdip_SCR3_XR3_P1_Q0_Vdip.08.187.2.A</v>
      </c>
      <c r="X375" t="str">
        <f t="shared" si="13"/>
        <v>1_0_3_3</v>
      </c>
      <c r="Z375">
        <v>0</v>
      </c>
    </row>
    <row r="376" spans="1:26" x14ac:dyDescent="0.25">
      <c r="A376" s="1" t="s">
        <v>710</v>
      </c>
      <c r="B376" t="s">
        <v>55</v>
      </c>
      <c r="C376" t="s">
        <v>60</v>
      </c>
      <c r="D376" t="s">
        <v>1371</v>
      </c>
      <c r="E376" t="s">
        <v>323</v>
      </c>
      <c r="F376" t="s">
        <v>304</v>
      </c>
      <c r="G376">
        <v>20</v>
      </c>
      <c r="H376">
        <v>1</v>
      </c>
      <c r="I376" s="7">
        <v>0</v>
      </c>
      <c r="J376" s="7">
        <v>3</v>
      </c>
      <c r="K376" s="7">
        <v>3</v>
      </c>
      <c r="L376" s="5" t="str">
        <f>VLOOKUP(X376,[7]Inputs!$A:$F,6,FALSE)</f>
        <v>0.9773</v>
      </c>
      <c r="M376" s="5" t="str">
        <f>VLOOKUP(X376,[7]Inputs!$A:$H,8,FALSE)</f>
        <v>1.0125</v>
      </c>
      <c r="N376" s="5" t="str">
        <f>VLOOKUP(X376,[7]Inputs!$A:$H,7,FALSE)</f>
        <v>1.0300</v>
      </c>
      <c r="O376">
        <v>0</v>
      </c>
      <c r="P376">
        <v>0</v>
      </c>
      <c r="Q376">
        <v>0</v>
      </c>
      <c r="R376">
        <v>0</v>
      </c>
      <c r="S376">
        <f>SQRT((100/(J376*[7]Inputs!$B$9))^2/(K376^2+1))*[7]Inputs!$B$8^2/100</f>
        <v>17.660104471401873</v>
      </c>
      <c r="T376">
        <f>SQRT((100/(J376*[7]Inputs!$B$9))^2-SQRT((100/(J376*[7]Inputs!$B$9))^2/(K376^2+1))^2)*[7]Inputs!$B$8^2/100/2/PI()/50</f>
        <v>0.16864157532857349</v>
      </c>
      <c r="U376">
        <v>0</v>
      </c>
      <c r="V376">
        <v>0</v>
      </c>
      <c r="W376" t="str">
        <f t="shared" si="12"/>
        <v>PSCAD_DMAT_SF_Vdip_SCR3_XR3_P1_Q0_Vdip.05.187.2.B</v>
      </c>
      <c r="X376" t="str">
        <f t="shared" si="13"/>
        <v>1_0_3_3</v>
      </c>
      <c r="Z376">
        <v>0</v>
      </c>
    </row>
    <row r="377" spans="1:26" x14ac:dyDescent="0.25">
      <c r="A377" s="1" t="s">
        <v>711</v>
      </c>
      <c r="B377" t="s">
        <v>55</v>
      </c>
      <c r="C377" t="s">
        <v>61</v>
      </c>
      <c r="D377" t="s">
        <v>1371</v>
      </c>
      <c r="E377" t="s">
        <v>323</v>
      </c>
      <c r="F377" t="s">
        <v>304</v>
      </c>
      <c r="G377">
        <v>20</v>
      </c>
      <c r="H377">
        <v>1</v>
      </c>
      <c r="I377" s="7">
        <v>0</v>
      </c>
      <c r="J377" s="7">
        <v>3</v>
      </c>
      <c r="K377" s="7">
        <v>3</v>
      </c>
      <c r="L377" s="5" t="str">
        <f>VLOOKUP(X377,[7]Inputs!$A:$F,6,FALSE)</f>
        <v>0.9773</v>
      </c>
      <c r="M377" s="5" t="str">
        <f>VLOOKUP(X377,[7]Inputs!$A:$H,8,FALSE)</f>
        <v>1.0125</v>
      </c>
      <c r="N377" s="5" t="str">
        <f>VLOOKUP(X377,[7]Inputs!$A:$H,7,FALSE)</f>
        <v>1.0300</v>
      </c>
      <c r="O377">
        <v>0</v>
      </c>
      <c r="P377">
        <v>0</v>
      </c>
      <c r="Q377">
        <v>0</v>
      </c>
      <c r="R377">
        <v>0</v>
      </c>
      <c r="S377">
        <f>SQRT((100/(J377*[7]Inputs!$B$9))^2/(K377^2+1))*[7]Inputs!$B$8^2/100</f>
        <v>17.660104471401873</v>
      </c>
      <c r="T377">
        <f>SQRT((100/(J377*[7]Inputs!$B$9))^2-SQRT((100/(J377*[7]Inputs!$B$9))^2/(K377^2+1))^2)*[7]Inputs!$B$8^2/100/2/PI()/50</f>
        <v>0.16864157532857349</v>
      </c>
      <c r="U377">
        <v>0</v>
      </c>
      <c r="V377">
        <v>0</v>
      </c>
      <c r="W377" t="str">
        <f t="shared" si="12"/>
        <v>PSCAD_DMAT_SF_Vdip_SCR3_XR3_P1_Q0_Vdip.01.187.2.C</v>
      </c>
      <c r="X377" t="str">
        <f t="shared" si="13"/>
        <v>1_0_3_3</v>
      </c>
      <c r="Z377">
        <v>0</v>
      </c>
    </row>
    <row r="378" spans="1:26" x14ac:dyDescent="0.25">
      <c r="A378" s="1" t="s">
        <v>712</v>
      </c>
      <c r="B378" t="s">
        <v>55</v>
      </c>
      <c r="C378" t="s">
        <v>59</v>
      </c>
      <c r="D378" t="s">
        <v>1371</v>
      </c>
      <c r="E378" t="s">
        <v>323</v>
      </c>
      <c r="F378" t="s">
        <v>304</v>
      </c>
      <c r="G378">
        <v>20</v>
      </c>
      <c r="H378">
        <v>1</v>
      </c>
      <c r="I378" s="7">
        <v>0</v>
      </c>
      <c r="J378" s="7">
        <f>[7]Inputs!$B$6</f>
        <v>7.06</v>
      </c>
      <c r="K378" s="7">
        <f>[7]Inputs!$C$6</f>
        <v>1.63</v>
      </c>
      <c r="L378" s="5" t="str">
        <f>VLOOKUP(X378,[7]Inputs!$A:$F,6,FALSE)</f>
        <v>0.9653</v>
      </c>
      <c r="M378" s="5" t="str">
        <f>VLOOKUP(X378,[7]Inputs!$A:$H,8,FALSE)</f>
        <v>1.0000</v>
      </c>
      <c r="N378" s="5" t="str">
        <f>VLOOKUP(X378,[7]Inputs!$A:$H,7,FALSE)</f>
        <v>1.0300</v>
      </c>
      <c r="O378">
        <v>0</v>
      </c>
      <c r="P378">
        <v>0</v>
      </c>
      <c r="Q378">
        <v>0</v>
      </c>
      <c r="R378">
        <v>0</v>
      </c>
      <c r="S378">
        <f>SQRT((100/(J378*[7]Inputs!$B$9))^2/(K378^2+1))*[7]Inputs!$B$8^2/100</f>
        <v>12.409471324438538</v>
      </c>
      <c r="T378">
        <f>SQRT((100/(J378*[7]Inputs!$B$9))^2-SQRT((100/(J378*[7]Inputs!$B$9))^2/(K378^2+1))^2)*[7]Inputs!$B$8^2/100/2/PI()/50</f>
        <v>6.4385935699593638E-2</v>
      </c>
      <c r="U378">
        <v>0</v>
      </c>
      <c r="V378">
        <v>0</v>
      </c>
      <c r="W378" t="str">
        <f t="shared" si="12"/>
        <v>PSCAD_DMAT_SF_Vdip_SCR7.06_XR1.63_P1_Q0_Vdip.08.188.1.A</v>
      </c>
      <c r="X378" t="str">
        <f t="shared" si="13"/>
        <v>1_0_7.06_1.63</v>
      </c>
      <c r="Z378">
        <v>0</v>
      </c>
    </row>
    <row r="379" spans="1:26" x14ac:dyDescent="0.25">
      <c r="A379" s="1" t="s">
        <v>713</v>
      </c>
      <c r="B379" t="s">
        <v>55</v>
      </c>
      <c r="C379" t="s">
        <v>60</v>
      </c>
      <c r="D379" t="s">
        <v>1371</v>
      </c>
      <c r="E379" t="s">
        <v>323</v>
      </c>
      <c r="F379" t="s">
        <v>304</v>
      </c>
      <c r="G379">
        <v>20</v>
      </c>
      <c r="H379">
        <v>1</v>
      </c>
      <c r="I379" s="7">
        <v>0</v>
      </c>
      <c r="J379" s="7">
        <f>[7]Inputs!$B$6</f>
        <v>7.06</v>
      </c>
      <c r="K379" s="7">
        <f>[7]Inputs!$C$6</f>
        <v>1.63</v>
      </c>
      <c r="L379" s="5" t="str">
        <f>VLOOKUP(X379,[7]Inputs!$A:$F,6,FALSE)</f>
        <v>0.9653</v>
      </c>
      <c r="M379" s="5" t="str">
        <f>VLOOKUP(X379,[7]Inputs!$A:$H,8,FALSE)</f>
        <v>1.0000</v>
      </c>
      <c r="N379" s="5" t="str">
        <f>VLOOKUP(X379,[7]Inputs!$A:$H,7,FALSE)</f>
        <v>1.0300</v>
      </c>
      <c r="O379">
        <v>0</v>
      </c>
      <c r="P379">
        <v>0</v>
      </c>
      <c r="Q379">
        <v>0</v>
      </c>
      <c r="R379">
        <v>0</v>
      </c>
      <c r="S379">
        <f>SQRT((100/(J379*[7]Inputs!$B$9))^2/(K379^2+1))*[7]Inputs!$B$8^2/100</f>
        <v>12.409471324438538</v>
      </c>
      <c r="T379">
        <f>SQRT((100/(J379*[7]Inputs!$B$9))^2-SQRT((100/(J379*[7]Inputs!$B$9))^2/(K379^2+1))^2)*[7]Inputs!$B$8^2/100/2/PI()/50</f>
        <v>6.4385935699593638E-2</v>
      </c>
      <c r="U379">
        <v>0</v>
      </c>
      <c r="V379">
        <v>0</v>
      </c>
      <c r="W379" t="str">
        <f t="shared" si="12"/>
        <v>PSCAD_DMAT_SF_Vdip_SCR7.06_XR1.63_P1_Q0_Vdip.05.188.1.B</v>
      </c>
      <c r="X379" t="str">
        <f t="shared" si="13"/>
        <v>1_0_7.06_1.63</v>
      </c>
      <c r="Z379">
        <v>0</v>
      </c>
    </row>
    <row r="380" spans="1:26" x14ac:dyDescent="0.25">
      <c r="A380" s="1" t="s">
        <v>714</v>
      </c>
      <c r="B380" t="s">
        <v>55</v>
      </c>
      <c r="C380" t="s">
        <v>61</v>
      </c>
      <c r="D380" t="s">
        <v>1371</v>
      </c>
      <c r="E380" t="s">
        <v>323</v>
      </c>
      <c r="F380" t="s">
        <v>304</v>
      </c>
      <c r="G380">
        <v>20</v>
      </c>
      <c r="H380">
        <v>1</v>
      </c>
      <c r="I380" s="7">
        <v>0</v>
      </c>
      <c r="J380" s="7">
        <f>[7]Inputs!$B$6</f>
        <v>7.06</v>
      </c>
      <c r="K380" s="7">
        <f>[7]Inputs!$C$6</f>
        <v>1.63</v>
      </c>
      <c r="L380" s="5" t="str">
        <f>VLOOKUP(X380,[7]Inputs!$A:$F,6,FALSE)</f>
        <v>0.9653</v>
      </c>
      <c r="M380" s="5" t="str">
        <f>VLOOKUP(X380,[7]Inputs!$A:$H,8,FALSE)</f>
        <v>1.0000</v>
      </c>
      <c r="N380" s="5" t="str">
        <f>VLOOKUP(X380,[7]Inputs!$A:$H,7,FALSE)</f>
        <v>1.0300</v>
      </c>
      <c r="O380">
        <v>0</v>
      </c>
      <c r="P380">
        <v>0</v>
      </c>
      <c r="Q380">
        <v>0</v>
      </c>
      <c r="R380">
        <v>0</v>
      </c>
      <c r="S380">
        <f>SQRT((100/(J380*[7]Inputs!$B$9))^2/(K380^2+1))*[7]Inputs!$B$8^2/100</f>
        <v>12.409471324438538</v>
      </c>
      <c r="T380">
        <f>SQRT((100/(J380*[7]Inputs!$B$9))^2-SQRT((100/(J380*[7]Inputs!$B$9))^2/(K380^2+1))^2)*[7]Inputs!$B$8^2/100/2/PI()/50</f>
        <v>6.4385935699593638E-2</v>
      </c>
      <c r="U380">
        <v>0</v>
      </c>
      <c r="V380">
        <v>0</v>
      </c>
      <c r="W380" t="str">
        <f t="shared" si="12"/>
        <v>PSCAD_DMAT_SF_Vdip_SCR7.06_XR1.63_P1_Q0_Vdip.01.188.1.C</v>
      </c>
      <c r="X380" t="str">
        <f t="shared" si="13"/>
        <v>1_0_7.06_1.63</v>
      </c>
      <c r="Z380">
        <v>0</v>
      </c>
    </row>
    <row r="381" spans="1:26" x14ac:dyDescent="0.25">
      <c r="A381" s="1" t="s">
        <v>715</v>
      </c>
      <c r="B381" t="s">
        <v>55</v>
      </c>
      <c r="C381" t="s">
        <v>59</v>
      </c>
      <c r="D381" t="s">
        <v>1371</v>
      </c>
      <c r="E381" t="s">
        <v>323</v>
      </c>
      <c r="F381" t="s">
        <v>304</v>
      </c>
      <c r="G381">
        <v>20</v>
      </c>
      <c r="H381">
        <v>1</v>
      </c>
      <c r="I381" s="7">
        <v>0</v>
      </c>
      <c r="J381" s="7">
        <f>[7]Inputs!$B$7</f>
        <v>4.53</v>
      </c>
      <c r="K381" s="7">
        <f>[7]Inputs!$C$7</f>
        <v>1.21</v>
      </c>
      <c r="L381" s="5" t="str">
        <f>VLOOKUP(X381,[7]Inputs!$A:$F,6,FALSE)</f>
        <v>0.9087</v>
      </c>
      <c r="M381" s="5" t="str">
        <f>VLOOKUP(X381,[7]Inputs!$A:$H,8,FALSE)</f>
        <v>1.0000</v>
      </c>
      <c r="N381" s="5" t="str">
        <f>VLOOKUP(X381,[7]Inputs!$A:$H,7,FALSE)</f>
        <v>1.0300</v>
      </c>
      <c r="O381">
        <v>0</v>
      </c>
      <c r="P381">
        <v>0</v>
      </c>
      <c r="Q381">
        <v>0</v>
      </c>
      <c r="R381">
        <v>0</v>
      </c>
      <c r="S381">
        <f>SQRT((100/(J381*[7]Inputs!$B$9))^2/(K381^2+1))*[7]Inputs!$B$8^2/100</f>
        <v>23.560643977140487</v>
      </c>
      <c r="T381">
        <f>SQRT((100/(J381*[7]Inputs!$B$9))^2-SQRT((100/(J381*[7]Inputs!$B$9))^2/(K381^2+1))^2)*[7]Inputs!$B$8^2/100/2/PI()/50</f>
        <v>9.0744989423642869E-2</v>
      </c>
      <c r="U381">
        <v>0</v>
      </c>
      <c r="V381">
        <v>0</v>
      </c>
      <c r="W381" t="str">
        <f t="shared" si="12"/>
        <v>PSCAD_DMAT_SF_Vdip_SCR4.53_XR1.21_P1_Q0_Vdip.08.188.2.A</v>
      </c>
      <c r="X381" t="str">
        <f t="shared" si="13"/>
        <v>1_0_4.53_1.21</v>
      </c>
      <c r="Z381">
        <v>0</v>
      </c>
    </row>
    <row r="382" spans="1:26" x14ac:dyDescent="0.25">
      <c r="A382" s="1" t="s">
        <v>716</v>
      </c>
      <c r="B382" t="s">
        <v>55</v>
      </c>
      <c r="C382" t="s">
        <v>60</v>
      </c>
      <c r="D382" t="s">
        <v>1371</v>
      </c>
      <c r="E382" t="s">
        <v>323</v>
      </c>
      <c r="F382" t="s">
        <v>304</v>
      </c>
      <c r="G382">
        <v>20</v>
      </c>
      <c r="H382">
        <v>1</v>
      </c>
      <c r="I382" s="7">
        <v>0</v>
      </c>
      <c r="J382" s="7">
        <f>[7]Inputs!$B$7</f>
        <v>4.53</v>
      </c>
      <c r="K382" s="7">
        <f>[7]Inputs!$C$7</f>
        <v>1.21</v>
      </c>
      <c r="L382" s="5" t="str">
        <f>VLOOKUP(X382,[7]Inputs!$A:$F,6,FALSE)</f>
        <v>0.9087</v>
      </c>
      <c r="M382" s="5" t="str">
        <f>VLOOKUP(X382,[7]Inputs!$A:$H,8,FALSE)</f>
        <v>1.0000</v>
      </c>
      <c r="N382" s="5" t="str">
        <f>VLOOKUP(X382,[7]Inputs!$A:$H,7,FALSE)</f>
        <v>1.0300</v>
      </c>
      <c r="O382">
        <v>0</v>
      </c>
      <c r="P382">
        <v>0</v>
      </c>
      <c r="Q382">
        <v>0</v>
      </c>
      <c r="R382">
        <v>0</v>
      </c>
      <c r="S382">
        <f>SQRT((100/(J382*[7]Inputs!$B$9))^2/(K382^2+1))*[7]Inputs!$B$8^2/100</f>
        <v>23.560643977140487</v>
      </c>
      <c r="T382">
        <f>SQRT((100/(J382*[7]Inputs!$B$9))^2-SQRT((100/(J382*[7]Inputs!$B$9))^2/(K382^2+1))^2)*[7]Inputs!$B$8^2/100/2/PI()/50</f>
        <v>9.0744989423642869E-2</v>
      </c>
      <c r="U382">
        <v>0</v>
      </c>
      <c r="V382">
        <v>0</v>
      </c>
      <c r="W382" t="str">
        <f t="shared" si="12"/>
        <v>PSCAD_DMAT_SF_Vdip_SCR4.53_XR1.21_P1_Q0_Vdip.05.188.2.B</v>
      </c>
      <c r="X382" t="str">
        <f t="shared" si="13"/>
        <v>1_0_4.53_1.21</v>
      </c>
      <c r="Z382">
        <v>0</v>
      </c>
    </row>
    <row r="383" spans="1:26" x14ac:dyDescent="0.25">
      <c r="A383" s="1" t="s">
        <v>717</v>
      </c>
      <c r="B383" t="s">
        <v>55</v>
      </c>
      <c r="C383" t="s">
        <v>61</v>
      </c>
      <c r="D383" t="s">
        <v>1371</v>
      </c>
      <c r="E383" t="s">
        <v>323</v>
      </c>
      <c r="F383" t="s">
        <v>304</v>
      </c>
      <c r="G383">
        <v>20</v>
      </c>
      <c r="H383">
        <v>1</v>
      </c>
      <c r="I383" s="7">
        <v>0</v>
      </c>
      <c r="J383" s="7">
        <f>[7]Inputs!$B$7</f>
        <v>4.53</v>
      </c>
      <c r="K383" s="7">
        <f>[7]Inputs!$C$7</f>
        <v>1.21</v>
      </c>
      <c r="L383" s="5" t="str">
        <f>VLOOKUP(X383,[7]Inputs!$A:$F,6,FALSE)</f>
        <v>0.9087</v>
      </c>
      <c r="M383" s="5" t="str">
        <f>VLOOKUP(X383,[7]Inputs!$A:$H,8,FALSE)</f>
        <v>1.0000</v>
      </c>
      <c r="N383" s="5" t="str">
        <f>VLOOKUP(X383,[7]Inputs!$A:$H,7,FALSE)</f>
        <v>1.0300</v>
      </c>
      <c r="O383">
        <v>0</v>
      </c>
      <c r="P383">
        <v>0</v>
      </c>
      <c r="Q383">
        <v>0</v>
      </c>
      <c r="R383">
        <v>0</v>
      </c>
      <c r="S383">
        <f>SQRT((100/(J383*[7]Inputs!$B$9))^2/(K383^2+1))*[7]Inputs!$B$8^2/100</f>
        <v>23.560643977140487</v>
      </c>
      <c r="T383">
        <f>SQRT((100/(J383*[7]Inputs!$B$9))^2-SQRT((100/(J383*[7]Inputs!$B$9))^2/(K383^2+1))^2)*[7]Inputs!$B$8^2/100/2/PI()/50</f>
        <v>9.0744989423642869E-2</v>
      </c>
      <c r="U383">
        <v>0</v>
      </c>
      <c r="V383">
        <v>0</v>
      </c>
      <c r="W383" t="str">
        <f t="shared" si="12"/>
        <v>PSCAD_DMAT_SF_Vdip_SCR4.53_XR1.21_P1_Q0_Vdip.01.188.2.C</v>
      </c>
      <c r="X383" t="str">
        <f t="shared" si="13"/>
        <v>1_0_4.53_1.21</v>
      </c>
      <c r="Z383">
        <v>0</v>
      </c>
    </row>
    <row r="384" spans="1:26" x14ac:dyDescent="0.25">
      <c r="A384" s="1" t="s">
        <v>718</v>
      </c>
      <c r="B384" t="s">
        <v>55</v>
      </c>
      <c r="C384" t="s">
        <v>59</v>
      </c>
      <c r="D384" t="s">
        <v>1371</v>
      </c>
      <c r="E384" t="s">
        <v>323</v>
      </c>
      <c r="F384" t="s">
        <v>304</v>
      </c>
      <c r="G384">
        <v>20</v>
      </c>
      <c r="H384">
        <v>0.5</v>
      </c>
      <c r="I384" s="7">
        <v>0</v>
      </c>
      <c r="J384" s="7">
        <f>[7]Inputs!$B$6</f>
        <v>7.06</v>
      </c>
      <c r="K384" s="7">
        <f>[7]Inputs!$C$6</f>
        <v>1.63</v>
      </c>
      <c r="L384" s="5" t="str">
        <f>VLOOKUP(X384,[7]Inputs!$A:$F,6,FALSE)</f>
        <v>0.9958</v>
      </c>
      <c r="M384" s="5" t="str">
        <f>VLOOKUP(X384,[7]Inputs!$A:$H,8,FALSE)</f>
        <v>1.0000</v>
      </c>
      <c r="N384" s="5" t="str">
        <f>VLOOKUP(X384,[7]Inputs!$A:$H,7,FALSE)</f>
        <v>1.0300</v>
      </c>
      <c r="O384">
        <v>0</v>
      </c>
      <c r="P384">
        <v>0</v>
      </c>
      <c r="Q384">
        <v>0</v>
      </c>
      <c r="R384">
        <v>0</v>
      </c>
      <c r="S384">
        <f>SQRT((100/(J384*[7]Inputs!$B$9))^2/(K384^2+1))*[7]Inputs!$B$8^2/100</f>
        <v>12.409471324438538</v>
      </c>
      <c r="T384">
        <f>SQRT((100/(J384*[7]Inputs!$B$9))^2-SQRT((100/(J384*[7]Inputs!$B$9))^2/(K384^2+1))^2)*[7]Inputs!$B$8^2/100/2/PI()/50</f>
        <v>6.4385935699593638E-2</v>
      </c>
      <c r="U384">
        <v>0</v>
      </c>
      <c r="V384">
        <v>0</v>
      </c>
      <c r="W384" t="str">
        <f t="shared" si="12"/>
        <v>PSCAD_DMAT_SF_Vdip_SCR7.06_XR1.63_P0.5_Q0_Vdip.08.189.1.A</v>
      </c>
      <c r="X384" t="str">
        <f t="shared" si="13"/>
        <v>0.5_0_7.06_1.63</v>
      </c>
      <c r="Z384">
        <v>0</v>
      </c>
    </row>
    <row r="385" spans="1:26" x14ac:dyDescent="0.25">
      <c r="A385" s="1" t="s">
        <v>719</v>
      </c>
      <c r="B385" t="s">
        <v>55</v>
      </c>
      <c r="C385" t="s">
        <v>60</v>
      </c>
      <c r="D385" t="s">
        <v>1371</v>
      </c>
      <c r="E385" t="s">
        <v>323</v>
      </c>
      <c r="F385" t="s">
        <v>304</v>
      </c>
      <c r="G385">
        <v>20</v>
      </c>
      <c r="H385">
        <v>0.5</v>
      </c>
      <c r="I385" s="7">
        <v>0</v>
      </c>
      <c r="J385" s="7">
        <f>[7]Inputs!$B$6</f>
        <v>7.06</v>
      </c>
      <c r="K385" s="7">
        <f>[7]Inputs!$C$6</f>
        <v>1.63</v>
      </c>
      <c r="L385" s="5" t="str">
        <f>VLOOKUP(X385,[7]Inputs!$A:$F,6,FALSE)</f>
        <v>0.9958</v>
      </c>
      <c r="M385" s="5" t="str">
        <f>VLOOKUP(X385,[7]Inputs!$A:$H,8,FALSE)</f>
        <v>1.0000</v>
      </c>
      <c r="N385" s="5" t="str">
        <f>VLOOKUP(X385,[7]Inputs!$A:$H,7,FALSE)</f>
        <v>1.0300</v>
      </c>
      <c r="O385">
        <v>0</v>
      </c>
      <c r="P385">
        <v>0</v>
      </c>
      <c r="Q385">
        <v>0</v>
      </c>
      <c r="R385">
        <v>0</v>
      </c>
      <c r="S385">
        <f>SQRT((100/(J385*[7]Inputs!$B$9))^2/(K385^2+1))*[7]Inputs!$B$8^2/100</f>
        <v>12.409471324438538</v>
      </c>
      <c r="T385">
        <f>SQRT((100/(J385*[7]Inputs!$B$9))^2-SQRT((100/(J385*[7]Inputs!$B$9))^2/(K385^2+1))^2)*[7]Inputs!$B$8^2/100/2/PI()/50</f>
        <v>6.4385935699593638E-2</v>
      </c>
      <c r="U385">
        <v>0</v>
      </c>
      <c r="V385">
        <v>0</v>
      </c>
      <c r="W385" t="str">
        <f t="shared" si="12"/>
        <v>PSCAD_DMAT_SF_Vdip_SCR7.06_XR1.63_P0.5_Q0_Vdip.05.189.1.B</v>
      </c>
      <c r="X385" t="str">
        <f t="shared" si="13"/>
        <v>0.5_0_7.06_1.63</v>
      </c>
      <c r="Z385">
        <v>0</v>
      </c>
    </row>
    <row r="386" spans="1:26" x14ac:dyDescent="0.25">
      <c r="A386" s="1" t="s">
        <v>720</v>
      </c>
      <c r="B386" t="s">
        <v>55</v>
      </c>
      <c r="C386" t="s">
        <v>61</v>
      </c>
      <c r="D386" t="s">
        <v>1371</v>
      </c>
      <c r="E386" t="s">
        <v>323</v>
      </c>
      <c r="F386" t="s">
        <v>304</v>
      </c>
      <c r="G386">
        <v>20</v>
      </c>
      <c r="H386">
        <v>0.5</v>
      </c>
      <c r="I386" s="7">
        <v>0</v>
      </c>
      <c r="J386" s="7">
        <f>[7]Inputs!$B$6</f>
        <v>7.06</v>
      </c>
      <c r="K386" s="7">
        <f>[7]Inputs!$C$6</f>
        <v>1.63</v>
      </c>
      <c r="L386" s="5" t="str">
        <f>VLOOKUP(X386,[7]Inputs!$A:$F,6,FALSE)</f>
        <v>0.9958</v>
      </c>
      <c r="M386" s="5" t="str">
        <f>VLOOKUP(X386,[7]Inputs!$A:$H,8,FALSE)</f>
        <v>1.0000</v>
      </c>
      <c r="N386" s="5" t="str">
        <f>VLOOKUP(X386,[7]Inputs!$A:$H,7,FALSE)</f>
        <v>1.0300</v>
      </c>
      <c r="O386">
        <v>0</v>
      </c>
      <c r="P386">
        <v>0</v>
      </c>
      <c r="Q386">
        <v>0</v>
      </c>
      <c r="R386">
        <v>0</v>
      </c>
      <c r="S386">
        <f>SQRT((100/(J386*[7]Inputs!$B$9))^2/(K386^2+1))*[7]Inputs!$B$8^2/100</f>
        <v>12.409471324438538</v>
      </c>
      <c r="T386">
        <f>SQRT((100/(J386*[7]Inputs!$B$9))^2-SQRT((100/(J386*[7]Inputs!$B$9))^2/(K386^2+1))^2)*[7]Inputs!$B$8^2/100/2/PI()/50</f>
        <v>6.4385935699593638E-2</v>
      </c>
      <c r="U386">
        <v>0</v>
      </c>
      <c r="V386">
        <v>0</v>
      </c>
      <c r="W386" t="str">
        <f t="shared" si="12"/>
        <v>PSCAD_DMAT_SF_Vdip_SCR7.06_XR1.63_P0.5_Q0_Vdip.01.189.1.C</v>
      </c>
      <c r="X386" t="str">
        <f t="shared" si="13"/>
        <v>0.5_0_7.06_1.63</v>
      </c>
      <c r="Z386">
        <v>0</v>
      </c>
    </row>
    <row r="387" spans="1:26" x14ac:dyDescent="0.25">
      <c r="A387" s="1" t="s">
        <v>721</v>
      </c>
      <c r="B387" t="s">
        <v>55</v>
      </c>
      <c r="C387" t="s">
        <v>59</v>
      </c>
      <c r="D387" t="s">
        <v>1371</v>
      </c>
      <c r="E387" t="s">
        <v>323</v>
      </c>
      <c r="F387" t="s">
        <v>304</v>
      </c>
      <c r="G387">
        <v>20</v>
      </c>
      <c r="H387">
        <v>0.5</v>
      </c>
      <c r="I387" s="7">
        <v>0</v>
      </c>
      <c r="J387" s="7">
        <f>[7]Inputs!$B$7</f>
        <v>4.53</v>
      </c>
      <c r="K387" s="7">
        <f>[7]Inputs!$C$7</f>
        <v>1.21</v>
      </c>
      <c r="L387" s="5" t="str">
        <f>VLOOKUP(X387,[7]Inputs!$A:$F,6,FALSE)</f>
        <v>0.9653</v>
      </c>
      <c r="M387" s="5" t="str">
        <f>VLOOKUP(X387,[7]Inputs!$A:$H,8,FALSE)</f>
        <v>1.0000</v>
      </c>
      <c r="N387" s="5" t="str">
        <f>VLOOKUP(X387,[7]Inputs!$A:$H,7,FALSE)</f>
        <v>1.0300</v>
      </c>
      <c r="O387">
        <v>0</v>
      </c>
      <c r="P387">
        <v>0</v>
      </c>
      <c r="Q387">
        <v>0</v>
      </c>
      <c r="R387">
        <v>0</v>
      </c>
      <c r="S387">
        <f>SQRT((100/(J387*[7]Inputs!$B$9))^2/(K387^2+1))*[7]Inputs!$B$8^2/100</f>
        <v>23.560643977140487</v>
      </c>
      <c r="T387">
        <f>SQRT((100/(J387*[7]Inputs!$B$9))^2-SQRT((100/(J387*[7]Inputs!$B$9))^2/(K387^2+1))^2)*[7]Inputs!$B$8^2/100/2/PI()/50</f>
        <v>9.0744989423642869E-2</v>
      </c>
      <c r="U387">
        <v>0</v>
      </c>
      <c r="V387">
        <v>0</v>
      </c>
      <c r="W387" t="str">
        <f t="shared" ref="W387:W450" si="14">"PSCAD_"&amp;F387&amp;"_"&amp;D387&amp;"_"&amp;E387&amp;"_SCR"&amp;ROUND(J387,2)&amp;"_XR"&amp;ROUND(K387,2)&amp;"_P"&amp;H387&amp;"_Q"&amp;I387&amp;"_"&amp;A387</f>
        <v>PSCAD_DMAT_SF_Vdip_SCR4.53_XR1.21_P0.5_Q0_Vdip.08.189.2.A</v>
      </c>
      <c r="X387" t="str">
        <f t="shared" ref="X387:X450" si="15">H387&amp;"_"&amp;I387&amp;"_"&amp;ROUND(J387,2)&amp;"_"&amp;ROUND(K387,2)</f>
        <v>0.5_0_4.53_1.21</v>
      </c>
      <c r="Z387">
        <v>0</v>
      </c>
    </row>
    <row r="388" spans="1:26" x14ac:dyDescent="0.25">
      <c r="A388" s="1" t="s">
        <v>722</v>
      </c>
      <c r="B388" t="s">
        <v>55</v>
      </c>
      <c r="C388" t="s">
        <v>60</v>
      </c>
      <c r="D388" t="s">
        <v>1371</v>
      </c>
      <c r="E388" t="s">
        <v>323</v>
      </c>
      <c r="F388" t="s">
        <v>304</v>
      </c>
      <c r="G388">
        <v>20</v>
      </c>
      <c r="H388">
        <v>0.5</v>
      </c>
      <c r="I388" s="7">
        <v>0</v>
      </c>
      <c r="J388" s="7">
        <f>[7]Inputs!$B$7</f>
        <v>4.53</v>
      </c>
      <c r="K388" s="7">
        <f>[7]Inputs!$C$7</f>
        <v>1.21</v>
      </c>
      <c r="L388" s="5" t="str">
        <f>VLOOKUP(X388,[7]Inputs!$A:$F,6,FALSE)</f>
        <v>0.9653</v>
      </c>
      <c r="M388" s="5" t="str">
        <f>VLOOKUP(X388,[7]Inputs!$A:$H,8,FALSE)</f>
        <v>1.0000</v>
      </c>
      <c r="N388" s="5" t="str">
        <f>VLOOKUP(X388,[7]Inputs!$A:$H,7,FALSE)</f>
        <v>1.0300</v>
      </c>
      <c r="O388">
        <v>0</v>
      </c>
      <c r="P388">
        <v>0</v>
      </c>
      <c r="Q388">
        <v>0</v>
      </c>
      <c r="R388">
        <v>0</v>
      </c>
      <c r="S388">
        <f>SQRT((100/(J388*[7]Inputs!$B$9))^2/(K388^2+1))*[7]Inputs!$B$8^2/100</f>
        <v>23.560643977140487</v>
      </c>
      <c r="T388">
        <f>SQRT((100/(J388*[7]Inputs!$B$9))^2-SQRT((100/(J388*[7]Inputs!$B$9))^2/(K388^2+1))^2)*[7]Inputs!$B$8^2/100/2/PI()/50</f>
        <v>9.0744989423642869E-2</v>
      </c>
      <c r="U388">
        <v>0</v>
      </c>
      <c r="V388">
        <v>0</v>
      </c>
      <c r="W388" t="str">
        <f t="shared" si="14"/>
        <v>PSCAD_DMAT_SF_Vdip_SCR4.53_XR1.21_P0.5_Q0_Vdip.05.189.2.B</v>
      </c>
      <c r="X388" t="str">
        <f t="shared" si="15"/>
        <v>0.5_0_4.53_1.21</v>
      </c>
      <c r="Z388">
        <v>0</v>
      </c>
    </row>
    <row r="389" spans="1:26" x14ac:dyDescent="0.25">
      <c r="A389" s="1" t="s">
        <v>723</v>
      </c>
      <c r="B389" t="s">
        <v>55</v>
      </c>
      <c r="C389" t="s">
        <v>61</v>
      </c>
      <c r="D389" t="s">
        <v>1371</v>
      </c>
      <c r="E389" t="s">
        <v>323</v>
      </c>
      <c r="F389" t="s">
        <v>304</v>
      </c>
      <c r="G389">
        <v>20</v>
      </c>
      <c r="H389">
        <v>0.5</v>
      </c>
      <c r="I389" s="7">
        <v>0</v>
      </c>
      <c r="J389" s="7">
        <f>[7]Inputs!$B$7</f>
        <v>4.53</v>
      </c>
      <c r="K389" s="7">
        <f>[7]Inputs!$C$7</f>
        <v>1.21</v>
      </c>
      <c r="L389" s="5" t="str">
        <f>VLOOKUP(X389,[7]Inputs!$A:$F,6,FALSE)</f>
        <v>0.9653</v>
      </c>
      <c r="M389" s="5" t="str">
        <f>VLOOKUP(X389,[7]Inputs!$A:$H,8,FALSE)</f>
        <v>1.0000</v>
      </c>
      <c r="N389" s="5" t="str">
        <f>VLOOKUP(X389,[7]Inputs!$A:$H,7,FALSE)</f>
        <v>1.0300</v>
      </c>
      <c r="O389">
        <v>0</v>
      </c>
      <c r="P389">
        <v>0</v>
      </c>
      <c r="Q389">
        <v>0</v>
      </c>
      <c r="R389">
        <v>0</v>
      </c>
      <c r="S389">
        <f>SQRT((100/(J389*[7]Inputs!$B$9))^2/(K389^2+1))*[7]Inputs!$B$8^2/100</f>
        <v>23.560643977140487</v>
      </c>
      <c r="T389">
        <f>SQRT((100/(J389*[7]Inputs!$B$9))^2-SQRT((100/(J389*[7]Inputs!$B$9))^2/(K389^2+1))^2)*[7]Inputs!$B$8^2/100/2/PI()/50</f>
        <v>9.0744989423642869E-2</v>
      </c>
      <c r="U389">
        <v>0</v>
      </c>
      <c r="V389">
        <v>0</v>
      </c>
      <c r="W389" t="str">
        <f t="shared" si="14"/>
        <v>PSCAD_DMAT_SF_Vdip_SCR4.53_XR1.21_P0.5_Q0_Vdip.01.189.2.C</v>
      </c>
      <c r="X389" t="str">
        <f t="shared" si="15"/>
        <v>0.5_0_4.53_1.21</v>
      </c>
      <c r="Z389">
        <v>0</v>
      </c>
    </row>
    <row r="390" spans="1:26" x14ac:dyDescent="0.25">
      <c r="A390" s="1" t="s">
        <v>724</v>
      </c>
      <c r="B390" t="s">
        <v>55</v>
      </c>
      <c r="C390" t="s">
        <v>43</v>
      </c>
      <c r="D390" t="s">
        <v>1371</v>
      </c>
      <c r="E390" t="s">
        <v>324</v>
      </c>
      <c r="F390" t="s">
        <v>304</v>
      </c>
      <c r="G390">
        <v>55</v>
      </c>
      <c r="H390">
        <v>1</v>
      </c>
      <c r="I390" s="7">
        <v>0</v>
      </c>
      <c r="J390" s="7">
        <v>10</v>
      </c>
      <c r="K390" s="7">
        <v>14</v>
      </c>
      <c r="L390" s="5" t="str">
        <f>VLOOKUP(X390,[7]Inputs!$A:$F,6,FALSE)</f>
        <v>1.0276</v>
      </c>
      <c r="M390" s="5" t="str">
        <f>VLOOKUP(X390,[7]Inputs!$A:$H,8,FALSE)</f>
        <v>1.0125</v>
      </c>
      <c r="N390" s="5" t="str">
        <f>VLOOKUP(X390,[7]Inputs!$A:$H,7,FALSE)</f>
        <v>1.0300</v>
      </c>
      <c r="O390">
        <v>0</v>
      </c>
      <c r="P390">
        <v>0</v>
      </c>
      <c r="Q390">
        <v>0</v>
      </c>
      <c r="R390">
        <v>0</v>
      </c>
      <c r="S390">
        <f>SQRT((100/(J390*[7]Inputs!$B$9))^2/(K390^2+1))*[7]Inputs!$B$8^2/100</f>
        <v>1.1936621144128245</v>
      </c>
      <c r="T390">
        <f>SQRT((100/(J390*[7]Inputs!$B$9))^2-SQRT((100/(J390*[7]Inputs!$B$9))^2/(K390^2+1))^2)*[7]Inputs!$B$8^2/100/2/PI()/50</f>
        <v>5.3193623249290889E-2</v>
      </c>
      <c r="U390">
        <v>0</v>
      </c>
      <c r="V390">
        <v>0</v>
      </c>
      <c r="W390" t="str">
        <f t="shared" si="14"/>
        <v>PSCAD_DMAT_SF_Grid.PhA_SCR10_XR14_P1_Q0_Grid.PhA.193.1</v>
      </c>
      <c r="X390" t="str">
        <f t="shared" si="15"/>
        <v>1_0_10_14</v>
      </c>
      <c r="Z390">
        <v>0</v>
      </c>
    </row>
    <row r="391" spans="1:26" x14ac:dyDescent="0.25">
      <c r="A391" s="1" t="s">
        <v>725</v>
      </c>
      <c r="B391" t="s">
        <v>55</v>
      </c>
      <c r="C391" t="s">
        <v>43</v>
      </c>
      <c r="D391" t="s">
        <v>1371</v>
      </c>
      <c r="E391" t="s">
        <v>324</v>
      </c>
      <c r="F391" t="s">
        <v>304</v>
      </c>
      <c r="G391">
        <v>55</v>
      </c>
      <c r="H391">
        <v>1</v>
      </c>
      <c r="I391" s="7">
        <v>0</v>
      </c>
      <c r="J391" s="7">
        <v>10</v>
      </c>
      <c r="K391" s="7">
        <v>3</v>
      </c>
      <c r="L391" s="5" t="str">
        <f>VLOOKUP(X391,[7]Inputs!$A:$F,6,FALSE)</f>
        <v>1.0035</v>
      </c>
      <c r="M391" s="5" t="str">
        <f>VLOOKUP(X391,[7]Inputs!$A:$H,8,FALSE)</f>
        <v>1.0125</v>
      </c>
      <c r="N391" s="5" t="str">
        <f>VLOOKUP(X391,[7]Inputs!$A:$H,7,FALSE)</f>
        <v>1.0300</v>
      </c>
      <c r="O391">
        <v>0</v>
      </c>
      <c r="P391">
        <v>0</v>
      </c>
      <c r="Q391">
        <v>0</v>
      </c>
      <c r="R391">
        <v>0</v>
      </c>
      <c r="S391">
        <f>SQRT((100/(J391*[7]Inputs!$B$9))^2/(K391^2+1))*[7]Inputs!$B$8^2/100</f>
        <v>5.2980313414205611</v>
      </c>
      <c r="T391">
        <f>SQRT((100/(J391*[7]Inputs!$B$9))^2-SQRT((100/(J391*[7]Inputs!$B$9))^2/(K391^2+1))^2)*[7]Inputs!$B$8^2/100/2/PI()/50</f>
        <v>5.0592472598572046E-2</v>
      </c>
      <c r="U391">
        <v>0</v>
      </c>
      <c r="V391">
        <v>0</v>
      </c>
      <c r="W391" t="str">
        <f t="shared" si="14"/>
        <v>PSCAD_DMAT_SF_Grid.PhA_SCR10_XR3_P1_Q0_Grid.PhA.193.2</v>
      </c>
      <c r="X391" t="str">
        <f t="shared" si="15"/>
        <v>1_0_10_3</v>
      </c>
      <c r="Z391">
        <v>0</v>
      </c>
    </row>
    <row r="392" spans="1:26" x14ac:dyDescent="0.25">
      <c r="A392" s="1" t="s">
        <v>726</v>
      </c>
      <c r="B392" t="s">
        <v>55</v>
      </c>
      <c r="C392" t="s">
        <v>43</v>
      </c>
      <c r="D392" t="s">
        <v>1371</v>
      </c>
      <c r="E392" t="s">
        <v>324</v>
      </c>
      <c r="F392" t="s">
        <v>304</v>
      </c>
      <c r="G392">
        <v>55</v>
      </c>
      <c r="H392">
        <v>0.05</v>
      </c>
      <c r="I392" s="7">
        <v>0</v>
      </c>
      <c r="J392" s="7">
        <v>10</v>
      </c>
      <c r="K392" s="7">
        <v>14</v>
      </c>
      <c r="L392" s="5" t="str">
        <f>VLOOKUP(X392,[7]Inputs!$A:$F,6,FALSE)</f>
        <v>1.0296</v>
      </c>
      <c r="M392" s="5" t="str">
        <f>VLOOKUP(X392,[7]Inputs!$A:$H,8,FALSE)</f>
        <v>1.0000</v>
      </c>
      <c r="N392" s="5" t="str">
        <f>VLOOKUP(X392,[7]Inputs!$A:$H,7,FALSE)</f>
        <v>1.0300</v>
      </c>
      <c r="O392">
        <v>0</v>
      </c>
      <c r="P392">
        <v>0</v>
      </c>
      <c r="Q392">
        <v>0</v>
      </c>
      <c r="R392">
        <v>0</v>
      </c>
      <c r="S392">
        <f>SQRT((100/(J392*[7]Inputs!$B$9))^2/(K392^2+1))*[7]Inputs!$B$8^2/100</f>
        <v>1.1936621144128245</v>
      </c>
      <c r="T392">
        <f>SQRT((100/(J392*[7]Inputs!$B$9))^2-SQRT((100/(J392*[7]Inputs!$B$9))^2/(K392^2+1))^2)*[7]Inputs!$B$8^2/100/2/PI()/50</f>
        <v>5.3193623249290889E-2</v>
      </c>
      <c r="U392">
        <v>0</v>
      </c>
      <c r="V392">
        <v>0</v>
      </c>
      <c r="W392" t="str">
        <f t="shared" si="14"/>
        <v>PSCAD_DMAT_SF_Grid.PhA_SCR10_XR14_P0.05_Q0_Grid.PhA.194.1</v>
      </c>
      <c r="X392" t="str">
        <f t="shared" si="15"/>
        <v>0.05_0_10_14</v>
      </c>
      <c r="Z392">
        <v>0</v>
      </c>
    </row>
    <row r="393" spans="1:26" x14ac:dyDescent="0.25">
      <c r="A393" s="1" t="s">
        <v>727</v>
      </c>
      <c r="B393" t="s">
        <v>55</v>
      </c>
      <c r="C393" t="s">
        <v>43</v>
      </c>
      <c r="D393" t="s">
        <v>1371</v>
      </c>
      <c r="E393" t="s">
        <v>324</v>
      </c>
      <c r="F393" t="s">
        <v>304</v>
      </c>
      <c r="G393">
        <v>55</v>
      </c>
      <c r="H393">
        <v>0.05</v>
      </c>
      <c r="I393" s="7">
        <v>0</v>
      </c>
      <c r="J393" s="7">
        <v>10</v>
      </c>
      <c r="K393" s="7">
        <v>3</v>
      </c>
      <c r="L393" s="5" t="str">
        <f>VLOOKUP(X393,[7]Inputs!$A:$F,6,FALSE)</f>
        <v>1.0284</v>
      </c>
      <c r="M393" s="5" t="str">
        <f>VLOOKUP(X393,[7]Inputs!$A:$H,8,FALSE)</f>
        <v>1.0000</v>
      </c>
      <c r="N393" s="5" t="str">
        <f>VLOOKUP(X393,[7]Inputs!$A:$H,7,FALSE)</f>
        <v>1.0300</v>
      </c>
      <c r="O393">
        <v>0</v>
      </c>
      <c r="P393">
        <v>0</v>
      </c>
      <c r="Q393">
        <v>0</v>
      </c>
      <c r="R393">
        <v>0</v>
      </c>
      <c r="S393">
        <f>SQRT((100/(J393*[7]Inputs!$B$9))^2/(K393^2+1))*[7]Inputs!$B$8^2/100</f>
        <v>5.2980313414205611</v>
      </c>
      <c r="T393">
        <f>SQRT((100/(J393*[7]Inputs!$B$9))^2-SQRT((100/(J393*[7]Inputs!$B$9))^2/(K393^2+1))^2)*[7]Inputs!$B$8^2/100/2/PI()/50</f>
        <v>5.0592472598572046E-2</v>
      </c>
      <c r="U393">
        <v>0</v>
      </c>
      <c r="V393">
        <v>0</v>
      </c>
      <c r="W393" t="str">
        <f t="shared" si="14"/>
        <v>PSCAD_DMAT_SF_Grid.PhA_SCR10_XR3_P0.05_Q0_Grid.PhA.194.2</v>
      </c>
      <c r="X393" t="str">
        <f t="shared" si="15"/>
        <v>0.05_0_10_3</v>
      </c>
      <c r="Z393">
        <v>0</v>
      </c>
    </row>
    <row r="394" spans="1:26" x14ac:dyDescent="0.25">
      <c r="A394" s="1" t="s">
        <v>728</v>
      </c>
      <c r="B394" t="s">
        <v>55</v>
      </c>
      <c r="C394" t="s">
        <v>43</v>
      </c>
      <c r="D394" t="s">
        <v>1371</v>
      </c>
      <c r="E394" t="s">
        <v>324</v>
      </c>
      <c r="F394" t="s">
        <v>304</v>
      </c>
      <c r="G394">
        <v>55</v>
      </c>
      <c r="H394">
        <v>1</v>
      </c>
      <c r="I394" s="7">
        <v>0</v>
      </c>
      <c r="J394" s="7">
        <v>3</v>
      </c>
      <c r="K394" s="7">
        <v>14</v>
      </c>
      <c r="L394" s="5" t="str">
        <f>VLOOKUP(X394,[7]Inputs!$A:$F,6,FALSE)</f>
        <v>1.0573</v>
      </c>
      <c r="M394" s="5" t="str">
        <f>VLOOKUP(X394,[7]Inputs!$A:$H,8,FALSE)</f>
        <v>1.0125</v>
      </c>
      <c r="N394" s="5" t="str">
        <f>VLOOKUP(X394,[7]Inputs!$A:$H,7,FALSE)</f>
        <v>1.0300</v>
      </c>
      <c r="O394">
        <v>0</v>
      </c>
      <c r="P394">
        <v>0</v>
      </c>
      <c r="Q394">
        <v>0</v>
      </c>
      <c r="R394">
        <v>0</v>
      </c>
      <c r="S394">
        <f>SQRT((100/(J394*[7]Inputs!$B$9))^2/(K394^2+1))*[7]Inputs!$B$8^2/100</f>
        <v>3.9788737147094158</v>
      </c>
      <c r="T394">
        <f>SQRT((100/(J394*[7]Inputs!$B$9))^2-SQRT((100/(J394*[7]Inputs!$B$9))^2/(K394^2+1))^2)*[7]Inputs!$B$8^2/100/2/PI()/50</f>
        <v>0.17731207749763631</v>
      </c>
      <c r="U394">
        <v>0</v>
      </c>
      <c r="V394">
        <v>0</v>
      </c>
      <c r="W394" t="str">
        <f t="shared" si="14"/>
        <v>PSCAD_DMAT_SF_Grid.PhA_SCR3_XR14_P1_Q0_Grid.PhA.195.1</v>
      </c>
      <c r="X394" t="str">
        <f t="shared" si="15"/>
        <v>1_0_3_14</v>
      </c>
      <c r="Z394">
        <v>0</v>
      </c>
    </row>
    <row r="395" spans="1:26" x14ac:dyDescent="0.25">
      <c r="A395" s="1" t="s">
        <v>729</v>
      </c>
      <c r="B395" t="s">
        <v>55</v>
      </c>
      <c r="C395" t="s">
        <v>43</v>
      </c>
      <c r="D395" t="s">
        <v>1371</v>
      </c>
      <c r="E395" t="s">
        <v>324</v>
      </c>
      <c r="F395" t="s">
        <v>304</v>
      </c>
      <c r="G395">
        <v>55</v>
      </c>
      <c r="H395">
        <v>1</v>
      </c>
      <c r="I395" s="7">
        <v>0</v>
      </c>
      <c r="J395" s="7">
        <v>3</v>
      </c>
      <c r="K395" s="7">
        <v>3</v>
      </c>
      <c r="L395" s="5" t="str">
        <f>VLOOKUP(X395,[7]Inputs!$A:$F,6,FALSE)</f>
        <v>0.9773</v>
      </c>
      <c r="M395" s="5" t="str">
        <f>VLOOKUP(X395,[7]Inputs!$A:$H,8,FALSE)</f>
        <v>1.0125</v>
      </c>
      <c r="N395" s="5" t="str">
        <f>VLOOKUP(X395,[7]Inputs!$A:$H,7,FALSE)</f>
        <v>1.0300</v>
      </c>
      <c r="O395">
        <v>0</v>
      </c>
      <c r="P395">
        <v>0</v>
      </c>
      <c r="Q395">
        <v>0</v>
      </c>
      <c r="R395">
        <v>0</v>
      </c>
      <c r="S395">
        <f>SQRT((100/(J395*[7]Inputs!$B$9))^2/(K395^2+1))*[7]Inputs!$B$8^2/100</f>
        <v>17.660104471401873</v>
      </c>
      <c r="T395">
        <f>SQRT((100/(J395*[7]Inputs!$B$9))^2-SQRT((100/(J395*[7]Inputs!$B$9))^2/(K395^2+1))^2)*[7]Inputs!$B$8^2/100/2/PI()/50</f>
        <v>0.16864157532857349</v>
      </c>
      <c r="U395">
        <v>0</v>
      </c>
      <c r="V395">
        <v>0</v>
      </c>
      <c r="W395" t="str">
        <f t="shared" si="14"/>
        <v>PSCAD_DMAT_SF_Grid.PhA_SCR3_XR3_P1_Q0_Grid.PhA.195.2</v>
      </c>
      <c r="X395" t="str">
        <f t="shared" si="15"/>
        <v>1_0_3_3</v>
      </c>
      <c r="Z395">
        <v>0</v>
      </c>
    </row>
    <row r="396" spans="1:26" x14ac:dyDescent="0.25">
      <c r="A396" s="1" t="s">
        <v>730</v>
      </c>
      <c r="B396" t="s">
        <v>55</v>
      </c>
      <c r="C396" t="s">
        <v>43</v>
      </c>
      <c r="D396" t="s">
        <v>1371</v>
      </c>
      <c r="E396" t="s">
        <v>324</v>
      </c>
      <c r="F396" t="s">
        <v>304</v>
      </c>
      <c r="G396">
        <v>55</v>
      </c>
      <c r="H396">
        <v>0.05</v>
      </c>
      <c r="I396" s="7">
        <v>0</v>
      </c>
      <c r="J396" s="7">
        <v>3</v>
      </c>
      <c r="K396" s="7">
        <v>14</v>
      </c>
      <c r="L396" s="5" t="str">
        <f>VLOOKUP(X396,[7]Inputs!$A:$F,6,FALSE)</f>
        <v>1.0288</v>
      </c>
      <c r="M396" s="5" t="str">
        <f>VLOOKUP(X396,[7]Inputs!$A:$H,8,FALSE)</f>
        <v>1.0000</v>
      </c>
      <c r="N396" s="5" t="str">
        <f>VLOOKUP(X396,[7]Inputs!$A:$H,7,FALSE)</f>
        <v>1.0300</v>
      </c>
      <c r="O396">
        <v>0</v>
      </c>
      <c r="P396">
        <v>0</v>
      </c>
      <c r="Q396">
        <v>0</v>
      </c>
      <c r="R396">
        <v>0</v>
      </c>
      <c r="S396">
        <f>SQRT((100/(J396*[7]Inputs!$B$9))^2/(K396^2+1))*[7]Inputs!$B$8^2/100</f>
        <v>3.9788737147094158</v>
      </c>
      <c r="T396">
        <f>SQRT((100/(J396*[7]Inputs!$B$9))^2-SQRT((100/(J396*[7]Inputs!$B$9))^2/(K396^2+1))^2)*[7]Inputs!$B$8^2/100/2/PI()/50</f>
        <v>0.17731207749763631</v>
      </c>
      <c r="U396">
        <v>0</v>
      </c>
      <c r="V396">
        <v>0</v>
      </c>
      <c r="W396" t="str">
        <f t="shared" si="14"/>
        <v>PSCAD_DMAT_SF_Grid.PhA_SCR3_XR14_P0.05_Q0_Grid.PhA.196.1</v>
      </c>
      <c r="X396" t="str">
        <f t="shared" si="15"/>
        <v>0.05_0_3_14</v>
      </c>
      <c r="Z396">
        <v>0</v>
      </c>
    </row>
    <row r="397" spans="1:26" x14ac:dyDescent="0.25">
      <c r="A397" s="1" t="s">
        <v>731</v>
      </c>
      <c r="B397" t="s">
        <v>55</v>
      </c>
      <c r="C397" t="s">
        <v>43</v>
      </c>
      <c r="D397" t="s">
        <v>1371</v>
      </c>
      <c r="E397" t="s">
        <v>324</v>
      </c>
      <c r="F397" t="s">
        <v>304</v>
      </c>
      <c r="G397">
        <v>55</v>
      </c>
      <c r="H397">
        <v>0.05</v>
      </c>
      <c r="I397" s="7">
        <v>0</v>
      </c>
      <c r="J397" s="7">
        <v>3</v>
      </c>
      <c r="K397" s="7">
        <v>3</v>
      </c>
      <c r="L397" s="5" t="str">
        <f>VLOOKUP(X397,[7]Inputs!$A:$F,6,FALSE)</f>
        <v>1.0249</v>
      </c>
      <c r="M397" s="5" t="str">
        <f>VLOOKUP(X397,[7]Inputs!$A:$H,8,FALSE)</f>
        <v>1.0000</v>
      </c>
      <c r="N397" s="5" t="str">
        <f>VLOOKUP(X397,[7]Inputs!$A:$H,7,FALSE)</f>
        <v>1.0300</v>
      </c>
      <c r="O397">
        <v>0</v>
      </c>
      <c r="P397">
        <v>0</v>
      </c>
      <c r="Q397">
        <v>0</v>
      </c>
      <c r="R397">
        <v>0</v>
      </c>
      <c r="S397">
        <f>SQRT((100/(J397*[7]Inputs!$B$9))^2/(K397^2+1))*[7]Inputs!$B$8^2/100</f>
        <v>17.660104471401873</v>
      </c>
      <c r="T397">
        <f>SQRT((100/(J397*[7]Inputs!$B$9))^2-SQRT((100/(J397*[7]Inputs!$B$9))^2/(K397^2+1))^2)*[7]Inputs!$B$8^2/100/2/PI()/50</f>
        <v>0.16864157532857349</v>
      </c>
      <c r="U397">
        <v>0</v>
      </c>
      <c r="V397">
        <v>0</v>
      </c>
      <c r="W397" t="str">
        <f t="shared" si="14"/>
        <v>PSCAD_DMAT_SF_Grid.PhA_SCR3_XR3_P0.05_Q0_Grid.PhA.196.2</v>
      </c>
      <c r="X397" t="str">
        <f t="shared" si="15"/>
        <v>0.05_0_3_3</v>
      </c>
      <c r="Z397">
        <v>0</v>
      </c>
    </row>
    <row r="398" spans="1:26" x14ac:dyDescent="0.25">
      <c r="A398" s="1" t="s">
        <v>732</v>
      </c>
      <c r="B398" t="s">
        <v>55</v>
      </c>
      <c r="C398" t="s">
        <v>43</v>
      </c>
      <c r="D398" t="s">
        <v>1371</v>
      </c>
      <c r="E398" t="s">
        <v>324</v>
      </c>
      <c r="F398" t="s">
        <v>304</v>
      </c>
      <c r="G398">
        <v>55</v>
      </c>
      <c r="H398">
        <v>1</v>
      </c>
      <c r="I398" s="7">
        <v>0</v>
      </c>
      <c r="J398" s="7">
        <f>[7]Inputs!$B$6</f>
        <v>7.06</v>
      </c>
      <c r="K398" s="7">
        <f>[7]Inputs!$C$6</f>
        <v>1.63</v>
      </c>
      <c r="L398" s="5" t="str">
        <f>VLOOKUP(X398,[7]Inputs!$A:$F,6,FALSE)</f>
        <v>0.9653</v>
      </c>
      <c r="M398" s="5" t="str">
        <f>VLOOKUP(X398,[7]Inputs!$A:$H,8,FALSE)</f>
        <v>1.0000</v>
      </c>
      <c r="N398" s="5" t="str">
        <f>VLOOKUP(X398,[7]Inputs!$A:$H,7,FALSE)</f>
        <v>1.0300</v>
      </c>
      <c r="O398">
        <v>0</v>
      </c>
      <c r="P398">
        <v>0</v>
      </c>
      <c r="Q398">
        <v>0</v>
      </c>
      <c r="R398">
        <v>0</v>
      </c>
      <c r="S398">
        <f>SQRT((100/(J398*[7]Inputs!$B$9))^2/(K398^2+1))*[7]Inputs!$B$8^2/100</f>
        <v>12.409471324438538</v>
      </c>
      <c r="T398">
        <f>SQRT((100/(J398*[7]Inputs!$B$9))^2-SQRT((100/(J398*[7]Inputs!$B$9))^2/(K398^2+1))^2)*[7]Inputs!$B$8^2/100/2/PI()/50</f>
        <v>6.4385935699593638E-2</v>
      </c>
      <c r="U398">
        <v>0</v>
      </c>
      <c r="V398">
        <v>0</v>
      </c>
      <c r="W398" t="str">
        <f t="shared" si="14"/>
        <v>PSCAD_DMAT_SF_Grid.PhA_SCR7.06_XR1.63_P1_Q0_Grid.PhA.197.1</v>
      </c>
      <c r="X398" t="str">
        <f t="shared" si="15"/>
        <v>1_0_7.06_1.63</v>
      </c>
      <c r="Z398">
        <v>0</v>
      </c>
    </row>
    <row r="399" spans="1:26" x14ac:dyDescent="0.25">
      <c r="A399" s="1" t="s">
        <v>733</v>
      </c>
      <c r="B399" t="s">
        <v>55</v>
      </c>
      <c r="C399" t="s">
        <v>43</v>
      </c>
      <c r="D399" t="s">
        <v>1371</v>
      </c>
      <c r="E399" t="s">
        <v>324</v>
      </c>
      <c r="F399" t="s">
        <v>304</v>
      </c>
      <c r="G399">
        <v>55</v>
      </c>
      <c r="H399">
        <v>1</v>
      </c>
      <c r="I399" s="7">
        <v>0</v>
      </c>
      <c r="J399" s="7">
        <f>[7]Inputs!$B$7</f>
        <v>4.53</v>
      </c>
      <c r="K399" s="7">
        <f>[7]Inputs!$C$7</f>
        <v>1.21</v>
      </c>
      <c r="L399" s="5" t="str">
        <f>VLOOKUP(X399,[7]Inputs!$A:$F,6,FALSE)</f>
        <v>0.9087</v>
      </c>
      <c r="M399" s="5" t="str">
        <f>VLOOKUP(X399,[7]Inputs!$A:$H,8,FALSE)</f>
        <v>1.0000</v>
      </c>
      <c r="N399" s="5" t="str">
        <f>VLOOKUP(X399,[7]Inputs!$A:$H,7,FALSE)</f>
        <v>1.0300</v>
      </c>
      <c r="O399">
        <v>0</v>
      </c>
      <c r="P399">
        <v>0</v>
      </c>
      <c r="Q399">
        <v>0</v>
      </c>
      <c r="R399">
        <v>0</v>
      </c>
      <c r="S399">
        <f>SQRT((100/(J399*[7]Inputs!$B$9))^2/(K399^2+1))*[7]Inputs!$B$8^2/100</f>
        <v>23.560643977140487</v>
      </c>
      <c r="T399">
        <f>SQRT((100/(J399*[7]Inputs!$B$9))^2-SQRT((100/(J399*[7]Inputs!$B$9))^2/(K399^2+1))^2)*[7]Inputs!$B$8^2/100/2/PI()/50</f>
        <v>9.0744989423642869E-2</v>
      </c>
      <c r="U399">
        <v>0</v>
      </c>
      <c r="V399">
        <v>0</v>
      </c>
      <c r="W399" t="str">
        <f t="shared" si="14"/>
        <v>PSCAD_DMAT_SF_Grid.PhA_SCR4.53_XR1.21_P1_Q0_Grid.PhA.197.2</v>
      </c>
      <c r="X399" t="str">
        <f t="shared" si="15"/>
        <v>1_0_4.53_1.21</v>
      </c>
      <c r="Z399">
        <v>0</v>
      </c>
    </row>
    <row r="400" spans="1:26" x14ac:dyDescent="0.25">
      <c r="A400" s="1" t="s">
        <v>734</v>
      </c>
      <c r="B400" t="s">
        <v>55</v>
      </c>
      <c r="C400" t="s">
        <v>43</v>
      </c>
      <c r="D400" t="s">
        <v>1371</v>
      </c>
      <c r="E400" t="s">
        <v>324</v>
      </c>
      <c r="F400" t="s">
        <v>304</v>
      </c>
      <c r="G400">
        <v>55</v>
      </c>
      <c r="H400">
        <v>0.05</v>
      </c>
      <c r="I400" s="7">
        <v>0</v>
      </c>
      <c r="J400" s="7">
        <f>[7]Inputs!$B$6</f>
        <v>7.06</v>
      </c>
      <c r="K400" s="7">
        <f>[7]Inputs!$C$6</f>
        <v>1.63</v>
      </c>
      <c r="L400" s="5" t="str">
        <f>VLOOKUP(X400,[7]Inputs!$A:$F,6,FALSE)</f>
        <v>1.0264</v>
      </c>
      <c r="M400" s="5" t="str">
        <f>VLOOKUP(X400,[7]Inputs!$A:$H,8,FALSE)</f>
        <v>1.0000</v>
      </c>
      <c r="N400" s="5" t="str">
        <f>VLOOKUP(X400,[7]Inputs!$A:$H,7,FALSE)</f>
        <v>1.0300</v>
      </c>
      <c r="O400">
        <v>0</v>
      </c>
      <c r="P400">
        <v>0</v>
      </c>
      <c r="Q400">
        <v>0</v>
      </c>
      <c r="R400">
        <v>0</v>
      </c>
      <c r="S400">
        <f>SQRT((100/(J400*[7]Inputs!$B$9))^2/(K400^2+1))*[7]Inputs!$B$8^2/100</f>
        <v>12.409471324438538</v>
      </c>
      <c r="T400">
        <f>SQRT((100/(J400*[7]Inputs!$B$9))^2-SQRT((100/(J400*[7]Inputs!$B$9))^2/(K400^2+1))^2)*[7]Inputs!$B$8^2/100/2/PI()/50</f>
        <v>6.4385935699593638E-2</v>
      </c>
      <c r="U400">
        <v>0</v>
      </c>
      <c r="V400">
        <v>0</v>
      </c>
      <c r="W400" t="str">
        <f t="shared" si="14"/>
        <v>PSCAD_DMAT_SF_Grid.PhA_SCR7.06_XR1.63_P0.05_Q0_Grid.PhA.198.1</v>
      </c>
      <c r="X400" t="str">
        <f t="shared" si="15"/>
        <v>0.05_0_7.06_1.63</v>
      </c>
      <c r="Z400">
        <v>0</v>
      </c>
    </row>
    <row r="401" spans="1:26" x14ac:dyDescent="0.25">
      <c r="A401" s="1" t="s">
        <v>735</v>
      </c>
      <c r="B401" t="s">
        <v>55</v>
      </c>
      <c r="C401" t="s">
        <v>43</v>
      </c>
      <c r="D401" t="s">
        <v>1371</v>
      </c>
      <c r="E401" t="s">
        <v>324</v>
      </c>
      <c r="F401" t="s">
        <v>304</v>
      </c>
      <c r="G401">
        <v>55</v>
      </c>
      <c r="H401">
        <v>0.05</v>
      </c>
      <c r="I401" s="7">
        <v>0</v>
      </c>
      <c r="J401" s="7">
        <f>[7]Inputs!$B$7</f>
        <v>4.53</v>
      </c>
      <c r="K401" s="7">
        <f>[7]Inputs!$C$7</f>
        <v>1.21</v>
      </c>
      <c r="L401" s="5" t="str">
        <f>VLOOKUP(X401,[7]Inputs!$A:$F,6,FALSE)</f>
        <v>1.0233</v>
      </c>
      <c r="M401" s="5" t="str">
        <f>VLOOKUP(X401,[7]Inputs!$A:$H,8,FALSE)</f>
        <v>1.0000</v>
      </c>
      <c r="N401" s="5" t="str">
        <f>VLOOKUP(X401,[7]Inputs!$A:$H,7,FALSE)</f>
        <v>1.0300</v>
      </c>
      <c r="O401">
        <v>0</v>
      </c>
      <c r="P401">
        <v>0</v>
      </c>
      <c r="Q401">
        <v>0</v>
      </c>
      <c r="R401">
        <v>0</v>
      </c>
      <c r="S401">
        <f>SQRT((100/(J401*[7]Inputs!$B$9))^2/(K401^2+1))*[7]Inputs!$B$8^2/100</f>
        <v>23.560643977140487</v>
      </c>
      <c r="T401">
        <f>SQRT((100/(J401*[7]Inputs!$B$9))^2-SQRT((100/(J401*[7]Inputs!$B$9))^2/(K401^2+1))^2)*[7]Inputs!$B$8^2/100/2/PI()/50</f>
        <v>9.0744989423642869E-2</v>
      </c>
      <c r="U401">
        <v>0</v>
      </c>
      <c r="V401">
        <v>0</v>
      </c>
      <c r="W401" t="str">
        <f t="shared" si="14"/>
        <v>PSCAD_DMAT_SF_Grid.PhA_SCR4.53_XR1.21_P0.05_Q0_Grid.PhA.198.2</v>
      </c>
      <c r="X401" t="str">
        <f t="shared" si="15"/>
        <v>0.05_0_4.53_1.21</v>
      </c>
      <c r="Z401">
        <v>0</v>
      </c>
    </row>
    <row r="402" spans="1:26" x14ac:dyDescent="0.25">
      <c r="A402" s="1" t="s">
        <v>736</v>
      </c>
      <c r="B402" t="s">
        <v>55</v>
      </c>
      <c r="C402" t="s">
        <v>44</v>
      </c>
      <c r="D402" t="s">
        <v>1371</v>
      </c>
      <c r="E402" t="s">
        <v>325</v>
      </c>
      <c r="F402" t="s">
        <v>304</v>
      </c>
      <c r="G402">
        <v>60</v>
      </c>
      <c r="H402">
        <v>0.05</v>
      </c>
      <c r="I402" s="7">
        <v>0</v>
      </c>
      <c r="J402" s="7">
        <v>1</v>
      </c>
      <c r="K402" s="7">
        <v>14</v>
      </c>
      <c r="L402" s="5" t="str">
        <f>VLOOKUP(X402,[7]Inputs!$A:$F,6,FALSE)</f>
        <v>1.0272</v>
      </c>
      <c r="M402" s="5" t="str">
        <f>VLOOKUP(X402,[7]Inputs!$A:$H,8,FALSE)</f>
        <v>1.0000</v>
      </c>
      <c r="N402" s="5" t="str">
        <f>VLOOKUP(X402,[7]Inputs!$A:$H,7,FALSE)</f>
        <v>1.0300</v>
      </c>
      <c r="O402">
        <v>0</v>
      </c>
      <c r="P402">
        <v>0</v>
      </c>
      <c r="Q402">
        <v>0</v>
      </c>
      <c r="R402">
        <v>0</v>
      </c>
      <c r="S402">
        <f>SQRT((100/(J402*[7]Inputs!$B$9))^2/(K402^2+1))*[7]Inputs!$B$8^2/100</f>
        <v>11.936621144128246</v>
      </c>
      <c r="T402">
        <f>SQRT((100/(J402*[7]Inputs!$B$9))^2-SQRT((100/(J402*[7]Inputs!$B$9))^2/(K402^2+1))^2)*[7]Inputs!$B$8^2/100/2/PI()/50</f>
        <v>0.53193623249290878</v>
      </c>
      <c r="U402">
        <v>0</v>
      </c>
      <c r="V402">
        <v>0</v>
      </c>
      <c r="W402" t="str">
        <f t="shared" si="14"/>
        <v>PSCAD_DMAT_SF_P.SpntSCR1_SCR1_XR14_P0.05_Q0_P.SpntSCR1.199.1</v>
      </c>
      <c r="X402" t="str">
        <f t="shared" si="15"/>
        <v>0.05_0_1_14</v>
      </c>
      <c r="Z402">
        <v>0</v>
      </c>
    </row>
    <row r="403" spans="1:26" x14ac:dyDescent="0.25">
      <c r="A403" s="1" t="s">
        <v>737</v>
      </c>
      <c r="B403" t="s">
        <v>55</v>
      </c>
      <c r="C403" t="s">
        <v>44</v>
      </c>
      <c r="D403" t="s">
        <v>1371</v>
      </c>
      <c r="E403" t="s">
        <v>325</v>
      </c>
      <c r="F403" t="s">
        <v>304</v>
      </c>
      <c r="G403">
        <v>60</v>
      </c>
      <c r="H403">
        <v>0.05</v>
      </c>
      <c r="I403" s="7">
        <v>0</v>
      </c>
      <c r="J403" s="7">
        <v>1</v>
      </c>
      <c r="K403" s="7">
        <v>3</v>
      </c>
      <c r="L403" s="5" t="str">
        <f>VLOOKUP(X403,[7]Inputs!$A:$F,6,FALSE)</f>
        <v>1.0153</v>
      </c>
      <c r="M403" s="5" t="str">
        <f>VLOOKUP(X403,[7]Inputs!$A:$H,8,FALSE)</f>
        <v>1.0000</v>
      </c>
      <c r="N403" s="5" t="str">
        <f>VLOOKUP(X403,[7]Inputs!$A:$H,7,FALSE)</f>
        <v>1.0300</v>
      </c>
      <c r="O403">
        <v>0</v>
      </c>
      <c r="P403">
        <v>0</v>
      </c>
      <c r="Q403">
        <v>0</v>
      </c>
      <c r="R403">
        <v>0</v>
      </c>
      <c r="S403">
        <f>SQRT((100/(J403*[7]Inputs!$B$9))^2/(K403^2+1))*[7]Inputs!$B$8^2/100</f>
        <v>52.980313414205618</v>
      </c>
      <c r="T403">
        <f>SQRT((100/(J403*[7]Inputs!$B$9))^2-SQRT((100/(J403*[7]Inputs!$B$9))^2/(K403^2+1))^2)*[7]Inputs!$B$8^2/100/2/PI()/50</f>
        <v>0.50592472598572047</v>
      </c>
      <c r="U403">
        <v>0</v>
      </c>
      <c r="V403">
        <v>0</v>
      </c>
      <c r="W403" t="str">
        <f t="shared" si="14"/>
        <v>PSCAD_DMAT_SF_P.SpntSCR1_SCR1_XR3_P0.05_Q0_P.SpntSCR1.199.2</v>
      </c>
      <c r="X403" t="str">
        <f t="shared" si="15"/>
        <v>0.05_0_1_3</v>
      </c>
      <c r="Z403">
        <v>0</v>
      </c>
    </row>
    <row r="404" spans="1:26" x14ac:dyDescent="0.25">
      <c r="A404" s="1" t="s">
        <v>738</v>
      </c>
      <c r="B404" t="s">
        <v>55</v>
      </c>
      <c r="C404" t="s">
        <v>45</v>
      </c>
      <c r="D404" t="s">
        <v>1371</v>
      </c>
      <c r="E404" t="s">
        <v>326</v>
      </c>
      <c r="F404" t="s">
        <v>304</v>
      </c>
      <c r="G404">
        <v>20</v>
      </c>
      <c r="H404">
        <v>1</v>
      </c>
      <c r="I404" s="7">
        <v>0</v>
      </c>
      <c r="J404" s="7">
        <v>3</v>
      </c>
      <c r="K404" s="7">
        <v>14</v>
      </c>
      <c r="L404" s="5" t="str">
        <f>VLOOKUP(X404,[7]Inputs!$A:$F,6,FALSE)</f>
        <v>1.0573</v>
      </c>
      <c r="M404" s="5" t="str">
        <f>VLOOKUP(X404,[7]Inputs!$A:$H,8,FALSE)</f>
        <v>1.0125</v>
      </c>
      <c r="N404" s="5" t="str">
        <f>VLOOKUP(X404,[7]Inputs!$A:$H,7,FALSE)</f>
        <v>1.0300</v>
      </c>
      <c r="O404">
        <v>0</v>
      </c>
      <c r="P404">
        <v>0.43</v>
      </c>
      <c r="Q404" s="17">
        <f>S404*V404</f>
        <v>15.915494858837663</v>
      </c>
      <c r="R404" s="17">
        <f>T404*V404</f>
        <v>0.70924830999054522</v>
      </c>
      <c r="S404">
        <f>SQRT((100/(J404*[7]Inputs!$B$9))^2/(K404^2+1))*[7]Inputs!$B$8^2/100</f>
        <v>3.9788737147094158</v>
      </c>
      <c r="T404">
        <f>SQRT((100/(J404*[7]Inputs!$B$9))^2-SQRT((100/(J404*[7]Inputs!$B$9))^2/(K404^2+1))^2)*[7]Inputs!$B$8^2/100/2/PI()/50</f>
        <v>0.17731207749763631</v>
      </c>
      <c r="U404">
        <v>0</v>
      </c>
      <c r="V404">
        <v>4</v>
      </c>
      <c r="W404" t="str">
        <f t="shared" si="14"/>
        <v>PSCAD_DMAT_SF_POC.FRT_SCR3_XR14_P1_Q0_POC.FRT.200.1</v>
      </c>
      <c r="X404" t="str">
        <f t="shared" si="15"/>
        <v>1_0_3_14</v>
      </c>
      <c r="Z404">
        <v>0</v>
      </c>
    </row>
    <row r="405" spans="1:26" x14ac:dyDescent="0.25">
      <c r="A405" s="1" t="s">
        <v>739</v>
      </c>
      <c r="B405" t="s">
        <v>55</v>
      </c>
      <c r="C405" t="s">
        <v>45</v>
      </c>
      <c r="D405" t="s">
        <v>1371</v>
      </c>
      <c r="E405" t="s">
        <v>326</v>
      </c>
      <c r="F405" t="s">
        <v>304</v>
      </c>
      <c r="G405">
        <v>20</v>
      </c>
      <c r="H405">
        <v>1</v>
      </c>
      <c r="I405" s="7">
        <v>0</v>
      </c>
      <c r="J405" s="7">
        <v>3</v>
      </c>
      <c r="K405" s="7">
        <v>3</v>
      </c>
      <c r="L405" s="5" t="str">
        <f>VLOOKUP(X405,[7]Inputs!$A:$F,6,FALSE)</f>
        <v>0.9773</v>
      </c>
      <c r="M405" s="5" t="str">
        <f>VLOOKUP(X405,[7]Inputs!$A:$H,8,FALSE)</f>
        <v>1.0125</v>
      </c>
      <c r="N405" s="5" t="str">
        <f>VLOOKUP(X405,[7]Inputs!$A:$H,7,FALSE)</f>
        <v>1.0300</v>
      </c>
      <c r="O405">
        <v>0</v>
      </c>
      <c r="P405">
        <v>0.43</v>
      </c>
      <c r="Q405" s="17">
        <f t="shared" ref="Q405:Q409" si="16">S405*V405</f>
        <v>70.640417885607491</v>
      </c>
      <c r="R405" s="17">
        <f t="shared" ref="R405:R409" si="17">T405*V405</f>
        <v>0.67456630131429396</v>
      </c>
      <c r="S405">
        <f>SQRT((100/(J405*[7]Inputs!$B$9))^2/(K405^2+1))*[7]Inputs!$B$8^2/100</f>
        <v>17.660104471401873</v>
      </c>
      <c r="T405">
        <f>SQRT((100/(J405*[7]Inputs!$B$9))^2-SQRT((100/(J405*[7]Inputs!$B$9))^2/(K405^2+1))^2)*[7]Inputs!$B$8^2/100/2/PI()/50</f>
        <v>0.16864157532857349</v>
      </c>
      <c r="U405">
        <v>0</v>
      </c>
      <c r="V405">
        <v>4</v>
      </c>
      <c r="W405" t="str">
        <f t="shared" si="14"/>
        <v>PSCAD_DMAT_SF_POC.FRT_SCR3_XR3_P1_Q0_POC.FRT.200.2</v>
      </c>
      <c r="X405" t="str">
        <f t="shared" si="15"/>
        <v>1_0_3_3</v>
      </c>
      <c r="Z405">
        <v>0</v>
      </c>
    </row>
    <row r="406" spans="1:26" x14ac:dyDescent="0.25">
      <c r="A406" s="1" t="s">
        <v>740</v>
      </c>
      <c r="B406" t="s">
        <v>55</v>
      </c>
      <c r="C406" t="s">
        <v>45</v>
      </c>
      <c r="D406" t="s">
        <v>1371</v>
      </c>
      <c r="E406" t="s">
        <v>326</v>
      </c>
      <c r="F406" t="s">
        <v>304</v>
      </c>
      <c r="G406">
        <v>20</v>
      </c>
      <c r="H406">
        <v>0.5</v>
      </c>
      <c r="I406" s="7">
        <v>0</v>
      </c>
      <c r="J406" s="7">
        <v>3</v>
      </c>
      <c r="K406" s="7">
        <v>14</v>
      </c>
      <c r="L406" s="5" t="str">
        <f>VLOOKUP(X406,[7]Inputs!$A:$F,6,FALSE)</f>
        <v>1.0310</v>
      </c>
      <c r="M406" s="5" t="str">
        <f>VLOOKUP(X406,[7]Inputs!$A:$H,8,FALSE)</f>
        <v>1.0125</v>
      </c>
      <c r="N406" s="5" t="str">
        <f>VLOOKUP(X406,[7]Inputs!$A:$H,7,FALSE)</f>
        <v>1.0300</v>
      </c>
      <c r="O406">
        <v>0</v>
      </c>
      <c r="P406">
        <v>0.43</v>
      </c>
      <c r="Q406" s="17">
        <f t="shared" si="16"/>
        <v>15.915494858837663</v>
      </c>
      <c r="R406" s="17">
        <f t="shared" si="17"/>
        <v>0.70924830999054522</v>
      </c>
      <c r="S406">
        <f>SQRT((100/(J406*[7]Inputs!$B$9))^2/(K406^2+1))*[7]Inputs!$B$8^2/100</f>
        <v>3.9788737147094158</v>
      </c>
      <c r="T406">
        <f>SQRT((100/(J406*[7]Inputs!$B$9))^2-SQRT((100/(J406*[7]Inputs!$B$9))^2/(K406^2+1))^2)*[7]Inputs!$B$8^2/100/2/PI()/50</f>
        <v>0.17731207749763631</v>
      </c>
      <c r="U406">
        <v>0</v>
      </c>
      <c r="V406">
        <v>4</v>
      </c>
      <c r="W406" t="str">
        <f t="shared" si="14"/>
        <v>PSCAD_DMAT_SF_POC.FRT_SCR3_XR14_P0.5_Q0_POC.FRT.201.1</v>
      </c>
      <c r="X406" t="str">
        <f t="shared" si="15"/>
        <v>0.5_0_3_14</v>
      </c>
      <c r="Z406">
        <v>0</v>
      </c>
    </row>
    <row r="407" spans="1:26" x14ac:dyDescent="0.25">
      <c r="A407" s="1" t="s">
        <v>741</v>
      </c>
      <c r="B407" t="s">
        <v>55</v>
      </c>
      <c r="C407" t="s">
        <v>45</v>
      </c>
      <c r="D407" t="s">
        <v>1371</v>
      </c>
      <c r="E407" t="s">
        <v>326</v>
      </c>
      <c r="F407" t="s">
        <v>304</v>
      </c>
      <c r="G407">
        <v>20</v>
      </c>
      <c r="H407">
        <v>0.5</v>
      </c>
      <c r="I407" s="7">
        <v>0</v>
      </c>
      <c r="J407" s="7">
        <v>3</v>
      </c>
      <c r="K407" s="7">
        <v>3</v>
      </c>
      <c r="L407" s="5" t="str">
        <f>VLOOKUP(X407,[7]Inputs!$A:$F,6,FALSE)</f>
        <v>0.9910</v>
      </c>
      <c r="M407" s="5" t="str">
        <f>VLOOKUP(X407,[7]Inputs!$A:$H,8,FALSE)</f>
        <v>1.0000</v>
      </c>
      <c r="N407" s="5" t="str">
        <f>VLOOKUP(X407,[7]Inputs!$A:$H,7,FALSE)</f>
        <v>1.0300</v>
      </c>
      <c r="O407">
        <v>0</v>
      </c>
      <c r="P407">
        <v>0.43</v>
      </c>
      <c r="Q407" s="17">
        <f t="shared" si="16"/>
        <v>70.640417885607491</v>
      </c>
      <c r="R407" s="17">
        <f t="shared" si="17"/>
        <v>0.67456630131429396</v>
      </c>
      <c r="S407">
        <f>SQRT((100/(J407*[7]Inputs!$B$9))^2/(K407^2+1))*[7]Inputs!$B$8^2/100</f>
        <v>17.660104471401873</v>
      </c>
      <c r="T407">
        <f>SQRT((100/(J407*[7]Inputs!$B$9))^2-SQRT((100/(J407*[7]Inputs!$B$9))^2/(K407^2+1))^2)*[7]Inputs!$B$8^2/100/2/PI()/50</f>
        <v>0.16864157532857349</v>
      </c>
      <c r="U407">
        <v>0</v>
      </c>
      <c r="V407">
        <v>4</v>
      </c>
      <c r="W407" t="str">
        <f t="shared" si="14"/>
        <v>PSCAD_DMAT_SF_POC.FRT_SCR3_XR3_P0.5_Q0_POC.FRT.201.2</v>
      </c>
      <c r="X407" t="str">
        <f t="shared" si="15"/>
        <v>0.5_0_3_3</v>
      </c>
      <c r="Z407">
        <v>0</v>
      </c>
    </row>
    <row r="408" spans="1:26" x14ac:dyDescent="0.25">
      <c r="A408" s="1" t="s">
        <v>742</v>
      </c>
      <c r="B408" t="s">
        <v>55</v>
      </c>
      <c r="C408" t="s">
        <v>45</v>
      </c>
      <c r="D408" t="s">
        <v>1371</v>
      </c>
      <c r="E408" t="s">
        <v>326</v>
      </c>
      <c r="F408" t="s">
        <v>304</v>
      </c>
      <c r="G408">
        <v>20</v>
      </c>
      <c r="H408">
        <v>0.05</v>
      </c>
      <c r="I408" s="7">
        <v>0</v>
      </c>
      <c r="J408" s="7">
        <v>3</v>
      </c>
      <c r="K408" s="7">
        <v>14</v>
      </c>
      <c r="L408" s="5" t="str">
        <f>VLOOKUP(X408,[7]Inputs!$A:$F,6,FALSE)</f>
        <v>1.0288</v>
      </c>
      <c r="M408" s="5" t="str">
        <f>VLOOKUP(X408,[7]Inputs!$A:$H,8,FALSE)</f>
        <v>1.0000</v>
      </c>
      <c r="N408" s="5" t="str">
        <f>VLOOKUP(X408,[7]Inputs!$A:$H,7,FALSE)</f>
        <v>1.0300</v>
      </c>
      <c r="O408">
        <v>0</v>
      </c>
      <c r="P408">
        <v>0.43</v>
      </c>
      <c r="Q408" s="17">
        <f t="shared" si="16"/>
        <v>15.915494858837663</v>
      </c>
      <c r="R408" s="17">
        <f t="shared" si="17"/>
        <v>0.70924830999054522</v>
      </c>
      <c r="S408">
        <f>SQRT((100/(J408*[7]Inputs!$B$9))^2/(K408^2+1))*[7]Inputs!$B$8^2/100</f>
        <v>3.9788737147094158</v>
      </c>
      <c r="T408">
        <f>SQRT((100/(J408*[7]Inputs!$B$9))^2-SQRT((100/(J408*[7]Inputs!$B$9))^2/(K408^2+1))^2)*[7]Inputs!$B$8^2/100/2/PI()/50</f>
        <v>0.17731207749763631</v>
      </c>
      <c r="U408">
        <v>0</v>
      </c>
      <c r="V408">
        <v>4</v>
      </c>
      <c r="W408" t="str">
        <f t="shared" si="14"/>
        <v>PSCAD_DMAT_SF_POC.FRT_SCR3_XR14_P0.05_Q0_POC.FRT.202.1</v>
      </c>
      <c r="X408" t="str">
        <f t="shared" si="15"/>
        <v>0.05_0_3_14</v>
      </c>
      <c r="Z408">
        <v>0</v>
      </c>
    </row>
    <row r="409" spans="1:26" x14ac:dyDescent="0.25">
      <c r="A409" s="1" t="s">
        <v>743</v>
      </c>
      <c r="B409" t="s">
        <v>55</v>
      </c>
      <c r="C409" t="s">
        <v>45</v>
      </c>
      <c r="D409" t="s">
        <v>1371</v>
      </c>
      <c r="E409" t="s">
        <v>326</v>
      </c>
      <c r="F409" t="s">
        <v>304</v>
      </c>
      <c r="G409">
        <v>20</v>
      </c>
      <c r="H409">
        <v>0.05</v>
      </c>
      <c r="I409" s="7">
        <v>0</v>
      </c>
      <c r="J409" s="7">
        <v>3</v>
      </c>
      <c r="K409" s="7">
        <v>3</v>
      </c>
      <c r="L409" s="5" t="str">
        <f>VLOOKUP(X409,[7]Inputs!$A:$F,6,FALSE)</f>
        <v>1.0249</v>
      </c>
      <c r="M409" s="5" t="str">
        <f>VLOOKUP(X409,[7]Inputs!$A:$H,8,FALSE)</f>
        <v>1.0000</v>
      </c>
      <c r="N409" s="5" t="str">
        <f>VLOOKUP(X409,[7]Inputs!$A:$H,7,FALSE)</f>
        <v>1.0300</v>
      </c>
      <c r="O409">
        <v>0</v>
      </c>
      <c r="P409">
        <v>0.43</v>
      </c>
      <c r="Q409" s="17">
        <f t="shared" si="16"/>
        <v>70.640417885607491</v>
      </c>
      <c r="R409" s="17">
        <f t="shared" si="17"/>
        <v>0.67456630131429396</v>
      </c>
      <c r="S409">
        <f>SQRT((100/(J409*[7]Inputs!$B$9))^2/(K409^2+1))*[7]Inputs!$B$8^2/100</f>
        <v>17.660104471401873</v>
      </c>
      <c r="T409">
        <f>SQRT((100/(J409*[7]Inputs!$B$9))^2-SQRT((100/(J409*[7]Inputs!$B$9))^2/(K409^2+1))^2)*[7]Inputs!$B$8^2/100/2/PI()/50</f>
        <v>0.16864157532857349</v>
      </c>
      <c r="U409">
        <v>0</v>
      </c>
      <c r="V409">
        <v>4</v>
      </c>
      <c r="W409" t="str">
        <f t="shared" si="14"/>
        <v>PSCAD_DMAT_SF_POC.FRT_SCR3_XR3_P0.05_Q0_POC.FRT.202.2</v>
      </c>
      <c r="X409" t="str">
        <f t="shared" si="15"/>
        <v>0.05_0_3_3</v>
      </c>
      <c r="Z409">
        <v>0</v>
      </c>
    </row>
    <row r="410" spans="1:26" x14ac:dyDescent="0.25">
      <c r="A410" s="1" t="s">
        <v>744</v>
      </c>
      <c r="B410" t="s">
        <v>55</v>
      </c>
      <c r="C410" t="s">
        <v>45</v>
      </c>
      <c r="D410" t="s">
        <v>1371</v>
      </c>
      <c r="E410" t="s">
        <v>326</v>
      </c>
      <c r="F410" t="s">
        <v>304</v>
      </c>
      <c r="G410">
        <v>20</v>
      </c>
      <c r="H410">
        <v>1</v>
      </c>
      <c r="I410" s="7">
        <v>0</v>
      </c>
      <c r="J410" s="7">
        <v>3</v>
      </c>
      <c r="K410" s="7">
        <v>14</v>
      </c>
      <c r="L410" s="5" t="str">
        <f>VLOOKUP(X410,[7]Inputs!$A:$F,6,FALSE)</f>
        <v>1.0573</v>
      </c>
      <c r="M410" s="5" t="str">
        <f>VLOOKUP(X410,[7]Inputs!$A:$H,8,FALSE)</f>
        <v>1.0125</v>
      </c>
      <c r="N410" s="5" t="str">
        <f>VLOOKUP(X410,[7]Inputs!$A:$H,7,FALSE)</f>
        <v>1.0300</v>
      </c>
      <c r="O410">
        <v>0</v>
      </c>
      <c r="P410">
        <v>0.43</v>
      </c>
      <c r="Q410">
        <v>1E-3</v>
      </c>
      <c r="R410">
        <v>0</v>
      </c>
      <c r="S410">
        <f>SQRT((100/(J410*[7]Inputs!$B$9))^2/(K410^2+1))*[7]Inputs!$B$8^2/100</f>
        <v>3.9788737147094158</v>
      </c>
      <c r="T410">
        <f>SQRT((100/(J410*[7]Inputs!$B$9))^2-SQRT((100/(J410*[7]Inputs!$B$9))^2/(K410^2+1))^2)*[7]Inputs!$B$8^2/100/2/PI()/50</f>
        <v>0.17731207749763631</v>
      </c>
      <c r="U410">
        <v>0</v>
      </c>
      <c r="V410">
        <v>0</v>
      </c>
      <c r="W410" t="str">
        <f t="shared" si="14"/>
        <v>PSCAD_DMAT_SF_POC.FRT_SCR3_XR14_P1_Q0_POC.FRT.203.1</v>
      </c>
      <c r="X410" t="str">
        <f t="shared" si="15"/>
        <v>1_0_3_14</v>
      </c>
      <c r="Z410">
        <v>0</v>
      </c>
    </row>
    <row r="411" spans="1:26" x14ac:dyDescent="0.25">
      <c r="A411" s="1" t="s">
        <v>745</v>
      </c>
      <c r="B411" t="s">
        <v>55</v>
      </c>
      <c r="C411" t="s">
        <v>45</v>
      </c>
      <c r="D411" t="s">
        <v>1371</v>
      </c>
      <c r="E411" t="s">
        <v>326</v>
      </c>
      <c r="F411" t="s">
        <v>304</v>
      </c>
      <c r="G411">
        <v>20</v>
      </c>
      <c r="H411">
        <v>1</v>
      </c>
      <c r="I411" s="7">
        <v>0</v>
      </c>
      <c r="J411" s="7">
        <v>3</v>
      </c>
      <c r="K411" s="7">
        <v>3</v>
      </c>
      <c r="L411" s="5" t="str">
        <f>VLOOKUP(X411,[7]Inputs!$A:$F,6,FALSE)</f>
        <v>0.9773</v>
      </c>
      <c r="M411" s="5" t="str">
        <f>VLOOKUP(X411,[7]Inputs!$A:$H,8,FALSE)</f>
        <v>1.0125</v>
      </c>
      <c r="N411" s="5" t="str">
        <f>VLOOKUP(X411,[7]Inputs!$A:$H,7,FALSE)</f>
        <v>1.0300</v>
      </c>
      <c r="O411">
        <v>0</v>
      </c>
      <c r="P411">
        <v>0.43</v>
      </c>
      <c r="Q411">
        <v>1E-3</v>
      </c>
      <c r="R411">
        <v>0</v>
      </c>
      <c r="S411">
        <f>SQRT((100/(J411*[7]Inputs!$B$9))^2/(K411^2+1))*[7]Inputs!$B$8^2/100</f>
        <v>17.660104471401873</v>
      </c>
      <c r="T411">
        <f>SQRT((100/(J411*[7]Inputs!$B$9))^2-SQRT((100/(J411*[7]Inputs!$B$9))^2/(K411^2+1))^2)*[7]Inputs!$B$8^2/100/2/PI()/50</f>
        <v>0.16864157532857349</v>
      </c>
      <c r="U411">
        <v>0</v>
      </c>
      <c r="V411">
        <v>0</v>
      </c>
      <c r="W411" t="str">
        <f t="shared" si="14"/>
        <v>PSCAD_DMAT_SF_POC.FRT_SCR3_XR3_P1_Q0_POC.FRT.203.2</v>
      </c>
      <c r="X411" t="str">
        <f t="shared" si="15"/>
        <v>1_0_3_3</v>
      </c>
      <c r="Z411">
        <v>0</v>
      </c>
    </row>
    <row r="412" spans="1:26" x14ac:dyDescent="0.25">
      <c r="A412" s="1" t="s">
        <v>746</v>
      </c>
      <c r="B412" t="s">
        <v>55</v>
      </c>
      <c r="C412" t="s">
        <v>45</v>
      </c>
      <c r="D412" t="s">
        <v>1371</v>
      </c>
      <c r="E412" t="s">
        <v>326</v>
      </c>
      <c r="F412" t="s">
        <v>304</v>
      </c>
      <c r="G412">
        <v>20</v>
      </c>
      <c r="H412">
        <v>0.5</v>
      </c>
      <c r="I412" s="7">
        <v>0</v>
      </c>
      <c r="J412" s="7">
        <v>3</v>
      </c>
      <c r="K412" s="7">
        <v>14</v>
      </c>
      <c r="L412" s="5" t="str">
        <f>VLOOKUP(X412,[7]Inputs!$A:$F,6,FALSE)</f>
        <v>1.0310</v>
      </c>
      <c r="M412" s="5" t="str">
        <f>VLOOKUP(X412,[7]Inputs!$A:$H,8,FALSE)</f>
        <v>1.0125</v>
      </c>
      <c r="N412" s="5" t="str">
        <f>VLOOKUP(X412,[7]Inputs!$A:$H,7,FALSE)</f>
        <v>1.0300</v>
      </c>
      <c r="O412">
        <v>0</v>
      </c>
      <c r="P412">
        <v>0.43</v>
      </c>
      <c r="Q412">
        <v>1E-3</v>
      </c>
      <c r="R412">
        <v>0</v>
      </c>
      <c r="S412">
        <f>SQRT((100/(J412*[7]Inputs!$B$9))^2/(K412^2+1))*[7]Inputs!$B$8^2/100</f>
        <v>3.9788737147094158</v>
      </c>
      <c r="T412">
        <f>SQRT((100/(J412*[7]Inputs!$B$9))^2-SQRT((100/(J412*[7]Inputs!$B$9))^2/(K412^2+1))^2)*[7]Inputs!$B$8^2/100/2/PI()/50</f>
        <v>0.17731207749763631</v>
      </c>
      <c r="U412">
        <v>0</v>
      </c>
      <c r="V412">
        <v>0</v>
      </c>
      <c r="W412" t="str">
        <f t="shared" si="14"/>
        <v>PSCAD_DMAT_SF_POC.FRT_SCR3_XR14_P0.5_Q0_POC.FRT.204.1</v>
      </c>
      <c r="X412" t="str">
        <f t="shared" si="15"/>
        <v>0.5_0_3_14</v>
      </c>
      <c r="Z412">
        <v>0</v>
      </c>
    </row>
    <row r="413" spans="1:26" x14ac:dyDescent="0.25">
      <c r="A413" s="1" t="s">
        <v>747</v>
      </c>
      <c r="B413" t="s">
        <v>55</v>
      </c>
      <c r="C413" t="s">
        <v>45</v>
      </c>
      <c r="D413" t="s">
        <v>1371</v>
      </c>
      <c r="E413" t="s">
        <v>326</v>
      </c>
      <c r="F413" t="s">
        <v>304</v>
      </c>
      <c r="G413">
        <v>20</v>
      </c>
      <c r="H413">
        <v>0.5</v>
      </c>
      <c r="I413" s="7">
        <v>0</v>
      </c>
      <c r="J413" s="7">
        <v>3</v>
      </c>
      <c r="K413" s="7">
        <v>3</v>
      </c>
      <c r="L413" s="5" t="str">
        <f>VLOOKUP(X413,[7]Inputs!$A:$F,6,FALSE)</f>
        <v>0.9910</v>
      </c>
      <c r="M413" s="5" t="str">
        <f>VLOOKUP(X413,[7]Inputs!$A:$H,8,FALSE)</f>
        <v>1.0000</v>
      </c>
      <c r="N413" s="5" t="str">
        <f>VLOOKUP(X413,[7]Inputs!$A:$H,7,FALSE)</f>
        <v>1.0300</v>
      </c>
      <c r="O413">
        <v>0</v>
      </c>
      <c r="P413">
        <v>0.43</v>
      </c>
      <c r="Q413">
        <v>1E-3</v>
      </c>
      <c r="R413">
        <v>0</v>
      </c>
      <c r="S413">
        <f>SQRT((100/(J413*[7]Inputs!$B$9))^2/(K413^2+1))*[7]Inputs!$B$8^2/100</f>
        <v>17.660104471401873</v>
      </c>
      <c r="T413">
        <f>SQRT((100/(J413*[7]Inputs!$B$9))^2-SQRT((100/(J413*[7]Inputs!$B$9))^2/(K413^2+1))^2)*[7]Inputs!$B$8^2/100/2/PI()/50</f>
        <v>0.16864157532857349</v>
      </c>
      <c r="U413">
        <v>0</v>
      </c>
      <c r="V413">
        <v>0</v>
      </c>
      <c r="W413" t="str">
        <f t="shared" si="14"/>
        <v>PSCAD_DMAT_SF_POC.FRT_SCR3_XR3_P0.5_Q0_POC.FRT.204.2</v>
      </c>
      <c r="X413" t="str">
        <f t="shared" si="15"/>
        <v>0.5_0_3_3</v>
      </c>
      <c r="Z413">
        <v>0</v>
      </c>
    </row>
    <row r="414" spans="1:26" x14ac:dyDescent="0.25">
      <c r="A414" s="1" t="s">
        <v>748</v>
      </c>
      <c r="B414" t="s">
        <v>55</v>
      </c>
      <c r="C414" t="s">
        <v>45</v>
      </c>
      <c r="D414" t="s">
        <v>1371</v>
      </c>
      <c r="E414" t="s">
        <v>326</v>
      </c>
      <c r="F414" t="s">
        <v>304</v>
      </c>
      <c r="G414">
        <v>20</v>
      </c>
      <c r="H414">
        <v>0.05</v>
      </c>
      <c r="I414" s="7">
        <v>0</v>
      </c>
      <c r="J414" s="7">
        <v>3</v>
      </c>
      <c r="K414" s="7">
        <v>14</v>
      </c>
      <c r="L414" s="5" t="str">
        <f>VLOOKUP(X414,[7]Inputs!$A:$F,6,FALSE)</f>
        <v>1.0288</v>
      </c>
      <c r="M414" s="5" t="str">
        <f>VLOOKUP(X414,[7]Inputs!$A:$H,8,FALSE)</f>
        <v>1.0000</v>
      </c>
      <c r="N414" s="5" t="str">
        <f>VLOOKUP(X414,[7]Inputs!$A:$H,7,FALSE)</f>
        <v>1.0300</v>
      </c>
      <c r="O414">
        <v>0</v>
      </c>
      <c r="P414">
        <v>0.43</v>
      </c>
      <c r="Q414">
        <v>1E-3</v>
      </c>
      <c r="R414">
        <v>0</v>
      </c>
      <c r="S414">
        <f>SQRT((100/(J414*[7]Inputs!$B$9))^2/(K414^2+1))*[7]Inputs!$B$8^2/100</f>
        <v>3.9788737147094158</v>
      </c>
      <c r="T414">
        <f>SQRT((100/(J414*[7]Inputs!$B$9))^2-SQRT((100/(J414*[7]Inputs!$B$9))^2/(K414^2+1))^2)*[7]Inputs!$B$8^2/100/2/PI()/50</f>
        <v>0.17731207749763631</v>
      </c>
      <c r="U414">
        <v>0</v>
      </c>
      <c r="V414">
        <v>0</v>
      </c>
      <c r="W414" t="str">
        <f t="shared" si="14"/>
        <v>PSCAD_DMAT_SF_POC.FRT_SCR3_XR14_P0.05_Q0_POC.FRT.205.1</v>
      </c>
      <c r="X414" t="str">
        <f t="shared" si="15"/>
        <v>0.05_0_3_14</v>
      </c>
      <c r="Z414">
        <v>0</v>
      </c>
    </row>
    <row r="415" spans="1:26" x14ac:dyDescent="0.25">
      <c r="A415" s="1" t="s">
        <v>749</v>
      </c>
      <c r="B415" t="s">
        <v>55</v>
      </c>
      <c r="C415" t="s">
        <v>45</v>
      </c>
      <c r="D415" t="s">
        <v>1371</v>
      </c>
      <c r="E415" t="s">
        <v>326</v>
      </c>
      <c r="F415" t="s">
        <v>304</v>
      </c>
      <c r="G415">
        <v>20</v>
      </c>
      <c r="H415">
        <v>0.05</v>
      </c>
      <c r="I415" s="7">
        <v>0</v>
      </c>
      <c r="J415" s="7">
        <v>3</v>
      </c>
      <c r="K415" s="7">
        <v>3</v>
      </c>
      <c r="L415" s="5" t="str">
        <f>VLOOKUP(X415,[7]Inputs!$A:$F,6,FALSE)</f>
        <v>1.0249</v>
      </c>
      <c r="M415" s="5" t="str">
        <f>VLOOKUP(X415,[7]Inputs!$A:$H,8,FALSE)</f>
        <v>1.0000</v>
      </c>
      <c r="N415" s="5" t="str">
        <f>VLOOKUP(X415,[7]Inputs!$A:$H,7,FALSE)</f>
        <v>1.0300</v>
      </c>
      <c r="O415">
        <v>0</v>
      </c>
      <c r="P415">
        <v>0.43</v>
      </c>
      <c r="Q415">
        <v>1E-3</v>
      </c>
      <c r="R415">
        <v>0</v>
      </c>
      <c r="S415">
        <f>SQRT((100/(J415*[7]Inputs!$B$9))^2/(K415^2+1))*[7]Inputs!$B$8^2/100</f>
        <v>17.660104471401873</v>
      </c>
      <c r="T415">
        <f>SQRT((100/(J415*[7]Inputs!$B$9))^2-SQRT((100/(J415*[7]Inputs!$B$9))^2/(K415^2+1))^2)*[7]Inputs!$B$8^2/100/2/PI()/50</f>
        <v>0.16864157532857349</v>
      </c>
      <c r="U415">
        <v>0</v>
      </c>
      <c r="V415">
        <v>0</v>
      </c>
      <c r="W415" t="str">
        <f t="shared" si="14"/>
        <v>PSCAD_DMAT_SF_POC.FRT_SCR3_XR3_P0.05_Q0_POC.FRT.205.2</v>
      </c>
      <c r="X415" t="str">
        <f t="shared" si="15"/>
        <v>0.05_0_3_3</v>
      </c>
      <c r="Z415">
        <v>0</v>
      </c>
    </row>
    <row r="416" spans="1:26" x14ac:dyDescent="0.25">
      <c r="A416" s="1" t="s">
        <v>750</v>
      </c>
      <c r="B416" t="s">
        <v>55</v>
      </c>
      <c r="C416" t="s">
        <v>46</v>
      </c>
      <c r="D416" t="s">
        <v>1371</v>
      </c>
      <c r="E416" t="s">
        <v>327</v>
      </c>
      <c r="F416" t="s">
        <v>304</v>
      </c>
      <c r="G416">
        <v>20</v>
      </c>
      <c r="H416">
        <v>1</v>
      </c>
      <c r="I416" s="7">
        <v>0</v>
      </c>
      <c r="J416" s="7">
        <f>[7]Inputs!$B$6</f>
        <v>7.06</v>
      </c>
      <c r="K416" s="7">
        <f>[7]Inputs!$C$6</f>
        <v>1.63</v>
      </c>
      <c r="L416" s="5" t="str">
        <f>VLOOKUP(X416,[7]Inputs!$A:$F,6,FALSE)</f>
        <v>0.9653</v>
      </c>
      <c r="M416" s="5" t="str">
        <f>VLOOKUP(X416,[7]Inputs!$A:$H,8,FALSE)</f>
        <v>1.0000</v>
      </c>
      <c r="N416" s="5" t="str">
        <f>VLOOKUP(X416,[7]Inputs!$A:$H,7,FALSE)</f>
        <v>1.0300</v>
      </c>
      <c r="O416">
        <v>0</v>
      </c>
      <c r="P416">
        <v>0.43</v>
      </c>
      <c r="Q416">
        <v>1E-3</v>
      </c>
      <c r="R416">
        <v>0</v>
      </c>
      <c r="S416">
        <f>SQRT((100/(J416*[7]Inputs!$B$9))^2/(K416^2+1))*[7]Inputs!$B$8^2/100</f>
        <v>12.409471324438538</v>
      </c>
      <c r="T416">
        <f>SQRT((100/(J416*[7]Inputs!$B$9))^2-SQRT((100/(J416*[7]Inputs!$B$9))^2/(K416^2+1))^2)*[7]Inputs!$B$8^2/100/2/PI()/50</f>
        <v>6.4385935699593638E-2</v>
      </c>
      <c r="U416">
        <v>0</v>
      </c>
      <c r="V416">
        <v>0</v>
      </c>
      <c r="W416" t="str">
        <f t="shared" si="14"/>
        <v>PSCAD_DMAT_SF_Site.FRT_SCR7.06_XR1.63_P1_Q0_Site.FRT.206.1</v>
      </c>
      <c r="X416" t="str">
        <f t="shared" si="15"/>
        <v>1_0_7.06_1.63</v>
      </c>
      <c r="Z416">
        <v>0</v>
      </c>
    </row>
    <row r="417" spans="1:26" x14ac:dyDescent="0.25">
      <c r="A417" s="1" t="s">
        <v>751</v>
      </c>
      <c r="B417" t="s">
        <v>55</v>
      </c>
      <c r="C417" t="s">
        <v>46</v>
      </c>
      <c r="D417" t="s">
        <v>1371</v>
      </c>
      <c r="E417" t="s">
        <v>327</v>
      </c>
      <c r="F417" t="s">
        <v>304</v>
      </c>
      <c r="G417">
        <v>20</v>
      </c>
      <c r="H417">
        <v>1</v>
      </c>
      <c r="I417" s="7">
        <v>0</v>
      </c>
      <c r="J417" s="7">
        <f>[7]Inputs!$B$7</f>
        <v>4.53</v>
      </c>
      <c r="K417" s="7">
        <f>[7]Inputs!$C$7</f>
        <v>1.21</v>
      </c>
      <c r="L417" s="5" t="str">
        <f>VLOOKUP(X417,[7]Inputs!$A:$F,6,FALSE)</f>
        <v>0.9087</v>
      </c>
      <c r="M417" s="5" t="str">
        <f>VLOOKUP(X417,[7]Inputs!$A:$H,8,FALSE)</f>
        <v>1.0000</v>
      </c>
      <c r="N417" s="5" t="str">
        <f>VLOOKUP(X417,[7]Inputs!$A:$H,7,FALSE)</f>
        <v>1.0300</v>
      </c>
      <c r="O417">
        <v>0</v>
      </c>
      <c r="P417">
        <v>0.43</v>
      </c>
      <c r="Q417">
        <v>1E-3</v>
      </c>
      <c r="R417">
        <v>0</v>
      </c>
      <c r="S417">
        <f>SQRT((100/(J417*[7]Inputs!$B$9))^2/(K417^2+1))*[7]Inputs!$B$8^2/100</f>
        <v>23.560643977140487</v>
      </c>
      <c r="T417">
        <f>SQRT((100/(J417*[7]Inputs!$B$9))^2-SQRT((100/(J417*[7]Inputs!$B$9))^2/(K417^2+1))^2)*[7]Inputs!$B$8^2/100/2/PI()/50</f>
        <v>9.0744989423642869E-2</v>
      </c>
      <c r="U417">
        <v>0</v>
      </c>
      <c r="V417">
        <v>0</v>
      </c>
      <c r="W417" t="str">
        <f t="shared" si="14"/>
        <v>PSCAD_DMAT_SF_Site.FRT_SCR4.53_XR1.21_P1_Q0_Site.FRT.206.2</v>
      </c>
      <c r="X417" t="str">
        <f t="shared" si="15"/>
        <v>1_0_4.53_1.21</v>
      </c>
      <c r="Z417">
        <v>0</v>
      </c>
    </row>
    <row r="418" spans="1:26" x14ac:dyDescent="0.25">
      <c r="A418" s="1" t="s">
        <v>752</v>
      </c>
      <c r="B418" t="s">
        <v>55</v>
      </c>
      <c r="C418" t="s">
        <v>46</v>
      </c>
      <c r="D418" t="s">
        <v>1371</v>
      </c>
      <c r="E418" t="s">
        <v>327</v>
      </c>
      <c r="F418" t="s">
        <v>304</v>
      </c>
      <c r="G418">
        <v>20</v>
      </c>
      <c r="H418">
        <v>1</v>
      </c>
      <c r="I418" s="7">
        <v>0</v>
      </c>
      <c r="J418" s="7">
        <f>[7]Inputs!$B$6</f>
        <v>7.06</v>
      </c>
      <c r="K418" s="7">
        <f>[7]Inputs!$C$6</f>
        <v>1.63</v>
      </c>
      <c r="L418" s="5" t="str">
        <f>VLOOKUP(X418,[7]Inputs!$A:$F,6,FALSE)</f>
        <v>0.9653</v>
      </c>
      <c r="M418" s="5" t="str">
        <f>VLOOKUP(X418,[7]Inputs!$A:$H,8,FALSE)</f>
        <v>1.0000</v>
      </c>
      <c r="N418" s="5" t="str">
        <f>VLOOKUP(X418,[7]Inputs!$A:$H,7,FALSE)</f>
        <v>1.0300</v>
      </c>
      <c r="O418">
        <v>0</v>
      </c>
      <c r="P418">
        <v>0.43</v>
      </c>
      <c r="Q418" s="17">
        <f>(SQRT((100/(J418*[7]Inputs!$B$9)*V418)^2/(K418^2+1)))*([7]Inputs!$B$8^2/100)</f>
        <v>1.3650418456882394</v>
      </c>
      <c r="R418" s="17">
        <f>SQRT((([7]Inputs!$B$8^2/100)*100/(J418*[7]Inputs!$B$9)*V418)^2-(Q418)^2)/(2*PI()*50)</f>
        <v>7.0824529269552985E-3</v>
      </c>
      <c r="S418">
        <f>SQRT((100/(J418*[7]Inputs!$B$9))^2/(K418^2+1))*[7]Inputs!$B$8^2/100</f>
        <v>12.409471324438538</v>
      </c>
      <c r="T418">
        <f>SQRT((100/(J418*[7]Inputs!$B$9))^2-SQRT((100/(J418*[7]Inputs!$B$9))^2/(K418^2+1))^2)*[7]Inputs!$B$8^2/100/2/PI()/50</f>
        <v>6.4385935699593638E-2</v>
      </c>
      <c r="U418">
        <v>0</v>
      </c>
      <c r="V418">
        <v>0.11</v>
      </c>
      <c r="W418" t="str">
        <f t="shared" si="14"/>
        <v>PSCAD_DMAT_SF_Site.FRT_SCR7.06_XR1.63_P1_Q0_Site.FRT.207.1</v>
      </c>
      <c r="X418" t="str">
        <f t="shared" si="15"/>
        <v>1_0_7.06_1.63</v>
      </c>
      <c r="Z418">
        <v>0</v>
      </c>
    </row>
    <row r="419" spans="1:26" x14ac:dyDescent="0.25">
      <c r="A419" s="1" t="s">
        <v>753</v>
      </c>
      <c r="B419" t="s">
        <v>55</v>
      </c>
      <c r="C419" t="s">
        <v>46</v>
      </c>
      <c r="D419" t="s">
        <v>1371</v>
      </c>
      <c r="E419" t="s">
        <v>327</v>
      </c>
      <c r="F419" t="s">
        <v>304</v>
      </c>
      <c r="G419">
        <v>20</v>
      </c>
      <c r="H419">
        <v>1</v>
      </c>
      <c r="I419" s="7">
        <v>0</v>
      </c>
      <c r="J419" s="7">
        <f>[7]Inputs!$B$7</f>
        <v>4.53</v>
      </c>
      <c r="K419" s="7">
        <f>[7]Inputs!$C$7</f>
        <v>1.21</v>
      </c>
      <c r="L419" s="5" t="str">
        <f>VLOOKUP(X419,[7]Inputs!$A:$F,6,FALSE)</f>
        <v>0.9087</v>
      </c>
      <c r="M419" s="5" t="str">
        <f>VLOOKUP(X419,[7]Inputs!$A:$H,8,FALSE)</f>
        <v>1.0000</v>
      </c>
      <c r="N419" s="5" t="str">
        <f>VLOOKUP(X419,[7]Inputs!$A:$H,7,FALSE)</f>
        <v>1.0300</v>
      </c>
      <c r="O419">
        <v>0</v>
      </c>
      <c r="P419">
        <v>0.43</v>
      </c>
      <c r="Q419" s="17">
        <f>(SQRT((100/(J419*[7]Inputs!$B$9)*V419)^2/(K419^2+1)))*([7]Inputs!$B$8^2/100)</f>
        <v>2.5916708374854536</v>
      </c>
      <c r="R419" s="17">
        <f>SQRT((([7]Inputs!$B$8^2/100)*100/(J419*[7]Inputs!$B$9)*V419)^2-(Q419)^2)/(2*PI()*50)</f>
        <v>9.981948836600715E-3</v>
      </c>
      <c r="S419">
        <f>SQRT((100/(J419*[7]Inputs!$B$9))^2/(K419^2+1))*[7]Inputs!$B$8^2/100</f>
        <v>23.560643977140487</v>
      </c>
      <c r="T419">
        <f>SQRT((100/(J419*[7]Inputs!$B$9))^2-SQRT((100/(J419*[7]Inputs!$B$9))^2/(K419^2+1))^2)*[7]Inputs!$B$8^2/100/2/PI()/50</f>
        <v>9.0744989423642869E-2</v>
      </c>
      <c r="U419">
        <v>0</v>
      </c>
      <c r="V419">
        <v>0.11</v>
      </c>
      <c r="W419" t="str">
        <f t="shared" si="14"/>
        <v>PSCAD_DMAT_SF_Site.FRT_SCR4.53_XR1.21_P1_Q0_Site.FRT.207.2</v>
      </c>
      <c r="X419" t="str">
        <f t="shared" si="15"/>
        <v>1_0_4.53_1.21</v>
      </c>
      <c r="Z419">
        <v>0</v>
      </c>
    </row>
    <row r="420" spans="1:26" x14ac:dyDescent="0.25">
      <c r="A420" s="1" t="s">
        <v>754</v>
      </c>
      <c r="B420" t="s">
        <v>55</v>
      </c>
      <c r="C420" t="s">
        <v>46</v>
      </c>
      <c r="D420" t="s">
        <v>1371</v>
      </c>
      <c r="E420" t="s">
        <v>327</v>
      </c>
      <c r="F420" t="s">
        <v>304</v>
      </c>
      <c r="G420">
        <v>20</v>
      </c>
      <c r="H420">
        <v>1</v>
      </c>
      <c r="I420" s="7">
        <v>0</v>
      </c>
      <c r="J420" s="7">
        <f>[7]Inputs!$B$6</f>
        <v>7.06</v>
      </c>
      <c r="K420" s="7">
        <f>[7]Inputs!$C$6</f>
        <v>1.63</v>
      </c>
      <c r="L420" s="5" t="str">
        <f>VLOOKUP(X420,[7]Inputs!$A:$F,6,FALSE)</f>
        <v>0.9653</v>
      </c>
      <c r="M420" s="5" t="str">
        <f>VLOOKUP(X420,[7]Inputs!$A:$H,8,FALSE)</f>
        <v>1.0000</v>
      </c>
      <c r="N420" s="5" t="str">
        <f>VLOOKUP(X420,[7]Inputs!$A:$H,7,FALSE)</f>
        <v>1.0300</v>
      </c>
      <c r="O420">
        <v>0</v>
      </c>
      <c r="P420">
        <v>0.43</v>
      </c>
      <c r="Q420" s="17">
        <f>(SQRT((100/(J420*[7]Inputs!$B$9)*V420)^2/(K420^2+1)))*([7]Inputs!$B$8^2/100)</f>
        <v>3.1023678311096345</v>
      </c>
      <c r="R420" s="17">
        <f>SQRT((([7]Inputs!$B$8^2/100)*100/(J420*[7]Inputs!$B$9)*V420)^2-(Q420)^2)/(2*PI()*50)</f>
        <v>1.609648392489841E-2</v>
      </c>
      <c r="S420">
        <f>SQRT((100/(J420*[7]Inputs!$B$9))^2/(K420^2+1))*[7]Inputs!$B$8^2/100</f>
        <v>12.409471324438538</v>
      </c>
      <c r="T420">
        <f>SQRT((100/(J420*[7]Inputs!$B$9))^2-SQRT((100/(J420*[7]Inputs!$B$9))^2/(K420^2+1))^2)*[7]Inputs!$B$8^2/100/2/PI()/50</f>
        <v>6.4385935699593638E-2</v>
      </c>
      <c r="U420">
        <v>0</v>
      </c>
      <c r="V420">
        <v>0.25</v>
      </c>
      <c r="W420" t="str">
        <f t="shared" si="14"/>
        <v>PSCAD_DMAT_SF_Site.FRT_SCR7.06_XR1.63_P1_Q0_Site.FRT.208.1</v>
      </c>
      <c r="X420" t="str">
        <f t="shared" si="15"/>
        <v>1_0_7.06_1.63</v>
      </c>
      <c r="Z420">
        <v>0</v>
      </c>
    </row>
    <row r="421" spans="1:26" x14ac:dyDescent="0.25">
      <c r="A421" s="1" t="s">
        <v>755</v>
      </c>
      <c r="B421" t="s">
        <v>55</v>
      </c>
      <c r="C421" t="s">
        <v>46</v>
      </c>
      <c r="D421" t="s">
        <v>1371</v>
      </c>
      <c r="E421" t="s">
        <v>327</v>
      </c>
      <c r="F421" t="s">
        <v>304</v>
      </c>
      <c r="G421">
        <v>20</v>
      </c>
      <c r="H421">
        <v>1</v>
      </c>
      <c r="I421" s="7">
        <v>0</v>
      </c>
      <c r="J421" s="7">
        <f>[7]Inputs!$B$7</f>
        <v>4.53</v>
      </c>
      <c r="K421" s="7">
        <f>[7]Inputs!$C$7</f>
        <v>1.21</v>
      </c>
      <c r="L421" s="5" t="str">
        <f>VLOOKUP(X421,[7]Inputs!$A:$F,6,FALSE)</f>
        <v>0.9087</v>
      </c>
      <c r="M421" s="5" t="str">
        <f>VLOOKUP(X421,[7]Inputs!$A:$H,8,FALSE)</f>
        <v>1.0000</v>
      </c>
      <c r="N421" s="5" t="str">
        <f>VLOOKUP(X421,[7]Inputs!$A:$H,7,FALSE)</f>
        <v>1.0300</v>
      </c>
      <c r="O421">
        <v>0</v>
      </c>
      <c r="P421">
        <v>0.43</v>
      </c>
      <c r="Q421" s="17">
        <f>(SQRT((100/(J421*[7]Inputs!$B$9)*V421)^2/(K421^2+1)))*([7]Inputs!$B$8^2/100)</f>
        <v>5.8901609942851216</v>
      </c>
      <c r="R421" s="17">
        <f>SQRT((([7]Inputs!$B$8^2/100)*100/(J421*[7]Inputs!$B$9)*V421)^2-(Q421)^2)/(2*PI()*50)</f>
        <v>2.2686247355910714E-2</v>
      </c>
      <c r="S421">
        <f>SQRT((100/(J421*[7]Inputs!$B$9))^2/(K421^2+1))*[7]Inputs!$B$8^2/100</f>
        <v>23.560643977140487</v>
      </c>
      <c r="T421">
        <f>SQRT((100/(J421*[7]Inputs!$B$9))^2-SQRT((100/(J421*[7]Inputs!$B$9))^2/(K421^2+1))^2)*[7]Inputs!$B$8^2/100/2/PI()/50</f>
        <v>9.0744989423642869E-2</v>
      </c>
      <c r="U421">
        <v>0</v>
      </c>
      <c r="V421">
        <v>0.25</v>
      </c>
      <c r="W421" t="str">
        <f t="shared" si="14"/>
        <v>PSCAD_DMAT_SF_Site.FRT_SCR4.53_XR1.21_P1_Q0_Site.FRT.208.2</v>
      </c>
      <c r="X421" t="str">
        <f t="shared" si="15"/>
        <v>1_0_4.53_1.21</v>
      </c>
      <c r="Z421">
        <v>0</v>
      </c>
    </row>
    <row r="422" spans="1:26" x14ac:dyDescent="0.25">
      <c r="A422" s="1" t="s">
        <v>756</v>
      </c>
      <c r="B422" t="s">
        <v>55</v>
      </c>
      <c r="C422" t="s">
        <v>46</v>
      </c>
      <c r="D422" t="s">
        <v>1371</v>
      </c>
      <c r="E422" t="s">
        <v>327</v>
      </c>
      <c r="F422" t="s">
        <v>304</v>
      </c>
      <c r="G422">
        <v>20</v>
      </c>
      <c r="H422">
        <v>1</v>
      </c>
      <c r="I422" s="7">
        <v>0</v>
      </c>
      <c r="J422" s="7">
        <f>[7]Inputs!$B$6</f>
        <v>7.06</v>
      </c>
      <c r="K422" s="7">
        <f>[7]Inputs!$C$6</f>
        <v>1.63</v>
      </c>
      <c r="L422" s="5" t="str">
        <f>VLOOKUP(X422,[7]Inputs!$A:$F,6,FALSE)</f>
        <v>0.9653</v>
      </c>
      <c r="M422" s="5" t="str">
        <f>VLOOKUP(X422,[7]Inputs!$A:$H,8,FALSE)</f>
        <v>1.0000</v>
      </c>
      <c r="N422" s="5" t="str">
        <f>VLOOKUP(X422,[7]Inputs!$A:$H,7,FALSE)</f>
        <v>1.0300</v>
      </c>
      <c r="O422">
        <v>0</v>
      </c>
      <c r="P422">
        <v>0.43</v>
      </c>
      <c r="Q422" s="17">
        <f>(SQRT((100/(J422*[7]Inputs!$B$9)*V422)^2/(K422^2+1)))*([7]Inputs!$B$8^2/100)</f>
        <v>5.2119779562641861</v>
      </c>
      <c r="R422" s="17">
        <f>SQRT((([7]Inputs!$B$8^2/100)*100/(J422*[7]Inputs!$B$9)*V422)^2-(Q422)^2)/(2*PI()*50)</f>
        <v>2.7042092993829325E-2</v>
      </c>
      <c r="S422">
        <f>SQRT((100/(J422*[7]Inputs!$B$9))^2/(K422^2+1))*[7]Inputs!$B$8^2/100</f>
        <v>12.409471324438538</v>
      </c>
      <c r="T422">
        <f>SQRT((100/(J422*[7]Inputs!$B$9))^2-SQRT((100/(J422*[7]Inputs!$B$9))^2/(K422^2+1))^2)*[7]Inputs!$B$8^2/100/2/PI()/50</f>
        <v>6.4385935699593638E-2</v>
      </c>
      <c r="U422">
        <v>0</v>
      </c>
      <c r="V422">
        <v>0.42</v>
      </c>
      <c r="W422" t="str">
        <f t="shared" si="14"/>
        <v>PSCAD_DMAT_SF_Site.FRT_SCR7.06_XR1.63_P1_Q0_Site.FRT.209.1</v>
      </c>
      <c r="X422" t="str">
        <f t="shared" si="15"/>
        <v>1_0_7.06_1.63</v>
      </c>
      <c r="Z422">
        <v>0</v>
      </c>
    </row>
    <row r="423" spans="1:26" x14ac:dyDescent="0.25">
      <c r="A423" s="1" t="s">
        <v>757</v>
      </c>
      <c r="B423" t="s">
        <v>55</v>
      </c>
      <c r="C423" t="s">
        <v>46</v>
      </c>
      <c r="D423" t="s">
        <v>1371</v>
      </c>
      <c r="E423" t="s">
        <v>327</v>
      </c>
      <c r="F423" t="s">
        <v>304</v>
      </c>
      <c r="G423">
        <v>20</v>
      </c>
      <c r="H423">
        <v>1</v>
      </c>
      <c r="I423" s="7">
        <v>0</v>
      </c>
      <c r="J423" s="7">
        <f>[7]Inputs!$B$7</f>
        <v>4.53</v>
      </c>
      <c r="K423" s="7">
        <f>[7]Inputs!$C$7</f>
        <v>1.21</v>
      </c>
      <c r="L423" s="5" t="str">
        <f>VLOOKUP(X423,[7]Inputs!$A:$F,6,FALSE)</f>
        <v>0.9087</v>
      </c>
      <c r="M423" s="5" t="str">
        <f>VLOOKUP(X423,[7]Inputs!$A:$H,8,FALSE)</f>
        <v>1.0000</v>
      </c>
      <c r="N423" s="5" t="str">
        <f>VLOOKUP(X423,[7]Inputs!$A:$H,7,FALSE)</f>
        <v>1.0300</v>
      </c>
      <c r="O423">
        <v>0</v>
      </c>
      <c r="P423">
        <v>0.43</v>
      </c>
      <c r="Q423" s="17">
        <f>(SQRT((100/(J423*[7]Inputs!$B$9)*V423)^2/(K423^2+1)))*([7]Inputs!$B$8^2/100)</f>
        <v>9.8954704703990046</v>
      </c>
      <c r="R423" s="17">
        <f>SQRT((([7]Inputs!$B$8^2/100)*100/(J423*[7]Inputs!$B$9)*V423)^2-(Q423)^2)/(2*PI()*50)</f>
        <v>3.8112895557929995E-2</v>
      </c>
      <c r="S423">
        <f>SQRT((100/(J423*[7]Inputs!$B$9))^2/(K423^2+1))*[7]Inputs!$B$8^2/100</f>
        <v>23.560643977140487</v>
      </c>
      <c r="T423">
        <f>SQRT((100/(J423*[7]Inputs!$B$9))^2-SQRT((100/(J423*[7]Inputs!$B$9))^2/(K423^2+1))^2)*[7]Inputs!$B$8^2/100/2/PI()/50</f>
        <v>9.0744989423642869E-2</v>
      </c>
      <c r="U423">
        <v>0</v>
      </c>
      <c r="V423">
        <v>0.42</v>
      </c>
      <c r="W423" t="str">
        <f t="shared" si="14"/>
        <v>PSCAD_DMAT_SF_Site.FRT_SCR4.53_XR1.21_P1_Q0_Site.FRT.209.2</v>
      </c>
      <c r="X423" t="str">
        <f t="shared" si="15"/>
        <v>1_0_4.53_1.21</v>
      </c>
      <c r="Z423">
        <v>0</v>
      </c>
    </row>
    <row r="424" spans="1:26" x14ac:dyDescent="0.25">
      <c r="A424" s="1" t="s">
        <v>758</v>
      </c>
      <c r="B424" t="s">
        <v>55</v>
      </c>
      <c r="C424" t="s">
        <v>46</v>
      </c>
      <c r="D424" t="s">
        <v>1371</v>
      </c>
      <c r="E424" t="s">
        <v>327</v>
      </c>
      <c r="F424" t="s">
        <v>304</v>
      </c>
      <c r="G424">
        <v>20</v>
      </c>
      <c r="H424">
        <v>1</v>
      </c>
      <c r="I424" s="7">
        <v>0</v>
      </c>
      <c r="J424" s="7">
        <f>[7]Inputs!$B$6</f>
        <v>7.06</v>
      </c>
      <c r="K424" s="7">
        <f>[7]Inputs!$C$6</f>
        <v>1.63</v>
      </c>
      <c r="L424" s="5" t="str">
        <f>VLOOKUP(X424,[7]Inputs!$A:$F,6,FALSE)</f>
        <v>0.9653</v>
      </c>
      <c r="M424" s="5" t="str">
        <f>VLOOKUP(X424,[7]Inputs!$A:$H,8,FALSE)</f>
        <v>1.0000</v>
      </c>
      <c r="N424" s="5" t="str">
        <f>VLOOKUP(X424,[7]Inputs!$A:$H,7,FALSE)</f>
        <v>1.0300</v>
      </c>
      <c r="O424">
        <v>0</v>
      </c>
      <c r="P424">
        <v>0.43</v>
      </c>
      <c r="Q424" s="17">
        <f>(SQRT((100/(J424*[7]Inputs!$B$9)*V424)^2/(K424^2+1)))*([7]Inputs!$B$8^2/100)</f>
        <v>8.1902510741294368</v>
      </c>
      <c r="R424" s="17">
        <f>SQRT((([7]Inputs!$B$8^2/100)*100/(J424*[7]Inputs!$B$9)*V424)^2-(Q424)^2)/(2*PI()*50)</f>
        <v>4.2494717561731794E-2</v>
      </c>
      <c r="S424">
        <f>SQRT((100/(J424*[7]Inputs!$B$9))^2/(K424^2+1))*[7]Inputs!$B$8^2/100</f>
        <v>12.409471324438538</v>
      </c>
      <c r="T424">
        <f>SQRT((100/(J424*[7]Inputs!$B$9))^2-SQRT((100/(J424*[7]Inputs!$B$9))^2/(K424^2+1))^2)*[7]Inputs!$B$8^2/100/2/PI()/50</f>
        <v>6.4385935699593638E-2</v>
      </c>
      <c r="U424">
        <v>0</v>
      </c>
      <c r="V424">
        <v>0.66</v>
      </c>
      <c r="W424" t="str">
        <f t="shared" si="14"/>
        <v>PSCAD_DMAT_SF_Site.FRT_SCR7.06_XR1.63_P1_Q0_Site.FRT.210.1</v>
      </c>
      <c r="X424" t="str">
        <f t="shared" si="15"/>
        <v>1_0_7.06_1.63</v>
      </c>
      <c r="Z424">
        <v>0</v>
      </c>
    </row>
    <row r="425" spans="1:26" x14ac:dyDescent="0.25">
      <c r="A425" s="1" t="s">
        <v>759</v>
      </c>
      <c r="B425" t="s">
        <v>55</v>
      </c>
      <c r="C425" t="s">
        <v>46</v>
      </c>
      <c r="D425" t="s">
        <v>1371</v>
      </c>
      <c r="E425" t="s">
        <v>327</v>
      </c>
      <c r="F425" t="s">
        <v>304</v>
      </c>
      <c r="G425">
        <v>20</v>
      </c>
      <c r="H425">
        <v>1</v>
      </c>
      <c r="I425" s="7">
        <v>0</v>
      </c>
      <c r="J425" s="7">
        <f>[7]Inputs!$B$7</f>
        <v>4.53</v>
      </c>
      <c r="K425" s="7">
        <f>[7]Inputs!$C$7</f>
        <v>1.21</v>
      </c>
      <c r="L425" s="5" t="str">
        <f>VLOOKUP(X425,[7]Inputs!$A:$F,6,FALSE)</f>
        <v>0.9087</v>
      </c>
      <c r="M425" s="5" t="str">
        <f>VLOOKUP(X425,[7]Inputs!$A:$H,8,FALSE)</f>
        <v>1.0000</v>
      </c>
      <c r="N425" s="5" t="str">
        <f>VLOOKUP(X425,[7]Inputs!$A:$H,7,FALSE)</f>
        <v>1.0300</v>
      </c>
      <c r="O425">
        <v>0</v>
      </c>
      <c r="P425">
        <v>0.43</v>
      </c>
      <c r="Q425" s="17">
        <f>(SQRT((100/(J425*[7]Inputs!$B$9)*V425)^2/(K425^2+1)))*([7]Inputs!$B$8^2/100)</f>
        <v>15.550025024912721</v>
      </c>
      <c r="R425" s="17">
        <f>SQRT((([7]Inputs!$B$8^2/100)*100/(J425*[7]Inputs!$B$9)*V425)^2-(Q425)^2)/(2*PI()*50)</f>
        <v>5.9891693019604286E-2</v>
      </c>
      <c r="S425">
        <f>SQRT((100/(J425*[7]Inputs!$B$9))^2/(K425^2+1))*[7]Inputs!$B$8^2/100</f>
        <v>23.560643977140487</v>
      </c>
      <c r="T425">
        <f>SQRT((100/(J425*[7]Inputs!$B$9))^2-SQRT((100/(J425*[7]Inputs!$B$9))^2/(K425^2+1))^2)*[7]Inputs!$B$8^2/100/2/PI()/50</f>
        <v>9.0744989423642869E-2</v>
      </c>
      <c r="U425">
        <v>0</v>
      </c>
      <c r="V425">
        <v>0.66</v>
      </c>
      <c r="W425" t="str">
        <f t="shared" si="14"/>
        <v>PSCAD_DMAT_SF_Site.FRT_SCR4.53_XR1.21_P1_Q0_Site.FRT.210.2</v>
      </c>
      <c r="X425" t="str">
        <f t="shared" si="15"/>
        <v>1_0_4.53_1.21</v>
      </c>
      <c r="Z425">
        <v>0</v>
      </c>
    </row>
    <row r="426" spans="1:26" x14ac:dyDescent="0.25">
      <c r="A426" s="1" t="s">
        <v>760</v>
      </c>
      <c r="B426" t="s">
        <v>55</v>
      </c>
      <c r="C426" t="s">
        <v>46</v>
      </c>
      <c r="D426" t="s">
        <v>1371</v>
      </c>
      <c r="E426" t="s">
        <v>327</v>
      </c>
      <c r="F426" t="s">
        <v>304</v>
      </c>
      <c r="G426">
        <v>20</v>
      </c>
      <c r="H426">
        <v>1</v>
      </c>
      <c r="I426" s="7">
        <v>0</v>
      </c>
      <c r="J426" s="7">
        <f>[7]Inputs!$B$6</f>
        <v>7.06</v>
      </c>
      <c r="K426" s="7">
        <f>[7]Inputs!$C$6</f>
        <v>1.63</v>
      </c>
      <c r="L426" s="5" t="str">
        <f>VLOOKUP(X426,[7]Inputs!$A:$F,6,FALSE)</f>
        <v>0.9653</v>
      </c>
      <c r="M426" s="5" t="str">
        <f>VLOOKUP(X426,[7]Inputs!$A:$H,8,FALSE)</f>
        <v>1.0000</v>
      </c>
      <c r="N426" s="5" t="str">
        <f>VLOOKUP(X426,[7]Inputs!$A:$H,7,FALSE)</f>
        <v>1.0300</v>
      </c>
      <c r="O426">
        <v>0</v>
      </c>
      <c r="P426">
        <v>0.43</v>
      </c>
      <c r="Q426" s="17">
        <f>(SQRT((100/(J426*[7]Inputs!$B$9)*V426)^2/(K426^2+1)))*([7]Inputs!$B$8^2/100)</f>
        <v>12.409471324438538</v>
      </c>
      <c r="R426" s="17">
        <f>SQRT((([7]Inputs!$B$8^2/100)*100/(J426*[7]Inputs!$B$9)*V426)^2-(Q426)^2)/(2*PI()*50)</f>
        <v>6.4385935699593638E-2</v>
      </c>
      <c r="S426">
        <f>SQRT((100/(J426*[7]Inputs!$B$9))^2/(K426^2+1))*[7]Inputs!$B$8^2/100</f>
        <v>12.409471324438538</v>
      </c>
      <c r="T426">
        <f>SQRT((100/(J426*[7]Inputs!$B$9))^2-SQRT((100/(J426*[7]Inputs!$B$9))^2/(K426^2+1))^2)*[7]Inputs!$B$8^2/100/2/PI()/50</f>
        <v>6.4385935699593638E-2</v>
      </c>
      <c r="U426">
        <v>0</v>
      </c>
      <c r="V426">
        <v>1</v>
      </c>
      <c r="W426" t="str">
        <f t="shared" si="14"/>
        <v>PSCAD_DMAT_SF_Site.FRT_SCR7.06_XR1.63_P1_Q0_Site.FRT.211.1</v>
      </c>
      <c r="X426" t="str">
        <f t="shared" si="15"/>
        <v>1_0_7.06_1.63</v>
      </c>
      <c r="Z426">
        <v>0</v>
      </c>
    </row>
    <row r="427" spans="1:26" x14ac:dyDescent="0.25">
      <c r="A427" s="1" t="s">
        <v>761</v>
      </c>
      <c r="B427" t="s">
        <v>55</v>
      </c>
      <c r="C427" t="s">
        <v>46</v>
      </c>
      <c r="D427" t="s">
        <v>1371</v>
      </c>
      <c r="E427" t="s">
        <v>327</v>
      </c>
      <c r="F427" t="s">
        <v>304</v>
      </c>
      <c r="G427">
        <v>20</v>
      </c>
      <c r="H427">
        <v>1</v>
      </c>
      <c r="I427" s="7">
        <v>0</v>
      </c>
      <c r="J427" s="7">
        <f>[7]Inputs!$B$7</f>
        <v>4.53</v>
      </c>
      <c r="K427" s="7">
        <f>[7]Inputs!$C$7</f>
        <v>1.21</v>
      </c>
      <c r="L427" s="5" t="str">
        <f>VLOOKUP(X427,[7]Inputs!$A:$F,6,FALSE)</f>
        <v>0.9087</v>
      </c>
      <c r="M427" s="5" t="str">
        <f>VLOOKUP(X427,[7]Inputs!$A:$H,8,FALSE)</f>
        <v>1.0000</v>
      </c>
      <c r="N427" s="5" t="str">
        <f>VLOOKUP(X427,[7]Inputs!$A:$H,7,FALSE)</f>
        <v>1.0300</v>
      </c>
      <c r="O427">
        <v>0</v>
      </c>
      <c r="P427">
        <v>0.43</v>
      </c>
      <c r="Q427" s="17">
        <f>(SQRT((100/(J427*[7]Inputs!$B$9)*V427)^2/(K427^2+1)))*([7]Inputs!$B$8^2/100)</f>
        <v>23.560643977140487</v>
      </c>
      <c r="R427" s="17">
        <f>SQRT((([7]Inputs!$B$8^2/100)*100/(J427*[7]Inputs!$B$9)*V427)^2-(Q427)^2)/(2*PI()*50)</f>
        <v>9.0744989423642855E-2</v>
      </c>
      <c r="S427">
        <f>SQRT((100/(J427*[7]Inputs!$B$9))^2/(K427^2+1))*[7]Inputs!$B$8^2/100</f>
        <v>23.560643977140487</v>
      </c>
      <c r="T427">
        <f>SQRT((100/(J427*[7]Inputs!$B$9))^2-SQRT((100/(J427*[7]Inputs!$B$9))^2/(K427^2+1))^2)*[7]Inputs!$B$8^2/100/2/PI()/50</f>
        <v>9.0744989423642869E-2</v>
      </c>
      <c r="U427">
        <v>0</v>
      </c>
      <c r="V427">
        <v>1</v>
      </c>
      <c r="W427" t="str">
        <f t="shared" si="14"/>
        <v>PSCAD_DMAT_SF_Site.FRT_SCR4.53_XR1.21_P1_Q0_Site.FRT.211.2</v>
      </c>
      <c r="X427" t="str">
        <f t="shared" si="15"/>
        <v>1_0_4.53_1.21</v>
      </c>
      <c r="Z427">
        <v>0</v>
      </c>
    </row>
    <row r="428" spans="1:26" x14ac:dyDescent="0.25">
      <c r="A428" s="1" t="s">
        <v>762</v>
      </c>
      <c r="B428" t="s">
        <v>55</v>
      </c>
      <c r="C428" t="s">
        <v>46</v>
      </c>
      <c r="D428" t="s">
        <v>1371</v>
      </c>
      <c r="E428" t="s">
        <v>327</v>
      </c>
      <c r="F428" t="s">
        <v>304</v>
      </c>
      <c r="G428">
        <v>20</v>
      </c>
      <c r="H428">
        <v>1</v>
      </c>
      <c r="I428" s="7">
        <v>0</v>
      </c>
      <c r="J428" s="7">
        <f>[7]Inputs!$B$6</f>
        <v>7.06</v>
      </c>
      <c r="K428" s="7">
        <f>[7]Inputs!$C$6</f>
        <v>1.63</v>
      </c>
      <c r="L428" s="5" t="str">
        <f>VLOOKUP(X428,[7]Inputs!$A:$F,6,FALSE)</f>
        <v>0.9653</v>
      </c>
      <c r="M428" s="5" t="str">
        <f>VLOOKUP(X428,[7]Inputs!$A:$H,8,FALSE)</f>
        <v>1.0000</v>
      </c>
      <c r="N428" s="5" t="str">
        <f>VLOOKUP(X428,[7]Inputs!$A:$H,7,FALSE)</f>
        <v>1.0300</v>
      </c>
      <c r="O428">
        <v>0</v>
      </c>
      <c r="P428">
        <v>0.43</v>
      </c>
      <c r="Q428" s="17">
        <f>(SQRT((100/(J428*[7]Inputs!$B$9)*V428)^2/(K428^2+1)))*([7]Inputs!$B$8^2/100)</f>
        <v>18.614206986657809</v>
      </c>
      <c r="R428" s="17">
        <f>SQRT((([7]Inputs!$B$8^2/100)*100/(J428*[7]Inputs!$B$9)*V428)^2-(Q428)^2)/(2*PI()*50)</f>
        <v>9.657890354939043E-2</v>
      </c>
      <c r="S428">
        <f>SQRT((100/(J428*[7]Inputs!$B$9))^2/(K428^2+1))*[7]Inputs!$B$8^2/100</f>
        <v>12.409471324438538</v>
      </c>
      <c r="T428">
        <f>SQRT((100/(J428*[7]Inputs!$B$9))^2-SQRT((100/(J428*[7]Inputs!$B$9))^2/(K428^2+1))^2)*[7]Inputs!$B$8^2/100/2/PI()/50</f>
        <v>6.4385935699593638E-2</v>
      </c>
      <c r="U428">
        <v>0</v>
      </c>
      <c r="V428">
        <v>1.5</v>
      </c>
      <c r="W428" t="str">
        <f t="shared" si="14"/>
        <v>PSCAD_DMAT_SF_Site.FRT_SCR7.06_XR1.63_P1_Q0_Site.FRT.212.1</v>
      </c>
      <c r="X428" t="str">
        <f t="shared" si="15"/>
        <v>1_0_7.06_1.63</v>
      </c>
      <c r="Z428">
        <v>0</v>
      </c>
    </row>
    <row r="429" spans="1:26" x14ac:dyDescent="0.25">
      <c r="A429" s="1" t="s">
        <v>763</v>
      </c>
      <c r="B429" t="s">
        <v>55</v>
      </c>
      <c r="C429" t="s">
        <v>46</v>
      </c>
      <c r="D429" t="s">
        <v>1371</v>
      </c>
      <c r="E429" t="s">
        <v>327</v>
      </c>
      <c r="F429" t="s">
        <v>304</v>
      </c>
      <c r="G429">
        <v>20</v>
      </c>
      <c r="H429">
        <v>1</v>
      </c>
      <c r="I429" s="7">
        <v>0</v>
      </c>
      <c r="J429" s="7">
        <f>[7]Inputs!$B$7</f>
        <v>4.53</v>
      </c>
      <c r="K429" s="7">
        <f>[7]Inputs!$C$7</f>
        <v>1.21</v>
      </c>
      <c r="L429" s="5" t="str">
        <f>VLOOKUP(X429,[7]Inputs!$A:$F,6,FALSE)</f>
        <v>0.9087</v>
      </c>
      <c r="M429" s="5" t="str">
        <f>VLOOKUP(X429,[7]Inputs!$A:$H,8,FALSE)</f>
        <v>1.0000</v>
      </c>
      <c r="N429" s="5" t="str">
        <f>VLOOKUP(X429,[7]Inputs!$A:$H,7,FALSE)</f>
        <v>1.0300</v>
      </c>
      <c r="O429">
        <v>0</v>
      </c>
      <c r="P429">
        <v>0.43</v>
      </c>
      <c r="Q429" s="17">
        <f>(SQRT((100/(J429*[7]Inputs!$B$9)*V429)^2/(K429^2+1)))*([7]Inputs!$B$8^2/100)</f>
        <v>35.340965965710737</v>
      </c>
      <c r="R429" s="17">
        <f>SQRT((([7]Inputs!$B$8^2/100)*100/(J429*[7]Inputs!$B$9)*V429)^2-(Q429)^2)/(2*PI()*50)</f>
        <v>0.13611748413546429</v>
      </c>
      <c r="S429">
        <f>SQRT((100/(J429*[7]Inputs!$B$9))^2/(K429^2+1))*[7]Inputs!$B$8^2/100</f>
        <v>23.560643977140487</v>
      </c>
      <c r="T429">
        <f>SQRT((100/(J429*[7]Inputs!$B$9))^2-SQRT((100/(J429*[7]Inputs!$B$9))^2/(K429^2+1))^2)*[7]Inputs!$B$8^2/100/2/PI()/50</f>
        <v>9.0744989423642869E-2</v>
      </c>
      <c r="U429">
        <v>0</v>
      </c>
      <c r="V429">
        <v>1.5</v>
      </c>
      <c r="W429" t="str">
        <f t="shared" si="14"/>
        <v>PSCAD_DMAT_SF_Site.FRT_SCR4.53_XR1.21_P1_Q0_Site.FRT.212.2</v>
      </c>
      <c r="X429" t="str">
        <f t="shared" si="15"/>
        <v>1_0_4.53_1.21</v>
      </c>
      <c r="Z429">
        <v>0</v>
      </c>
    </row>
    <row r="430" spans="1:26" x14ac:dyDescent="0.25">
      <c r="A430" s="1" t="s">
        <v>764</v>
      </c>
      <c r="B430" t="s">
        <v>55</v>
      </c>
      <c r="C430" t="s">
        <v>46</v>
      </c>
      <c r="D430" t="s">
        <v>1371</v>
      </c>
      <c r="E430" t="s">
        <v>327</v>
      </c>
      <c r="F430" t="s">
        <v>304</v>
      </c>
      <c r="G430">
        <v>20</v>
      </c>
      <c r="H430">
        <v>1</v>
      </c>
      <c r="I430" s="7">
        <v>0</v>
      </c>
      <c r="J430" s="7">
        <f>[7]Inputs!$B$6</f>
        <v>7.06</v>
      </c>
      <c r="K430" s="7">
        <f>[7]Inputs!$C$6</f>
        <v>1.63</v>
      </c>
      <c r="L430" s="5" t="str">
        <f>VLOOKUP(X430,[7]Inputs!$A:$F,6,FALSE)</f>
        <v>0.9653</v>
      </c>
      <c r="M430" s="5" t="str">
        <f>VLOOKUP(X430,[7]Inputs!$A:$H,8,FALSE)</f>
        <v>1.0000</v>
      </c>
      <c r="N430" s="5" t="str">
        <f>VLOOKUP(X430,[7]Inputs!$A:$H,7,FALSE)</f>
        <v>1.0300</v>
      </c>
      <c r="O430">
        <v>0</v>
      </c>
      <c r="P430">
        <v>0.43</v>
      </c>
      <c r="Q430" s="17">
        <f>(SQRT((100/(J430*[7]Inputs!$B$9)*V430)^2/(K430^2+1)))*([7]Inputs!$B$8^2/100)</f>
        <v>28.54178404620864</v>
      </c>
      <c r="R430" s="17">
        <f>SQRT((([7]Inputs!$B$8^2/100)*100/(J430*[7]Inputs!$B$9)*V430)^2-(Q430)^2)/(2*PI()*50)</f>
        <v>0.14808765210906535</v>
      </c>
      <c r="S430">
        <f>SQRT((100/(J430*[7]Inputs!$B$9))^2/(K430^2+1))*[7]Inputs!$B$8^2/100</f>
        <v>12.409471324438538</v>
      </c>
      <c r="T430">
        <f>SQRT((100/(J430*[7]Inputs!$B$9))^2-SQRT((100/(J430*[7]Inputs!$B$9))^2/(K430^2+1))^2)*[7]Inputs!$B$8^2/100/2/PI()/50</f>
        <v>6.4385935699593638E-2</v>
      </c>
      <c r="U430">
        <v>0</v>
      </c>
      <c r="V430">
        <v>2.2999999999999998</v>
      </c>
      <c r="W430" t="str">
        <f t="shared" si="14"/>
        <v>PSCAD_DMAT_SF_Site.FRT_SCR7.06_XR1.63_P1_Q0_Site.FRT.213.1</v>
      </c>
      <c r="X430" t="str">
        <f t="shared" si="15"/>
        <v>1_0_7.06_1.63</v>
      </c>
      <c r="Z430">
        <v>0</v>
      </c>
    </row>
    <row r="431" spans="1:26" x14ac:dyDescent="0.25">
      <c r="A431" s="1" t="s">
        <v>765</v>
      </c>
      <c r="B431" t="s">
        <v>55</v>
      </c>
      <c r="C431" t="s">
        <v>46</v>
      </c>
      <c r="D431" t="s">
        <v>1371</v>
      </c>
      <c r="E431" t="s">
        <v>327</v>
      </c>
      <c r="F431" t="s">
        <v>304</v>
      </c>
      <c r="G431">
        <v>20</v>
      </c>
      <c r="H431">
        <v>1</v>
      </c>
      <c r="I431" s="7">
        <v>0</v>
      </c>
      <c r="J431" s="7">
        <f>[7]Inputs!$B$7</f>
        <v>4.53</v>
      </c>
      <c r="K431" s="7">
        <f>[7]Inputs!$C$7</f>
        <v>1.21</v>
      </c>
      <c r="L431" s="5" t="str">
        <f>VLOOKUP(X431,[7]Inputs!$A:$F,6,FALSE)</f>
        <v>0.9087</v>
      </c>
      <c r="M431" s="5" t="str">
        <f>VLOOKUP(X431,[7]Inputs!$A:$H,8,FALSE)</f>
        <v>1.0000</v>
      </c>
      <c r="N431" s="5" t="str">
        <f>VLOOKUP(X431,[7]Inputs!$A:$H,7,FALSE)</f>
        <v>1.0300</v>
      </c>
      <c r="O431">
        <v>0</v>
      </c>
      <c r="P431">
        <v>0.43</v>
      </c>
      <c r="Q431" s="17">
        <f>(SQRT((100/(J431*[7]Inputs!$B$9)*V431)^2/(K431^2+1)))*([7]Inputs!$B$8^2/100)</f>
        <v>54.189481147423116</v>
      </c>
      <c r="R431" s="17">
        <f>SQRT((([7]Inputs!$B$8^2/100)*100/(J431*[7]Inputs!$B$9)*V431)^2-(Q431)^2)/(2*PI()*50)</f>
        <v>0.20871347567437853</v>
      </c>
      <c r="S431">
        <f>SQRT((100/(J431*[7]Inputs!$B$9))^2/(K431^2+1))*[7]Inputs!$B$8^2/100</f>
        <v>23.560643977140487</v>
      </c>
      <c r="T431">
        <f>SQRT((100/(J431*[7]Inputs!$B$9))^2-SQRT((100/(J431*[7]Inputs!$B$9))^2/(K431^2+1))^2)*[7]Inputs!$B$8^2/100/2/PI()/50</f>
        <v>9.0744989423642869E-2</v>
      </c>
      <c r="U431">
        <v>0</v>
      </c>
      <c r="V431">
        <v>2.2999999999999998</v>
      </c>
      <c r="W431" t="str">
        <f t="shared" si="14"/>
        <v>PSCAD_DMAT_SF_Site.FRT_SCR4.53_XR1.21_P1_Q0_Site.FRT.213.2</v>
      </c>
      <c r="X431" t="str">
        <f t="shared" si="15"/>
        <v>1_0_4.53_1.21</v>
      </c>
      <c r="Z431">
        <v>0</v>
      </c>
    </row>
    <row r="432" spans="1:26" x14ac:dyDescent="0.25">
      <c r="A432" s="1" t="s">
        <v>766</v>
      </c>
      <c r="B432" t="s">
        <v>55</v>
      </c>
      <c r="C432" t="s">
        <v>46</v>
      </c>
      <c r="D432" t="s">
        <v>1371</v>
      </c>
      <c r="E432" t="s">
        <v>327</v>
      </c>
      <c r="F432" t="s">
        <v>304</v>
      </c>
      <c r="G432">
        <v>20</v>
      </c>
      <c r="H432">
        <v>1</v>
      </c>
      <c r="I432" s="7">
        <v>0</v>
      </c>
      <c r="J432" s="7">
        <f>[7]Inputs!$B$6</f>
        <v>7.06</v>
      </c>
      <c r="K432" s="7">
        <f>[7]Inputs!$C$6</f>
        <v>1.63</v>
      </c>
      <c r="L432" s="5" t="str">
        <f>VLOOKUP(X432,[7]Inputs!$A:$F,6,FALSE)</f>
        <v>0.9653</v>
      </c>
      <c r="M432" s="5" t="str">
        <f>VLOOKUP(X432,[7]Inputs!$A:$H,8,FALSE)</f>
        <v>1.0000</v>
      </c>
      <c r="N432" s="5" t="str">
        <f>VLOOKUP(X432,[7]Inputs!$A:$H,7,FALSE)</f>
        <v>1.0300</v>
      </c>
      <c r="O432">
        <v>0</v>
      </c>
      <c r="P432">
        <v>0.43</v>
      </c>
      <c r="Q432" s="17">
        <f>(SQRT((100/(J432*[7]Inputs!$B$9)*V432)^2/(K432^2+1)))*([7]Inputs!$B$8^2/100)</f>
        <v>49.637885297754153</v>
      </c>
      <c r="R432" s="17">
        <f>SQRT((([7]Inputs!$B$8^2/100)*100/(J432*[7]Inputs!$B$9)*V432)^2-(Q432)^2)/(2*PI()*50)</f>
        <v>0.25754374279837455</v>
      </c>
      <c r="S432">
        <f>SQRT((100/(J432*[7]Inputs!$B$9))^2/(K432^2+1))*[7]Inputs!$B$8^2/100</f>
        <v>12.409471324438538</v>
      </c>
      <c r="T432">
        <f>SQRT((100/(J432*[7]Inputs!$B$9))^2-SQRT((100/(J432*[7]Inputs!$B$9))^2/(K432^2+1))^2)*[7]Inputs!$B$8^2/100/2/PI()/50</f>
        <v>6.4385935699593638E-2</v>
      </c>
      <c r="U432">
        <v>0</v>
      </c>
      <c r="V432">
        <v>4</v>
      </c>
      <c r="W432" t="str">
        <f t="shared" si="14"/>
        <v>PSCAD_DMAT_SF_Site.FRT_SCR7.06_XR1.63_P1_Q0_Site.FRT.214.1</v>
      </c>
      <c r="X432" t="str">
        <f t="shared" si="15"/>
        <v>1_0_7.06_1.63</v>
      </c>
      <c r="Z432">
        <v>0</v>
      </c>
    </row>
    <row r="433" spans="1:26" x14ac:dyDescent="0.25">
      <c r="A433" s="1" t="s">
        <v>767</v>
      </c>
      <c r="B433" t="s">
        <v>55</v>
      </c>
      <c r="C433" t="s">
        <v>46</v>
      </c>
      <c r="D433" t="s">
        <v>1371</v>
      </c>
      <c r="E433" t="s">
        <v>327</v>
      </c>
      <c r="F433" t="s">
        <v>304</v>
      </c>
      <c r="G433">
        <v>20</v>
      </c>
      <c r="H433">
        <v>1</v>
      </c>
      <c r="I433" s="7">
        <v>0</v>
      </c>
      <c r="J433" s="7">
        <f>[7]Inputs!$B$7</f>
        <v>4.53</v>
      </c>
      <c r="K433" s="7">
        <f>[7]Inputs!$C$7</f>
        <v>1.21</v>
      </c>
      <c r="L433" s="5" t="str">
        <f>VLOOKUP(X433,[7]Inputs!$A:$F,6,FALSE)</f>
        <v>0.9087</v>
      </c>
      <c r="M433" s="5" t="str">
        <f>VLOOKUP(X433,[7]Inputs!$A:$H,8,FALSE)</f>
        <v>1.0000</v>
      </c>
      <c r="N433" s="5" t="str">
        <f>VLOOKUP(X433,[7]Inputs!$A:$H,7,FALSE)</f>
        <v>1.0300</v>
      </c>
      <c r="O433">
        <v>0</v>
      </c>
      <c r="P433">
        <v>0.43</v>
      </c>
      <c r="Q433" s="17">
        <f>(SQRT((100/(J433*[7]Inputs!$B$9)*V433)^2/(K433^2+1)))*([7]Inputs!$B$8^2/100)</f>
        <v>94.242575908561946</v>
      </c>
      <c r="R433" s="17">
        <f>SQRT((([7]Inputs!$B$8^2/100)*100/(J433*[7]Inputs!$B$9)*V433)^2-(Q433)^2)/(2*PI()*50)</f>
        <v>0.36297995769457142</v>
      </c>
      <c r="S433">
        <f>SQRT((100/(J433*[7]Inputs!$B$9))^2/(K433^2+1))*[7]Inputs!$B$8^2/100</f>
        <v>23.560643977140487</v>
      </c>
      <c r="T433">
        <f>SQRT((100/(J433*[7]Inputs!$B$9))^2-SQRT((100/(J433*[7]Inputs!$B$9))^2/(K433^2+1))^2)*[7]Inputs!$B$8^2/100/2/PI()/50</f>
        <v>9.0744989423642869E-2</v>
      </c>
      <c r="U433">
        <v>0</v>
      </c>
      <c r="V433">
        <v>4</v>
      </c>
      <c r="W433" t="str">
        <f t="shared" si="14"/>
        <v>PSCAD_DMAT_SF_Site.FRT_SCR4.53_XR1.21_P1_Q0_Site.FRT.214.2</v>
      </c>
      <c r="X433" t="str">
        <f t="shared" si="15"/>
        <v>1_0_4.53_1.21</v>
      </c>
      <c r="Z433">
        <v>0</v>
      </c>
    </row>
    <row r="434" spans="1:26" x14ac:dyDescent="0.25">
      <c r="A434" s="1" t="s">
        <v>768</v>
      </c>
      <c r="B434" t="s">
        <v>55</v>
      </c>
      <c r="C434" t="s">
        <v>46</v>
      </c>
      <c r="D434" t="s">
        <v>1371</v>
      </c>
      <c r="E434" t="s">
        <v>327</v>
      </c>
      <c r="F434" t="s">
        <v>304</v>
      </c>
      <c r="G434">
        <v>20</v>
      </c>
      <c r="H434">
        <v>1</v>
      </c>
      <c r="I434" s="7">
        <v>0</v>
      </c>
      <c r="J434" s="7">
        <f>[7]Inputs!$B$6</f>
        <v>7.06</v>
      </c>
      <c r="K434" s="7">
        <f>[7]Inputs!$C$6</f>
        <v>1.63</v>
      </c>
      <c r="L434" s="5" t="str">
        <f>VLOOKUP(X434,[7]Inputs!$A:$F,6,FALSE)</f>
        <v>0.9653</v>
      </c>
      <c r="M434" s="5" t="str">
        <f>VLOOKUP(X434,[7]Inputs!$A:$H,8,FALSE)</f>
        <v>1.0000</v>
      </c>
      <c r="N434" s="5" t="str">
        <f>VLOOKUP(X434,[7]Inputs!$A:$H,7,FALSE)</f>
        <v>1.0300</v>
      </c>
      <c r="O434">
        <v>0</v>
      </c>
      <c r="P434">
        <v>0.43</v>
      </c>
      <c r="Q434" s="17">
        <f>(SQRT((100/(J434*[7]Inputs!$B$9)*V434)^2/(K434^2+1)))*([7]Inputs!$B$8^2/100)</f>
        <v>111.68524191994686</v>
      </c>
      <c r="R434" s="17">
        <f>SQRT((([7]Inputs!$B$8^2/100)*100/(J434*[7]Inputs!$B$9)*V434)^2-(Q434)^2)/(2*PI()*50)</f>
        <v>0.57947342129634272</v>
      </c>
      <c r="S434">
        <f>SQRT((100/(J434*[7]Inputs!$B$9))^2/(K434^2+1))*[7]Inputs!$B$8^2/100</f>
        <v>12.409471324438538</v>
      </c>
      <c r="T434">
        <f>SQRT((100/(J434*[7]Inputs!$B$9))^2-SQRT((100/(J434*[7]Inputs!$B$9))^2/(K434^2+1))^2)*[7]Inputs!$B$8^2/100/2/PI()/50</f>
        <v>6.4385935699593638E-2</v>
      </c>
      <c r="U434">
        <v>0</v>
      </c>
      <c r="V434">
        <v>9</v>
      </c>
      <c r="W434" t="str">
        <f t="shared" si="14"/>
        <v>PSCAD_DMAT_SF_Site.FRT_SCR7.06_XR1.63_P1_Q0_Site.FRT.215.1</v>
      </c>
      <c r="X434" t="str">
        <f t="shared" si="15"/>
        <v>1_0_7.06_1.63</v>
      </c>
      <c r="Z434">
        <v>0</v>
      </c>
    </row>
    <row r="435" spans="1:26" x14ac:dyDescent="0.25">
      <c r="A435" s="1" t="s">
        <v>769</v>
      </c>
      <c r="B435" t="s">
        <v>55</v>
      </c>
      <c r="C435" t="s">
        <v>46</v>
      </c>
      <c r="D435" t="s">
        <v>1371</v>
      </c>
      <c r="E435" t="s">
        <v>327</v>
      </c>
      <c r="F435" t="s">
        <v>304</v>
      </c>
      <c r="G435">
        <v>20</v>
      </c>
      <c r="H435">
        <v>1</v>
      </c>
      <c r="I435" s="7">
        <v>0</v>
      </c>
      <c r="J435" s="7">
        <f>[7]Inputs!$B$7</f>
        <v>4.53</v>
      </c>
      <c r="K435" s="7">
        <f>[7]Inputs!$C$7</f>
        <v>1.21</v>
      </c>
      <c r="L435" s="5" t="str">
        <f>VLOOKUP(X435,[7]Inputs!$A:$F,6,FALSE)</f>
        <v>0.9087</v>
      </c>
      <c r="M435" s="5" t="str">
        <f>VLOOKUP(X435,[7]Inputs!$A:$H,8,FALSE)</f>
        <v>1.0000</v>
      </c>
      <c r="N435" s="5" t="str">
        <f>VLOOKUP(X435,[7]Inputs!$A:$H,7,FALSE)</f>
        <v>1.0300</v>
      </c>
      <c r="O435">
        <v>0</v>
      </c>
      <c r="P435">
        <v>0.43</v>
      </c>
      <c r="Q435" s="17">
        <f>(SQRT((100/(J435*[7]Inputs!$B$9)*V435)^2/(K435^2+1)))*([7]Inputs!$B$8^2/100)</f>
        <v>212.04579579426439</v>
      </c>
      <c r="R435" s="17">
        <f>SQRT((([7]Inputs!$B$8^2/100)*100/(J435*[7]Inputs!$B$9)*V435)^2-(Q435)^2)/(2*PI()*50)</f>
        <v>0.81670490481278579</v>
      </c>
      <c r="S435">
        <f>SQRT((100/(J435*[7]Inputs!$B$9))^2/(K435^2+1))*[7]Inputs!$B$8^2/100</f>
        <v>23.560643977140487</v>
      </c>
      <c r="T435">
        <f>SQRT((100/(J435*[7]Inputs!$B$9))^2-SQRT((100/(J435*[7]Inputs!$B$9))^2/(K435^2+1))^2)*[7]Inputs!$B$8^2/100/2/PI()/50</f>
        <v>9.0744989423642869E-2</v>
      </c>
      <c r="U435">
        <v>0</v>
      </c>
      <c r="V435">
        <v>9</v>
      </c>
      <c r="W435" t="str">
        <f t="shared" si="14"/>
        <v>PSCAD_DMAT_SF_Site.FRT_SCR4.53_XR1.21_P1_Q0_Site.FRT.215.2</v>
      </c>
      <c r="X435" t="str">
        <f t="shared" si="15"/>
        <v>1_0_4.53_1.21</v>
      </c>
      <c r="Z435">
        <v>0</v>
      </c>
    </row>
    <row r="436" spans="1:26" x14ac:dyDescent="0.25">
      <c r="A436" s="1" t="s">
        <v>770</v>
      </c>
      <c r="B436" t="s">
        <v>55</v>
      </c>
      <c r="C436" t="s">
        <v>46</v>
      </c>
      <c r="D436" t="s">
        <v>1371</v>
      </c>
      <c r="E436" t="s">
        <v>327</v>
      </c>
      <c r="F436" t="s">
        <v>304</v>
      </c>
      <c r="G436">
        <v>20</v>
      </c>
      <c r="H436">
        <v>0.5</v>
      </c>
      <c r="I436" s="7">
        <v>0</v>
      </c>
      <c r="J436" s="7">
        <f>[7]Inputs!$B$6</f>
        <v>7.06</v>
      </c>
      <c r="K436" s="7">
        <f>[7]Inputs!$C$6</f>
        <v>1.63</v>
      </c>
      <c r="L436" s="5" t="str">
        <f>VLOOKUP(X436,[7]Inputs!$A:$F,6,FALSE)</f>
        <v>0.9958</v>
      </c>
      <c r="M436" s="5" t="str">
        <f>VLOOKUP(X436,[7]Inputs!$A:$H,8,FALSE)</f>
        <v>1.0000</v>
      </c>
      <c r="N436" s="5" t="str">
        <f>VLOOKUP(X436,[7]Inputs!$A:$H,7,FALSE)</f>
        <v>1.0300</v>
      </c>
      <c r="O436">
        <v>0</v>
      </c>
      <c r="P436">
        <v>0.43</v>
      </c>
      <c r="Q436">
        <v>1E-3</v>
      </c>
      <c r="R436">
        <v>0</v>
      </c>
      <c r="S436">
        <f>SQRT((100/(J436*[7]Inputs!$B$9))^2/(K436^2+1))*[7]Inputs!$B$8^2/100</f>
        <v>12.409471324438538</v>
      </c>
      <c r="T436">
        <f>SQRT((100/(J436*[7]Inputs!$B$9))^2-SQRT((100/(J436*[7]Inputs!$B$9))^2/(K436^2+1))^2)*[7]Inputs!$B$8^2/100/2/PI()/50</f>
        <v>6.4385935699593638E-2</v>
      </c>
      <c r="U436">
        <v>0</v>
      </c>
      <c r="V436">
        <v>0</v>
      </c>
      <c r="W436" t="str">
        <f t="shared" si="14"/>
        <v>PSCAD_DMAT_SF_Site.FRT_SCR7.06_XR1.63_P0.5_Q0_Site.FRT.216.1</v>
      </c>
      <c r="X436" t="str">
        <f t="shared" si="15"/>
        <v>0.5_0_7.06_1.63</v>
      </c>
      <c r="Z436">
        <v>0</v>
      </c>
    </row>
    <row r="437" spans="1:26" x14ac:dyDescent="0.25">
      <c r="A437" s="1" t="s">
        <v>771</v>
      </c>
      <c r="B437" t="s">
        <v>55</v>
      </c>
      <c r="C437" t="s">
        <v>46</v>
      </c>
      <c r="D437" t="s">
        <v>1371</v>
      </c>
      <c r="E437" t="s">
        <v>327</v>
      </c>
      <c r="F437" t="s">
        <v>304</v>
      </c>
      <c r="G437">
        <v>20</v>
      </c>
      <c r="H437">
        <v>0.5</v>
      </c>
      <c r="I437" s="7">
        <v>0</v>
      </c>
      <c r="J437" s="7">
        <f>[7]Inputs!$B$7</f>
        <v>4.53</v>
      </c>
      <c r="K437" s="7">
        <f>[7]Inputs!$C$7</f>
        <v>1.21</v>
      </c>
      <c r="L437" s="5" t="str">
        <f>VLOOKUP(X437,[7]Inputs!$A:$F,6,FALSE)</f>
        <v>0.9653</v>
      </c>
      <c r="M437" s="5" t="str">
        <f>VLOOKUP(X437,[7]Inputs!$A:$H,8,FALSE)</f>
        <v>1.0000</v>
      </c>
      <c r="N437" s="5" t="str">
        <f>VLOOKUP(X437,[7]Inputs!$A:$H,7,FALSE)</f>
        <v>1.0300</v>
      </c>
      <c r="O437">
        <v>0</v>
      </c>
      <c r="P437">
        <v>0.43</v>
      </c>
      <c r="Q437">
        <v>1E-3</v>
      </c>
      <c r="R437">
        <v>0</v>
      </c>
      <c r="S437">
        <f>SQRT((100/(J437*[7]Inputs!$B$9))^2/(K437^2+1))*[7]Inputs!$B$8^2/100</f>
        <v>23.560643977140487</v>
      </c>
      <c r="T437">
        <f>SQRT((100/(J437*[7]Inputs!$B$9))^2-SQRT((100/(J437*[7]Inputs!$B$9))^2/(K437^2+1))^2)*[7]Inputs!$B$8^2/100/2/PI()/50</f>
        <v>9.0744989423642869E-2</v>
      </c>
      <c r="U437">
        <v>0</v>
      </c>
      <c r="V437">
        <v>0</v>
      </c>
      <c r="W437" t="str">
        <f t="shared" si="14"/>
        <v>PSCAD_DMAT_SF_Site.FRT_SCR4.53_XR1.21_P0.5_Q0_Site.FRT.216.2</v>
      </c>
      <c r="X437" t="str">
        <f t="shared" si="15"/>
        <v>0.5_0_4.53_1.21</v>
      </c>
      <c r="Z437">
        <v>0</v>
      </c>
    </row>
    <row r="438" spans="1:26" x14ac:dyDescent="0.25">
      <c r="A438" s="1" t="s">
        <v>772</v>
      </c>
      <c r="B438" t="s">
        <v>55</v>
      </c>
      <c r="C438" t="s">
        <v>46</v>
      </c>
      <c r="D438" t="s">
        <v>1371</v>
      </c>
      <c r="E438" t="s">
        <v>327</v>
      </c>
      <c r="F438" t="s">
        <v>304</v>
      </c>
      <c r="G438">
        <v>20</v>
      </c>
      <c r="H438">
        <v>0.5</v>
      </c>
      <c r="I438" s="7">
        <v>0</v>
      </c>
      <c r="J438" s="7">
        <f>[7]Inputs!$B$6</f>
        <v>7.06</v>
      </c>
      <c r="K438" s="7">
        <f>[7]Inputs!$C$6</f>
        <v>1.63</v>
      </c>
      <c r="L438" s="5" t="str">
        <f>VLOOKUP(X438,[7]Inputs!$A:$F,6,FALSE)</f>
        <v>0.9958</v>
      </c>
      <c r="M438" s="5" t="str">
        <f>VLOOKUP(X438,[7]Inputs!$A:$H,8,FALSE)</f>
        <v>1.0000</v>
      </c>
      <c r="N438" s="5" t="str">
        <f>VLOOKUP(X438,[7]Inputs!$A:$H,7,FALSE)</f>
        <v>1.0300</v>
      </c>
      <c r="O438">
        <v>0</v>
      </c>
      <c r="P438">
        <v>0.43</v>
      </c>
      <c r="Q438" s="17">
        <f>(SQRT((100/(J438*[7]Inputs!$B$9)*V438)^2/(K438^2+1)))*([7]Inputs!$B$8^2/100)</f>
        <v>1.3650418456882394</v>
      </c>
      <c r="R438" s="17">
        <f>SQRT((([7]Inputs!$B$8^2/100)*100/(J438*[7]Inputs!$B$9)*V438)^2-(Q438)^2)/(2*PI()*50)</f>
        <v>7.0824529269552985E-3</v>
      </c>
      <c r="S438">
        <f>SQRT((100/(J438*[7]Inputs!$B$9))^2/(K438^2+1))*[7]Inputs!$B$8^2/100</f>
        <v>12.409471324438538</v>
      </c>
      <c r="T438">
        <f>SQRT((100/(J438*[7]Inputs!$B$9))^2-SQRT((100/(J438*[7]Inputs!$B$9))^2/(K438^2+1))^2)*[7]Inputs!$B$8^2/100/2/PI()/50</f>
        <v>6.4385935699593638E-2</v>
      </c>
      <c r="U438">
        <v>0</v>
      </c>
      <c r="V438">
        <v>0.11</v>
      </c>
      <c r="W438" t="str">
        <f t="shared" si="14"/>
        <v>PSCAD_DMAT_SF_Site.FRT_SCR7.06_XR1.63_P0.5_Q0_Site.FRT.217.1</v>
      </c>
      <c r="X438" t="str">
        <f t="shared" si="15"/>
        <v>0.5_0_7.06_1.63</v>
      </c>
      <c r="Z438">
        <v>0</v>
      </c>
    </row>
    <row r="439" spans="1:26" x14ac:dyDescent="0.25">
      <c r="A439" s="1" t="s">
        <v>773</v>
      </c>
      <c r="B439" t="s">
        <v>55</v>
      </c>
      <c r="C439" t="s">
        <v>46</v>
      </c>
      <c r="D439" t="s">
        <v>1371</v>
      </c>
      <c r="E439" t="s">
        <v>327</v>
      </c>
      <c r="F439" t="s">
        <v>304</v>
      </c>
      <c r="G439">
        <v>20</v>
      </c>
      <c r="H439">
        <v>0.5</v>
      </c>
      <c r="I439" s="7">
        <v>0</v>
      </c>
      <c r="J439" s="7">
        <f>[7]Inputs!$B$7</f>
        <v>4.53</v>
      </c>
      <c r="K439" s="7">
        <f>[7]Inputs!$C$7</f>
        <v>1.21</v>
      </c>
      <c r="L439" s="5" t="str">
        <f>VLOOKUP(X439,[7]Inputs!$A:$F,6,FALSE)</f>
        <v>0.9653</v>
      </c>
      <c r="M439" s="5" t="str">
        <f>VLOOKUP(X439,[7]Inputs!$A:$H,8,FALSE)</f>
        <v>1.0000</v>
      </c>
      <c r="N439" s="5" t="str">
        <f>VLOOKUP(X439,[7]Inputs!$A:$H,7,FALSE)</f>
        <v>1.0300</v>
      </c>
      <c r="O439">
        <v>0</v>
      </c>
      <c r="P439">
        <v>0.43</v>
      </c>
      <c r="Q439" s="17">
        <f>(SQRT((100/(J439*[7]Inputs!$B$9)*V439)^2/(K439^2+1)))*([7]Inputs!$B$8^2/100)</f>
        <v>2.5916708374854536</v>
      </c>
      <c r="R439" s="17">
        <f>SQRT((([7]Inputs!$B$8^2/100)*100/(J439*[7]Inputs!$B$9)*V439)^2-(Q439)^2)/(2*PI()*50)</f>
        <v>9.981948836600715E-3</v>
      </c>
      <c r="S439">
        <f>SQRT((100/(J439*[7]Inputs!$B$9))^2/(K439^2+1))*[7]Inputs!$B$8^2/100</f>
        <v>23.560643977140487</v>
      </c>
      <c r="T439">
        <f>SQRT((100/(J439*[7]Inputs!$B$9))^2-SQRT((100/(J439*[7]Inputs!$B$9))^2/(K439^2+1))^2)*[7]Inputs!$B$8^2/100/2/PI()/50</f>
        <v>9.0744989423642869E-2</v>
      </c>
      <c r="U439">
        <v>0</v>
      </c>
      <c r="V439">
        <v>0.11</v>
      </c>
      <c r="W439" t="str">
        <f t="shared" si="14"/>
        <v>PSCAD_DMAT_SF_Site.FRT_SCR4.53_XR1.21_P0.5_Q0_Site.FRT.217.2</v>
      </c>
      <c r="X439" t="str">
        <f t="shared" si="15"/>
        <v>0.5_0_4.53_1.21</v>
      </c>
      <c r="Z439">
        <v>0</v>
      </c>
    </row>
    <row r="440" spans="1:26" x14ac:dyDescent="0.25">
      <c r="A440" s="1" t="s">
        <v>774</v>
      </c>
      <c r="B440" t="s">
        <v>55</v>
      </c>
      <c r="C440" t="s">
        <v>46</v>
      </c>
      <c r="D440" t="s">
        <v>1371</v>
      </c>
      <c r="E440" t="s">
        <v>327</v>
      </c>
      <c r="F440" t="s">
        <v>304</v>
      </c>
      <c r="G440">
        <v>20</v>
      </c>
      <c r="H440">
        <v>0.5</v>
      </c>
      <c r="I440" s="7">
        <v>0</v>
      </c>
      <c r="J440" s="7">
        <f>[7]Inputs!$B$6</f>
        <v>7.06</v>
      </c>
      <c r="K440" s="7">
        <f>[7]Inputs!$C$6</f>
        <v>1.63</v>
      </c>
      <c r="L440" s="5" t="str">
        <f>VLOOKUP(X440,[7]Inputs!$A:$F,6,FALSE)</f>
        <v>0.9958</v>
      </c>
      <c r="M440" s="5" t="str">
        <f>VLOOKUP(X440,[7]Inputs!$A:$H,8,FALSE)</f>
        <v>1.0000</v>
      </c>
      <c r="N440" s="5" t="str">
        <f>VLOOKUP(X440,[7]Inputs!$A:$H,7,FALSE)</f>
        <v>1.0300</v>
      </c>
      <c r="O440">
        <v>0</v>
      </c>
      <c r="P440">
        <v>0.43</v>
      </c>
      <c r="Q440" s="17">
        <f>(SQRT((100/(J440*[7]Inputs!$B$9)*V440)^2/(K440^2+1)))*([7]Inputs!$B$8^2/100)</f>
        <v>3.1023678311096345</v>
      </c>
      <c r="R440" s="17">
        <f>SQRT((([7]Inputs!$B$8^2/100)*100/(J440*[7]Inputs!$B$9)*V440)^2-(Q440)^2)/(2*PI()*50)</f>
        <v>1.609648392489841E-2</v>
      </c>
      <c r="S440">
        <f>SQRT((100/(J440*[7]Inputs!$B$9))^2/(K440^2+1))*[7]Inputs!$B$8^2/100</f>
        <v>12.409471324438538</v>
      </c>
      <c r="T440">
        <f>SQRT((100/(J440*[7]Inputs!$B$9))^2-SQRT((100/(J440*[7]Inputs!$B$9))^2/(K440^2+1))^2)*[7]Inputs!$B$8^2/100/2/PI()/50</f>
        <v>6.4385935699593638E-2</v>
      </c>
      <c r="U440">
        <v>0</v>
      </c>
      <c r="V440">
        <v>0.25</v>
      </c>
      <c r="W440" t="str">
        <f t="shared" si="14"/>
        <v>PSCAD_DMAT_SF_Site.FRT_SCR7.06_XR1.63_P0.5_Q0_Site.FRT.218.1</v>
      </c>
      <c r="X440" t="str">
        <f t="shared" si="15"/>
        <v>0.5_0_7.06_1.63</v>
      </c>
      <c r="Z440">
        <v>0</v>
      </c>
    </row>
    <row r="441" spans="1:26" x14ac:dyDescent="0.25">
      <c r="A441" s="1" t="s">
        <v>775</v>
      </c>
      <c r="B441" t="s">
        <v>55</v>
      </c>
      <c r="C441" t="s">
        <v>46</v>
      </c>
      <c r="D441" t="s">
        <v>1371</v>
      </c>
      <c r="E441" t="s">
        <v>327</v>
      </c>
      <c r="F441" t="s">
        <v>304</v>
      </c>
      <c r="G441">
        <v>20</v>
      </c>
      <c r="H441">
        <v>0.5</v>
      </c>
      <c r="I441" s="7">
        <v>0</v>
      </c>
      <c r="J441" s="7">
        <f>[7]Inputs!$B$7</f>
        <v>4.53</v>
      </c>
      <c r="K441" s="7">
        <f>[7]Inputs!$C$7</f>
        <v>1.21</v>
      </c>
      <c r="L441" s="5" t="str">
        <f>VLOOKUP(X441,[7]Inputs!$A:$F,6,FALSE)</f>
        <v>0.9653</v>
      </c>
      <c r="M441" s="5" t="str">
        <f>VLOOKUP(X441,[7]Inputs!$A:$H,8,FALSE)</f>
        <v>1.0000</v>
      </c>
      <c r="N441" s="5" t="str">
        <f>VLOOKUP(X441,[7]Inputs!$A:$H,7,FALSE)</f>
        <v>1.0300</v>
      </c>
      <c r="O441">
        <v>0</v>
      </c>
      <c r="P441">
        <v>0.43</v>
      </c>
      <c r="Q441" s="17">
        <f>(SQRT((100/(J441*[7]Inputs!$B$9)*V441)^2/(K441^2+1)))*([7]Inputs!$B$8^2/100)</f>
        <v>5.8901609942851216</v>
      </c>
      <c r="R441" s="17">
        <f>SQRT((([7]Inputs!$B$8^2/100)*100/(J441*[7]Inputs!$B$9)*V441)^2-(Q441)^2)/(2*PI()*50)</f>
        <v>2.2686247355910714E-2</v>
      </c>
      <c r="S441">
        <f>SQRT((100/(J441*[7]Inputs!$B$9))^2/(K441^2+1))*[7]Inputs!$B$8^2/100</f>
        <v>23.560643977140487</v>
      </c>
      <c r="T441">
        <f>SQRT((100/(J441*[7]Inputs!$B$9))^2-SQRT((100/(J441*[7]Inputs!$B$9))^2/(K441^2+1))^2)*[7]Inputs!$B$8^2/100/2/PI()/50</f>
        <v>9.0744989423642869E-2</v>
      </c>
      <c r="U441">
        <v>0</v>
      </c>
      <c r="V441">
        <v>0.25</v>
      </c>
      <c r="W441" t="str">
        <f t="shared" si="14"/>
        <v>PSCAD_DMAT_SF_Site.FRT_SCR4.53_XR1.21_P0.5_Q0_Site.FRT.218.2</v>
      </c>
      <c r="X441" t="str">
        <f t="shared" si="15"/>
        <v>0.5_0_4.53_1.21</v>
      </c>
      <c r="Z441">
        <v>0</v>
      </c>
    </row>
    <row r="442" spans="1:26" x14ac:dyDescent="0.25">
      <c r="A442" s="1" t="s">
        <v>776</v>
      </c>
      <c r="B442" t="s">
        <v>55</v>
      </c>
      <c r="C442" t="s">
        <v>46</v>
      </c>
      <c r="D442" t="s">
        <v>1371</v>
      </c>
      <c r="E442" t="s">
        <v>327</v>
      </c>
      <c r="F442" t="s">
        <v>304</v>
      </c>
      <c r="G442">
        <v>20</v>
      </c>
      <c r="H442">
        <v>0.5</v>
      </c>
      <c r="I442" s="7">
        <v>0</v>
      </c>
      <c r="J442" s="7">
        <f>[7]Inputs!$B$6</f>
        <v>7.06</v>
      </c>
      <c r="K442" s="7">
        <f>[7]Inputs!$C$6</f>
        <v>1.63</v>
      </c>
      <c r="L442" s="5" t="str">
        <f>VLOOKUP(X442,[7]Inputs!$A:$F,6,FALSE)</f>
        <v>0.9958</v>
      </c>
      <c r="M442" s="5" t="str">
        <f>VLOOKUP(X442,[7]Inputs!$A:$H,8,FALSE)</f>
        <v>1.0000</v>
      </c>
      <c r="N442" s="5" t="str">
        <f>VLOOKUP(X442,[7]Inputs!$A:$H,7,FALSE)</f>
        <v>1.0300</v>
      </c>
      <c r="O442">
        <v>0</v>
      </c>
      <c r="P442">
        <v>0.43</v>
      </c>
      <c r="Q442" s="17">
        <f>(SQRT((100/(J442*[7]Inputs!$B$9)*V442)^2/(K442^2+1)))*([7]Inputs!$B$8^2/100)</f>
        <v>5.2119779562641861</v>
      </c>
      <c r="R442" s="17">
        <f>SQRT((([7]Inputs!$B$8^2/100)*100/(J442*[7]Inputs!$B$9)*V442)^2-(Q442)^2)/(2*PI()*50)</f>
        <v>2.7042092993829325E-2</v>
      </c>
      <c r="S442">
        <f>SQRT((100/(J442*[7]Inputs!$B$9))^2/(K442^2+1))*[7]Inputs!$B$8^2/100</f>
        <v>12.409471324438538</v>
      </c>
      <c r="T442">
        <f>SQRT((100/(J442*[7]Inputs!$B$9))^2-SQRT((100/(J442*[7]Inputs!$B$9))^2/(K442^2+1))^2)*[7]Inputs!$B$8^2/100/2/PI()/50</f>
        <v>6.4385935699593638E-2</v>
      </c>
      <c r="U442">
        <v>0</v>
      </c>
      <c r="V442">
        <v>0.42</v>
      </c>
      <c r="W442" t="str">
        <f t="shared" si="14"/>
        <v>PSCAD_DMAT_SF_Site.FRT_SCR7.06_XR1.63_P0.5_Q0_Site.FRT.219.1</v>
      </c>
      <c r="X442" t="str">
        <f t="shared" si="15"/>
        <v>0.5_0_7.06_1.63</v>
      </c>
      <c r="Z442">
        <v>0</v>
      </c>
    </row>
    <row r="443" spans="1:26" x14ac:dyDescent="0.25">
      <c r="A443" s="1" t="s">
        <v>777</v>
      </c>
      <c r="B443" t="s">
        <v>55</v>
      </c>
      <c r="C443" t="s">
        <v>46</v>
      </c>
      <c r="D443" t="s">
        <v>1371</v>
      </c>
      <c r="E443" t="s">
        <v>327</v>
      </c>
      <c r="F443" t="s">
        <v>304</v>
      </c>
      <c r="G443">
        <v>20</v>
      </c>
      <c r="H443">
        <v>0.5</v>
      </c>
      <c r="I443" s="7">
        <v>0</v>
      </c>
      <c r="J443" s="7">
        <f>[7]Inputs!$B$7</f>
        <v>4.53</v>
      </c>
      <c r="K443" s="7">
        <f>[7]Inputs!$C$7</f>
        <v>1.21</v>
      </c>
      <c r="L443" s="5" t="str">
        <f>VLOOKUP(X443,[7]Inputs!$A:$F,6,FALSE)</f>
        <v>0.9653</v>
      </c>
      <c r="M443" s="5" t="str">
        <f>VLOOKUP(X443,[7]Inputs!$A:$H,8,FALSE)</f>
        <v>1.0000</v>
      </c>
      <c r="N443" s="5" t="str">
        <f>VLOOKUP(X443,[7]Inputs!$A:$H,7,FALSE)</f>
        <v>1.0300</v>
      </c>
      <c r="O443">
        <v>0</v>
      </c>
      <c r="P443">
        <v>0.43</v>
      </c>
      <c r="Q443" s="17">
        <f>(SQRT((100/(J443*[7]Inputs!$B$9)*V443)^2/(K443^2+1)))*([7]Inputs!$B$8^2/100)</f>
        <v>9.8954704703990046</v>
      </c>
      <c r="R443" s="17">
        <f>SQRT((([7]Inputs!$B$8^2/100)*100/(J443*[7]Inputs!$B$9)*V443)^2-(Q443)^2)/(2*PI()*50)</f>
        <v>3.8112895557929995E-2</v>
      </c>
      <c r="S443">
        <f>SQRT((100/(J443*[7]Inputs!$B$9))^2/(K443^2+1))*[7]Inputs!$B$8^2/100</f>
        <v>23.560643977140487</v>
      </c>
      <c r="T443">
        <f>SQRT((100/(J443*[7]Inputs!$B$9))^2-SQRT((100/(J443*[7]Inputs!$B$9))^2/(K443^2+1))^2)*[7]Inputs!$B$8^2/100/2/PI()/50</f>
        <v>9.0744989423642869E-2</v>
      </c>
      <c r="U443">
        <v>0</v>
      </c>
      <c r="V443">
        <v>0.42</v>
      </c>
      <c r="W443" t="str">
        <f t="shared" si="14"/>
        <v>PSCAD_DMAT_SF_Site.FRT_SCR4.53_XR1.21_P0.5_Q0_Site.FRT.219.2</v>
      </c>
      <c r="X443" t="str">
        <f t="shared" si="15"/>
        <v>0.5_0_4.53_1.21</v>
      </c>
      <c r="Z443">
        <v>0</v>
      </c>
    </row>
    <row r="444" spans="1:26" x14ac:dyDescent="0.25">
      <c r="A444" s="1" t="s">
        <v>778</v>
      </c>
      <c r="B444" t="s">
        <v>55</v>
      </c>
      <c r="C444" t="s">
        <v>46</v>
      </c>
      <c r="D444" t="s">
        <v>1371</v>
      </c>
      <c r="E444" t="s">
        <v>327</v>
      </c>
      <c r="F444" t="s">
        <v>304</v>
      </c>
      <c r="G444">
        <v>20</v>
      </c>
      <c r="H444">
        <v>0.5</v>
      </c>
      <c r="I444" s="7">
        <v>0</v>
      </c>
      <c r="J444" s="7">
        <f>[7]Inputs!$B$6</f>
        <v>7.06</v>
      </c>
      <c r="K444" s="7">
        <f>[7]Inputs!$C$6</f>
        <v>1.63</v>
      </c>
      <c r="L444" s="5" t="str">
        <f>VLOOKUP(X444,[7]Inputs!$A:$F,6,FALSE)</f>
        <v>0.9958</v>
      </c>
      <c r="M444" s="5" t="str">
        <f>VLOOKUP(X444,[7]Inputs!$A:$H,8,FALSE)</f>
        <v>1.0000</v>
      </c>
      <c r="N444" s="5" t="str">
        <f>VLOOKUP(X444,[7]Inputs!$A:$H,7,FALSE)</f>
        <v>1.0300</v>
      </c>
      <c r="O444">
        <v>0</v>
      </c>
      <c r="P444">
        <v>0.43</v>
      </c>
      <c r="Q444" s="17">
        <f>(SQRT((100/(J444*[7]Inputs!$B$9)*V444)^2/(K444^2+1)))*([7]Inputs!$B$8^2/100)</f>
        <v>8.1902510741294368</v>
      </c>
      <c r="R444" s="17">
        <f>SQRT((([7]Inputs!$B$8^2/100)*100/(J444*[7]Inputs!$B$9)*V444)^2-(Q444)^2)/(2*PI()*50)</f>
        <v>4.2494717561731794E-2</v>
      </c>
      <c r="S444">
        <f>SQRT((100/(J444*[7]Inputs!$B$9))^2/(K444^2+1))*[7]Inputs!$B$8^2/100</f>
        <v>12.409471324438538</v>
      </c>
      <c r="T444">
        <f>SQRT((100/(J444*[7]Inputs!$B$9))^2-SQRT((100/(J444*[7]Inputs!$B$9))^2/(K444^2+1))^2)*[7]Inputs!$B$8^2/100/2/PI()/50</f>
        <v>6.4385935699593638E-2</v>
      </c>
      <c r="U444">
        <v>0</v>
      </c>
      <c r="V444">
        <v>0.66</v>
      </c>
      <c r="W444" t="str">
        <f t="shared" si="14"/>
        <v>PSCAD_DMAT_SF_Site.FRT_SCR7.06_XR1.63_P0.5_Q0_Site.FRT.220.1</v>
      </c>
      <c r="X444" t="str">
        <f t="shared" si="15"/>
        <v>0.5_0_7.06_1.63</v>
      </c>
      <c r="Z444">
        <v>0</v>
      </c>
    </row>
    <row r="445" spans="1:26" x14ac:dyDescent="0.25">
      <c r="A445" s="1" t="s">
        <v>779</v>
      </c>
      <c r="B445" t="s">
        <v>55</v>
      </c>
      <c r="C445" t="s">
        <v>46</v>
      </c>
      <c r="D445" t="s">
        <v>1371</v>
      </c>
      <c r="E445" t="s">
        <v>327</v>
      </c>
      <c r="F445" t="s">
        <v>304</v>
      </c>
      <c r="G445">
        <v>20</v>
      </c>
      <c r="H445">
        <v>0.5</v>
      </c>
      <c r="I445" s="7">
        <v>0</v>
      </c>
      <c r="J445" s="7">
        <f>[7]Inputs!$B$7</f>
        <v>4.53</v>
      </c>
      <c r="K445" s="7">
        <f>[7]Inputs!$C$7</f>
        <v>1.21</v>
      </c>
      <c r="L445" s="5" t="str">
        <f>VLOOKUP(X445,[7]Inputs!$A:$F,6,FALSE)</f>
        <v>0.9653</v>
      </c>
      <c r="M445" s="5" t="str">
        <f>VLOOKUP(X445,[7]Inputs!$A:$H,8,FALSE)</f>
        <v>1.0000</v>
      </c>
      <c r="N445" s="5" t="str">
        <f>VLOOKUP(X445,[7]Inputs!$A:$H,7,FALSE)</f>
        <v>1.0300</v>
      </c>
      <c r="O445">
        <v>0</v>
      </c>
      <c r="P445">
        <v>0.43</v>
      </c>
      <c r="Q445" s="17">
        <f>(SQRT((100/(J445*[7]Inputs!$B$9)*V445)^2/(K445^2+1)))*([7]Inputs!$B$8^2/100)</f>
        <v>15.550025024912721</v>
      </c>
      <c r="R445" s="17">
        <f>SQRT((([7]Inputs!$B$8^2/100)*100/(J445*[7]Inputs!$B$9)*V445)^2-(Q445)^2)/(2*PI()*50)</f>
        <v>5.9891693019604286E-2</v>
      </c>
      <c r="S445">
        <f>SQRT((100/(J445*[7]Inputs!$B$9))^2/(K445^2+1))*[7]Inputs!$B$8^2/100</f>
        <v>23.560643977140487</v>
      </c>
      <c r="T445">
        <f>SQRT((100/(J445*[7]Inputs!$B$9))^2-SQRT((100/(J445*[7]Inputs!$B$9))^2/(K445^2+1))^2)*[7]Inputs!$B$8^2/100/2/PI()/50</f>
        <v>9.0744989423642869E-2</v>
      </c>
      <c r="U445">
        <v>0</v>
      </c>
      <c r="V445">
        <v>0.66</v>
      </c>
      <c r="W445" t="str">
        <f t="shared" si="14"/>
        <v>PSCAD_DMAT_SF_Site.FRT_SCR4.53_XR1.21_P0.5_Q0_Site.FRT.220.2</v>
      </c>
      <c r="X445" t="str">
        <f t="shared" si="15"/>
        <v>0.5_0_4.53_1.21</v>
      </c>
      <c r="Z445">
        <v>0</v>
      </c>
    </row>
    <row r="446" spans="1:26" x14ac:dyDescent="0.25">
      <c r="A446" s="1" t="s">
        <v>780</v>
      </c>
      <c r="B446" t="s">
        <v>55</v>
      </c>
      <c r="C446" t="s">
        <v>46</v>
      </c>
      <c r="D446" t="s">
        <v>1371</v>
      </c>
      <c r="E446" t="s">
        <v>327</v>
      </c>
      <c r="F446" t="s">
        <v>304</v>
      </c>
      <c r="G446">
        <v>20</v>
      </c>
      <c r="H446">
        <v>0.5</v>
      </c>
      <c r="I446" s="7">
        <v>0</v>
      </c>
      <c r="J446" s="7">
        <f>[7]Inputs!$B$6</f>
        <v>7.06</v>
      </c>
      <c r="K446" s="7">
        <f>[7]Inputs!$C$6</f>
        <v>1.63</v>
      </c>
      <c r="L446" s="5" t="str">
        <f>VLOOKUP(X446,[7]Inputs!$A:$F,6,FALSE)</f>
        <v>0.9958</v>
      </c>
      <c r="M446" s="5" t="str">
        <f>VLOOKUP(X446,[7]Inputs!$A:$H,8,FALSE)</f>
        <v>1.0000</v>
      </c>
      <c r="N446" s="5" t="str">
        <f>VLOOKUP(X446,[7]Inputs!$A:$H,7,FALSE)</f>
        <v>1.0300</v>
      </c>
      <c r="O446">
        <v>0</v>
      </c>
      <c r="P446">
        <v>0.43</v>
      </c>
      <c r="Q446" s="17">
        <f>(SQRT((100/(J446*[7]Inputs!$B$9)*V446)^2/(K446^2+1)))*([7]Inputs!$B$8^2/100)</f>
        <v>12.409471324438538</v>
      </c>
      <c r="R446" s="17">
        <f>SQRT((([7]Inputs!$B$8^2/100)*100/(J446*[7]Inputs!$B$9)*V446)^2-(Q446)^2)/(2*PI()*50)</f>
        <v>6.4385935699593638E-2</v>
      </c>
      <c r="S446">
        <f>SQRT((100/(J446*[7]Inputs!$B$9))^2/(K446^2+1))*[7]Inputs!$B$8^2/100</f>
        <v>12.409471324438538</v>
      </c>
      <c r="T446">
        <f>SQRT((100/(J446*[7]Inputs!$B$9))^2-SQRT((100/(J446*[7]Inputs!$B$9))^2/(K446^2+1))^2)*[7]Inputs!$B$8^2/100/2/PI()/50</f>
        <v>6.4385935699593638E-2</v>
      </c>
      <c r="U446">
        <v>0</v>
      </c>
      <c r="V446">
        <v>1</v>
      </c>
      <c r="W446" t="str">
        <f t="shared" si="14"/>
        <v>PSCAD_DMAT_SF_Site.FRT_SCR7.06_XR1.63_P0.5_Q0_Site.FRT.221.1</v>
      </c>
      <c r="X446" t="str">
        <f t="shared" si="15"/>
        <v>0.5_0_7.06_1.63</v>
      </c>
      <c r="Z446">
        <v>0</v>
      </c>
    </row>
    <row r="447" spans="1:26" x14ac:dyDescent="0.25">
      <c r="A447" s="1" t="s">
        <v>781</v>
      </c>
      <c r="B447" t="s">
        <v>55</v>
      </c>
      <c r="C447" t="s">
        <v>46</v>
      </c>
      <c r="D447" t="s">
        <v>1371</v>
      </c>
      <c r="E447" t="s">
        <v>327</v>
      </c>
      <c r="F447" t="s">
        <v>304</v>
      </c>
      <c r="G447">
        <v>20</v>
      </c>
      <c r="H447">
        <v>0.5</v>
      </c>
      <c r="I447" s="7">
        <v>0</v>
      </c>
      <c r="J447" s="7">
        <f>[7]Inputs!$B$7</f>
        <v>4.53</v>
      </c>
      <c r="K447" s="7">
        <f>[7]Inputs!$C$7</f>
        <v>1.21</v>
      </c>
      <c r="L447" s="5" t="str">
        <f>VLOOKUP(X447,[7]Inputs!$A:$F,6,FALSE)</f>
        <v>0.9653</v>
      </c>
      <c r="M447" s="5" t="str">
        <f>VLOOKUP(X447,[7]Inputs!$A:$H,8,FALSE)</f>
        <v>1.0000</v>
      </c>
      <c r="N447" s="5" t="str">
        <f>VLOOKUP(X447,[7]Inputs!$A:$H,7,FALSE)</f>
        <v>1.0300</v>
      </c>
      <c r="O447">
        <v>0</v>
      </c>
      <c r="P447">
        <v>0.43</v>
      </c>
      <c r="Q447" s="17">
        <f>(SQRT((100/(J447*[7]Inputs!$B$9)*V447)^2/(K447^2+1)))*([7]Inputs!$B$8^2/100)</f>
        <v>23.560643977140487</v>
      </c>
      <c r="R447" s="17">
        <f>SQRT((([7]Inputs!$B$8^2/100)*100/(J447*[7]Inputs!$B$9)*V447)^2-(Q447)^2)/(2*PI()*50)</f>
        <v>9.0744989423642855E-2</v>
      </c>
      <c r="S447">
        <f>SQRT((100/(J447*[7]Inputs!$B$9))^2/(K447^2+1))*[7]Inputs!$B$8^2/100</f>
        <v>23.560643977140487</v>
      </c>
      <c r="T447">
        <f>SQRT((100/(J447*[7]Inputs!$B$9))^2-SQRT((100/(J447*[7]Inputs!$B$9))^2/(K447^2+1))^2)*[7]Inputs!$B$8^2/100/2/PI()/50</f>
        <v>9.0744989423642869E-2</v>
      </c>
      <c r="U447">
        <v>0</v>
      </c>
      <c r="V447">
        <v>1</v>
      </c>
      <c r="W447" t="str">
        <f t="shared" si="14"/>
        <v>PSCAD_DMAT_SF_Site.FRT_SCR4.53_XR1.21_P0.5_Q0_Site.FRT.221.2</v>
      </c>
      <c r="X447" t="str">
        <f t="shared" si="15"/>
        <v>0.5_0_4.53_1.21</v>
      </c>
      <c r="Z447">
        <v>0</v>
      </c>
    </row>
    <row r="448" spans="1:26" x14ac:dyDescent="0.25">
      <c r="A448" s="1" t="s">
        <v>782</v>
      </c>
      <c r="B448" t="s">
        <v>55</v>
      </c>
      <c r="C448" t="s">
        <v>46</v>
      </c>
      <c r="D448" t="s">
        <v>1371</v>
      </c>
      <c r="E448" t="s">
        <v>327</v>
      </c>
      <c r="F448" t="s">
        <v>304</v>
      </c>
      <c r="G448">
        <v>20</v>
      </c>
      <c r="H448">
        <v>0.5</v>
      </c>
      <c r="I448" s="7">
        <v>0</v>
      </c>
      <c r="J448" s="7">
        <f>[7]Inputs!$B$6</f>
        <v>7.06</v>
      </c>
      <c r="K448" s="7">
        <f>[7]Inputs!$C$6</f>
        <v>1.63</v>
      </c>
      <c r="L448" s="5" t="str">
        <f>VLOOKUP(X448,[7]Inputs!$A:$F,6,FALSE)</f>
        <v>0.9958</v>
      </c>
      <c r="M448" s="5" t="str">
        <f>VLOOKUP(X448,[7]Inputs!$A:$H,8,FALSE)</f>
        <v>1.0000</v>
      </c>
      <c r="N448" s="5" t="str">
        <f>VLOOKUP(X448,[7]Inputs!$A:$H,7,FALSE)</f>
        <v>1.0300</v>
      </c>
      <c r="O448">
        <v>0</v>
      </c>
      <c r="P448">
        <v>0.43</v>
      </c>
      <c r="Q448" s="17">
        <f>(SQRT((100/(J448*[7]Inputs!$B$9)*V448)^2/(K448^2+1)))*([7]Inputs!$B$8^2/100)</f>
        <v>18.614206986657809</v>
      </c>
      <c r="R448" s="17">
        <f>SQRT((([7]Inputs!$B$8^2/100)*100/(J448*[7]Inputs!$B$9)*V448)^2-(Q448)^2)/(2*PI()*50)</f>
        <v>9.657890354939043E-2</v>
      </c>
      <c r="S448">
        <f>SQRT((100/(J448*[7]Inputs!$B$9))^2/(K448^2+1))*[7]Inputs!$B$8^2/100</f>
        <v>12.409471324438538</v>
      </c>
      <c r="T448">
        <f>SQRT((100/(J448*[7]Inputs!$B$9))^2-SQRT((100/(J448*[7]Inputs!$B$9))^2/(K448^2+1))^2)*[7]Inputs!$B$8^2/100/2/PI()/50</f>
        <v>6.4385935699593638E-2</v>
      </c>
      <c r="U448">
        <v>0</v>
      </c>
      <c r="V448">
        <v>1.5</v>
      </c>
      <c r="W448" t="str">
        <f t="shared" si="14"/>
        <v>PSCAD_DMAT_SF_Site.FRT_SCR7.06_XR1.63_P0.5_Q0_Site.FRT.222.1</v>
      </c>
      <c r="X448" t="str">
        <f t="shared" si="15"/>
        <v>0.5_0_7.06_1.63</v>
      </c>
      <c r="Z448">
        <v>0</v>
      </c>
    </row>
    <row r="449" spans="1:26" x14ac:dyDescent="0.25">
      <c r="A449" s="1" t="s">
        <v>783</v>
      </c>
      <c r="B449" t="s">
        <v>55</v>
      </c>
      <c r="C449" t="s">
        <v>46</v>
      </c>
      <c r="D449" t="s">
        <v>1371</v>
      </c>
      <c r="E449" t="s">
        <v>327</v>
      </c>
      <c r="F449" t="s">
        <v>304</v>
      </c>
      <c r="G449">
        <v>20</v>
      </c>
      <c r="H449">
        <v>0.5</v>
      </c>
      <c r="I449" s="7">
        <v>0</v>
      </c>
      <c r="J449" s="7">
        <f>[7]Inputs!$B$7</f>
        <v>4.53</v>
      </c>
      <c r="K449" s="7">
        <f>[7]Inputs!$C$7</f>
        <v>1.21</v>
      </c>
      <c r="L449" s="5" t="str">
        <f>VLOOKUP(X449,[7]Inputs!$A:$F,6,FALSE)</f>
        <v>0.9653</v>
      </c>
      <c r="M449" s="5" t="str">
        <f>VLOOKUP(X449,[7]Inputs!$A:$H,8,FALSE)</f>
        <v>1.0000</v>
      </c>
      <c r="N449" s="5" t="str">
        <f>VLOOKUP(X449,[7]Inputs!$A:$H,7,FALSE)</f>
        <v>1.0300</v>
      </c>
      <c r="O449">
        <v>0</v>
      </c>
      <c r="P449">
        <v>0.43</v>
      </c>
      <c r="Q449" s="17">
        <f>(SQRT((100/(J449*[7]Inputs!$B$9)*V449)^2/(K449^2+1)))*([7]Inputs!$B$8^2/100)</f>
        <v>35.340965965710737</v>
      </c>
      <c r="R449" s="17">
        <f>SQRT((([7]Inputs!$B$8^2/100)*100/(J449*[7]Inputs!$B$9)*V449)^2-(Q449)^2)/(2*PI()*50)</f>
        <v>0.13611748413546429</v>
      </c>
      <c r="S449">
        <f>SQRT((100/(J449*[7]Inputs!$B$9))^2/(K449^2+1))*[7]Inputs!$B$8^2/100</f>
        <v>23.560643977140487</v>
      </c>
      <c r="T449">
        <f>SQRT((100/(J449*[7]Inputs!$B$9))^2-SQRT((100/(J449*[7]Inputs!$B$9))^2/(K449^2+1))^2)*[7]Inputs!$B$8^2/100/2/PI()/50</f>
        <v>9.0744989423642869E-2</v>
      </c>
      <c r="U449">
        <v>0</v>
      </c>
      <c r="V449">
        <v>1.5</v>
      </c>
      <c r="W449" t="str">
        <f t="shared" si="14"/>
        <v>PSCAD_DMAT_SF_Site.FRT_SCR4.53_XR1.21_P0.5_Q0_Site.FRT.222.2</v>
      </c>
      <c r="X449" t="str">
        <f t="shared" si="15"/>
        <v>0.5_0_4.53_1.21</v>
      </c>
      <c r="Z449">
        <v>0</v>
      </c>
    </row>
    <row r="450" spans="1:26" x14ac:dyDescent="0.25">
      <c r="A450" s="1" t="s">
        <v>784</v>
      </c>
      <c r="B450" t="s">
        <v>55</v>
      </c>
      <c r="C450" t="s">
        <v>46</v>
      </c>
      <c r="D450" t="s">
        <v>1371</v>
      </c>
      <c r="E450" t="s">
        <v>327</v>
      </c>
      <c r="F450" t="s">
        <v>304</v>
      </c>
      <c r="G450">
        <v>20</v>
      </c>
      <c r="H450">
        <v>0.5</v>
      </c>
      <c r="I450" s="7">
        <v>0</v>
      </c>
      <c r="J450" s="7">
        <f>[7]Inputs!$B$6</f>
        <v>7.06</v>
      </c>
      <c r="K450" s="7">
        <f>[7]Inputs!$C$6</f>
        <v>1.63</v>
      </c>
      <c r="L450" s="5" t="str">
        <f>VLOOKUP(X450,[7]Inputs!$A:$F,6,FALSE)</f>
        <v>0.9958</v>
      </c>
      <c r="M450" s="5" t="str">
        <f>VLOOKUP(X450,[7]Inputs!$A:$H,8,FALSE)</f>
        <v>1.0000</v>
      </c>
      <c r="N450" s="5" t="str">
        <f>VLOOKUP(X450,[7]Inputs!$A:$H,7,FALSE)</f>
        <v>1.0300</v>
      </c>
      <c r="O450">
        <v>0</v>
      </c>
      <c r="P450">
        <v>0.43</v>
      </c>
      <c r="Q450" s="17">
        <f>(SQRT((100/(J450*[7]Inputs!$B$9)*V450)^2/(K450^2+1)))*([7]Inputs!$B$8^2/100)</f>
        <v>28.54178404620864</v>
      </c>
      <c r="R450" s="17">
        <f>SQRT((([7]Inputs!$B$8^2/100)*100/(J450*[7]Inputs!$B$9)*V450)^2-(Q450)^2)/(2*PI()*50)</f>
        <v>0.14808765210906535</v>
      </c>
      <c r="S450">
        <f>SQRT((100/(J450*[7]Inputs!$B$9))^2/(K450^2+1))*[7]Inputs!$B$8^2/100</f>
        <v>12.409471324438538</v>
      </c>
      <c r="T450">
        <f>SQRT((100/(J450*[7]Inputs!$B$9))^2-SQRT((100/(J450*[7]Inputs!$B$9))^2/(K450^2+1))^2)*[7]Inputs!$B$8^2/100/2/PI()/50</f>
        <v>6.4385935699593638E-2</v>
      </c>
      <c r="U450">
        <v>0</v>
      </c>
      <c r="V450">
        <v>2.2999999999999998</v>
      </c>
      <c r="W450" t="str">
        <f t="shared" si="14"/>
        <v>PSCAD_DMAT_SF_Site.FRT_SCR7.06_XR1.63_P0.5_Q0_Site.FRT.223.1</v>
      </c>
      <c r="X450" t="str">
        <f t="shared" si="15"/>
        <v>0.5_0_7.06_1.63</v>
      </c>
      <c r="Z450">
        <v>0</v>
      </c>
    </row>
    <row r="451" spans="1:26" x14ac:dyDescent="0.25">
      <c r="A451" s="1" t="s">
        <v>785</v>
      </c>
      <c r="B451" t="s">
        <v>55</v>
      </c>
      <c r="C451" t="s">
        <v>46</v>
      </c>
      <c r="D451" t="s">
        <v>1371</v>
      </c>
      <c r="E451" t="s">
        <v>327</v>
      </c>
      <c r="F451" t="s">
        <v>304</v>
      </c>
      <c r="G451">
        <v>20</v>
      </c>
      <c r="H451">
        <v>0.5</v>
      </c>
      <c r="I451" s="7">
        <v>0</v>
      </c>
      <c r="J451" s="7">
        <f>[7]Inputs!$B$7</f>
        <v>4.53</v>
      </c>
      <c r="K451" s="7">
        <f>[7]Inputs!$C$7</f>
        <v>1.21</v>
      </c>
      <c r="L451" s="5" t="str">
        <f>VLOOKUP(X451,[7]Inputs!$A:$F,6,FALSE)</f>
        <v>0.9653</v>
      </c>
      <c r="M451" s="5" t="str">
        <f>VLOOKUP(X451,[7]Inputs!$A:$H,8,FALSE)</f>
        <v>1.0000</v>
      </c>
      <c r="N451" s="5" t="str">
        <f>VLOOKUP(X451,[7]Inputs!$A:$H,7,FALSE)</f>
        <v>1.0300</v>
      </c>
      <c r="O451">
        <v>0</v>
      </c>
      <c r="P451">
        <v>0.43</v>
      </c>
      <c r="Q451" s="17">
        <f>(SQRT((100/(J451*[7]Inputs!$B$9)*V451)^2/(K451^2+1)))*([7]Inputs!$B$8^2/100)</f>
        <v>54.189481147423116</v>
      </c>
      <c r="R451" s="17">
        <f>SQRT((([7]Inputs!$B$8^2/100)*100/(J451*[7]Inputs!$B$9)*V451)^2-(Q451)^2)/(2*PI()*50)</f>
        <v>0.20871347567437853</v>
      </c>
      <c r="S451">
        <f>SQRT((100/(J451*[7]Inputs!$B$9))^2/(K451^2+1))*[7]Inputs!$B$8^2/100</f>
        <v>23.560643977140487</v>
      </c>
      <c r="T451">
        <f>SQRT((100/(J451*[7]Inputs!$B$9))^2-SQRT((100/(J451*[7]Inputs!$B$9))^2/(K451^2+1))^2)*[7]Inputs!$B$8^2/100/2/PI()/50</f>
        <v>9.0744989423642869E-2</v>
      </c>
      <c r="U451">
        <v>0</v>
      </c>
      <c r="V451">
        <v>2.2999999999999998</v>
      </c>
      <c r="W451" t="str">
        <f t="shared" ref="W451:W514" si="18">"PSCAD_"&amp;F451&amp;"_"&amp;D451&amp;"_"&amp;E451&amp;"_SCR"&amp;ROUND(J451,2)&amp;"_XR"&amp;ROUND(K451,2)&amp;"_P"&amp;H451&amp;"_Q"&amp;I451&amp;"_"&amp;A451</f>
        <v>PSCAD_DMAT_SF_Site.FRT_SCR4.53_XR1.21_P0.5_Q0_Site.FRT.223.2</v>
      </c>
      <c r="X451" t="str">
        <f t="shared" ref="X451:X514" si="19">H451&amp;"_"&amp;I451&amp;"_"&amp;ROUND(J451,2)&amp;"_"&amp;ROUND(K451,2)</f>
        <v>0.5_0_4.53_1.21</v>
      </c>
      <c r="Z451">
        <v>0</v>
      </c>
    </row>
    <row r="452" spans="1:26" x14ac:dyDescent="0.25">
      <c r="A452" s="1" t="s">
        <v>786</v>
      </c>
      <c r="B452" t="s">
        <v>55</v>
      </c>
      <c r="C452" t="s">
        <v>46</v>
      </c>
      <c r="D452" t="s">
        <v>1371</v>
      </c>
      <c r="E452" t="s">
        <v>327</v>
      </c>
      <c r="F452" t="s">
        <v>304</v>
      </c>
      <c r="G452">
        <v>20</v>
      </c>
      <c r="H452">
        <v>0.5</v>
      </c>
      <c r="I452" s="7">
        <v>0</v>
      </c>
      <c r="J452" s="7">
        <f>[7]Inputs!$B$6</f>
        <v>7.06</v>
      </c>
      <c r="K452" s="7">
        <f>[7]Inputs!$C$6</f>
        <v>1.63</v>
      </c>
      <c r="L452" s="5" t="str">
        <f>VLOOKUP(X452,[7]Inputs!$A:$F,6,FALSE)</f>
        <v>0.9958</v>
      </c>
      <c r="M452" s="5" t="str">
        <f>VLOOKUP(X452,[7]Inputs!$A:$H,8,FALSE)</f>
        <v>1.0000</v>
      </c>
      <c r="N452" s="5" t="str">
        <f>VLOOKUP(X452,[7]Inputs!$A:$H,7,FALSE)</f>
        <v>1.0300</v>
      </c>
      <c r="O452">
        <v>0</v>
      </c>
      <c r="P452">
        <v>0.43</v>
      </c>
      <c r="Q452" s="17">
        <f>(SQRT((100/(J452*[7]Inputs!$B$9)*V452)^2/(K452^2+1)))*([7]Inputs!$B$8^2/100)</f>
        <v>49.637885297754153</v>
      </c>
      <c r="R452" s="17">
        <f>SQRT((([7]Inputs!$B$8^2/100)*100/(J452*[7]Inputs!$B$9)*V452)^2-(Q452)^2)/(2*PI()*50)</f>
        <v>0.25754374279837455</v>
      </c>
      <c r="S452">
        <f>SQRT((100/(J452*[7]Inputs!$B$9))^2/(K452^2+1))*[7]Inputs!$B$8^2/100</f>
        <v>12.409471324438538</v>
      </c>
      <c r="T452">
        <f>SQRT((100/(J452*[7]Inputs!$B$9))^2-SQRT((100/(J452*[7]Inputs!$B$9))^2/(K452^2+1))^2)*[7]Inputs!$B$8^2/100/2/PI()/50</f>
        <v>6.4385935699593638E-2</v>
      </c>
      <c r="U452">
        <v>0</v>
      </c>
      <c r="V452">
        <v>4</v>
      </c>
      <c r="W452" t="str">
        <f t="shared" si="18"/>
        <v>PSCAD_DMAT_SF_Site.FRT_SCR7.06_XR1.63_P0.5_Q0_Site.FRT.224.1</v>
      </c>
      <c r="X452" t="str">
        <f t="shared" si="19"/>
        <v>0.5_0_7.06_1.63</v>
      </c>
      <c r="Z452">
        <v>0</v>
      </c>
    </row>
    <row r="453" spans="1:26" x14ac:dyDescent="0.25">
      <c r="A453" s="1" t="s">
        <v>787</v>
      </c>
      <c r="B453" t="s">
        <v>55</v>
      </c>
      <c r="C453" t="s">
        <v>46</v>
      </c>
      <c r="D453" t="s">
        <v>1371</v>
      </c>
      <c r="E453" t="s">
        <v>327</v>
      </c>
      <c r="F453" t="s">
        <v>304</v>
      </c>
      <c r="G453">
        <v>20</v>
      </c>
      <c r="H453">
        <v>0.5</v>
      </c>
      <c r="I453" s="7">
        <v>0</v>
      </c>
      <c r="J453" s="7">
        <f>[7]Inputs!$B$7</f>
        <v>4.53</v>
      </c>
      <c r="K453" s="7">
        <f>[7]Inputs!$C$7</f>
        <v>1.21</v>
      </c>
      <c r="L453" s="5" t="str">
        <f>VLOOKUP(X453,[7]Inputs!$A:$F,6,FALSE)</f>
        <v>0.9653</v>
      </c>
      <c r="M453" s="5" t="str">
        <f>VLOOKUP(X453,[7]Inputs!$A:$H,8,FALSE)</f>
        <v>1.0000</v>
      </c>
      <c r="N453" s="5" t="str">
        <f>VLOOKUP(X453,[7]Inputs!$A:$H,7,FALSE)</f>
        <v>1.0300</v>
      </c>
      <c r="O453">
        <v>0</v>
      </c>
      <c r="P453">
        <v>0.43</v>
      </c>
      <c r="Q453" s="17">
        <f>(SQRT((100/(J453*[7]Inputs!$B$9)*V453)^2/(K453^2+1)))*([7]Inputs!$B$8^2/100)</f>
        <v>94.242575908561946</v>
      </c>
      <c r="R453" s="17">
        <f>SQRT((([7]Inputs!$B$8^2/100)*100/(J453*[7]Inputs!$B$9)*V453)^2-(Q453)^2)/(2*PI()*50)</f>
        <v>0.36297995769457142</v>
      </c>
      <c r="S453">
        <f>SQRT((100/(J453*[7]Inputs!$B$9))^2/(K453^2+1))*[7]Inputs!$B$8^2/100</f>
        <v>23.560643977140487</v>
      </c>
      <c r="T453">
        <f>SQRT((100/(J453*[7]Inputs!$B$9))^2-SQRT((100/(J453*[7]Inputs!$B$9))^2/(K453^2+1))^2)*[7]Inputs!$B$8^2/100/2/PI()/50</f>
        <v>9.0744989423642869E-2</v>
      </c>
      <c r="U453">
        <v>0</v>
      </c>
      <c r="V453">
        <v>4</v>
      </c>
      <c r="W453" t="str">
        <f t="shared" si="18"/>
        <v>PSCAD_DMAT_SF_Site.FRT_SCR4.53_XR1.21_P0.5_Q0_Site.FRT.224.2</v>
      </c>
      <c r="X453" t="str">
        <f t="shared" si="19"/>
        <v>0.5_0_4.53_1.21</v>
      </c>
      <c r="Z453">
        <v>0</v>
      </c>
    </row>
    <row r="454" spans="1:26" x14ac:dyDescent="0.25">
      <c r="A454" s="1" t="s">
        <v>788</v>
      </c>
      <c r="B454" t="s">
        <v>55</v>
      </c>
      <c r="C454" t="s">
        <v>46</v>
      </c>
      <c r="D454" t="s">
        <v>1371</v>
      </c>
      <c r="E454" t="s">
        <v>327</v>
      </c>
      <c r="F454" t="s">
        <v>304</v>
      </c>
      <c r="G454">
        <v>20</v>
      </c>
      <c r="H454">
        <v>0.5</v>
      </c>
      <c r="I454" s="7">
        <v>0</v>
      </c>
      <c r="J454" s="7">
        <f>[7]Inputs!$B$6</f>
        <v>7.06</v>
      </c>
      <c r="K454" s="7">
        <f>[7]Inputs!$C$6</f>
        <v>1.63</v>
      </c>
      <c r="L454" s="5" t="str">
        <f>VLOOKUP(X454,[7]Inputs!$A:$F,6,FALSE)</f>
        <v>0.9958</v>
      </c>
      <c r="M454" s="5" t="str">
        <f>VLOOKUP(X454,[7]Inputs!$A:$H,8,FALSE)</f>
        <v>1.0000</v>
      </c>
      <c r="N454" s="5" t="str">
        <f>VLOOKUP(X454,[7]Inputs!$A:$H,7,FALSE)</f>
        <v>1.0300</v>
      </c>
      <c r="O454">
        <v>0</v>
      </c>
      <c r="P454">
        <v>0.43</v>
      </c>
      <c r="Q454" s="17">
        <f>(SQRT((100/(J454*[7]Inputs!$B$9)*V454)^2/(K454^2+1)))*([7]Inputs!$B$8^2/100)</f>
        <v>111.68524191994686</v>
      </c>
      <c r="R454" s="17">
        <f>SQRT((([7]Inputs!$B$8^2/100)*100/(J454*[7]Inputs!$B$9)*V454)^2-(Q454)^2)/(2*PI()*50)</f>
        <v>0.57947342129634272</v>
      </c>
      <c r="S454">
        <f>SQRT((100/(J454*[7]Inputs!$B$9))^2/(K454^2+1))*[7]Inputs!$B$8^2/100</f>
        <v>12.409471324438538</v>
      </c>
      <c r="T454">
        <f>SQRT((100/(J454*[7]Inputs!$B$9))^2-SQRT((100/(J454*[7]Inputs!$B$9))^2/(K454^2+1))^2)*[7]Inputs!$B$8^2/100/2/PI()/50</f>
        <v>6.4385935699593638E-2</v>
      </c>
      <c r="U454">
        <v>0</v>
      </c>
      <c r="V454">
        <v>9</v>
      </c>
      <c r="W454" t="str">
        <f t="shared" si="18"/>
        <v>PSCAD_DMAT_SF_Site.FRT_SCR7.06_XR1.63_P0.5_Q0_Site.FRT.225.1</v>
      </c>
      <c r="X454" t="str">
        <f t="shared" si="19"/>
        <v>0.5_0_7.06_1.63</v>
      </c>
      <c r="Z454">
        <v>0</v>
      </c>
    </row>
    <row r="455" spans="1:26" x14ac:dyDescent="0.25">
      <c r="A455" s="1" t="s">
        <v>789</v>
      </c>
      <c r="B455" t="s">
        <v>55</v>
      </c>
      <c r="C455" t="s">
        <v>46</v>
      </c>
      <c r="D455" t="s">
        <v>1371</v>
      </c>
      <c r="E455" t="s">
        <v>327</v>
      </c>
      <c r="F455" t="s">
        <v>304</v>
      </c>
      <c r="G455">
        <v>20</v>
      </c>
      <c r="H455">
        <v>0.5</v>
      </c>
      <c r="I455" s="7">
        <v>0</v>
      </c>
      <c r="J455" s="7">
        <f>[7]Inputs!$B$7</f>
        <v>4.53</v>
      </c>
      <c r="K455" s="7">
        <f>[7]Inputs!$C$7</f>
        <v>1.21</v>
      </c>
      <c r="L455" s="5" t="str">
        <f>VLOOKUP(X455,[7]Inputs!$A:$F,6,FALSE)</f>
        <v>0.9653</v>
      </c>
      <c r="M455" s="5" t="str">
        <f>VLOOKUP(X455,[7]Inputs!$A:$H,8,FALSE)</f>
        <v>1.0000</v>
      </c>
      <c r="N455" s="5" t="str">
        <f>VLOOKUP(X455,[7]Inputs!$A:$H,7,FALSE)</f>
        <v>1.0300</v>
      </c>
      <c r="O455">
        <v>0</v>
      </c>
      <c r="P455">
        <v>0.43</v>
      </c>
      <c r="Q455" s="17">
        <f>(SQRT((100/(J455*[7]Inputs!$B$9)*V455)^2/(K455^2+1)))*([7]Inputs!$B$8^2/100)</f>
        <v>212.04579579426439</v>
      </c>
      <c r="R455" s="17">
        <f>SQRT((([7]Inputs!$B$8^2/100)*100/(J455*[7]Inputs!$B$9)*V455)^2-(Q455)^2)/(2*PI()*50)</f>
        <v>0.81670490481278579</v>
      </c>
      <c r="S455">
        <f>SQRT((100/(J455*[7]Inputs!$B$9))^2/(K455^2+1))*[7]Inputs!$B$8^2/100</f>
        <v>23.560643977140487</v>
      </c>
      <c r="T455">
        <f>SQRT((100/(J455*[7]Inputs!$B$9))^2-SQRT((100/(J455*[7]Inputs!$B$9))^2/(K455^2+1))^2)*[7]Inputs!$B$8^2/100/2/PI()/50</f>
        <v>9.0744989423642869E-2</v>
      </c>
      <c r="U455">
        <v>0</v>
      </c>
      <c r="V455">
        <v>9</v>
      </c>
      <c r="W455" t="str">
        <f t="shared" si="18"/>
        <v>PSCAD_DMAT_SF_Site.FRT_SCR4.53_XR1.21_P0.5_Q0_Site.FRT.225.2</v>
      </c>
      <c r="X455" t="str">
        <f t="shared" si="19"/>
        <v>0.5_0_4.53_1.21</v>
      </c>
      <c r="Z455">
        <v>0</v>
      </c>
    </row>
    <row r="456" spans="1:26" s="4" customFormat="1" x14ac:dyDescent="0.25">
      <c r="A456" s="1" t="s">
        <v>790</v>
      </c>
      <c r="B456" t="s">
        <v>55</v>
      </c>
      <c r="C456" s="4" t="s">
        <v>47</v>
      </c>
      <c r="D456" t="s">
        <v>1371</v>
      </c>
      <c r="E456" s="4" t="s">
        <v>328</v>
      </c>
      <c r="F456" t="s">
        <v>304</v>
      </c>
      <c r="G456" s="4">
        <v>40</v>
      </c>
      <c r="H456" s="4">
        <v>1</v>
      </c>
      <c r="I456" s="8">
        <v>0</v>
      </c>
      <c r="J456" s="7">
        <f>[7]Inputs!$B$6</f>
        <v>7.06</v>
      </c>
      <c r="K456" s="7">
        <f>[7]Inputs!$C$6</f>
        <v>1.63</v>
      </c>
      <c r="L456" s="5" t="str">
        <f>VLOOKUP(X456,[7]Inputs!$A:$F,6,FALSE)</f>
        <v>0.9653</v>
      </c>
      <c r="M456" s="5" t="str">
        <f>VLOOKUP(X456,[7]Inputs!$A:$H,8,FALSE)</f>
        <v>1.0000</v>
      </c>
      <c r="N456" s="5" t="str">
        <f>VLOOKUP(X456,[7]Inputs!$A:$H,7,FALSE)</f>
        <v>1.0300</v>
      </c>
      <c r="O456" s="4">
        <v>0</v>
      </c>
      <c r="P456" s="4">
        <v>0</v>
      </c>
      <c r="Q456" s="4">
        <v>0</v>
      </c>
      <c r="R456" s="4">
        <v>0</v>
      </c>
      <c r="S456">
        <f>SQRT((100/(J456*[7]Inputs!$B$9))^2/(K456^2+1))*[7]Inputs!$B$8^2/100</f>
        <v>12.409471324438538</v>
      </c>
      <c r="T456">
        <f>SQRT((100/(J456*[7]Inputs!$B$9))^2-SQRT((100/(J456*[7]Inputs!$B$9))^2/(K456^2+1))^2)*[7]Inputs!$B$8^2/100/2/PI()/50</f>
        <v>6.4385935699593638E-2</v>
      </c>
      <c r="U456" s="4">
        <v>0</v>
      </c>
      <c r="V456" s="4">
        <v>0</v>
      </c>
      <c r="W456" t="str">
        <f t="shared" si="18"/>
        <v>PSCAD_DMAT_SF_Irr.step_SCR7.06_XR1.63_P1_Q0_Irr.step.226.1</v>
      </c>
      <c r="X456" t="str">
        <f t="shared" si="19"/>
        <v>1_0_7.06_1.63</v>
      </c>
      <c r="Z456">
        <v>0</v>
      </c>
    </row>
    <row r="457" spans="1:26" s="4" customFormat="1" x14ac:dyDescent="0.25">
      <c r="A457" s="1" t="s">
        <v>791</v>
      </c>
      <c r="B457" t="s">
        <v>55</v>
      </c>
      <c r="C457" s="4" t="s">
        <v>47</v>
      </c>
      <c r="D457" t="s">
        <v>1371</v>
      </c>
      <c r="E457" s="4" t="s">
        <v>328</v>
      </c>
      <c r="F457" t="s">
        <v>304</v>
      </c>
      <c r="G457" s="4">
        <v>40</v>
      </c>
      <c r="H457" s="4">
        <v>1</v>
      </c>
      <c r="I457" s="8">
        <v>0</v>
      </c>
      <c r="J457" s="7">
        <f>[7]Inputs!$B$7</f>
        <v>4.53</v>
      </c>
      <c r="K457" s="7">
        <f>[7]Inputs!$C$7</f>
        <v>1.21</v>
      </c>
      <c r="L457" s="5" t="str">
        <f>VLOOKUP(X457,[7]Inputs!$A:$F,6,FALSE)</f>
        <v>0.9087</v>
      </c>
      <c r="M457" s="5" t="str">
        <f>VLOOKUP(X457,[7]Inputs!$A:$H,8,FALSE)</f>
        <v>1.0000</v>
      </c>
      <c r="N457" s="5" t="str">
        <f>VLOOKUP(X457,[7]Inputs!$A:$H,7,FALSE)</f>
        <v>1.0300</v>
      </c>
      <c r="O457" s="4">
        <v>0</v>
      </c>
      <c r="P457" s="4">
        <v>0</v>
      </c>
      <c r="Q457" s="4">
        <v>0</v>
      </c>
      <c r="R457" s="4">
        <v>0</v>
      </c>
      <c r="S457">
        <f>SQRT((100/(J457*[7]Inputs!$B$9))^2/(K457^2+1))*[7]Inputs!$B$8^2/100</f>
        <v>23.560643977140487</v>
      </c>
      <c r="T457">
        <f>SQRT((100/(J457*[7]Inputs!$B$9))^2-SQRT((100/(J457*[7]Inputs!$B$9))^2/(K457^2+1))^2)*[7]Inputs!$B$8^2/100/2/PI()/50</f>
        <v>9.0744989423642869E-2</v>
      </c>
      <c r="U457" s="4">
        <v>0</v>
      </c>
      <c r="V457" s="4">
        <v>0</v>
      </c>
      <c r="W457" t="str">
        <f t="shared" si="18"/>
        <v>PSCAD_DMAT_SF_Irr.step_SCR4.53_XR1.21_P1_Q0_Irr.step.226.2</v>
      </c>
      <c r="X457" t="str">
        <f t="shared" si="19"/>
        <v>1_0_4.53_1.21</v>
      </c>
      <c r="Z457">
        <v>0</v>
      </c>
    </row>
    <row r="458" spans="1:26" s="4" customFormat="1" x14ac:dyDescent="0.25">
      <c r="A458" s="1" t="s">
        <v>792</v>
      </c>
      <c r="B458" t="s">
        <v>55</v>
      </c>
      <c r="C458" s="4" t="s">
        <v>48</v>
      </c>
      <c r="D458" t="s">
        <v>1371</v>
      </c>
      <c r="E458" s="4" t="s">
        <v>328</v>
      </c>
      <c r="F458" t="s">
        <v>304</v>
      </c>
      <c r="G458" s="4">
        <v>40</v>
      </c>
      <c r="H458" s="4">
        <v>1</v>
      </c>
      <c r="I458" s="8">
        <v>0</v>
      </c>
      <c r="J458" s="7">
        <f>[7]Inputs!$B$6</f>
        <v>7.06</v>
      </c>
      <c r="K458" s="7">
        <f>[7]Inputs!$C$6</f>
        <v>1.63</v>
      </c>
      <c r="L458" s="5" t="str">
        <f>VLOOKUP(X458,[7]Inputs!$A:$F,6,FALSE)</f>
        <v>0.9653</v>
      </c>
      <c r="M458" s="5" t="str">
        <f>VLOOKUP(X458,[7]Inputs!$A:$H,8,FALSE)</f>
        <v>1.0000</v>
      </c>
      <c r="N458" s="5" t="str">
        <f>VLOOKUP(X458,[7]Inputs!$A:$H,7,FALSE)</f>
        <v>1.0300</v>
      </c>
      <c r="O458" s="4">
        <v>0</v>
      </c>
      <c r="P458" s="4">
        <v>0</v>
      </c>
      <c r="Q458" s="4">
        <v>0</v>
      </c>
      <c r="R458" s="4">
        <v>0</v>
      </c>
      <c r="S458">
        <f>SQRT((100/(J458*[7]Inputs!$B$9))^2/(K458^2+1))*[7]Inputs!$B$8^2/100</f>
        <v>12.409471324438538</v>
      </c>
      <c r="T458">
        <f>SQRT((100/(J458*[7]Inputs!$B$9))^2-SQRT((100/(J458*[7]Inputs!$B$9))^2/(K458^2+1))^2)*[7]Inputs!$B$8^2/100/2/PI()/50</f>
        <v>6.4385935699593638E-2</v>
      </c>
      <c r="U458" s="4">
        <v>0</v>
      </c>
      <c r="V458" s="4">
        <v>0</v>
      </c>
      <c r="W458" t="str">
        <f t="shared" si="18"/>
        <v>PSCAD_DMAT_SF_Irr.step_SCR7.06_XR1.63_P1_Q0_Irr.step.227.1</v>
      </c>
      <c r="X458" t="str">
        <f t="shared" si="19"/>
        <v>1_0_7.06_1.63</v>
      </c>
      <c r="Z458">
        <v>0</v>
      </c>
    </row>
    <row r="459" spans="1:26" s="4" customFormat="1" x14ac:dyDescent="0.25">
      <c r="A459" s="1" t="s">
        <v>793</v>
      </c>
      <c r="B459" t="s">
        <v>55</v>
      </c>
      <c r="C459" s="4" t="s">
        <v>48</v>
      </c>
      <c r="D459" t="s">
        <v>1371</v>
      </c>
      <c r="E459" s="4" t="s">
        <v>328</v>
      </c>
      <c r="F459" t="s">
        <v>304</v>
      </c>
      <c r="G459" s="4">
        <v>40</v>
      </c>
      <c r="H459" s="4">
        <v>1</v>
      </c>
      <c r="I459" s="8">
        <v>0</v>
      </c>
      <c r="J459" s="7">
        <f>[7]Inputs!$B$7</f>
        <v>4.53</v>
      </c>
      <c r="K459" s="7">
        <f>[7]Inputs!$C$7</f>
        <v>1.21</v>
      </c>
      <c r="L459" s="5" t="str">
        <f>VLOOKUP(X459,[7]Inputs!$A:$F,6,FALSE)</f>
        <v>0.9087</v>
      </c>
      <c r="M459" s="5" t="str">
        <f>VLOOKUP(X459,[7]Inputs!$A:$H,8,FALSE)</f>
        <v>1.0000</v>
      </c>
      <c r="N459" s="5" t="str">
        <f>VLOOKUP(X459,[7]Inputs!$A:$H,7,FALSE)</f>
        <v>1.0300</v>
      </c>
      <c r="O459" s="4">
        <v>0</v>
      </c>
      <c r="P459" s="4">
        <v>0</v>
      </c>
      <c r="Q459" s="4">
        <v>0</v>
      </c>
      <c r="R459" s="4">
        <v>0</v>
      </c>
      <c r="S459">
        <f>SQRT((100/(J459*[7]Inputs!$B$9))^2/(K459^2+1))*[7]Inputs!$B$8^2/100</f>
        <v>23.560643977140487</v>
      </c>
      <c r="T459">
        <f>SQRT((100/(J459*[7]Inputs!$B$9))^2-SQRT((100/(J459*[7]Inputs!$B$9))^2/(K459^2+1))^2)*[7]Inputs!$B$8^2/100/2/PI()/50</f>
        <v>9.0744989423642869E-2</v>
      </c>
      <c r="U459" s="4">
        <v>0</v>
      </c>
      <c r="V459" s="4">
        <v>0</v>
      </c>
      <c r="W459" t="str">
        <f t="shared" si="18"/>
        <v>PSCAD_DMAT_SF_Irr.step_SCR4.53_XR1.21_P1_Q0_Irr.step.227.2</v>
      </c>
      <c r="X459" t="str">
        <f t="shared" si="19"/>
        <v>1_0_4.53_1.21</v>
      </c>
      <c r="Z459">
        <v>0</v>
      </c>
    </row>
    <row r="460" spans="1:26" s="4" customFormat="1" x14ac:dyDescent="0.25">
      <c r="A460" s="1" t="s">
        <v>794</v>
      </c>
      <c r="B460" t="s">
        <v>55</v>
      </c>
      <c r="C460" s="4" t="s">
        <v>48</v>
      </c>
      <c r="D460" t="s">
        <v>1371</v>
      </c>
      <c r="E460" s="4" t="s">
        <v>328</v>
      </c>
      <c r="F460" t="s">
        <v>304</v>
      </c>
      <c r="G460" s="4">
        <v>40</v>
      </c>
      <c r="H460" s="4">
        <v>0.5</v>
      </c>
      <c r="I460" s="8">
        <v>0</v>
      </c>
      <c r="J460" s="7">
        <f>[7]Inputs!$B$6</f>
        <v>7.06</v>
      </c>
      <c r="K460" s="7">
        <f>[7]Inputs!$C$6</f>
        <v>1.63</v>
      </c>
      <c r="L460" s="5" t="str">
        <f>VLOOKUP(X460,[7]Inputs!$A:$F,6,FALSE)</f>
        <v>0.9958</v>
      </c>
      <c r="M460" s="5" t="str">
        <f>VLOOKUP(X460,[7]Inputs!$A:$H,8,FALSE)</f>
        <v>1.0000</v>
      </c>
      <c r="N460" s="5" t="str">
        <f>VLOOKUP(X460,[7]Inputs!$A:$H,7,FALSE)</f>
        <v>1.0300</v>
      </c>
      <c r="O460" s="4">
        <v>0</v>
      </c>
      <c r="P460" s="4">
        <v>0</v>
      </c>
      <c r="Q460" s="4">
        <v>0</v>
      </c>
      <c r="R460" s="4">
        <v>0</v>
      </c>
      <c r="S460">
        <f>SQRT((100/(J460*[7]Inputs!$B$9))^2/(K460^2+1))*[7]Inputs!$B$8^2/100</f>
        <v>12.409471324438538</v>
      </c>
      <c r="T460">
        <f>SQRT((100/(J460*[7]Inputs!$B$9))^2-SQRT((100/(J460*[7]Inputs!$B$9))^2/(K460^2+1))^2)*[7]Inputs!$B$8^2/100/2/PI()/50</f>
        <v>6.4385935699593638E-2</v>
      </c>
      <c r="U460" s="4">
        <v>0</v>
      </c>
      <c r="V460" s="4">
        <v>0</v>
      </c>
      <c r="W460" t="str">
        <f t="shared" si="18"/>
        <v>PSCAD_DMAT_SF_Irr.step_SCR7.06_XR1.63_P0.5_Q0_Irr.step.228.1</v>
      </c>
      <c r="X460" t="str">
        <f t="shared" si="19"/>
        <v>0.5_0_7.06_1.63</v>
      </c>
      <c r="Z460">
        <v>0</v>
      </c>
    </row>
    <row r="461" spans="1:26" s="4" customFormat="1" x14ac:dyDescent="0.25">
      <c r="A461" s="1" t="s">
        <v>795</v>
      </c>
      <c r="B461" t="s">
        <v>55</v>
      </c>
      <c r="C461" s="4" t="s">
        <v>48</v>
      </c>
      <c r="D461" t="s">
        <v>1371</v>
      </c>
      <c r="E461" s="4" t="s">
        <v>328</v>
      </c>
      <c r="F461" t="s">
        <v>304</v>
      </c>
      <c r="G461" s="4">
        <v>40</v>
      </c>
      <c r="H461" s="4">
        <v>0.5</v>
      </c>
      <c r="I461" s="8">
        <v>0</v>
      </c>
      <c r="J461" s="7">
        <f>[7]Inputs!$B$7</f>
        <v>4.53</v>
      </c>
      <c r="K461" s="7">
        <f>[7]Inputs!$C$7</f>
        <v>1.21</v>
      </c>
      <c r="L461" s="5" t="str">
        <f>VLOOKUP(X461,[7]Inputs!$A:$F,6,FALSE)</f>
        <v>0.9653</v>
      </c>
      <c r="M461" s="5" t="str">
        <f>VLOOKUP(X461,[7]Inputs!$A:$H,8,FALSE)</f>
        <v>1.0000</v>
      </c>
      <c r="N461" s="5" t="str">
        <f>VLOOKUP(X461,[7]Inputs!$A:$H,7,FALSE)</f>
        <v>1.0300</v>
      </c>
      <c r="O461" s="4">
        <v>0</v>
      </c>
      <c r="P461" s="4">
        <v>0</v>
      </c>
      <c r="Q461" s="4">
        <v>0</v>
      </c>
      <c r="R461" s="4">
        <v>0</v>
      </c>
      <c r="S461">
        <f>SQRT((100/(J461*[7]Inputs!$B$9))^2/(K461^2+1))*[7]Inputs!$B$8^2/100</f>
        <v>23.560643977140487</v>
      </c>
      <c r="T461">
        <f>SQRT((100/(J461*[7]Inputs!$B$9))^2-SQRT((100/(J461*[7]Inputs!$B$9))^2/(K461^2+1))^2)*[7]Inputs!$B$8^2/100/2/PI()/50</f>
        <v>9.0744989423642869E-2</v>
      </c>
      <c r="U461" s="4">
        <v>0</v>
      </c>
      <c r="V461" s="4">
        <v>0</v>
      </c>
      <c r="W461" t="str">
        <f t="shared" si="18"/>
        <v>PSCAD_DMAT_SF_Irr.step_SCR4.53_XR1.21_P0.5_Q0_Irr.step.228.2</v>
      </c>
      <c r="X461" t="str">
        <f t="shared" si="19"/>
        <v>0.5_0_4.53_1.21</v>
      </c>
      <c r="Z461">
        <v>0</v>
      </c>
    </row>
    <row r="462" spans="1:26" s="4" customFormat="1" x14ac:dyDescent="0.25">
      <c r="A462" s="1" t="s">
        <v>796</v>
      </c>
      <c r="B462" t="s">
        <v>55</v>
      </c>
      <c r="C462" s="4" t="s">
        <v>47</v>
      </c>
      <c r="D462" t="s">
        <v>1371</v>
      </c>
      <c r="E462" s="4" t="s">
        <v>328</v>
      </c>
      <c r="F462" t="s">
        <v>304</v>
      </c>
      <c r="G462" s="4">
        <v>40</v>
      </c>
      <c r="H462" s="4">
        <v>0.5</v>
      </c>
      <c r="I462" s="8">
        <v>0</v>
      </c>
      <c r="J462" s="7">
        <f>[7]Inputs!$B$6</f>
        <v>7.06</v>
      </c>
      <c r="K462" s="7">
        <f>[7]Inputs!$C$6</f>
        <v>1.63</v>
      </c>
      <c r="L462" s="5" t="str">
        <f>VLOOKUP(X462,[7]Inputs!$A:$F,6,FALSE)</f>
        <v>0.9958</v>
      </c>
      <c r="M462" s="5" t="str">
        <f>VLOOKUP(X462,[7]Inputs!$A:$H,8,FALSE)</f>
        <v>1.0000</v>
      </c>
      <c r="N462" s="5" t="str">
        <f>VLOOKUP(X462,[7]Inputs!$A:$H,7,FALSE)</f>
        <v>1.0300</v>
      </c>
      <c r="O462" s="4">
        <v>0</v>
      </c>
      <c r="P462" s="4">
        <v>0</v>
      </c>
      <c r="Q462" s="4">
        <v>0</v>
      </c>
      <c r="R462" s="4">
        <v>0</v>
      </c>
      <c r="S462">
        <f>SQRT((100/(J462*[7]Inputs!$B$9))^2/(K462^2+1))*[7]Inputs!$B$8^2/100</f>
        <v>12.409471324438538</v>
      </c>
      <c r="T462">
        <f>SQRT((100/(J462*[7]Inputs!$B$9))^2-SQRT((100/(J462*[7]Inputs!$B$9))^2/(K462^2+1))^2)*[7]Inputs!$B$8^2/100/2/PI()/50</f>
        <v>6.4385935699593638E-2</v>
      </c>
      <c r="U462" s="4">
        <v>0</v>
      </c>
      <c r="V462" s="4">
        <v>0</v>
      </c>
      <c r="W462" t="str">
        <f t="shared" si="18"/>
        <v>PSCAD_DMAT_SF_Irr.step_SCR7.06_XR1.63_P0.5_Q0_Irr.step.229.1</v>
      </c>
      <c r="X462" t="str">
        <f t="shared" si="19"/>
        <v>0.5_0_7.06_1.63</v>
      </c>
      <c r="Z462">
        <v>0</v>
      </c>
    </row>
    <row r="463" spans="1:26" s="4" customFormat="1" x14ac:dyDescent="0.25">
      <c r="A463" s="1" t="s">
        <v>797</v>
      </c>
      <c r="B463" t="s">
        <v>55</v>
      </c>
      <c r="C463" s="4" t="s">
        <v>47</v>
      </c>
      <c r="D463" t="s">
        <v>1371</v>
      </c>
      <c r="E463" s="4" t="s">
        <v>328</v>
      </c>
      <c r="F463" t="s">
        <v>304</v>
      </c>
      <c r="G463" s="4">
        <v>40</v>
      </c>
      <c r="H463" s="4">
        <v>0.5</v>
      </c>
      <c r="I463" s="8">
        <v>0</v>
      </c>
      <c r="J463" s="7">
        <f>[7]Inputs!$B$7</f>
        <v>4.53</v>
      </c>
      <c r="K463" s="7">
        <f>[7]Inputs!$C$7</f>
        <v>1.21</v>
      </c>
      <c r="L463" s="5" t="str">
        <f>VLOOKUP(X463,[7]Inputs!$A:$F,6,FALSE)</f>
        <v>0.9653</v>
      </c>
      <c r="M463" s="5" t="str">
        <f>VLOOKUP(X463,[7]Inputs!$A:$H,8,FALSE)</f>
        <v>1.0000</v>
      </c>
      <c r="N463" s="5" t="str">
        <f>VLOOKUP(X463,[7]Inputs!$A:$H,7,FALSE)</f>
        <v>1.0300</v>
      </c>
      <c r="O463" s="4">
        <v>0</v>
      </c>
      <c r="P463" s="4">
        <v>0</v>
      </c>
      <c r="Q463" s="4">
        <v>0</v>
      </c>
      <c r="R463" s="4">
        <v>0</v>
      </c>
      <c r="S463">
        <f>SQRT((100/(J463*[7]Inputs!$B$9))^2/(K463^2+1))*[7]Inputs!$B$8^2/100</f>
        <v>23.560643977140487</v>
      </c>
      <c r="T463">
        <f>SQRT((100/(J463*[7]Inputs!$B$9))^2-SQRT((100/(J463*[7]Inputs!$B$9))^2/(K463^2+1))^2)*[7]Inputs!$B$8^2/100/2/PI()/50</f>
        <v>9.0744989423642869E-2</v>
      </c>
      <c r="U463" s="4">
        <v>0</v>
      </c>
      <c r="V463" s="4">
        <v>0</v>
      </c>
      <c r="W463" t="str">
        <f t="shared" si="18"/>
        <v>PSCAD_DMAT_SF_Irr.step_SCR4.53_XR1.21_P0.5_Q0_Irr.step.229.2</v>
      </c>
      <c r="X463" t="str">
        <f t="shared" si="19"/>
        <v>0.5_0_4.53_1.21</v>
      </c>
      <c r="Z463">
        <v>0</v>
      </c>
    </row>
    <row r="464" spans="1:26" s="4" customFormat="1" x14ac:dyDescent="0.25">
      <c r="A464" s="1" t="s">
        <v>798</v>
      </c>
      <c r="B464" t="s">
        <v>55</v>
      </c>
      <c r="C464" s="4" t="s">
        <v>50</v>
      </c>
      <c r="D464" t="s">
        <v>1371</v>
      </c>
      <c r="E464" s="4" t="s">
        <v>329</v>
      </c>
      <c r="F464" t="s">
        <v>304</v>
      </c>
      <c r="G464" s="4">
        <v>25</v>
      </c>
      <c r="H464" s="4">
        <v>1</v>
      </c>
      <c r="I464" s="8">
        <v>-0.39500000000000002</v>
      </c>
      <c r="J464" s="7">
        <f>[7]Inputs!$B$6</f>
        <v>7.06</v>
      </c>
      <c r="K464" s="7">
        <f>[7]Inputs!$C$6</f>
        <v>1.63</v>
      </c>
      <c r="L464" s="5" t="str">
        <f>VLOOKUP(X464,[7]Inputs!$A:$F,6,FALSE)</f>
        <v>1.0148</v>
      </c>
      <c r="M464" s="5" t="str">
        <f>VLOOKUP(X464,[7]Inputs!$A:$H,8,FALSE)</f>
        <v>0.9750</v>
      </c>
      <c r="N464" s="5" t="str">
        <f>VLOOKUP(X464,[7]Inputs!$A:$H,7,FALSE)</f>
        <v>1.0100</v>
      </c>
      <c r="O464" s="4">
        <v>0</v>
      </c>
      <c r="P464" s="4">
        <v>2.5</v>
      </c>
      <c r="Q464" s="4">
        <v>0</v>
      </c>
      <c r="R464" s="4">
        <v>0</v>
      </c>
      <c r="S464">
        <f>SQRT((100/(J464*[7]Inputs!$B$9))^2/(K464^2+1))*[7]Inputs!$B$8^2/100</f>
        <v>12.409471324438538</v>
      </c>
      <c r="T464">
        <f>SQRT((100/(J464*[7]Inputs!$B$9))^2-SQRT((100/(J464*[7]Inputs!$B$9))^2/(K464^2+1))^2)*[7]Inputs!$B$8^2/100/2/PI()/50</f>
        <v>6.4385935699593638E-2</v>
      </c>
      <c r="U464">
        <v>-0.15</v>
      </c>
      <c r="V464" s="4">
        <v>0</v>
      </c>
      <c r="W464" t="str">
        <f t="shared" si="18"/>
        <v>PSCAD_DMAT_SF_Coord.LVRT_SCR7.06_XR1.63_P1_Q-0.395_Coord.LVRT.230.1</v>
      </c>
      <c r="X464" t="str">
        <f t="shared" si="19"/>
        <v>1_-0.395_7.06_1.63</v>
      </c>
      <c r="Z464">
        <v>0</v>
      </c>
    </row>
    <row r="465" spans="1:28" s="4" customFormat="1" x14ac:dyDescent="0.25">
      <c r="A465" s="1" t="s">
        <v>799</v>
      </c>
      <c r="B465" t="s">
        <v>55</v>
      </c>
      <c r="C465" s="4" t="s">
        <v>50</v>
      </c>
      <c r="D465" t="s">
        <v>1371</v>
      </c>
      <c r="E465" s="4" t="s">
        <v>329</v>
      </c>
      <c r="F465" t="s">
        <v>304</v>
      </c>
      <c r="G465" s="4">
        <v>25</v>
      </c>
      <c r="H465" s="4">
        <v>1</v>
      </c>
      <c r="I465" s="8">
        <v>-0.39500000000000002</v>
      </c>
      <c r="J465" s="7">
        <f>[7]Inputs!$B$6</f>
        <v>7.06</v>
      </c>
      <c r="K465" s="7">
        <f>[7]Inputs!$C$6</f>
        <v>1.63</v>
      </c>
      <c r="L465" s="5" t="str">
        <f>VLOOKUP(X465,[7]Inputs!$A:$F,6,FALSE)</f>
        <v>1.0148</v>
      </c>
      <c r="M465" s="5" t="str">
        <f>VLOOKUP(X465,[7]Inputs!$A:$H,8,FALSE)</f>
        <v>0.9750</v>
      </c>
      <c r="N465" s="5" t="str">
        <f>VLOOKUP(X465,[7]Inputs!$A:$H,7,FALSE)</f>
        <v>1.0100</v>
      </c>
      <c r="O465" s="4">
        <v>0</v>
      </c>
      <c r="P465" s="4">
        <v>2.5</v>
      </c>
      <c r="Q465" s="4">
        <v>0</v>
      </c>
      <c r="R465" s="4">
        <v>0</v>
      </c>
      <c r="S465">
        <f>SQRT((100/(J465*[7]Inputs!$B$9))^2/(K465^2+1))*[7]Inputs!$B$8^2/100</f>
        <v>12.409471324438538</v>
      </c>
      <c r="T465">
        <f>SQRT((100/(J465*[7]Inputs!$B$9))^2-SQRT((100/(J465*[7]Inputs!$B$9))^2/(K465^2+1))^2)*[7]Inputs!$B$8^2/100/2/PI()/50</f>
        <v>6.4385935699593638E-2</v>
      </c>
      <c r="U465">
        <v>-0.25</v>
      </c>
      <c r="V465" s="4">
        <v>0</v>
      </c>
      <c r="W465" t="str">
        <f t="shared" si="18"/>
        <v>PSCAD_DMAT_SF_Coord.LVRT_SCR7.06_XR1.63_P1_Q-0.395_Coord.LVRT.230.2</v>
      </c>
      <c r="X465" t="str">
        <f t="shared" si="19"/>
        <v>1_-0.395_7.06_1.63</v>
      </c>
      <c r="Z465">
        <v>0</v>
      </c>
    </row>
    <row r="466" spans="1:28" s="4" customFormat="1" x14ac:dyDescent="0.25">
      <c r="A466" s="1" t="s">
        <v>800</v>
      </c>
      <c r="B466" t="s">
        <v>55</v>
      </c>
      <c r="C466" s="4" t="s">
        <v>50</v>
      </c>
      <c r="D466" t="s">
        <v>1371</v>
      </c>
      <c r="E466" s="4" t="s">
        <v>329</v>
      </c>
      <c r="F466" t="s">
        <v>304</v>
      </c>
      <c r="G466" s="4">
        <v>25</v>
      </c>
      <c r="H466" s="4">
        <v>1</v>
      </c>
      <c r="I466" s="8">
        <v>0.39500000000000002</v>
      </c>
      <c r="J466" s="7">
        <f>[7]Inputs!$B$6</f>
        <v>7.06</v>
      </c>
      <c r="K466" s="7">
        <f>[7]Inputs!$C$6</f>
        <v>1.63</v>
      </c>
      <c r="L466" s="5" t="str">
        <f>VLOOKUP(X466,[7]Inputs!$A:$F,6,FALSE)</f>
        <v>0.9161</v>
      </c>
      <c r="M466" s="5" t="str">
        <f>VLOOKUP(X466,[7]Inputs!$A:$H,8,FALSE)</f>
        <v>1.0500</v>
      </c>
      <c r="N466" s="5" t="str">
        <f>VLOOKUP(X466,[7]Inputs!$A:$H,7,FALSE)</f>
        <v>1.0500</v>
      </c>
      <c r="O466" s="4">
        <v>0</v>
      </c>
      <c r="P466" s="4">
        <v>2.5</v>
      </c>
      <c r="Q466" s="4">
        <v>0</v>
      </c>
      <c r="R466" s="4">
        <v>0</v>
      </c>
      <c r="S466">
        <f>SQRT((100/(J466*[7]Inputs!$B$9))^2/(K466^2+1))*[7]Inputs!$B$8^2/100</f>
        <v>12.409471324438538</v>
      </c>
      <c r="T466">
        <f>SQRT((100/(J466*[7]Inputs!$B$9))^2-SQRT((100/(J466*[7]Inputs!$B$9))^2/(K466^2+1))^2)*[7]Inputs!$B$8^2/100/2/PI()/50</f>
        <v>6.4385935699593638E-2</v>
      </c>
      <c r="U466">
        <v>-0.15</v>
      </c>
      <c r="V466" s="4">
        <v>0</v>
      </c>
      <c r="W466" t="str">
        <f t="shared" si="18"/>
        <v>PSCAD_DMAT_SF_Coord.LVRT_SCR7.06_XR1.63_P1_Q0.395_Coord.LVRT.231.1</v>
      </c>
      <c r="X466" t="str">
        <f t="shared" si="19"/>
        <v>1_0.395_7.06_1.63</v>
      </c>
      <c r="Z466">
        <v>0</v>
      </c>
    </row>
    <row r="467" spans="1:28" s="4" customFormat="1" x14ac:dyDescent="0.25">
      <c r="A467" s="1" t="s">
        <v>801</v>
      </c>
      <c r="B467" t="s">
        <v>55</v>
      </c>
      <c r="C467" s="4" t="s">
        <v>50</v>
      </c>
      <c r="D467" t="s">
        <v>1371</v>
      </c>
      <c r="E467" s="4" t="s">
        <v>329</v>
      </c>
      <c r="F467" t="s">
        <v>304</v>
      </c>
      <c r="G467" s="4">
        <v>25</v>
      </c>
      <c r="H467" s="4">
        <v>1</v>
      </c>
      <c r="I467" s="8">
        <v>0.39500000000000002</v>
      </c>
      <c r="J467" s="7">
        <f>[7]Inputs!$B$6</f>
        <v>7.06</v>
      </c>
      <c r="K467" s="7">
        <f>[7]Inputs!$C$6</f>
        <v>1.63</v>
      </c>
      <c r="L467" s="5" t="str">
        <f>VLOOKUP(X467,[7]Inputs!$A:$F,6,FALSE)</f>
        <v>0.9161</v>
      </c>
      <c r="M467" s="5" t="str">
        <f>VLOOKUP(X467,[7]Inputs!$A:$H,8,FALSE)</f>
        <v>1.0500</v>
      </c>
      <c r="N467" s="5" t="str">
        <f>VLOOKUP(X467,[7]Inputs!$A:$H,7,FALSE)</f>
        <v>1.0500</v>
      </c>
      <c r="O467" s="4">
        <v>0</v>
      </c>
      <c r="P467" s="4">
        <v>2.5</v>
      </c>
      <c r="Q467" s="4">
        <v>0</v>
      </c>
      <c r="R467" s="4">
        <v>0</v>
      </c>
      <c r="S467">
        <f>SQRT((100/(J467*[7]Inputs!$B$9))^2/(K467^2+1))*[7]Inputs!$B$8^2/100</f>
        <v>12.409471324438538</v>
      </c>
      <c r="T467">
        <f>SQRT((100/(J467*[7]Inputs!$B$9))^2-SQRT((100/(J467*[7]Inputs!$B$9))^2/(K467^2+1))^2)*[7]Inputs!$B$8^2/100/2/PI()/50</f>
        <v>6.4385935699593638E-2</v>
      </c>
      <c r="U467">
        <v>-0.29733198165892899</v>
      </c>
      <c r="V467" s="4">
        <v>0</v>
      </c>
      <c r="W467" t="str">
        <f t="shared" si="18"/>
        <v>PSCAD_DMAT_SF_Coord.LVRT_SCR7.06_XR1.63_P1_Q0.395_Coord.LVRT.231.2</v>
      </c>
      <c r="X467" t="str">
        <f t="shared" si="19"/>
        <v>1_0.395_7.06_1.63</v>
      </c>
      <c r="Z467">
        <v>0</v>
      </c>
    </row>
    <row r="468" spans="1:28" s="4" customFormat="1" x14ac:dyDescent="0.25">
      <c r="A468" s="1" t="s">
        <v>802</v>
      </c>
      <c r="B468" t="s">
        <v>55</v>
      </c>
      <c r="C468" s="4" t="s">
        <v>49</v>
      </c>
      <c r="D468" t="s">
        <v>1371</v>
      </c>
      <c r="E468" s="4" t="s">
        <v>330</v>
      </c>
      <c r="F468" t="s">
        <v>304</v>
      </c>
      <c r="G468" s="4">
        <v>25</v>
      </c>
      <c r="H468" s="4">
        <v>1</v>
      </c>
      <c r="I468" s="8">
        <v>-0.39500000000000002</v>
      </c>
      <c r="J468" s="7">
        <f>[7]Inputs!$B$6</f>
        <v>7.06</v>
      </c>
      <c r="K468" s="7">
        <f>[7]Inputs!$C$6</f>
        <v>1.63</v>
      </c>
      <c r="L468" s="5" t="str">
        <f>VLOOKUP(X468,[7]Inputs!$A:$F,6,FALSE)</f>
        <v>1.0148</v>
      </c>
      <c r="M468" s="5" t="str">
        <f>VLOOKUP(X468,[7]Inputs!$A:$H,8,FALSE)</f>
        <v>0.9750</v>
      </c>
      <c r="N468" s="5" t="str">
        <f>VLOOKUP(X468,[7]Inputs!$A:$H,7,FALSE)</f>
        <v>1.0100</v>
      </c>
      <c r="O468" s="4">
        <v>0</v>
      </c>
      <c r="P468" s="4">
        <v>2.5</v>
      </c>
      <c r="Q468" s="4">
        <v>0</v>
      </c>
      <c r="R468" s="4">
        <v>0</v>
      </c>
      <c r="S468">
        <f>SQRT((100/(J468*[7]Inputs!$B$9))^2/(K468^2+1))*[7]Inputs!$B$8^2/100</f>
        <v>12.409471324438538</v>
      </c>
      <c r="T468">
        <f>SQRT((100/(J468*[7]Inputs!$B$9))^2-SQRT((100/(J468*[7]Inputs!$B$9))^2/(K468^2+1))^2)*[7]Inputs!$B$8^2/100/2/PI()/50</f>
        <v>6.4385935699593638E-2</v>
      </c>
      <c r="U468">
        <v>0.28000000000000003</v>
      </c>
      <c r="V468" s="4">
        <v>0</v>
      </c>
      <c r="W468" t="str">
        <f t="shared" si="18"/>
        <v>PSCAD_DMAT_SF_Coord.HVRT_SCR7.06_XR1.63_P1_Q-0.395_Coord.HVRT.232.1</v>
      </c>
      <c r="X468" t="str">
        <f t="shared" si="19"/>
        <v>1_-0.395_7.06_1.63</v>
      </c>
      <c r="Z468">
        <v>0</v>
      </c>
    </row>
    <row r="469" spans="1:28" s="4" customFormat="1" x14ac:dyDescent="0.25">
      <c r="A469" s="1" t="s">
        <v>803</v>
      </c>
      <c r="B469" t="s">
        <v>55</v>
      </c>
      <c r="C469" s="4" t="s">
        <v>49</v>
      </c>
      <c r="D469" t="s">
        <v>1371</v>
      </c>
      <c r="E469" s="4" t="s">
        <v>330</v>
      </c>
      <c r="F469" t="s">
        <v>304</v>
      </c>
      <c r="G469" s="4">
        <v>25</v>
      </c>
      <c r="H469" s="4">
        <v>1</v>
      </c>
      <c r="I469" s="8">
        <v>-0.39500000000000002</v>
      </c>
      <c r="J469" s="7">
        <f>[7]Inputs!$B$6</f>
        <v>7.06</v>
      </c>
      <c r="K469" s="7">
        <f>[7]Inputs!$C$6</f>
        <v>1.63</v>
      </c>
      <c r="L469" s="5" t="str">
        <f>VLOOKUP(X469,[7]Inputs!$A:$F,6,FALSE)</f>
        <v>1.0148</v>
      </c>
      <c r="M469" s="5" t="str">
        <f>VLOOKUP(X469,[7]Inputs!$A:$H,8,FALSE)</f>
        <v>0.9750</v>
      </c>
      <c r="N469" s="5" t="str">
        <f>VLOOKUP(X469,[7]Inputs!$A:$H,7,FALSE)</f>
        <v>1.0100</v>
      </c>
      <c r="O469" s="4">
        <v>0</v>
      </c>
      <c r="P469" s="4">
        <v>2.5</v>
      </c>
      <c r="Q469" s="4">
        <v>0</v>
      </c>
      <c r="R469" s="4">
        <v>0</v>
      </c>
      <c r="S469">
        <f>SQRT((100/(J469*[7]Inputs!$B$9))^2/(K469^2+1))*[7]Inputs!$B$8^2/100</f>
        <v>12.409471324438538</v>
      </c>
      <c r="T469">
        <f>SQRT((100/(J469*[7]Inputs!$B$9))^2-SQRT((100/(J469*[7]Inputs!$B$9))^2/(K469^2+1))^2)*[7]Inputs!$B$8^2/100/2/PI()/50</f>
        <v>6.4385935699593638E-2</v>
      </c>
      <c r="U469">
        <v>0.35504803419113501</v>
      </c>
      <c r="V469" s="4">
        <v>0</v>
      </c>
      <c r="W469" t="str">
        <f t="shared" si="18"/>
        <v>PSCAD_DMAT_SF_Coord.HVRT_SCR7.06_XR1.63_P1_Q-0.395_Coord.HVRT.232.2</v>
      </c>
      <c r="X469" t="str">
        <f t="shared" si="19"/>
        <v>1_-0.395_7.06_1.63</v>
      </c>
      <c r="Z469">
        <v>0</v>
      </c>
    </row>
    <row r="470" spans="1:28" s="4" customFormat="1" x14ac:dyDescent="0.25">
      <c r="A470" s="1" t="s">
        <v>804</v>
      </c>
      <c r="B470" t="s">
        <v>55</v>
      </c>
      <c r="C470" s="4" t="s">
        <v>49</v>
      </c>
      <c r="D470" t="s">
        <v>1371</v>
      </c>
      <c r="E470" s="4" t="s">
        <v>330</v>
      </c>
      <c r="F470" t="s">
        <v>304</v>
      </c>
      <c r="G470" s="4">
        <v>25</v>
      </c>
      <c r="H470" s="4">
        <v>1</v>
      </c>
      <c r="I470" s="8">
        <v>0.39500000000000002</v>
      </c>
      <c r="J470" s="7">
        <f>[7]Inputs!$B$6</f>
        <v>7.06</v>
      </c>
      <c r="K470" s="7">
        <f>[7]Inputs!$C$6</f>
        <v>1.63</v>
      </c>
      <c r="L470" s="5" t="str">
        <f>VLOOKUP(X470,[7]Inputs!$A:$F,6,FALSE)</f>
        <v>0.9161</v>
      </c>
      <c r="M470" s="5" t="str">
        <f>VLOOKUP(X470,[7]Inputs!$A:$H,8,FALSE)</f>
        <v>1.0500</v>
      </c>
      <c r="N470" s="5" t="str">
        <f>VLOOKUP(X470,[7]Inputs!$A:$H,7,FALSE)</f>
        <v>1.0500</v>
      </c>
      <c r="O470" s="4">
        <v>0</v>
      </c>
      <c r="P470" s="4">
        <v>2.5</v>
      </c>
      <c r="Q470" s="4">
        <v>0</v>
      </c>
      <c r="R470" s="4">
        <v>0</v>
      </c>
      <c r="S470">
        <f>SQRT((100/(J470*[7]Inputs!$B$9))^2/(K470^2+1))*[7]Inputs!$B$8^2/100</f>
        <v>12.409471324438538</v>
      </c>
      <c r="T470">
        <f>SQRT((100/(J470*[7]Inputs!$B$9))^2-SQRT((100/(J470*[7]Inputs!$B$9))^2/(K470^2+1))^2)*[7]Inputs!$B$8^2/100/2/PI()/50</f>
        <v>6.4385935699593638E-2</v>
      </c>
      <c r="U470">
        <v>0.39</v>
      </c>
      <c r="V470" s="4">
        <v>0</v>
      </c>
      <c r="W470" t="str">
        <f t="shared" si="18"/>
        <v>PSCAD_DMAT_SF_Coord.HVRT_SCR7.06_XR1.63_P1_Q0.395_Coord.HVRT.233.1</v>
      </c>
      <c r="X470" t="str">
        <f t="shared" si="19"/>
        <v>1_0.395_7.06_1.63</v>
      </c>
      <c r="Z470">
        <v>0</v>
      </c>
    </row>
    <row r="471" spans="1:28" s="4" customFormat="1" x14ac:dyDescent="0.25">
      <c r="A471" s="1" t="s">
        <v>805</v>
      </c>
      <c r="B471" t="s">
        <v>55</v>
      </c>
      <c r="C471" s="4" t="s">
        <v>49</v>
      </c>
      <c r="D471" t="s">
        <v>1371</v>
      </c>
      <c r="E471" s="4" t="s">
        <v>330</v>
      </c>
      <c r="F471" t="s">
        <v>304</v>
      </c>
      <c r="G471" s="4">
        <v>25</v>
      </c>
      <c r="H471" s="4">
        <v>1</v>
      </c>
      <c r="I471" s="8">
        <v>0.39500000000000002</v>
      </c>
      <c r="J471" s="7">
        <f>[7]Inputs!$B$6</f>
        <v>7.06</v>
      </c>
      <c r="K471" s="7">
        <f>[7]Inputs!$C$6</f>
        <v>1.63</v>
      </c>
      <c r="L471" s="5" t="str">
        <f>VLOOKUP(X471,[7]Inputs!$A:$F,6,FALSE)</f>
        <v>0.9161</v>
      </c>
      <c r="M471" s="5" t="str">
        <f>VLOOKUP(X471,[7]Inputs!$A:$H,8,FALSE)</f>
        <v>1.0500</v>
      </c>
      <c r="N471" s="5" t="str">
        <f>VLOOKUP(X471,[7]Inputs!$A:$H,7,FALSE)</f>
        <v>1.0500</v>
      </c>
      <c r="O471" s="4">
        <v>0</v>
      </c>
      <c r="P471" s="4">
        <v>2.5</v>
      </c>
      <c r="Q471" s="4">
        <v>0</v>
      </c>
      <c r="R471" s="4">
        <v>0</v>
      </c>
      <c r="S471">
        <f>SQRT((100/(J471*[7]Inputs!$B$9))^2/(K471^2+1))*[7]Inputs!$B$8^2/100</f>
        <v>12.409471324438538</v>
      </c>
      <c r="T471">
        <f>SQRT((100/(J471*[7]Inputs!$B$9))^2-SQRT((100/(J471*[7]Inputs!$B$9))^2/(K471^2+1))^2)*[7]Inputs!$B$8^2/100/2/PI()/50</f>
        <v>6.4385935699593638E-2</v>
      </c>
      <c r="U471">
        <v>0.3</v>
      </c>
      <c r="V471" s="4">
        <v>0</v>
      </c>
      <c r="W471" t="str">
        <f t="shared" si="18"/>
        <v>PSCAD_DMAT_SF_Coord.HVRT_SCR7.06_XR1.63_P1_Q0.395_Coord.HVRT.233.2</v>
      </c>
      <c r="X471" t="str">
        <f t="shared" si="19"/>
        <v>1_0.395_7.06_1.63</v>
      </c>
      <c r="Z471">
        <v>0</v>
      </c>
    </row>
    <row r="472" spans="1:28" x14ac:dyDescent="0.25">
      <c r="A472" s="1" t="s">
        <v>1182</v>
      </c>
      <c r="B472" t="s">
        <v>55</v>
      </c>
      <c r="C472" t="s">
        <v>66</v>
      </c>
      <c r="D472" t="s">
        <v>1371</v>
      </c>
      <c r="E472" s="4" t="s">
        <v>331</v>
      </c>
      <c r="F472" t="s">
        <v>305</v>
      </c>
      <c r="G472">
        <v>90</v>
      </c>
      <c r="H472">
        <v>1</v>
      </c>
      <c r="I472" s="7">
        <v>0.39500000000000002</v>
      </c>
      <c r="J472" s="7">
        <v>1000</v>
      </c>
      <c r="K472" s="7">
        <v>10</v>
      </c>
      <c r="L472" s="5" t="str">
        <f>VLOOKUP(X472,[7]Inputs!$A:$F,6,FALSE)</f>
        <v>1.0295</v>
      </c>
      <c r="M472" s="5" t="str">
        <f>VLOOKUP(X472,[7]Inputs!$A:$H,8,FALSE)</f>
        <v>1.0625</v>
      </c>
      <c r="N472" s="5" t="str">
        <f>VLOOKUP(X472,[7]Inputs!$A:$H,7,FALSE)</f>
        <v>1.0500</v>
      </c>
      <c r="O472">
        <v>0</v>
      </c>
      <c r="P472">
        <v>0</v>
      </c>
      <c r="Q472" s="17">
        <v>0</v>
      </c>
      <c r="R472" s="17">
        <v>0</v>
      </c>
      <c r="S472">
        <f>SQRT((100/(J472*[7]Inputs!$B$9))^2/(K472^2+1))*[7]Inputs!$B$8^2/100</f>
        <v>1.6670700002133509E-2</v>
      </c>
      <c r="T472">
        <f>SQRT((100/(J472*[7]Inputs!$B$9))^2-SQRT((100/(J472*[7]Inputs!$B$9))^2/(K472^2+1))^2)*[7]Inputs!$B$8^2/100/2/PI()/50</f>
        <v>5.3064486202832376E-4</v>
      </c>
      <c r="U472">
        <v>0</v>
      </c>
      <c r="V472">
        <v>9</v>
      </c>
      <c r="W472" t="str">
        <f t="shared" si="18"/>
        <v>PSCAD_SMIB_SF_CUO.PIA_SCR1000_XR10_P1_Q0.395_CUO_1</v>
      </c>
      <c r="X472" t="str">
        <f t="shared" si="19"/>
        <v>1_0.395_1000_10</v>
      </c>
      <c r="Z472">
        <v>0</v>
      </c>
      <c r="AB472" s="13" t="s">
        <v>259</v>
      </c>
    </row>
    <row r="473" spans="1:28" x14ac:dyDescent="0.25">
      <c r="A473" s="1" t="s">
        <v>1183</v>
      </c>
      <c r="B473" t="s">
        <v>55</v>
      </c>
      <c r="C473" t="s">
        <v>66</v>
      </c>
      <c r="D473" t="s">
        <v>1371</v>
      </c>
      <c r="E473" s="4" t="s">
        <v>331</v>
      </c>
      <c r="F473" t="s">
        <v>305</v>
      </c>
      <c r="G473">
        <v>90</v>
      </c>
      <c r="H473">
        <v>1</v>
      </c>
      <c r="I473" s="7">
        <v>-0.39500000000000002</v>
      </c>
      <c r="J473" s="7">
        <v>1000</v>
      </c>
      <c r="K473" s="7">
        <v>10</v>
      </c>
      <c r="L473" s="5" t="str">
        <f>VLOOKUP(X473,[7]Inputs!$A:$F,6,FALSE)</f>
        <v>1.0303</v>
      </c>
      <c r="M473" s="5" t="str">
        <f>VLOOKUP(X473,[7]Inputs!$A:$H,8,FALSE)</f>
        <v>0.9750</v>
      </c>
      <c r="N473" s="5" t="str">
        <f>VLOOKUP(X473,[7]Inputs!$A:$H,7,FALSE)</f>
        <v>1.0100</v>
      </c>
      <c r="O473">
        <v>0</v>
      </c>
      <c r="P473">
        <v>0</v>
      </c>
      <c r="Q473" s="17">
        <v>0</v>
      </c>
      <c r="R473" s="17">
        <v>0</v>
      </c>
      <c r="S473">
        <f>SQRT((100/(J473*[7]Inputs!$B$9))^2/(K473^2+1))*[7]Inputs!$B$8^2/100</f>
        <v>1.6670700002133509E-2</v>
      </c>
      <c r="T473">
        <f>SQRT((100/(J473*[7]Inputs!$B$9))^2-SQRT((100/(J473*[7]Inputs!$B$9))^2/(K473^2+1))^2)*[7]Inputs!$B$8^2/100/2/PI()/50</f>
        <v>5.3064486202832376E-4</v>
      </c>
      <c r="U473">
        <v>0</v>
      </c>
      <c r="V473">
        <v>9</v>
      </c>
      <c r="W473" t="str">
        <f t="shared" si="18"/>
        <v>PSCAD_SMIB_SF_CUO.PIA_SCR1000_XR10_P1_Q-0.395_CUO_2</v>
      </c>
      <c r="X473" t="str">
        <f t="shared" si="19"/>
        <v>1_-0.395_1000_10</v>
      </c>
      <c r="Z473">
        <v>0</v>
      </c>
      <c r="AB473" s="14"/>
    </row>
    <row r="474" spans="1:28" x14ac:dyDescent="0.25">
      <c r="A474" s="1" t="s">
        <v>1184</v>
      </c>
      <c r="B474" t="s">
        <v>55</v>
      </c>
      <c r="C474" t="s">
        <v>66</v>
      </c>
      <c r="D474" t="s">
        <v>1371</v>
      </c>
      <c r="E474" s="4" t="s">
        <v>331</v>
      </c>
      <c r="F474" t="s">
        <v>305</v>
      </c>
      <c r="G474">
        <v>90</v>
      </c>
      <c r="H474">
        <v>-1</v>
      </c>
      <c r="I474" s="7">
        <v>0.39500000000000002</v>
      </c>
      <c r="J474" s="7">
        <v>1000</v>
      </c>
      <c r="K474" s="7">
        <v>10</v>
      </c>
      <c r="L474" s="5" t="e">
        <f>VLOOKUP(X474,[7]Inputs!$A:$F,6,FALSE)</f>
        <v>#N/A</v>
      </c>
      <c r="M474" s="5" t="e">
        <f>VLOOKUP(X474,[7]Inputs!$A:$H,8,FALSE)</f>
        <v>#N/A</v>
      </c>
      <c r="N474" s="5" t="e">
        <f>VLOOKUP(X474,[7]Inputs!$A:$H,7,FALSE)</f>
        <v>#N/A</v>
      </c>
      <c r="O474">
        <v>0</v>
      </c>
      <c r="P474">
        <v>0</v>
      </c>
      <c r="Q474" s="17">
        <v>0</v>
      </c>
      <c r="R474" s="17">
        <v>0</v>
      </c>
      <c r="S474">
        <f>SQRT((100/(J474*[7]Inputs!$B$9))^2/(K474^2+1))*[7]Inputs!$B$8^2/100</f>
        <v>1.6670700002133509E-2</v>
      </c>
      <c r="T474">
        <f>SQRT((100/(J474*[7]Inputs!$B$9))^2-SQRT((100/(J474*[7]Inputs!$B$9))^2/(K474^2+1))^2)*[7]Inputs!$B$8^2/100/2/PI()/50</f>
        <v>5.3064486202832376E-4</v>
      </c>
      <c r="U474">
        <v>0</v>
      </c>
      <c r="V474">
        <v>9</v>
      </c>
      <c r="W474" t="str">
        <f t="shared" si="18"/>
        <v>PSCAD_SMIB_SF_CUO.PIA_SCR1000_XR10_P-1_Q0.395_CUO_3a</v>
      </c>
      <c r="X474" t="str">
        <f t="shared" si="19"/>
        <v>-1_0.395_1000_10</v>
      </c>
      <c r="Z474">
        <v>0</v>
      </c>
      <c r="AB474" s="14"/>
    </row>
    <row r="475" spans="1:28" x14ac:dyDescent="0.25">
      <c r="A475" s="1" t="s">
        <v>1185</v>
      </c>
      <c r="B475" t="s">
        <v>55</v>
      </c>
      <c r="C475" t="s">
        <v>66</v>
      </c>
      <c r="D475" t="s">
        <v>1371</v>
      </c>
      <c r="E475" s="4" t="s">
        <v>331</v>
      </c>
      <c r="F475" t="s">
        <v>305</v>
      </c>
      <c r="G475">
        <v>90</v>
      </c>
      <c r="H475">
        <v>0</v>
      </c>
      <c r="I475" s="7">
        <v>0.39500000000000002</v>
      </c>
      <c r="J475" s="7">
        <v>1000</v>
      </c>
      <c r="K475" s="7">
        <v>10</v>
      </c>
      <c r="L475" s="5" t="str">
        <f>VLOOKUP(X475,[7]Inputs!$A:$F,6,FALSE)</f>
        <v>1.0296</v>
      </c>
      <c r="M475" s="5" t="str">
        <f>VLOOKUP(X475,[7]Inputs!$A:$H,8,FALSE)</f>
        <v>1.0500</v>
      </c>
      <c r="N475" s="5" t="str">
        <f>VLOOKUP(X475,[7]Inputs!$A:$H,7,FALSE)</f>
        <v>1.0500</v>
      </c>
      <c r="O475">
        <v>0</v>
      </c>
      <c r="P475">
        <v>0</v>
      </c>
      <c r="Q475" s="17">
        <v>0</v>
      </c>
      <c r="R475" s="17">
        <v>0</v>
      </c>
      <c r="S475">
        <f>SQRT((100/(J475*[7]Inputs!$B$9))^2/(K475^2+1))*[7]Inputs!$B$8^2/100</f>
        <v>1.6670700002133509E-2</v>
      </c>
      <c r="T475">
        <f>SQRT((100/(J475*[7]Inputs!$B$9))^2-SQRT((100/(J475*[7]Inputs!$B$9))^2/(K475^2+1))^2)*[7]Inputs!$B$8^2/100/2/PI()/50</f>
        <v>5.3064486202832376E-4</v>
      </c>
      <c r="U475">
        <v>0</v>
      </c>
      <c r="V475">
        <v>9</v>
      </c>
      <c r="W475" t="str">
        <f t="shared" si="18"/>
        <v>PSCAD_SMIB_SF_CUO.PIA_SCR1000_XR10_P0_Q0.395_CUO_3b</v>
      </c>
      <c r="X475" t="str">
        <f t="shared" si="19"/>
        <v>0_0.395_1000_10</v>
      </c>
      <c r="Z475">
        <v>0</v>
      </c>
      <c r="AB475" s="14"/>
    </row>
    <row r="476" spans="1:28" x14ac:dyDescent="0.25">
      <c r="A476" s="1" t="s">
        <v>1186</v>
      </c>
      <c r="B476" t="s">
        <v>55</v>
      </c>
      <c r="C476" t="s">
        <v>66</v>
      </c>
      <c r="D476" t="s">
        <v>1371</v>
      </c>
      <c r="E476" s="4" t="s">
        <v>331</v>
      </c>
      <c r="F476" t="s">
        <v>305</v>
      </c>
      <c r="G476">
        <v>90</v>
      </c>
      <c r="H476">
        <v>-1</v>
      </c>
      <c r="I476" s="7">
        <v>-0.39500000000000002</v>
      </c>
      <c r="J476" s="7">
        <v>1000</v>
      </c>
      <c r="K476" s="7">
        <v>10</v>
      </c>
      <c r="L476" s="5" t="e">
        <f>VLOOKUP(X476,[7]Inputs!$A:$F,6,FALSE)</f>
        <v>#N/A</v>
      </c>
      <c r="M476" s="5" t="e">
        <f>VLOOKUP(X476,[7]Inputs!$A:$H,8,FALSE)</f>
        <v>#N/A</v>
      </c>
      <c r="N476" s="5" t="e">
        <f>VLOOKUP(X476,[7]Inputs!$A:$H,7,FALSE)</f>
        <v>#N/A</v>
      </c>
      <c r="O476">
        <v>0</v>
      </c>
      <c r="P476">
        <v>0</v>
      </c>
      <c r="Q476" s="17">
        <v>0</v>
      </c>
      <c r="R476" s="17">
        <v>0</v>
      </c>
      <c r="S476">
        <f>SQRT((100/(J476*[7]Inputs!$B$9))^2/(K476^2+1))*[7]Inputs!$B$8^2/100</f>
        <v>1.6670700002133509E-2</v>
      </c>
      <c r="T476">
        <f>SQRT((100/(J476*[7]Inputs!$B$9))^2-SQRT((100/(J476*[7]Inputs!$B$9))^2/(K476^2+1))^2)*[7]Inputs!$B$8^2/100/2/PI()/50</f>
        <v>5.3064486202832376E-4</v>
      </c>
      <c r="U476">
        <v>0</v>
      </c>
      <c r="V476">
        <v>9</v>
      </c>
      <c r="W476" t="str">
        <f t="shared" si="18"/>
        <v>PSCAD_SMIB_SF_CUO.PIA_SCR1000_XR10_P-1_Q-0.395_CUO_4a</v>
      </c>
      <c r="X476" t="str">
        <f t="shared" si="19"/>
        <v>-1_-0.395_1000_10</v>
      </c>
      <c r="Z476">
        <v>0</v>
      </c>
      <c r="AB476" s="14"/>
    </row>
    <row r="477" spans="1:28" x14ac:dyDescent="0.25">
      <c r="A477" s="1" t="s">
        <v>1187</v>
      </c>
      <c r="B477" t="s">
        <v>55</v>
      </c>
      <c r="C477" t="s">
        <v>66</v>
      </c>
      <c r="D477" t="s">
        <v>1371</v>
      </c>
      <c r="E477" s="4" t="s">
        <v>331</v>
      </c>
      <c r="F477" t="s">
        <v>305</v>
      </c>
      <c r="G477">
        <v>90</v>
      </c>
      <c r="H477">
        <v>0</v>
      </c>
      <c r="I477" s="7">
        <v>-0.39500000000000002</v>
      </c>
      <c r="J477" s="7">
        <v>1000</v>
      </c>
      <c r="K477" s="7">
        <v>10</v>
      </c>
      <c r="L477" s="5" t="str">
        <f>VLOOKUP(X477,[7]Inputs!$A:$F,6,FALSE)</f>
        <v>1.0304</v>
      </c>
      <c r="M477" s="5" t="str">
        <f>VLOOKUP(X477,[7]Inputs!$A:$H,8,FALSE)</f>
        <v>0.9625</v>
      </c>
      <c r="N477" s="5" t="str">
        <f>VLOOKUP(X477,[7]Inputs!$A:$H,7,FALSE)</f>
        <v>1.0100</v>
      </c>
      <c r="O477">
        <v>0</v>
      </c>
      <c r="P477">
        <v>0</v>
      </c>
      <c r="Q477" s="17">
        <v>0</v>
      </c>
      <c r="R477" s="17">
        <v>0</v>
      </c>
      <c r="S477">
        <f>SQRT((100/(J477*[7]Inputs!$B$9))^2/(K477^2+1))*[7]Inputs!$B$8^2/100</f>
        <v>1.6670700002133509E-2</v>
      </c>
      <c r="T477">
        <f>SQRT((100/(J477*[7]Inputs!$B$9))^2-SQRT((100/(J477*[7]Inputs!$B$9))^2/(K477^2+1))^2)*[7]Inputs!$B$8^2/100/2/PI()/50</f>
        <v>5.3064486202832376E-4</v>
      </c>
      <c r="U477">
        <v>0</v>
      </c>
      <c r="V477">
        <v>9</v>
      </c>
      <c r="W477" t="str">
        <f t="shared" si="18"/>
        <v>PSCAD_SMIB_SF_CUO.PIA_SCR1000_XR10_P0_Q-0.395_CUO_4b</v>
      </c>
      <c r="X477" t="str">
        <f t="shared" si="19"/>
        <v>0_-0.395_1000_10</v>
      </c>
      <c r="Z477">
        <v>0</v>
      </c>
      <c r="AB477" s="14"/>
    </row>
    <row r="478" spans="1:28" x14ac:dyDescent="0.25">
      <c r="A478" s="1" t="s">
        <v>1188</v>
      </c>
      <c r="B478" t="s">
        <v>55</v>
      </c>
      <c r="C478" t="s">
        <v>67</v>
      </c>
      <c r="D478" t="s">
        <v>1371</v>
      </c>
      <c r="E478" s="4" t="s">
        <v>331</v>
      </c>
      <c r="F478" t="s">
        <v>305</v>
      </c>
      <c r="G478">
        <v>50</v>
      </c>
      <c r="H478">
        <v>1</v>
      </c>
      <c r="I478" s="7">
        <v>0.39500000000000002</v>
      </c>
      <c r="J478" s="7">
        <v>1000</v>
      </c>
      <c r="K478" s="7">
        <v>10</v>
      </c>
      <c r="L478" s="5" t="str">
        <f>VLOOKUP(X478,[7]Inputs!$A:$F,6,FALSE)</f>
        <v>1.0295</v>
      </c>
      <c r="M478" s="5" t="str">
        <f>VLOOKUP(X478,[7]Inputs!$A:$H,8,FALSE)</f>
        <v>1.0625</v>
      </c>
      <c r="N478" s="5" t="str">
        <f>VLOOKUP(X478,[7]Inputs!$A:$H,7,FALSE)</f>
        <v>1.0500</v>
      </c>
      <c r="O478">
        <v>0</v>
      </c>
      <c r="P478">
        <v>0</v>
      </c>
      <c r="Q478" s="17">
        <v>0</v>
      </c>
      <c r="R478" s="17">
        <v>0</v>
      </c>
      <c r="S478">
        <f>SQRT((100/(J478*[7]Inputs!$B$9))^2/(K478^2+1))*[7]Inputs!$B$8^2/100</f>
        <v>1.6670700002133509E-2</v>
      </c>
      <c r="T478">
        <f>SQRT((100/(J478*[7]Inputs!$B$9))^2-SQRT((100/(J478*[7]Inputs!$B$9))^2/(K478^2+1))^2)*[7]Inputs!$B$8^2/100/2/PI()/50</f>
        <v>5.3064486202832376E-4</v>
      </c>
      <c r="U478">
        <v>0</v>
      </c>
      <c r="V478">
        <v>9</v>
      </c>
      <c r="W478" t="str">
        <f t="shared" si="18"/>
        <v>PSCAD_SMIB_SF_CUO.PIA_SCR1000_XR10_P1_Q0.395_CUO_5</v>
      </c>
      <c r="X478" t="str">
        <f t="shared" si="19"/>
        <v>1_0.395_1000_10</v>
      </c>
      <c r="Z478">
        <v>0</v>
      </c>
      <c r="AB478" s="14"/>
    </row>
    <row r="479" spans="1:28" x14ac:dyDescent="0.25">
      <c r="A479" s="1" t="s">
        <v>1189</v>
      </c>
      <c r="B479" t="s">
        <v>55</v>
      </c>
      <c r="C479" t="s">
        <v>67</v>
      </c>
      <c r="D479" t="s">
        <v>1371</v>
      </c>
      <c r="E479" s="4" t="s">
        <v>331</v>
      </c>
      <c r="F479" t="s">
        <v>305</v>
      </c>
      <c r="G479">
        <v>50</v>
      </c>
      <c r="H479">
        <v>1</v>
      </c>
      <c r="I479" s="7">
        <v>-0.39500000000000002</v>
      </c>
      <c r="J479" s="7">
        <v>1000</v>
      </c>
      <c r="K479" s="7">
        <v>10</v>
      </c>
      <c r="L479" s="5" t="str">
        <f>VLOOKUP(X479,[7]Inputs!$A:$F,6,FALSE)</f>
        <v>1.0303</v>
      </c>
      <c r="M479" s="5" t="str">
        <f>VLOOKUP(X479,[7]Inputs!$A:$H,8,FALSE)</f>
        <v>0.9750</v>
      </c>
      <c r="N479" s="5" t="str">
        <f>VLOOKUP(X479,[7]Inputs!$A:$H,7,FALSE)</f>
        <v>1.0100</v>
      </c>
      <c r="O479">
        <v>0</v>
      </c>
      <c r="P479">
        <v>0</v>
      </c>
      <c r="Q479" s="17">
        <v>0</v>
      </c>
      <c r="R479" s="17">
        <v>0</v>
      </c>
      <c r="S479">
        <f>SQRT((100/(J479*[7]Inputs!$B$9))^2/(K479^2+1))*[7]Inputs!$B$8^2/100</f>
        <v>1.6670700002133509E-2</v>
      </c>
      <c r="T479">
        <f>SQRT((100/(J479*[7]Inputs!$B$9))^2-SQRT((100/(J479*[7]Inputs!$B$9))^2/(K479^2+1))^2)*[7]Inputs!$B$8^2/100/2/PI()/50</f>
        <v>5.3064486202832376E-4</v>
      </c>
      <c r="U479">
        <v>0</v>
      </c>
      <c r="V479">
        <v>9</v>
      </c>
      <c r="W479" t="str">
        <f t="shared" si="18"/>
        <v>PSCAD_SMIB_SF_CUO.PIA_SCR1000_XR10_P1_Q-0.395_CUO_6</v>
      </c>
      <c r="X479" t="str">
        <f t="shared" si="19"/>
        <v>1_-0.395_1000_10</v>
      </c>
      <c r="Z479">
        <v>0</v>
      </c>
      <c r="AB479" s="14"/>
    </row>
    <row r="480" spans="1:28" x14ac:dyDescent="0.25">
      <c r="A480" s="1" t="s">
        <v>1190</v>
      </c>
      <c r="B480" t="s">
        <v>55</v>
      </c>
      <c r="C480" t="s">
        <v>68</v>
      </c>
      <c r="D480" t="s">
        <v>1371</v>
      </c>
      <c r="E480" s="4" t="s">
        <v>331</v>
      </c>
      <c r="F480" t="s">
        <v>305</v>
      </c>
      <c r="G480">
        <v>50</v>
      </c>
      <c r="H480">
        <v>1</v>
      </c>
      <c r="I480" s="7">
        <v>0.39500000000000002</v>
      </c>
      <c r="J480" s="7">
        <v>1000</v>
      </c>
      <c r="K480" s="7">
        <v>10</v>
      </c>
      <c r="L480" s="5" t="str">
        <f>VLOOKUP(X480,[7]Inputs!$A:$F,6,FALSE)</f>
        <v>1.0295</v>
      </c>
      <c r="M480" s="5" t="str">
        <f>VLOOKUP(X480,[7]Inputs!$A:$H,8,FALSE)</f>
        <v>1.0625</v>
      </c>
      <c r="N480" s="5" t="str">
        <f>VLOOKUP(X480,[7]Inputs!$A:$H,7,FALSE)</f>
        <v>1.0500</v>
      </c>
      <c r="O480">
        <v>0</v>
      </c>
      <c r="P480">
        <v>0</v>
      </c>
      <c r="Q480" s="17">
        <v>0</v>
      </c>
      <c r="R480" s="17">
        <v>0</v>
      </c>
      <c r="S480">
        <f>SQRT((100/(J480*[7]Inputs!$B$9))^2/(K480^2+1))*[7]Inputs!$B$8^2/100</f>
        <v>1.6670700002133509E-2</v>
      </c>
      <c r="T480">
        <f>SQRT((100/(J480*[7]Inputs!$B$9))^2-SQRT((100/(J480*[7]Inputs!$B$9))^2/(K480^2+1))^2)*[7]Inputs!$B$8^2/100/2/PI()/50</f>
        <v>5.3064486202832376E-4</v>
      </c>
      <c r="U480">
        <v>0</v>
      </c>
      <c r="V480">
        <v>9</v>
      </c>
      <c r="W480" t="str">
        <f t="shared" si="18"/>
        <v>PSCAD_SMIB_SF_CUO.PIA_SCR1000_XR10_P1_Q0.395_CUO_7</v>
      </c>
      <c r="X480" t="str">
        <f t="shared" si="19"/>
        <v>1_0.395_1000_10</v>
      </c>
      <c r="Z480">
        <v>0</v>
      </c>
      <c r="AB480" s="14"/>
    </row>
    <row r="481" spans="1:28" x14ac:dyDescent="0.25">
      <c r="A481" s="1" t="s">
        <v>1191</v>
      </c>
      <c r="B481" t="s">
        <v>55</v>
      </c>
      <c r="C481" t="s">
        <v>68</v>
      </c>
      <c r="D481" t="s">
        <v>1371</v>
      </c>
      <c r="E481" s="4" t="s">
        <v>331</v>
      </c>
      <c r="F481" t="s">
        <v>305</v>
      </c>
      <c r="G481">
        <v>50</v>
      </c>
      <c r="H481">
        <v>1</v>
      </c>
      <c r="I481" s="7">
        <v>-0.39500000000000002</v>
      </c>
      <c r="J481" s="7">
        <v>1000</v>
      </c>
      <c r="K481" s="7">
        <v>10</v>
      </c>
      <c r="L481" s="5" t="str">
        <f>VLOOKUP(X481,[7]Inputs!$A:$F,6,FALSE)</f>
        <v>1.0303</v>
      </c>
      <c r="M481" s="5" t="str">
        <f>VLOOKUP(X481,[7]Inputs!$A:$H,8,FALSE)</f>
        <v>0.9750</v>
      </c>
      <c r="N481" s="5" t="str">
        <f>VLOOKUP(X481,[7]Inputs!$A:$H,7,FALSE)</f>
        <v>1.0100</v>
      </c>
      <c r="O481">
        <v>0</v>
      </c>
      <c r="P481">
        <v>0</v>
      </c>
      <c r="Q481" s="17">
        <v>0</v>
      </c>
      <c r="R481" s="17">
        <v>0</v>
      </c>
      <c r="S481">
        <f>SQRT((100/(J481*[7]Inputs!$B$9))^2/(K481^2+1))*[7]Inputs!$B$8^2/100</f>
        <v>1.6670700002133509E-2</v>
      </c>
      <c r="T481">
        <f>SQRT((100/(J481*[7]Inputs!$B$9))^2-SQRT((100/(J481*[7]Inputs!$B$9))^2/(K481^2+1))^2)*[7]Inputs!$B$8^2/100/2/PI()/50</f>
        <v>5.3064486202832376E-4</v>
      </c>
      <c r="U481">
        <v>0</v>
      </c>
      <c r="V481">
        <v>9</v>
      </c>
      <c r="W481" t="str">
        <f t="shared" si="18"/>
        <v>PSCAD_SMIB_SF_CUO.PIA_SCR1000_XR10_P1_Q-0.395_CUO_8</v>
      </c>
      <c r="X481" t="str">
        <f t="shared" si="19"/>
        <v>1_-0.395_1000_10</v>
      </c>
      <c r="Z481">
        <v>0</v>
      </c>
      <c r="AB481" s="14"/>
    </row>
    <row r="482" spans="1:28" x14ac:dyDescent="0.25">
      <c r="A482" s="1" t="s">
        <v>1192</v>
      </c>
      <c r="B482" t="s">
        <v>55</v>
      </c>
      <c r="C482" t="s">
        <v>69</v>
      </c>
      <c r="D482" t="s">
        <v>1371</v>
      </c>
      <c r="E482" s="4" t="s">
        <v>331</v>
      </c>
      <c r="F482" t="s">
        <v>305</v>
      </c>
      <c r="G482">
        <v>50</v>
      </c>
      <c r="H482">
        <v>1</v>
      </c>
      <c r="I482" s="7">
        <v>0.39500000000000002</v>
      </c>
      <c r="J482" s="7">
        <v>1000</v>
      </c>
      <c r="K482" s="7">
        <v>10</v>
      </c>
      <c r="L482" s="5" t="str">
        <f>VLOOKUP(X482,[7]Inputs!$A:$F,6,FALSE)</f>
        <v>1.0295</v>
      </c>
      <c r="M482" s="5" t="str">
        <f>VLOOKUP(X482,[7]Inputs!$A:$H,8,FALSE)</f>
        <v>1.0625</v>
      </c>
      <c r="N482" s="5" t="str">
        <f>VLOOKUP(X482,[7]Inputs!$A:$H,7,FALSE)</f>
        <v>1.0500</v>
      </c>
      <c r="O482">
        <v>0</v>
      </c>
      <c r="P482">
        <v>0</v>
      </c>
      <c r="Q482" s="17">
        <v>0</v>
      </c>
      <c r="R482" s="17">
        <v>0</v>
      </c>
      <c r="S482">
        <f>SQRT((100/(J482*[7]Inputs!$B$9))^2/(K482^2+1))*[7]Inputs!$B$8^2/100</f>
        <v>1.6670700002133509E-2</v>
      </c>
      <c r="T482">
        <f>SQRT((100/(J482*[7]Inputs!$B$9))^2-SQRT((100/(J482*[7]Inputs!$B$9))^2/(K482^2+1))^2)*[7]Inputs!$B$8^2/100/2/PI()/50</f>
        <v>5.3064486202832376E-4</v>
      </c>
      <c r="U482">
        <v>0</v>
      </c>
      <c r="V482">
        <v>9</v>
      </c>
      <c r="W482" t="str">
        <f t="shared" si="18"/>
        <v>PSCAD_SMIB_SF_CUO.PIA_SCR1000_XR10_P1_Q0.395_CUO_9</v>
      </c>
      <c r="X482" t="str">
        <f t="shared" si="19"/>
        <v>1_0.395_1000_10</v>
      </c>
      <c r="Z482">
        <v>0</v>
      </c>
      <c r="AB482" s="14"/>
    </row>
    <row r="483" spans="1:28" x14ac:dyDescent="0.25">
      <c r="A483" s="1" t="s">
        <v>1193</v>
      </c>
      <c r="B483" t="s">
        <v>55</v>
      </c>
      <c r="C483" t="s">
        <v>69</v>
      </c>
      <c r="D483" t="s">
        <v>1371</v>
      </c>
      <c r="E483" s="4" t="s">
        <v>331</v>
      </c>
      <c r="F483" t="s">
        <v>305</v>
      </c>
      <c r="G483">
        <v>50</v>
      </c>
      <c r="H483">
        <v>1</v>
      </c>
      <c r="I483" s="7">
        <v>-0.39500000000000002</v>
      </c>
      <c r="J483" s="7">
        <v>1000</v>
      </c>
      <c r="K483" s="7">
        <v>10</v>
      </c>
      <c r="L483" s="5" t="str">
        <f>VLOOKUP(X483,[7]Inputs!$A:$F,6,FALSE)</f>
        <v>1.0303</v>
      </c>
      <c r="M483" s="5" t="str">
        <f>VLOOKUP(X483,[7]Inputs!$A:$H,8,FALSE)</f>
        <v>0.9750</v>
      </c>
      <c r="N483" s="5" t="str">
        <f>VLOOKUP(X483,[7]Inputs!$A:$H,7,FALSE)</f>
        <v>1.0100</v>
      </c>
      <c r="O483">
        <v>0</v>
      </c>
      <c r="P483">
        <v>0</v>
      </c>
      <c r="Q483" s="17">
        <v>0</v>
      </c>
      <c r="R483" s="17">
        <v>0</v>
      </c>
      <c r="S483">
        <f>SQRT((100/(J483*[7]Inputs!$B$9))^2/(K483^2+1))*[7]Inputs!$B$8^2/100</f>
        <v>1.6670700002133509E-2</v>
      </c>
      <c r="T483">
        <f>SQRT((100/(J483*[7]Inputs!$B$9))^2-SQRT((100/(J483*[7]Inputs!$B$9))^2/(K483^2+1))^2)*[7]Inputs!$B$8^2/100/2/PI()/50</f>
        <v>5.3064486202832376E-4</v>
      </c>
      <c r="U483">
        <v>0</v>
      </c>
      <c r="V483">
        <v>9</v>
      </c>
      <c r="W483" t="str">
        <f t="shared" si="18"/>
        <v>PSCAD_SMIB_SF_CUO.PIA_SCR1000_XR10_P1_Q-0.395_CUO_10</v>
      </c>
      <c r="X483" t="str">
        <f t="shared" si="19"/>
        <v>1_-0.395_1000_10</v>
      </c>
      <c r="Z483">
        <v>0</v>
      </c>
      <c r="AB483" s="14"/>
    </row>
    <row r="484" spans="1:28" x14ac:dyDescent="0.25">
      <c r="A484" s="1" t="s">
        <v>1194</v>
      </c>
      <c r="B484" t="s">
        <v>55</v>
      </c>
      <c r="C484" t="s">
        <v>69</v>
      </c>
      <c r="D484" t="s">
        <v>1371</v>
      </c>
      <c r="E484" s="4" t="s">
        <v>331</v>
      </c>
      <c r="F484" t="s">
        <v>305</v>
      </c>
      <c r="G484">
        <v>50</v>
      </c>
      <c r="H484">
        <v>-1</v>
      </c>
      <c r="I484" s="7">
        <v>0.39500000000000002</v>
      </c>
      <c r="J484" s="7">
        <v>1000</v>
      </c>
      <c r="K484" s="7">
        <v>10</v>
      </c>
      <c r="L484" s="5" t="e">
        <f>VLOOKUP(X484,[7]Inputs!$A:$F,6,FALSE)</f>
        <v>#N/A</v>
      </c>
      <c r="M484" s="5" t="e">
        <f>VLOOKUP(X484,[7]Inputs!$A:$H,8,FALSE)</f>
        <v>#N/A</v>
      </c>
      <c r="N484" s="5" t="e">
        <f>VLOOKUP(X484,[7]Inputs!$A:$H,7,FALSE)</f>
        <v>#N/A</v>
      </c>
      <c r="O484">
        <v>0</v>
      </c>
      <c r="P484">
        <v>0</v>
      </c>
      <c r="Q484" s="17">
        <v>0</v>
      </c>
      <c r="R484" s="17">
        <v>0</v>
      </c>
      <c r="S484">
        <f>SQRT((100/(J484*[7]Inputs!$B$9))^2/(K484^2+1))*[7]Inputs!$B$8^2/100</f>
        <v>1.6670700002133509E-2</v>
      </c>
      <c r="T484">
        <f>SQRT((100/(J484*[7]Inputs!$B$9))^2-SQRT((100/(J484*[7]Inputs!$B$9))^2/(K484^2+1))^2)*[7]Inputs!$B$8^2/100/2/PI()/50</f>
        <v>5.3064486202832376E-4</v>
      </c>
      <c r="U484">
        <v>0</v>
      </c>
      <c r="V484">
        <v>9</v>
      </c>
      <c r="W484" t="str">
        <f t="shared" si="18"/>
        <v>PSCAD_SMIB_SF_CUO.PIA_SCR1000_XR10_P-1_Q0.395_CUO_11a</v>
      </c>
      <c r="X484" t="str">
        <f t="shared" si="19"/>
        <v>-1_0.395_1000_10</v>
      </c>
      <c r="Z484">
        <v>0</v>
      </c>
      <c r="AB484" s="14"/>
    </row>
    <row r="485" spans="1:28" x14ac:dyDescent="0.25">
      <c r="A485" s="1" t="s">
        <v>1195</v>
      </c>
      <c r="B485" t="s">
        <v>55</v>
      </c>
      <c r="C485" t="s">
        <v>69</v>
      </c>
      <c r="D485" t="s">
        <v>1371</v>
      </c>
      <c r="E485" s="4" t="s">
        <v>331</v>
      </c>
      <c r="F485" t="s">
        <v>305</v>
      </c>
      <c r="G485">
        <v>50</v>
      </c>
      <c r="H485">
        <v>0</v>
      </c>
      <c r="I485" s="7">
        <v>0.39500000000000002</v>
      </c>
      <c r="J485" s="7">
        <v>1000</v>
      </c>
      <c r="K485" s="7">
        <v>10</v>
      </c>
      <c r="L485" s="5" t="str">
        <f>VLOOKUP(X485,[7]Inputs!$A:$F,6,FALSE)</f>
        <v>1.0296</v>
      </c>
      <c r="M485" s="5" t="str">
        <f>VLOOKUP(X485,[7]Inputs!$A:$H,8,FALSE)</f>
        <v>1.0500</v>
      </c>
      <c r="N485" s="5" t="str">
        <f>VLOOKUP(X485,[7]Inputs!$A:$H,7,FALSE)</f>
        <v>1.0500</v>
      </c>
      <c r="O485">
        <v>0</v>
      </c>
      <c r="P485">
        <v>0</v>
      </c>
      <c r="Q485" s="17">
        <v>0</v>
      </c>
      <c r="R485" s="17">
        <v>0</v>
      </c>
      <c r="S485">
        <f>SQRT((100/(J485*[7]Inputs!$B$9))^2/(K485^2+1))*[7]Inputs!$B$8^2/100</f>
        <v>1.6670700002133509E-2</v>
      </c>
      <c r="T485">
        <f>SQRT((100/(J485*[7]Inputs!$B$9))^2-SQRT((100/(J485*[7]Inputs!$B$9))^2/(K485^2+1))^2)*[7]Inputs!$B$8^2/100/2/PI()/50</f>
        <v>5.3064486202832376E-4</v>
      </c>
      <c r="U485">
        <v>0</v>
      </c>
      <c r="V485">
        <v>9</v>
      </c>
      <c r="W485" t="str">
        <f t="shared" si="18"/>
        <v>PSCAD_SMIB_SF_CUO.PIA_SCR1000_XR10_P0_Q0.395_CUO_11b</v>
      </c>
      <c r="X485" t="str">
        <f t="shared" si="19"/>
        <v>0_0.395_1000_10</v>
      </c>
      <c r="Z485">
        <v>0</v>
      </c>
      <c r="AB485" s="14"/>
    </row>
    <row r="486" spans="1:28" x14ac:dyDescent="0.25">
      <c r="A486" s="1" t="s">
        <v>1196</v>
      </c>
      <c r="B486" t="s">
        <v>55</v>
      </c>
      <c r="C486" t="s">
        <v>69</v>
      </c>
      <c r="D486" t="s">
        <v>1371</v>
      </c>
      <c r="E486" s="4" t="s">
        <v>331</v>
      </c>
      <c r="F486" t="s">
        <v>305</v>
      </c>
      <c r="G486">
        <v>50</v>
      </c>
      <c r="H486">
        <v>-1</v>
      </c>
      <c r="I486" s="7">
        <v>-0.39500000000000002</v>
      </c>
      <c r="J486" s="7">
        <v>1000</v>
      </c>
      <c r="K486" s="7">
        <v>10</v>
      </c>
      <c r="L486" s="5" t="e">
        <f>VLOOKUP(X486,[7]Inputs!$A:$F,6,FALSE)</f>
        <v>#N/A</v>
      </c>
      <c r="M486" s="5" t="e">
        <f>VLOOKUP(X486,[7]Inputs!$A:$H,8,FALSE)</f>
        <v>#N/A</v>
      </c>
      <c r="N486" s="5" t="e">
        <f>VLOOKUP(X486,[7]Inputs!$A:$H,7,FALSE)</f>
        <v>#N/A</v>
      </c>
      <c r="O486">
        <v>0</v>
      </c>
      <c r="P486">
        <v>0</v>
      </c>
      <c r="Q486" s="17">
        <v>0</v>
      </c>
      <c r="R486" s="17">
        <v>0</v>
      </c>
      <c r="S486">
        <f>SQRT((100/(J486*[7]Inputs!$B$9))^2/(K486^2+1))*[7]Inputs!$B$8^2/100</f>
        <v>1.6670700002133509E-2</v>
      </c>
      <c r="T486">
        <f>SQRT((100/(J486*[7]Inputs!$B$9))^2-SQRT((100/(J486*[7]Inputs!$B$9))^2/(K486^2+1))^2)*[7]Inputs!$B$8^2/100/2/PI()/50</f>
        <v>5.3064486202832376E-4</v>
      </c>
      <c r="U486">
        <v>0</v>
      </c>
      <c r="V486">
        <v>9</v>
      </c>
      <c r="W486" t="str">
        <f t="shared" si="18"/>
        <v>PSCAD_SMIB_SF_CUO.PIA_SCR1000_XR10_P-1_Q-0.395_CUO_12a</v>
      </c>
      <c r="X486" t="str">
        <f t="shared" si="19"/>
        <v>-1_-0.395_1000_10</v>
      </c>
      <c r="Z486">
        <v>0</v>
      </c>
      <c r="AB486" s="14"/>
    </row>
    <row r="487" spans="1:28" x14ac:dyDescent="0.25">
      <c r="A487" s="1" t="s">
        <v>1197</v>
      </c>
      <c r="B487" t="s">
        <v>55</v>
      </c>
      <c r="C487" t="s">
        <v>69</v>
      </c>
      <c r="D487" t="s">
        <v>1371</v>
      </c>
      <c r="E487" s="4" t="s">
        <v>331</v>
      </c>
      <c r="F487" t="s">
        <v>305</v>
      </c>
      <c r="G487">
        <v>50</v>
      </c>
      <c r="H487">
        <v>0</v>
      </c>
      <c r="I487" s="7">
        <v>-0.39500000000000002</v>
      </c>
      <c r="J487" s="7">
        <v>1000</v>
      </c>
      <c r="K487" s="7">
        <v>10</v>
      </c>
      <c r="L487" s="5" t="str">
        <f>VLOOKUP(X487,[7]Inputs!$A:$F,6,FALSE)</f>
        <v>1.0304</v>
      </c>
      <c r="M487" s="5" t="str">
        <f>VLOOKUP(X487,[7]Inputs!$A:$H,8,FALSE)</f>
        <v>0.9625</v>
      </c>
      <c r="N487" s="5" t="str">
        <f>VLOOKUP(X487,[7]Inputs!$A:$H,7,FALSE)</f>
        <v>1.0100</v>
      </c>
      <c r="O487">
        <v>0</v>
      </c>
      <c r="P487">
        <v>0</v>
      </c>
      <c r="Q487" s="17">
        <v>0</v>
      </c>
      <c r="R487" s="17">
        <v>0</v>
      </c>
      <c r="S487">
        <f>SQRT((100/(J487*[7]Inputs!$B$9))^2/(K487^2+1))*[7]Inputs!$B$8^2/100</f>
        <v>1.6670700002133509E-2</v>
      </c>
      <c r="T487">
        <f>SQRT((100/(J487*[7]Inputs!$B$9))^2-SQRT((100/(J487*[7]Inputs!$B$9))^2/(K487^2+1))^2)*[7]Inputs!$B$8^2/100/2/PI()/50</f>
        <v>5.3064486202832376E-4</v>
      </c>
      <c r="U487">
        <v>0</v>
      </c>
      <c r="V487">
        <v>9</v>
      </c>
      <c r="W487" t="str">
        <f t="shared" si="18"/>
        <v>PSCAD_SMIB_SF_CUO.PIA_SCR1000_XR10_P0_Q-0.395_CUO_12b</v>
      </c>
      <c r="X487" t="str">
        <f t="shared" si="19"/>
        <v>0_-0.395_1000_10</v>
      </c>
      <c r="Z487">
        <v>0</v>
      </c>
      <c r="AB487" s="14"/>
    </row>
    <row r="488" spans="1:28" x14ac:dyDescent="0.25">
      <c r="A488" s="1" t="s">
        <v>1198</v>
      </c>
      <c r="B488" t="s">
        <v>55</v>
      </c>
      <c r="C488" t="s">
        <v>70</v>
      </c>
      <c r="D488" t="s">
        <v>1371</v>
      </c>
      <c r="E488" s="4" t="s">
        <v>332</v>
      </c>
      <c r="F488" t="s">
        <v>305</v>
      </c>
      <c r="G488">
        <v>50</v>
      </c>
      <c r="H488">
        <v>1</v>
      </c>
      <c r="I488" s="7">
        <v>0.39500000000000002</v>
      </c>
      <c r="J488" s="7">
        <v>1000</v>
      </c>
      <c r="K488" s="7">
        <v>10</v>
      </c>
      <c r="L488" s="5" t="str">
        <f>VLOOKUP(X488,[7]Inputs!$A:$F,6,FALSE)</f>
        <v>1.0295</v>
      </c>
      <c r="M488" s="5" t="str">
        <f>VLOOKUP(X488,[7]Inputs!$A:$H,8,FALSE)</f>
        <v>1.0625</v>
      </c>
      <c r="N488" s="5" t="str">
        <f>VLOOKUP(X488,[7]Inputs!$A:$H,7,FALSE)</f>
        <v>1.0500</v>
      </c>
      <c r="O488">
        <v>0</v>
      </c>
      <c r="P488">
        <v>0</v>
      </c>
      <c r="Q488" s="17">
        <v>0</v>
      </c>
      <c r="R488" s="17">
        <v>0</v>
      </c>
      <c r="S488">
        <f>SQRT((100/(J488*[7]Inputs!$B$9))^2/(K488^2+1))*[7]Inputs!$B$8^2/100</f>
        <v>1.6670700002133509E-2</v>
      </c>
      <c r="T488">
        <f>SQRT((100/(J488*[7]Inputs!$B$9))^2-SQRT((100/(J488*[7]Inputs!$B$9))^2/(K488^2+1))^2)*[7]Inputs!$B$8^2/100/2/PI()/50</f>
        <v>5.3064486202832376E-4</v>
      </c>
      <c r="U488">
        <v>0</v>
      </c>
      <c r="V488">
        <v>9</v>
      </c>
      <c r="W488" t="str">
        <f t="shared" si="18"/>
        <v>PSCAD_SMIB_SF_CUO.LVRT_SCR1000_XR10_P1_Q0.395_CUO_13_0.7</v>
      </c>
      <c r="X488" t="str">
        <f t="shared" si="19"/>
        <v>1_0.395_1000_10</v>
      </c>
      <c r="Z488">
        <v>0</v>
      </c>
      <c r="AB488" s="14"/>
    </row>
    <row r="489" spans="1:28" x14ac:dyDescent="0.25">
      <c r="A489" s="1" t="s">
        <v>1199</v>
      </c>
      <c r="B489" t="s">
        <v>55</v>
      </c>
      <c r="C489" t="s">
        <v>70</v>
      </c>
      <c r="D489" t="s">
        <v>1371</v>
      </c>
      <c r="E489" s="4" t="s">
        <v>332</v>
      </c>
      <c r="F489" t="s">
        <v>305</v>
      </c>
      <c r="G489">
        <v>50</v>
      </c>
      <c r="H489">
        <v>1</v>
      </c>
      <c r="I489" s="7">
        <v>-0.39500000000000002</v>
      </c>
      <c r="J489" s="7">
        <v>1000</v>
      </c>
      <c r="K489" s="7">
        <v>10</v>
      </c>
      <c r="L489" s="5" t="str">
        <f>VLOOKUP(X489,[7]Inputs!$A:$F,6,FALSE)</f>
        <v>1.0303</v>
      </c>
      <c r="M489" s="5" t="str">
        <f>VLOOKUP(X489,[7]Inputs!$A:$H,8,FALSE)</f>
        <v>0.9750</v>
      </c>
      <c r="N489" s="5" t="str">
        <f>VLOOKUP(X489,[7]Inputs!$A:$H,7,FALSE)</f>
        <v>1.0100</v>
      </c>
      <c r="O489">
        <v>0</v>
      </c>
      <c r="P489">
        <v>0</v>
      </c>
      <c r="Q489" s="17">
        <v>0</v>
      </c>
      <c r="R489" s="17">
        <v>0</v>
      </c>
      <c r="S489">
        <f>SQRT((100/(J489*[7]Inputs!$B$9))^2/(K489^2+1))*[7]Inputs!$B$8^2/100</f>
        <v>1.6670700002133509E-2</v>
      </c>
      <c r="T489">
        <f>SQRT((100/(J489*[7]Inputs!$B$9))^2-SQRT((100/(J489*[7]Inputs!$B$9))^2/(K489^2+1))^2)*[7]Inputs!$B$8^2/100/2/PI()/50</f>
        <v>5.3064486202832376E-4</v>
      </c>
      <c r="U489">
        <v>0</v>
      </c>
      <c r="V489">
        <v>9</v>
      </c>
      <c r="W489" t="str">
        <f t="shared" si="18"/>
        <v>PSCAD_SMIB_SF_CUO.LVRT_SCR1000_XR10_P1_Q-0.395_CUO_14_0.7</v>
      </c>
      <c r="X489" t="str">
        <f t="shared" si="19"/>
        <v>1_-0.395_1000_10</v>
      </c>
      <c r="Z489">
        <v>0</v>
      </c>
      <c r="AB489" s="14"/>
    </row>
    <row r="490" spans="1:28" x14ac:dyDescent="0.25">
      <c r="A490" s="1" t="s">
        <v>1200</v>
      </c>
      <c r="B490" t="s">
        <v>55</v>
      </c>
      <c r="C490" t="s">
        <v>70</v>
      </c>
      <c r="D490" t="s">
        <v>1371</v>
      </c>
      <c r="E490" s="4" t="s">
        <v>332</v>
      </c>
      <c r="F490" t="s">
        <v>305</v>
      </c>
      <c r="G490">
        <v>50</v>
      </c>
      <c r="H490">
        <v>-1</v>
      </c>
      <c r="I490" s="7">
        <v>0.39500000000000002</v>
      </c>
      <c r="J490" s="7">
        <v>1000</v>
      </c>
      <c r="K490" s="7">
        <v>10</v>
      </c>
      <c r="L490" s="5" t="e">
        <f>VLOOKUP(X490,[7]Inputs!$A:$F,6,FALSE)</f>
        <v>#N/A</v>
      </c>
      <c r="M490" s="5" t="e">
        <f>VLOOKUP(X490,[7]Inputs!$A:$H,8,FALSE)</f>
        <v>#N/A</v>
      </c>
      <c r="N490" s="5" t="e">
        <f>VLOOKUP(X490,[7]Inputs!$A:$H,7,FALSE)</f>
        <v>#N/A</v>
      </c>
      <c r="O490">
        <v>0</v>
      </c>
      <c r="P490">
        <v>0</v>
      </c>
      <c r="Q490" s="17">
        <v>0</v>
      </c>
      <c r="R490" s="17">
        <v>0</v>
      </c>
      <c r="S490">
        <f>SQRT((100/(J490*[7]Inputs!$B$9))^2/(K490^2+1))*[7]Inputs!$B$8^2/100</f>
        <v>1.6670700002133509E-2</v>
      </c>
      <c r="T490">
        <f>SQRT((100/(J490*[7]Inputs!$B$9))^2-SQRT((100/(J490*[7]Inputs!$B$9))^2/(K490^2+1))^2)*[7]Inputs!$B$8^2/100/2/PI()/50</f>
        <v>5.3064486202832376E-4</v>
      </c>
      <c r="U490">
        <v>0</v>
      </c>
      <c r="V490">
        <v>9</v>
      </c>
      <c r="W490" t="str">
        <f t="shared" si="18"/>
        <v>PSCAD_SMIB_SF_CUO.LVRT_SCR1000_XR10_P-1_Q0.395_CUO_15a_0.7</v>
      </c>
      <c r="X490" t="str">
        <f t="shared" si="19"/>
        <v>-1_0.395_1000_10</v>
      </c>
      <c r="Z490">
        <v>0</v>
      </c>
      <c r="AB490" s="14"/>
    </row>
    <row r="491" spans="1:28" x14ac:dyDescent="0.25">
      <c r="A491" s="1" t="s">
        <v>1201</v>
      </c>
      <c r="B491" t="s">
        <v>55</v>
      </c>
      <c r="C491" t="s">
        <v>70</v>
      </c>
      <c r="D491" t="s">
        <v>1371</v>
      </c>
      <c r="E491" s="4" t="s">
        <v>332</v>
      </c>
      <c r="F491" t="s">
        <v>305</v>
      </c>
      <c r="G491">
        <v>50</v>
      </c>
      <c r="H491">
        <v>0</v>
      </c>
      <c r="I491" s="7">
        <v>0.39500000000000002</v>
      </c>
      <c r="J491" s="7">
        <v>1000</v>
      </c>
      <c r="K491" s="7">
        <v>10</v>
      </c>
      <c r="L491" s="5" t="str">
        <f>VLOOKUP(X491,[7]Inputs!$A:$F,6,FALSE)</f>
        <v>1.0296</v>
      </c>
      <c r="M491" s="5" t="str">
        <f>VLOOKUP(X491,[7]Inputs!$A:$H,8,FALSE)</f>
        <v>1.0500</v>
      </c>
      <c r="N491" s="5" t="str">
        <f>VLOOKUP(X491,[7]Inputs!$A:$H,7,FALSE)</f>
        <v>1.0500</v>
      </c>
      <c r="O491">
        <v>0</v>
      </c>
      <c r="P491">
        <v>0</v>
      </c>
      <c r="Q491" s="17">
        <v>0</v>
      </c>
      <c r="R491" s="17">
        <v>0</v>
      </c>
      <c r="S491">
        <f>SQRT((100/(J491*[7]Inputs!$B$9))^2/(K491^2+1))*[7]Inputs!$B$8^2/100</f>
        <v>1.6670700002133509E-2</v>
      </c>
      <c r="T491">
        <f>SQRT((100/(J491*[7]Inputs!$B$9))^2-SQRT((100/(J491*[7]Inputs!$B$9))^2/(K491^2+1))^2)*[7]Inputs!$B$8^2/100/2/PI()/50</f>
        <v>5.3064486202832376E-4</v>
      </c>
      <c r="U491">
        <v>0</v>
      </c>
      <c r="V491">
        <v>9</v>
      </c>
      <c r="W491" t="str">
        <f t="shared" si="18"/>
        <v>PSCAD_SMIB_SF_CUO.LVRT_SCR1000_XR10_P0_Q0.395_CUO_15b_0.7</v>
      </c>
      <c r="X491" t="str">
        <f t="shared" si="19"/>
        <v>0_0.395_1000_10</v>
      </c>
      <c r="Z491">
        <v>0</v>
      </c>
      <c r="AB491" s="14"/>
    </row>
    <row r="492" spans="1:28" x14ac:dyDescent="0.25">
      <c r="A492" s="1" t="s">
        <v>1202</v>
      </c>
      <c r="B492" t="s">
        <v>55</v>
      </c>
      <c r="C492" t="s">
        <v>70</v>
      </c>
      <c r="D492" t="s">
        <v>1371</v>
      </c>
      <c r="E492" s="4" t="s">
        <v>332</v>
      </c>
      <c r="F492" t="s">
        <v>305</v>
      </c>
      <c r="G492">
        <v>50</v>
      </c>
      <c r="H492">
        <v>-1</v>
      </c>
      <c r="I492" s="7">
        <v>-0.39500000000000002</v>
      </c>
      <c r="J492" s="7">
        <v>1000</v>
      </c>
      <c r="K492" s="7">
        <v>10</v>
      </c>
      <c r="L492" s="5" t="e">
        <f>VLOOKUP(X492,[7]Inputs!$A:$F,6,FALSE)</f>
        <v>#N/A</v>
      </c>
      <c r="M492" s="5" t="e">
        <f>VLOOKUP(X492,[7]Inputs!$A:$H,8,FALSE)</f>
        <v>#N/A</v>
      </c>
      <c r="N492" s="5" t="e">
        <f>VLOOKUP(X492,[7]Inputs!$A:$H,7,FALSE)</f>
        <v>#N/A</v>
      </c>
      <c r="O492">
        <v>0</v>
      </c>
      <c r="P492">
        <v>0</v>
      </c>
      <c r="Q492" s="17">
        <v>0</v>
      </c>
      <c r="R492" s="17">
        <v>0</v>
      </c>
      <c r="S492">
        <f>SQRT((100/(J492*[7]Inputs!$B$9))^2/(K492^2+1))*[7]Inputs!$B$8^2/100</f>
        <v>1.6670700002133509E-2</v>
      </c>
      <c r="T492">
        <f>SQRT((100/(J492*[7]Inputs!$B$9))^2-SQRT((100/(J492*[7]Inputs!$B$9))^2/(K492^2+1))^2)*[7]Inputs!$B$8^2/100/2/PI()/50</f>
        <v>5.3064486202832376E-4</v>
      </c>
      <c r="U492">
        <v>0</v>
      </c>
      <c r="V492">
        <v>9</v>
      </c>
      <c r="W492" t="str">
        <f t="shared" si="18"/>
        <v>PSCAD_SMIB_SF_CUO.LVRT_SCR1000_XR10_P-1_Q-0.395_CUO_16a_0.7</v>
      </c>
      <c r="X492" t="str">
        <f t="shared" si="19"/>
        <v>-1_-0.395_1000_10</v>
      </c>
      <c r="Z492">
        <v>0</v>
      </c>
      <c r="AB492" s="14"/>
    </row>
    <row r="493" spans="1:28" x14ac:dyDescent="0.25">
      <c r="A493" s="1" t="s">
        <v>1203</v>
      </c>
      <c r="B493" t="s">
        <v>55</v>
      </c>
      <c r="C493" t="s">
        <v>70</v>
      </c>
      <c r="D493" t="s">
        <v>1371</v>
      </c>
      <c r="E493" s="4" t="s">
        <v>332</v>
      </c>
      <c r="F493" t="s">
        <v>305</v>
      </c>
      <c r="G493">
        <v>50</v>
      </c>
      <c r="H493">
        <v>0</v>
      </c>
      <c r="I493" s="7">
        <v>-0.39500000000000002</v>
      </c>
      <c r="J493" s="7">
        <v>1000</v>
      </c>
      <c r="K493" s="7">
        <v>10</v>
      </c>
      <c r="L493" s="5" t="str">
        <f>VLOOKUP(X493,[7]Inputs!$A:$F,6,FALSE)</f>
        <v>1.0304</v>
      </c>
      <c r="M493" s="5" t="str">
        <f>VLOOKUP(X493,[7]Inputs!$A:$H,8,FALSE)</f>
        <v>0.9625</v>
      </c>
      <c r="N493" s="5" t="str">
        <f>VLOOKUP(X493,[7]Inputs!$A:$H,7,FALSE)</f>
        <v>1.0100</v>
      </c>
      <c r="O493">
        <v>0</v>
      </c>
      <c r="P493">
        <v>0</v>
      </c>
      <c r="Q493" s="17">
        <v>0</v>
      </c>
      <c r="R493" s="17">
        <v>0</v>
      </c>
      <c r="S493">
        <f>SQRT((100/(J493*[7]Inputs!$B$9))^2/(K493^2+1))*[7]Inputs!$B$8^2/100</f>
        <v>1.6670700002133509E-2</v>
      </c>
      <c r="T493">
        <f>SQRT((100/(J493*[7]Inputs!$B$9))^2-SQRT((100/(J493*[7]Inputs!$B$9))^2/(K493^2+1))^2)*[7]Inputs!$B$8^2/100/2/PI()/50</f>
        <v>5.3064486202832376E-4</v>
      </c>
      <c r="U493">
        <v>0</v>
      </c>
      <c r="V493">
        <v>9</v>
      </c>
      <c r="W493" t="str">
        <f t="shared" si="18"/>
        <v>PSCAD_SMIB_SF_CUO.LVRT_SCR1000_XR10_P0_Q-0.395_CUO_16b_0.7</v>
      </c>
      <c r="X493" t="str">
        <f t="shared" si="19"/>
        <v>0_-0.395_1000_10</v>
      </c>
      <c r="Z493">
        <v>0</v>
      </c>
      <c r="AB493" s="14"/>
    </row>
    <row r="494" spans="1:28" x14ac:dyDescent="0.25">
      <c r="A494" s="1" t="s">
        <v>1204</v>
      </c>
      <c r="B494" t="s">
        <v>55</v>
      </c>
      <c r="C494" t="s">
        <v>71</v>
      </c>
      <c r="D494" t="s">
        <v>1371</v>
      </c>
      <c r="E494" s="4" t="s">
        <v>332</v>
      </c>
      <c r="F494" t="s">
        <v>305</v>
      </c>
      <c r="G494">
        <v>50</v>
      </c>
      <c r="H494">
        <v>1</v>
      </c>
      <c r="I494" s="7">
        <v>0.39500000000000002</v>
      </c>
      <c r="J494" s="7">
        <v>1000</v>
      </c>
      <c r="K494" s="7">
        <v>10</v>
      </c>
      <c r="L494" s="5" t="str">
        <f>VLOOKUP(X494,[7]Inputs!$A:$F,6,FALSE)</f>
        <v>1.0295</v>
      </c>
      <c r="M494" s="5" t="str">
        <f>VLOOKUP(X494,[7]Inputs!$A:$H,8,FALSE)</f>
        <v>1.0625</v>
      </c>
      <c r="N494" s="5" t="str">
        <f>VLOOKUP(X494,[7]Inputs!$A:$H,7,FALSE)</f>
        <v>1.0500</v>
      </c>
      <c r="O494">
        <v>0</v>
      </c>
      <c r="P494">
        <v>0</v>
      </c>
      <c r="Q494" s="17">
        <v>0</v>
      </c>
      <c r="R494" s="17">
        <v>0</v>
      </c>
      <c r="S494">
        <f>SQRT((100/(J494*[7]Inputs!$B$9))^2/(K494^2+1))*[7]Inputs!$B$8^2/100</f>
        <v>1.6670700002133509E-2</v>
      </c>
      <c r="T494">
        <f>SQRT((100/(J494*[7]Inputs!$B$9))^2-SQRT((100/(J494*[7]Inputs!$B$9))^2/(K494^2+1))^2)*[7]Inputs!$B$8^2/100/2/PI()/50</f>
        <v>5.3064486202832376E-4</v>
      </c>
      <c r="U494">
        <v>0</v>
      </c>
      <c r="V494">
        <v>9</v>
      </c>
      <c r="W494" t="str">
        <f t="shared" si="18"/>
        <v>PSCAD_SMIB_SF_CUO.LVRT_SCR1000_XR10_P1_Q0.395_CUO_13_0.8</v>
      </c>
      <c r="X494" t="str">
        <f t="shared" si="19"/>
        <v>1_0.395_1000_10</v>
      </c>
      <c r="Z494">
        <v>0</v>
      </c>
      <c r="AB494" s="14"/>
    </row>
    <row r="495" spans="1:28" x14ac:dyDescent="0.25">
      <c r="A495" s="1" t="s">
        <v>1205</v>
      </c>
      <c r="B495" t="s">
        <v>55</v>
      </c>
      <c r="C495" t="s">
        <v>71</v>
      </c>
      <c r="D495" t="s">
        <v>1371</v>
      </c>
      <c r="E495" s="4" t="s">
        <v>332</v>
      </c>
      <c r="F495" t="s">
        <v>305</v>
      </c>
      <c r="G495">
        <v>50</v>
      </c>
      <c r="H495">
        <v>1</v>
      </c>
      <c r="I495" s="7">
        <v>-0.39500000000000002</v>
      </c>
      <c r="J495" s="7">
        <v>1000</v>
      </c>
      <c r="K495" s="7">
        <v>10</v>
      </c>
      <c r="L495" s="5" t="str">
        <f>VLOOKUP(X495,[7]Inputs!$A:$F,6,FALSE)</f>
        <v>1.0303</v>
      </c>
      <c r="M495" s="5" t="str">
        <f>VLOOKUP(X495,[7]Inputs!$A:$H,8,FALSE)</f>
        <v>0.9750</v>
      </c>
      <c r="N495" s="5" t="str">
        <f>VLOOKUP(X495,[7]Inputs!$A:$H,7,FALSE)</f>
        <v>1.0100</v>
      </c>
      <c r="O495">
        <v>0</v>
      </c>
      <c r="P495">
        <v>0</v>
      </c>
      <c r="Q495" s="17">
        <v>0</v>
      </c>
      <c r="R495" s="17">
        <v>0</v>
      </c>
      <c r="S495">
        <f>SQRT((100/(J495*[7]Inputs!$B$9))^2/(K495^2+1))*[7]Inputs!$B$8^2/100</f>
        <v>1.6670700002133509E-2</v>
      </c>
      <c r="T495">
        <f>SQRT((100/(J495*[7]Inputs!$B$9))^2-SQRT((100/(J495*[7]Inputs!$B$9))^2/(K495^2+1))^2)*[7]Inputs!$B$8^2/100/2/PI()/50</f>
        <v>5.3064486202832376E-4</v>
      </c>
      <c r="U495">
        <v>0</v>
      </c>
      <c r="V495">
        <v>9</v>
      </c>
      <c r="W495" t="str">
        <f t="shared" si="18"/>
        <v>PSCAD_SMIB_SF_CUO.LVRT_SCR1000_XR10_P1_Q-0.395_CUO_14_0.8</v>
      </c>
      <c r="X495" t="str">
        <f t="shared" si="19"/>
        <v>1_-0.395_1000_10</v>
      </c>
      <c r="Z495">
        <v>0</v>
      </c>
      <c r="AB495" s="14"/>
    </row>
    <row r="496" spans="1:28" x14ac:dyDescent="0.25">
      <c r="A496" s="1" t="s">
        <v>1206</v>
      </c>
      <c r="B496" t="s">
        <v>55</v>
      </c>
      <c r="C496" t="s">
        <v>71</v>
      </c>
      <c r="D496" t="s">
        <v>1371</v>
      </c>
      <c r="E496" s="4" t="s">
        <v>332</v>
      </c>
      <c r="F496" t="s">
        <v>305</v>
      </c>
      <c r="G496">
        <v>50</v>
      </c>
      <c r="H496">
        <v>-1</v>
      </c>
      <c r="I496" s="7">
        <v>0.39500000000000002</v>
      </c>
      <c r="J496" s="7">
        <v>1000</v>
      </c>
      <c r="K496" s="7">
        <v>10</v>
      </c>
      <c r="L496" s="5" t="e">
        <f>VLOOKUP(X496,[7]Inputs!$A:$F,6,FALSE)</f>
        <v>#N/A</v>
      </c>
      <c r="M496" s="5" t="e">
        <f>VLOOKUP(X496,[7]Inputs!$A:$H,8,FALSE)</f>
        <v>#N/A</v>
      </c>
      <c r="N496" s="5" t="e">
        <f>VLOOKUP(X496,[7]Inputs!$A:$H,7,FALSE)</f>
        <v>#N/A</v>
      </c>
      <c r="O496">
        <v>0</v>
      </c>
      <c r="P496">
        <v>0</v>
      </c>
      <c r="Q496" s="17">
        <v>0</v>
      </c>
      <c r="R496" s="17">
        <v>0</v>
      </c>
      <c r="S496">
        <f>SQRT((100/(J496*[7]Inputs!$B$9))^2/(K496^2+1))*[7]Inputs!$B$8^2/100</f>
        <v>1.6670700002133509E-2</v>
      </c>
      <c r="T496">
        <f>SQRT((100/(J496*[7]Inputs!$B$9))^2-SQRT((100/(J496*[7]Inputs!$B$9))^2/(K496^2+1))^2)*[7]Inputs!$B$8^2/100/2/PI()/50</f>
        <v>5.3064486202832376E-4</v>
      </c>
      <c r="U496">
        <v>0</v>
      </c>
      <c r="V496">
        <v>9</v>
      </c>
      <c r="W496" t="str">
        <f t="shared" si="18"/>
        <v>PSCAD_SMIB_SF_CUO.LVRT_SCR1000_XR10_P-1_Q0.395_CUO_15a_0.8</v>
      </c>
      <c r="X496" t="str">
        <f t="shared" si="19"/>
        <v>-1_0.395_1000_10</v>
      </c>
      <c r="Z496">
        <v>0</v>
      </c>
      <c r="AB496" s="14"/>
    </row>
    <row r="497" spans="1:28" x14ac:dyDescent="0.25">
      <c r="A497" s="1" t="s">
        <v>1207</v>
      </c>
      <c r="B497" t="s">
        <v>55</v>
      </c>
      <c r="C497" t="s">
        <v>71</v>
      </c>
      <c r="D497" t="s">
        <v>1371</v>
      </c>
      <c r="E497" s="4" t="s">
        <v>332</v>
      </c>
      <c r="F497" t="s">
        <v>305</v>
      </c>
      <c r="G497">
        <v>50</v>
      </c>
      <c r="H497">
        <v>0</v>
      </c>
      <c r="I497" s="7">
        <v>0.39500000000000002</v>
      </c>
      <c r="J497" s="7">
        <v>1000</v>
      </c>
      <c r="K497" s="7">
        <v>10</v>
      </c>
      <c r="L497" s="5" t="str">
        <f>VLOOKUP(X497,[7]Inputs!$A:$F,6,FALSE)</f>
        <v>1.0296</v>
      </c>
      <c r="M497" s="5" t="str">
        <f>VLOOKUP(X497,[7]Inputs!$A:$H,8,FALSE)</f>
        <v>1.0500</v>
      </c>
      <c r="N497" s="5" t="str">
        <f>VLOOKUP(X497,[7]Inputs!$A:$H,7,FALSE)</f>
        <v>1.0500</v>
      </c>
      <c r="O497">
        <v>0</v>
      </c>
      <c r="P497">
        <v>0</v>
      </c>
      <c r="Q497" s="17">
        <v>0</v>
      </c>
      <c r="R497" s="17">
        <v>0</v>
      </c>
      <c r="S497">
        <f>SQRT((100/(J497*[7]Inputs!$B$9))^2/(K497^2+1))*[7]Inputs!$B$8^2/100</f>
        <v>1.6670700002133509E-2</v>
      </c>
      <c r="T497">
        <f>SQRT((100/(J497*[7]Inputs!$B$9))^2-SQRT((100/(J497*[7]Inputs!$B$9))^2/(K497^2+1))^2)*[7]Inputs!$B$8^2/100/2/PI()/50</f>
        <v>5.3064486202832376E-4</v>
      </c>
      <c r="U497">
        <v>0</v>
      </c>
      <c r="V497">
        <v>9</v>
      </c>
      <c r="W497" t="str">
        <f t="shared" si="18"/>
        <v>PSCAD_SMIB_SF_CUO.LVRT_SCR1000_XR10_P0_Q0.395_CUO_15b_0.8</v>
      </c>
      <c r="X497" t="str">
        <f t="shared" si="19"/>
        <v>0_0.395_1000_10</v>
      </c>
      <c r="Z497">
        <v>0</v>
      </c>
      <c r="AB497" s="14"/>
    </row>
    <row r="498" spans="1:28" x14ac:dyDescent="0.25">
      <c r="A498" s="1" t="s">
        <v>1208</v>
      </c>
      <c r="B498" t="s">
        <v>55</v>
      </c>
      <c r="C498" t="s">
        <v>71</v>
      </c>
      <c r="D498" t="s">
        <v>1371</v>
      </c>
      <c r="E498" s="4" t="s">
        <v>332</v>
      </c>
      <c r="F498" t="s">
        <v>305</v>
      </c>
      <c r="G498">
        <v>50</v>
      </c>
      <c r="H498">
        <v>-1</v>
      </c>
      <c r="I498" s="7">
        <v>-0.39500000000000002</v>
      </c>
      <c r="J498" s="7">
        <v>1000</v>
      </c>
      <c r="K498" s="7">
        <v>10</v>
      </c>
      <c r="L498" s="5" t="e">
        <f>VLOOKUP(X498,[7]Inputs!$A:$F,6,FALSE)</f>
        <v>#N/A</v>
      </c>
      <c r="M498" s="5" t="e">
        <f>VLOOKUP(X498,[7]Inputs!$A:$H,8,FALSE)</f>
        <v>#N/A</v>
      </c>
      <c r="N498" s="5" t="e">
        <f>VLOOKUP(X498,[7]Inputs!$A:$H,7,FALSE)</f>
        <v>#N/A</v>
      </c>
      <c r="O498">
        <v>0</v>
      </c>
      <c r="P498">
        <v>0</v>
      </c>
      <c r="Q498" s="17">
        <v>0</v>
      </c>
      <c r="R498" s="17">
        <v>0</v>
      </c>
      <c r="S498">
        <f>SQRT((100/(J498*[7]Inputs!$B$9))^2/(K498^2+1))*[7]Inputs!$B$8^2/100</f>
        <v>1.6670700002133509E-2</v>
      </c>
      <c r="T498">
        <f>SQRT((100/(J498*[7]Inputs!$B$9))^2-SQRT((100/(J498*[7]Inputs!$B$9))^2/(K498^2+1))^2)*[7]Inputs!$B$8^2/100/2/PI()/50</f>
        <v>5.3064486202832376E-4</v>
      </c>
      <c r="U498">
        <v>0</v>
      </c>
      <c r="V498">
        <v>9</v>
      </c>
      <c r="W498" t="str">
        <f t="shared" si="18"/>
        <v>PSCAD_SMIB_SF_CUO.LVRT_SCR1000_XR10_P-1_Q-0.395_CUO_16a_0.8</v>
      </c>
      <c r="X498" t="str">
        <f t="shared" si="19"/>
        <v>-1_-0.395_1000_10</v>
      </c>
      <c r="Z498">
        <v>0</v>
      </c>
      <c r="AB498" s="14"/>
    </row>
    <row r="499" spans="1:28" x14ac:dyDescent="0.25">
      <c r="A499" s="1" t="s">
        <v>1209</v>
      </c>
      <c r="B499" t="s">
        <v>55</v>
      </c>
      <c r="C499" t="s">
        <v>71</v>
      </c>
      <c r="D499" t="s">
        <v>1371</v>
      </c>
      <c r="E499" s="4" t="s">
        <v>332</v>
      </c>
      <c r="F499" t="s">
        <v>305</v>
      </c>
      <c r="G499">
        <v>50</v>
      </c>
      <c r="H499">
        <v>0</v>
      </c>
      <c r="I499" s="7">
        <v>-0.39500000000000002</v>
      </c>
      <c r="J499" s="7">
        <v>1000</v>
      </c>
      <c r="K499" s="7">
        <v>10</v>
      </c>
      <c r="L499" s="5" t="str">
        <f>VLOOKUP(X499,[7]Inputs!$A:$F,6,FALSE)</f>
        <v>1.0304</v>
      </c>
      <c r="M499" s="5" t="str">
        <f>VLOOKUP(X499,[7]Inputs!$A:$H,8,FALSE)</f>
        <v>0.9625</v>
      </c>
      <c r="N499" s="5" t="str">
        <f>VLOOKUP(X499,[7]Inputs!$A:$H,7,FALSE)</f>
        <v>1.0100</v>
      </c>
      <c r="O499">
        <v>0</v>
      </c>
      <c r="P499">
        <v>0</v>
      </c>
      <c r="Q499" s="17">
        <v>0</v>
      </c>
      <c r="R499" s="17">
        <v>0</v>
      </c>
      <c r="S499">
        <f>SQRT((100/(J499*[7]Inputs!$B$9))^2/(K499^2+1))*[7]Inputs!$B$8^2/100</f>
        <v>1.6670700002133509E-2</v>
      </c>
      <c r="T499">
        <f>SQRT((100/(J499*[7]Inputs!$B$9))^2-SQRT((100/(J499*[7]Inputs!$B$9))^2/(K499^2+1))^2)*[7]Inputs!$B$8^2/100/2/PI()/50</f>
        <v>5.3064486202832376E-4</v>
      </c>
      <c r="U499">
        <v>0</v>
      </c>
      <c r="V499">
        <v>9</v>
      </c>
      <c r="W499" t="str">
        <f t="shared" si="18"/>
        <v>PSCAD_SMIB_SF_CUO.LVRT_SCR1000_XR10_P0_Q-0.395_CUO_16b_0.8</v>
      </c>
      <c r="X499" t="str">
        <f t="shared" si="19"/>
        <v>0_-0.395_1000_10</v>
      </c>
      <c r="Z499">
        <v>0</v>
      </c>
      <c r="AB499" s="14"/>
    </row>
    <row r="500" spans="1:28" x14ac:dyDescent="0.25">
      <c r="A500" s="1" t="s">
        <v>1210</v>
      </c>
      <c r="B500" t="s">
        <v>55</v>
      </c>
      <c r="C500" t="s">
        <v>72</v>
      </c>
      <c r="D500" t="s">
        <v>1371</v>
      </c>
      <c r="E500" s="4" t="s">
        <v>333</v>
      </c>
      <c r="F500" t="s">
        <v>305</v>
      </c>
      <c r="G500">
        <v>50</v>
      </c>
      <c r="H500">
        <v>1</v>
      </c>
      <c r="I500" s="7">
        <v>0.39500000000000002</v>
      </c>
      <c r="J500" s="7">
        <v>1000</v>
      </c>
      <c r="K500" s="7">
        <v>10</v>
      </c>
      <c r="L500" s="5" t="str">
        <f>VLOOKUP(X500,[7]Inputs!$A:$F,6,FALSE)</f>
        <v>1.0295</v>
      </c>
      <c r="M500" s="5" t="str">
        <f>VLOOKUP(X500,[7]Inputs!$A:$H,8,FALSE)</f>
        <v>1.0625</v>
      </c>
      <c r="N500" s="5" t="str">
        <f>VLOOKUP(X500,[7]Inputs!$A:$H,7,FALSE)</f>
        <v>1.0500</v>
      </c>
      <c r="O500">
        <v>0</v>
      </c>
      <c r="P500">
        <v>0</v>
      </c>
      <c r="Q500" s="17">
        <v>0</v>
      </c>
      <c r="R500" s="17">
        <v>0</v>
      </c>
      <c r="S500">
        <f>SQRT((100/(J500*[7]Inputs!$B$9))^2/(K500^2+1))*[7]Inputs!$B$8^2/100</f>
        <v>1.6670700002133509E-2</v>
      </c>
      <c r="T500">
        <f>SQRT((100/(J500*[7]Inputs!$B$9))^2-SQRT((100/(J500*[7]Inputs!$B$9))^2/(K500^2+1))^2)*[7]Inputs!$B$8^2/100/2/PI()/50</f>
        <v>5.3064486202832376E-4</v>
      </c>
      <c r="U500">
        <v>0</v>
      </c>
      <c r="V500">
        <v>9</v>
      </c>
      <c r="W500" t="str">
        <f t="shared" si="18"/>
        <v>PSCAD_SMIB_SF_CUO.HVRT_SCR1000_XR10_P1_Q0.395_CUO_13_1.15</v>
      </c>
      <c r="X500" t="str">
        <f t="shared" si="19"/>
        <v>1_0.395_1000_10</v>
      </c>
      <c r="Z500">
        <v>0</v>
      </c>
      <c r="AB500" s="14"/>
    </row>
    <row r="501" spans="1:28" x14ac:dyDescent="0.25">
      <c r="A501" s="1" t="s">
        <v>1211</v>
      </c>
      <c r="B501" t="s">
        <v>55</v>
      </c>
      <c r="C501" t="s">
        <v>72</v>
      </c>
      <c r="D501" t="s">
        <v>1371</v>
      </c>
      <c r="E501" s="4" t="s">
        <v>333</v>
      </c>
      <c r="F501" t="s">
        <v>305</v>
      </c>
      <c r="G501">
        <v>50</v>
      </c>
      <c r="H501">
        <v>1</v>
      </c>
      <c r="I501" s="7">
        <v>-0.39500000000000002</v>
      </c>
      <c r="J501" s="7">
        <v>1000</v>
      </c>
      <c r="K501" s="7">
        <v>10</v>
      </c>
      <c r="L501" s="5" t="str">
        <f>VLOOKUP(X501,[7]Inputs!$A:$F,6,FALSE)</f>
        <v>1.0303</v>
      </c>
      <c r="M501" s="5" t="str">
        <f>VLOOKUP(X501,[7]Inputs!$A:$H,8,FALSE)</f>
        <v>0.9750</v>
      </c>
      <c r="N501" s="5" t="str">
        <f>VLOOKUP(X501,[7]Inputs!$A:$H,7,FALSE)</f>
        <v>1.0100</v>
      </c>
      <c r="O501">
        <v>0</v>
      </c>
      <c r="P501">
        <v>0</v>
      </c>
      <c r="Q501" s="17">
        <v>0</v>
      </c>
      <c r="R501" s="17">
        <v>0</v>
      </c>
      <c r="S501">
        <f>SQRT((100/(J501*[7]Inputs!$B$9))^2/(K501^2+1))*[7]Inputs!$B$8^2/100</f>
        <v>1.6670700002133509E-2</v>
      </c>
      <c r="T501">
        <f>SQRT((100/(J501*[7]Inputs!$B$9))^2-SQRT((100/(J501*[7]Inputs!$B$9))^2/(K501^2+1))^2)*[7]Inputs!$B$8^2/100/2/PI()/50</f>
        <v>5.3064486202832376E-4</v>
      </c>
      <c r="U501">
        <v>0</v>
      </c>
      <c r="V501">
        <v>9</v>
      </c>
      <c r="W501" t="str">
        <f t="shared" si="18"/>
        <v>PSCAD_SMIB_SF_CUO.HVRT_SCR1000_XR10_P1_Q-0.395_CUO_14_1.15</v>
      </c>
      <c r="X501" t="str">
        <f t="shared" si="19"/>
        <v>1_-0.395_1000_10</v>
      </c>
      <c r="Z501">
        <v>0</v>
      </c>
      <c r="AB501" s="14"/>
    </row>
    <row r="502" spans="1:28" x14ac:dyDescent="0.25">
      <c r="A502" s="1" t="s">
        <v>1212</v>
      </c>
      <c r="B502" t="s">
        <v>55</v>
      </c>
      <c r="C502" t="s">
        <v>72</v>
      </c>
      <c r="D502" t="s">
        <v>1371</v>
      </c>
      <c r="E502" s="4" t="s">
        <v>333</v>
      </c>
      <c r="F502" t="s">
        <v>305</v>
      </c>
      <c r="G502">
        <v>50</v>
      </c>
      <c r="H502">
        <v>-1</v>
      </c>
      <c r="I502" s="7">
        <v>0.39500000000000002</v>
      </c>
      <c r="J502" s="7">
        <v>1000</v>
      </c>
      <c r="K502" s="7">
        <v>10</v>
      </c>
      <c r="L502" s="5" t="e">
        <f>VLOOKUP(X502,[7]Inputs!$A:$F,6,FALSE)</f>
        <v>#N/A</v>
      </c>
      <c r="M502" s="5" t="e">
        <f>VLOOKUP(X502,[7]Inputs!$A:$H,8,FALSE)</f>
        <v>#N/A</v>
      </c>
      <c r="N502" s="5" t="e">
        <f>VLOOKUP(X502,[7]Inputs!$A:$H,7,FALSE)</f>
        <v>#N/A</v>
      </c>
      <c r="O502">
        <v>0</v>
      </c>
      <c r="P502">
        <v>0</v>
      </c>
      <c r="Q502" s="17">
        <v>0</v>
      </c>
      <c r="R502" s="17">
        <v>0</v>
      </c>
      <c r="S502">
        <f>SQRT((100/(J502*[7]Inputs!$B$9))^2/(K502^2+1))*[7]Inputs!$B$8^2/100</f>
        <v>1.6670700002133509E-2</v>
      </c>
      <c r="T502">
        <f>SQRT((100/(J502*[7]Inputs!$B$9))^2-SQRT((100/(J502*[7]Inputs!$B$9))^2/(K502^2+1))^2)*[7]Inputs!$B$8^2/100/2/PI()/50</f>
        <v>5.3064486202832376E-4</v>
      </c>
      <c r="U502">
        <v>0</v>
      </c>
      <c r="V502">
        <v>9</v>
      </c>
      <c r="W502" t="str">
        <f t="shared" si="18"/>
        <v>PSCAD_SMIB_SF_CUO.HVRT_SCR1000_XR10_P-1_Q0.395_CUO_15a_1.15</v>
      </c>
      <c r="X502" t="str">
        <f t="shared" si="19"/>
        <v>-1_0.395_1000_10</v>
      </c>
      <c r="Z502">
        <v>0</v>
      </c>
      <c r="AB502" s="14"/>
    </row>
    <row r="503" spans="1:28" x14ac:dyDescent="0.25">
      <c r="A503" s="1" t="s">
        <v>1213</v>
      </c>
      <c r="B503" t="s">
        <v>55</v>
      </c>
      <c r="C503" t="s">
        <v>72</v>
      </c>
      <c r="D503" t="s">
        <v>1371</v>
      </c>
      <c r="E503" s="4" t="s">
        <v>333</v>
      </c>
      <c r="F503" t="s">
        <v>305</v>
      </c>
      <c r="G503">
        <v>50</v>
      </c>
      <c r="H503">
        <v>0</v>
      </c>
      <c r="I503" s="7">
        <v>0.39500000000000002</v>
      </c>
      <c r="J503" s="7">
        <v>1000</v>
      </c>
      <c r="K503" s="7">
        <v>10</v>
      </c>
      <c r="L503" s="5" t="str">
        <f>VLOOKUP(X503,[7]Inputs!$A:$F,6,FALSE)</f>
        <v>1.0296</v>
      </c>
      <c r="M503" s="5" t="str">
        <f>VLOOKUP(X503,[7]Inputs!$A:$H,8,FALSE)</f>
        <v>1.0500</v>
      </c>
      <c r="N503" s="5" t="str">
        <f>VLOOKUP(X503,[7]Inputs!$A:$H,7,FALSE)</f>
        <v>1.0500</v>
      </c>
      <c r="O503">
        <v>0</v>
      </c>
      <c r="P503">
        <v>0</v>
      </c>
      <c r="Q503" s="17">
        <v>0</v>
      </c>
      <c r="R503" s="17">
        <v>0</v>
      </c>
      <c r="S503">
        <f>SQRT((100/(J503*[7]Inputs!$B$9))^2/(K503^2+1))*[7]Inputs!$B$8^2/100</f>
        <v>1.6670700002133509E-2</v>
      </c>
      <c r="T503">
        <f>SQRT((100/(J503*[7]Inputs!$B$9))^2-SQRT((100/(J503*[7]Inputs!$B$9))^2/(K503^2+1))^2)*[7]Inputs!$B$8^2/100/2/PI()/50</f>
        <v>5.3064486202832376E-4</v>
      </c>
      <c r="U503">
        <v>0</v>
      </c>
      <c r="V503">
        <v>9</v>
      </c>
      <c r="W503" t="str">
        <f t="shared" si="18"/>
        <v>PSCAD_SMIB_SF_CUO.HVRT_SCR1000_XR10_P0_Q0.395_CUO_15b_1.15</v>
      </c>
      <c r="X503" t="str">
        <f t="shared" si="19"/>
        <v>0_0.395_1000_10</v>
      </c>
      <c r="Z503">
        <v>0</v>
      </c>
      <c r="AB503" s="14"/>
    </row>
    <row r="504" spans="1:28" x14ac:dyDescent="0.25">
      <c r="A504" s="1" t="s">
        <v>1214</v>
      </c>
      <c r="B504" t="s">
        <v>55</v>
      </c>
      <c r="C504" t="s">
        <v>72</v>
      </c>
      <c r="D504" t="s">
        <v>1371</v>
      </c>
      <c r="E504" s="4" t="s">
        <v>333</v>
      </c>
      <c r="F504" t="s">
        <v>305</v>
      </c>
      <c r="G504">
        <v>50</v>
      </c>
      <c r="H504">
        <v>-1</v>
      </c>
      <c r="I504" s="7">
        <v>-0.39500000000000002</v>
      </c>
      <c r="J504" s="7">
        <v>1000</v>
      </c>
      <c r="K504" s="7">
        <v>10</v>
      </c>
      <c r="L504" s="5" t="e">
        <f>VLOOKUP(X504,[7]Inputs!$A:$F,6,FALSE)</f>
        <v>#N/A</v>
      </c>
      <c r="M504" s="5" t="e">
        <f>VLOOKUP(X504,[7]Inputs!$A:$H,8,FALSE)</f>
        <v>#N/A</v>
      </c>
      <c r="N504" s="5" t="e">
        <f>VLOOKUP(X504,[7]Inputs!$A:$H,7,FALSE)</f>
        <v>#N/A</v>
      </c>
      <c r="O504">
        <v>0</v>
      </c>
      <c r="P504">
        <v>0</v>
      </c>
      <c r="Q504" s="17">
        <v>0</v>
      </c>
      <c r="R504" s="17">
        <v>0</v>
      </c>
      <c r="S504">
        <f>SQRT((100/(J504*[7]Inputs!$B$9))^2/(K504^2+1))*[7]Inputs!$B$8^2/100</f>
        <v>1.6670700002133509E-2</v>
      </c>
      <c r="T504">
        <f>SQRT((100/(J504*[7]Inputs!$B$9))^2-SQRT((100/(J504*[7]Inputs!$B$9))^2/(K504^2+1))^2)*[7]Inputs!$B$8^2/100/2/PI()/50</f>
        <v>5.3064486202832376E-4</v>
      </c>
      <c r="U504">
        <v>0</v>
      </c>
      <c r="V504">
        <v>9</v>
      </c>
      <c r="W504" t="str">
        <f t="shared" si="18"/>
        <v>PSCAD_SMIB_SF_CUO.HVRT_SCR1000_XR10_P-1_Q-0.395_CUO_16a_1.15</v>
      </c>
      <c r="X504" t="str">
        <f t="shared" si="19"/>
        <v>-1_-0.395_1000_10</v>
      </c>
      <c r="Z504">
        <v>0</v>
      </c>
      <c r="AB504" s="14"/>
    </row>
    <row r="505" spans="1:28" x14ac:dyDescent="0.25">
      <c r="A505" s="1" t="s">
        <v>1215</v>
      </c>
      <c r="B505" t="s">
        <v>55</v>
      </c>
      <c r="C505" t="s">
        <v>72</v>
      </c>
      <c r="D505" t="s">
        <v>1371</v>
      </c>
      <c r="E505" s="4" t="s">
        <v>333</v>
      </c>
      <c r="F505" t="s">
        <v>305</v>
      </c>
      <c r="G505">
        <v>50</v>
      </c>
      <c r="H505">
        <v>0</v>
      </c>
      <c r="I505" s="7">
        <v>-0.39500000000000002</v>
      </c>
      <c r="J505" s="7">
        <v>1000</v>
      </c>
      <c r="K505" s="7">
        <v>10</v>
      </c>
      <c r="L505" s="5" t="str">
        <f>VLOOKUP(X505,[7]Inputs!$A:$F,6,FALSE)</f>
        <v>1.0304</v>
      </c>
      <c r="M505" s="5" t="str">
        <f>VLOOKUP(X505,[7]Inputs!$A:$H,8,FALSE)</f>
        <v>0.9625</v>
      </c>
      <c r="N505" s="5" t="str">
        <f>VLOOKUP(X505,[7]Inputs!$A:$H,7,FALSE)</f>
        <v>1.0100</v>
      </c>
      <c r="O505">
        <v>0</v>
      </c>
      <c r="P505">
        <v>0</v>
      </c>
      <c r="Q505" s="17">
        <v>0</v>
      </c>
      <c r="R505" s="17">
        <v>0</v>
      </c>
      <c r="S505">
        <f>SQRT((100/(J505*[7]Inputs!$B$9))^2/(K505^2+1))*[7]Inputs!$B$8^2/100</f>
        <v>1.6670700002133509E-2</v>
      </c>
      <c r="T505">
        <f>SQRT((100/(J505*[7]Inputs!$B$9))^2-SQRT((100/(J505*[7]Inputs!$B$9))^2/(K505^2+1))^2)*[7]Inputs!$B$8^2/100/2/PI()/50</f>
        <v>5.3064486202832376E-4</v>
      </c>
      <c r="U505">
        <v>0</v>
      </c>
      <c r="V505">
        <v>9</v>
      </c>
      <c r="W505" t="str">
        <f t="shared" si="18"/>
        <v>PSCAD_SMIB_SF_CUO.HVRT_SCR1000_XR10_P0_Q-0.395_CUO_16b_1.15</v>
      </c>
      <c r="X505" t="str">
        <f t="shared" si="19"/>
        <v>0_-0.395_1000_10</v>
      </c>
      <c r="Z505">
        <v>0</v>
      </c>
      <c r="AB505" s="14"/>
    </row>
    <row r="506" spans="1:28" x14ac:dyDescent="0.25">
      <c r="A506" s="1" t="s">
        <v>1216</v>
      </c>
      <c r="B506" t="s">
        <v>55</v>
      </c>
      <c r="C506" t="s">
        <v>73</v>
      </c>
      <c r="D506" t="s">
        <v>1371</v>
      </c>
      <c r="E506" s="4" t="s">
        <v>333</v>
      </c>
      <c r="F506" t="s">
        <v>305</v>
      </c>
      <c r="G506">
        <v>50</v>
      </c>
      <c r="H506">
        <v>1</v>
      </c>
      <c r="I506" s="7">
        <v>0.39500000000000002</v>
      </c>
      <c r="J506" s="7">
        <v>1000</v>
      </c>
      <c r="K506" s="7">
        <v>10</v>
      </c>
      <c r="L506" s="5" t="str">
        <f>VLOOKUP(X506,[7]Inputs!$A:$F,6,FALSE)</f>
        <v>1.0295</v>
      </c>
      <c r="M506" s="5" t="str">
        <f>VLOOKUP(X506,[7]Inputs!$A:$H,8,FALSE)</f>
        <v>1.0625</v>
      </c>
      <c r="N506" s="5" t="str">
        <f>VLOOKUP(X506,[7]Inputs!$A:$H,7,FALSE)</f>
        <v>1.0500</v>
      </c>
      <c r="O506">
        <v>0</v>
      </c>
      <c r="P506">
        <v>0</v>
      </c>
      <c r="Q506" s="17">
        <v>0</v>
      </c>
      <c r="R506" s="17">
        <v>0</v>
      </c>
      <c r="S506">
        <f>SQRT((100/(J506*[7]Inputs!$B$9))^2/(K506^2+1))*[7]Inputs!$B$8^2/100</f>
        <v>1.6670700002133509E-2</v>
      </c>
      <c r="T506">
        <f>SQRT((100/(J506*[7]Inputs!$B$9))^2-SQRT((100/(J506*[7]Inputs!$B$9))^2/(K506^2+1))^2)*[7]Inputs!$B$8^2/100/2/PI()/50</f>
        <v>5.3064486202832376E-4</v>
      </c>
      <c r="U506">
        <v>0</v>
      </c>
      <c r="V506">
        <v>9</v>
      </c>
      <c r="W506" t="str">
        <f t="shared" si="18"/>
        <v>PSCAD_SMIB_SF_CUO.HVRT_SCR1000_XR10_P1_Q0.395_CUO_13_1.2</v>
      </c>
      <c r="X506" t="str">
        <f t="shared" si="19"/>
        <v>1_0.395_1000_10</v>
      </c>
      <c r="Z506">
        <v>0</v>
      </c>
      <c r="AB506" s="14"/>
    </row>
    <row r="507" spans="1:28" x14ac:dyDescent="0.25">
      <c r="A507" s="1" t="s">
        <v>1217</v>
      </c>
      <c r="B507" t="s">
        <v>55</v>
      </c>
      <c r="C507" t="s">
        <v>73</v>
      </c>
      <c r="D507" t="s">
        <v>1371</v>
      </c>
      <c r="E507" s="4" t="s">
        <v>333</v>
      </c>
      <c r="F507" t="s">
        <v>305</v>
      </c>
      <c r="G507">
        <v>50</v>
      </c>
      <c r="H507">
        <v>1</v>
      </c>
      <c r="I507" s="7">
        <v>-0.39500000000000002</v>
      </c>
      <c r="J507" s="7">
        <v>1000</v>
      </c>
      <c r="K507" s="7">
        <v>10</v>
      </c>
      <c r="L507" s="5" t="str">
        <f>VLOOKUP(X507,[7]Inputs!$A:$F,6,FALSE)</f>
        <v>1.0303</v>
      </c>
      <c r="M507" s="5" t="str">
        <f>VLOOKUP(X507,[7]Inputs!$A:$H,8,FALSE)</f>
        <v>0.9750</v>
      </c>
      <c r="N507" s="5" t="str">
        <f>VLOOKUP(X507,[7]Inputs!$A:$H,7,FALSE)</f>
        <v>1.0100</v>
      </c>
      <c r="O507">
        <v>0</v>
      </c>
      <c r="P507">
        <v>0</v>
      </c>
      <c r="Q507" s="17">
        <v>0</v>
      </c>
      <c r="R507" s="17">
        <v>0</v>
      </c>
      <c r="S507">
        <f>SQRT((100/(J507*[7]Inputs!$B$9))^2/(K507^2+1))*[7]Inputs!$B$8^2/100</f>
        <v>1.6670700002133509E-2</v>
      </c>
      <c r="T507">
        <f>SQRT((100/(J507*[7]Inputs!$B$9))^2-SQRT((100/(J507*[7]Inputs!$B$9))^2/(K507^2+1))^2)*[7]Inputs!$B$8^2/100/2/PI()/50</f>
        <v>5.3064486202832376E-4</v>
      </c>
      <c r="U507">
        <v>0</v>
      </c>
      <c r="V507">
        <v>9</v>
      </c>
      <c r="W507" t="str">
        <f t="shared" si="18"/>
        <v>PSCAD_SMIB_SF_CUO.HVRT_SCR1000_XR10_P1_Q-0.395_CUO_14_1.2</v>
      </c>
      <c r="X507" t="str">
        <f t="shared" si="19"/>
        <v>1_-0.395_1000_10</v>
      </c>
      <c r="Z507">
        <v>0</v>
      </c>
      <c r="AB507" s="14"/>
    </row>
    <row r="508" spans="1:28" x14ac:dyDescent="0.25">
      <c r="A508" s="1" t="s">
        <v>1218</v>
      </c>
      <c r="B508" t="s">
        <v>55</v>
      </c>
      <c r="C508" t="s">
        <v>73</v>
      </c>
      <c r="D508" t="s">
        <v>1371</v>
      </c>
      <c r="E508" s="4" t="s">
        <v>333</v>
      </c>
      <c r="F508" t="s">
        <v>305</v>
      </c>
      <c r="G508">
        <v>50</v>
      </c>
      <c r="H508">
        <v>-1</v>
      </c>
      <c r="I508" s="7">
        <v>0.39500000000000002</v>
      </c>
      <c r="J508" s="7">
        <v>1000</v>
      </c>
      <c r="K508" s="7">
        <v>10</v>
      </c>
      <c r="L508" s="5" t="e">
        <f>VLOOKUP(X508,[7]Inputs!$A:$F,6,FALSE)</f>
        <v>#N/A</v>
      </c>
      <c r="M508" s="5" t="e">
        <f>VLOOKUP(X508,[7]Inputs!$A:$H,8,FALSE)</f>
        <v>#N/A</v>
      </c>
      <c r="N508" s="5" t="e">
        <f>VLOOKUP(X508,[7]Inputs!$A:$H,7,FALSE)</f>
        <v>#N/A</v>
      </c>
      <c r="O508">
        <v>0</v>
      </c>
      <c r="P508">
        <v>0</v>
      </c>
      <c r="Q508" s="17">
        <v>0</v>
      </c>
      <c r="R508" s="17">
        <v>0</v>
      </c>
      <c r="S508">
        <f>SQRT((100/(J508*[7]Inputs!$B$9))^2/(K508^2+1))*[7]Inputs!$B$8^2/100</f>
        <v>1.6670700002133509E-2</v>
      </c>
      <c r="T508">
        <f>SQRT((100/(J508*[7]Inputs!$B$9))^2-SQRT((100/(J508*[7]Inputs!$B$9))^2/(K508^2+1))^2)*[7]Inputs!$B$8^2/100/2/PI()/50</f>
        <v>5.3064486202832376E-4</v>
      </c>
      <c r="U508">
        <v>0</v>
      </c>
      <c r="V508">
        <v>9</v>
      </c>
      <c r="W508" t="str">
        <f t="shared" si="18"/>
        <v>PSCAD_SMIB_SF_CUO.HVRT_SCR1000_XR10_P-1_Q0.395_CUO_15a_1.2</v>
      </c>
      <c r="X508" t="str">
        <f t="shared" si="19"/>
        <v>-1_0.395_1000_10</v>
      </c>
      <c r="Z508">
        <v>0</v>
      </c>
      <c r="AB508" s="14"/>
    </row>
    <row r="509" spans="1:28" x14ac:dyDescent="0.25">
      <c r="A509" s="1" t="s">
        <v>1219</v>
      </c>
      <c r="B509" t="s">
        <v>55</v>
      </c>
      <c r="C509" t="s">
        <v>73</v>
      </c>
      <c r="D509" t="s">
        <v>1371</v>
      </c>
      <c r="E509" s="4" t="s">
        <v>333</v>
      </c>
      <c r="F509" t="s">
        <v>305</v>
      </c>
      <c r="G509">
        <v>50</v>
      </c>
      <c r="H509">
        <v>0</v>
      </c>
      <c r="I509" s="7">
        <v>0.39500000000000002</v>
      </c>
      <c r="J509" s="7">
        <v>1000</v>
      </c>
      <c r="K509" s="7">
        <v>10</v>
      </c>
      <c r="L509" s="5" t="str">
        <f>VLOOKUP(X509,[7]Inputs!$A:$F,6,FALSE)</f>
        <v>1.0296</v>
      </c>
      <c r="M509" s="5" t="str">
        <f>VLOOKUP(X509,[7]Inputs!$A:$H,8,FALSE)</f>
        <v>1.0500</v>
      </c>
      <c r="N509" s="5" t="str">
        <f>VLOOKUP(X509,[7]Inputs!$A:$H,7,FALSE)</f>
        <v>1.0500</v>
      </c>
      <c r="O509">
        <v>0</v>
      </c>
      <c r="P509">
        <v>0</v>
      </c>
      <c r="Q509" s="17">
        <v>0</v>
      </c>
      <c r="R509" s="17">
        <v>0</v>
      </c>
      <c r="S509">
        <f>SQRT((100/(J509*[7]Inputs!$B$9))^2/(K509^2+1))*[7]Inputs!$B$8^2/100</f>
        <v>1.6670700002133509E-2</v>
      </c>
      <c r="T509">
        <f>SQRT((100/(J509*[7]Inputs!$B$9))^2-SQRT((100/(J509*[7]Inputs!$B$9))^2/(K509^2+1))^2)*[7]Inputs!$B$8^2/100/2/PI()/50</f>
        <v>5.3064486202832376E-4</v>
      </c>
      <c r="U509">
        <v>0</v>
      </c>
      <c r="V509">
        <v>9</v>
      </c>
      <c r="W509" t="str">
        <f t="shared" si="18"/>
        <v>PSCAD_SMIB_SF_CUO.HVRT_SCR1000_XR10_P0_Q0.395_CUO_15b_1.2</v>
      </c>
      <c r="X509" t="str">
        <f t="shared" si="19"/>
        <v>0_0.395_1000_10</v>
      </c>
      <c r="Z509">
        <v>0</v>
      </c>
      <c r="AB509" s="14"/>
    </row>
    <row r="510" spans="1:28" x14ac:dyDescent="0.25">
      <c r="A510" s="1" t="s">
        <v>1220</v>
      </c>
      <c r="B510" t="s">
        <v>55</v>
      </c>
      <c r="C510" t="s">
        <v>73</v>
      </c>
      <c r="D510" t="s">
        <v>1371</v>
      </c>
      <c r="E510" s="4" t="s">
        <v>333</v>
      </c>
      <c r="F510" t="s">
        <v>305</v>
      </c>
      <c r="G510">
        <v>50</v>
      </c>
      <c r="H510">
        <v>-1</v>
      </c>
      <c r="I510" s="7">
        <v>-0.39500000000000002</v>
      </c>
      <c r="J510" s="7">
        <v>1000</v>
      </c>
      <c r="K510" s="7">
        <v>10</v>
      </c>
      <c r="L510" s="5" t="e">
        <f>VLOOKUP(X510,[7]Inputs!$A:$F,6,FALSE)</f>
        <v>#N/A</v>
      </c>
      <c r="M510" s="5" t="e">
        <f>VLOOKUP(X510,[7]Inputs!$A:$H,8,FALSE)</f>
        <v>#N/A</v>
      </c>
      <c r="N510" s="5" t="e">
        <f>VLOOKUP(X510,[7]Inputs!$A:$H,7,FALSE)</f>
        <v>#N/A</v>
      </c>
      <c r="O510">
        <v>0</v>
      </c>
      <c r="P510">
        <v>0</v>
      </c>
      <c r="Q510" s="17">
        <v>0</v>
      </c>
      <c r="R510" s="17">
        <v>0</v>
      </c>
      <c r="S510">
        <f>SQRT((100/(J510*[7]Inputs!$B$9))^2/(K510^2+1))*[7]Inputs!$B$8^2/100</f>
        <v>1.6670700002133509E-2</v>
      </c>
      <c r="T510">
        <f>SQRT((100/(J510*[7]Inputs!$B$9))^2-SQRT((100/(J510*[7]Inputs!$B$9))^2/(K510^2+1))^2)*[7]Inputs!$B$8^2/100/2/PI()/50</f>
        <v>5.3064486202832376E-4</v>
      </c>
      <c r="U510">
        <v>0</v>
      </c>
      <c r="V510">
        <v>9</v>
      </c>
      <c r="W510" t="str">
        <f t="shared" si="18"/>
        <v>PSCAD_SMIB_SF_CUO.HVRT_SCR1000_XR10_P-1_Q-0.395_CUO_16a_1.2</v>
      </c>
      <c r="X510" t="str">
        <f t="shared" si="19"/>
        <v>-1_-0.395_1000_10</v>
      </c>
      <c r="Z510">
        <v>0</v>
      </c>
      <c r="AB510" s="14"/>
    </row>
    <row r="511" spans="1:28" x14ac:dyDescent="0.25">
      <c r="A511" s="1" t="s">
        <v>1221</v>
      </c>
      <c r="B511" t="s">
        <v>55</v>
      </c>
      <c r="C511" t="s">
        <v>73</v>
      </c>
      <c r="D511" t="s">
        <v>1371</v>
      </c>
      <c r="E511" s="4" t="s">
        <v>333</v>
      </c>
      <c r="F511" t="s">
        <v>305</v>
      </c>
      <c r="G511">
        <v>50</v>
      </c>
      <c r="H511">
        <v>0</v>
      </c>
      <c r="I511" s="7">
        <v>-0.39500000000000002</v>
      </c>
      <c r="J511" s="7">
        <v>1000</v>
      </c>
      <c r="K511" s="7">
        <v>10</v>
      </c>
      <c r="L511" s="5" t="str">
        <f>VLOOKUP(X511,[7]Inputs!$A:$F,6,FALSE)</f>
        <v>1.0304</v>
      </c>
      <c r="M511" s="5" t="str">
        <f>VLOOKUP(X511,[7]Inputs!$A:$H,8,FALSE)</f>
        <v>0.9625</v>
      </c>
      <c r="N511" s="5" t="str">
        <f>VLOOKUP(X511,[7]Inputs!$A:$H,7,FALSE)</f>
        <v>1.0100</v>
      </c>
      <c r="O511">
        <v>0</v>
      </c>
      <c r="P511">
        <v>0</v>
      </c>
      <c r="Q511" s="17">
        <v>0</v>
      </c>
      <c r="R511" s="17">
        <v>0</v>
      </c>
      <c r="S511">
        <f>SQRT((100/(J511*[7]Inputs!$B$9))^2/(K511^2+1))*[7]Inputs!$B$8^2/100</f>
        <v>1.6670700002133509E-2</v>
      </c>
      <c r="T511">
        <f>SQRT((100/(J511*[7]Inputs!$B$9))^2-SQRT((100/(J511*[7]Inputs!$B$9))^2/(K511^2+1))^2)*[7]Inputs!$B$8^2/100/2/PI()/50</f>
        <v>5.3064486202832376E-4</v>
      </c>
      <c r="U511">
        <v>0</v>
      </c>
      <c r="V511">
        <v>9</v>
      </c>
      <c r="W511" t="str">
        <f t="shared" si="18"/>
        <v>PSCAD_SMIB_SF_CUO.HVRT_SCR1000_XR10_P0_Q-0.395_CUO_16b_1.2</v>
      </c>
      <c r="X511" t="str">
        <f t="shared" si="19"/>
        <v>0_-0.395_1000_10</v>
      </c>
      <c r="Z511">
        <v>0</v>
      </c>
      <c r="AB511" s="14"/>
    </row>
    <row r="512" spans="1:28" x14ac:dyDescent="0.25">
      <c r="A512" s="1" t="s">
        <v>1222</v>
      </c>
      <c r="B512" t="s">
        <v>55</v>
      </c>
      <c r="C512" t="s">
        <v>74</v>
      </c>
      <c r="D512" t="s">
        <v>1371</v>
      </c>
      <c r="E512" s="4" t="s">
        <v>333</v>
      </c>
      <c r="F512" t="s">
        <v>305</v>
      </c>
      <c r="G512">
        <v>30</v>
      </c>
      <c r="H512">
        <v>1</v>
      </c>
      <c r="I512" s="7">
        <v>0.39500000000000002</v>
      </c>
      <c r="J512" s="7">
        <v>1000</v>
      </c>
      <c r="K512" s="7">
        <v>10</v>
      </c>
      <c r="L512" s="5" t="str">
        <f>VLOOKUP(X512,[7]Inputs!$A:$F,6,FALSE)</f>
        <v>1.0295</v>
      </c>
      <c r="M512" s="5" t="str">
        <f>VLOOKUP(X512,[7]Inputs!$A:$H,8,FALSE)</f>
        <v>1.0625</v>
      </c>
      <c r="N512" s="5" t="str">
        <f>VLOOKUP(X512,[7]Inputs!$A:$H,7,FALSE)</f>
        <v>1.0500</v>
      </c>
      <c r="O512">
        <v>0</v>
      </c>
      <c r="P512">
        <v>0</v>
      </c>
      <c r="Q512" s="17">
        <v>0</v>
      </c>
      <c r="R512" s="17">
        <v>0</v>
      </c>
      <c r="S512">
        <f>SQRT((100/(J512*[7]Inputs!$B$9))^2/(K512^2+1))*[7]Inputs!$B$8^2/100</f>
        <v>1.6670700002133509E-2</v>
      </c>
      <c r="T512">
        <f>SQRT((100/(J512*[7]Inputs!$B$9))^2-SQRT((100/(J512*[7]Inputs!$B$9))^2/(K512^2+1))^2)*[7]Inputs!$B$8^2/100/2/PI()/50</f>
        <v>5.3064486202832376E-4</v>
      </c>
      <c r="U512">
        <v>0</v>
      </c>
      <c r="V512">
        <v>9</v>
      </c>
      <c r="W512" t="str">
        <f t="shared" si="18"/>
        <v>PSCAD_SMIB_SF_CUO.HVRT_SCR1000_XR10_P1_Q0.395_CUO_13_1.25</v>
      </c>
      <c r="X512" t="str">
        <f t="shared" si="19"/>
        <v>1_0.395_1000_10</v>
      </c>
      <c r="Z512">
        <v>0</v>
      </c>
      <c r="AB512" s="14"/>
    </row>
    <row r="513" spans="1:28" x14ac:dyDescent="0.25">
      <c r="A513" s="1" t="s">
        <v>1223</v>
      </c>
      <c r="B513" t="s">
        <v>55</v>
      </c>
      <c r="C513" t="s">
        <v>74</v>
      </c>
      <c r="D513" t="s">
        <v>1371</v>
      </c>
      <c r="E513" s="4" t="s">
        <v>333</v>
      </c>
      <c r="F513" t="s">
        <v>305</v>
      </c>
      <c r="G513">
        <v>30</v>
      </c>
      <c r="H513">
        <v>1</v>
      </c>
      <c r="I513" s="7">
        <v>-0.39500000000000002</v>
      </c>
      <c r="J513" s="7">
        <v>1000</v>
      </c>
      <c r="K513" s="7">
        <v>10</v>
      </c>
      <c r="L513" s="5" t="str">
        <f>VLOOKUP(X513,[7]Inputs!$A:$F,6,FALSE)</f>
        <v>1.0303</v>
      </c>
      <c r="M513" s="5" t="str">
        <f>VLOOKUP(X513,[7]Inputs!$A:$H,8,FALSE)</f>
        <v>0.9750</v>
      </c>
      <c r="N513" s="5" t="str">
        <f>VLOOKUP(X513,[7]Inputs!$A:$H,7,FALSE)</f>
        <v>1.0100</v>
      </c>
      <c r="O513">
        <v>0</v>
      </c>
      <c r="P513">
        <v>0</v>
      </c>
      <c r="Q513" s="17">
        <v>0</v>
      </c>
      <c r="R513" s="17">
        <v>0</v>
      </c>
      <c r="S513">
        <f>SQRT((100/(J513*[7]Inputs!$B$9))^2/(K513^2+1))*[7]Inputs!$B$8^2/100</f>
        <v>1.6670700002133509E-2</v>
      </c>
      <c r="T513">
        <f>SQRT((100/(J513*[7]Inputs!$B$9))^2-SQRT((100/(J513*[7]Inputs!$B$9))^2/(K513^2+1))^2)*[7]Inputs!$B$8^2/100/2/PI()/50</f>
        <v>5.3064486202832376E-4</v>
      </c>
      <c r="U513">
        <v>0</v>
      </c>
      <c r="V513">
        <v>9</v>
      </c>
      <c r="W513" t="str">
        <f t="shared" si="18"/>
        <v>PSCAD_SMIB_SF_CUO.HVRT_SCR1000_XR10_P1_Q-0.395_CUO_14_1.25</v>
      </c>
      <c r="X513" t="str">
        <f t="shared" si="19"/>
        <v>1_-0.395_1000_10</v>
      </c>
      <c r="Z513">
        <v>0</v>
      </c>
      <c r="AB513" s="14"/>
    </row>
    <row r="514" spans="1:28" x14ac:dyDescent="0.25">
      <c r="A514" s="1" t="s">
        <v>1224</v>
      </c>
      <c r="B514" t="s">
        <v>55</v>
      </c>
      <c r="C514" t="s">
        <v>74</v>
      </c>
      <c r="D514" t="s">
        <v>1371</v>
      </c>
      <c r="E514" s="4" t="s">
        <v>333</v>
      </c>
      <c r="F514" t="s">
        <v>305</v>
      </c>
      <c r="G514">
        <v>30</v>
      </c>
      <c r="H514">
        <v>-1</v>
      </c>
      <c r="I514" s="7">
        <v>0.39500000000000002</v>
      </c>
      <c r="J514" s="7">
        <v>1000</v>
      </c>
      <c r="K514" s="7">
        <v>10</v>
      </c>
      <c r="L514" s="5" t="e">
        <f>VLOOKUP(X514,[7]Inputs!$A:$F,6,FALSE)</f>
        <v>#N/A</v>
      </c>
      <c r="M514" s="5" t="e">
        <f>VLOOKUP(X514,[7]Inputs!$A:$H,8,FALSE)</f>
        <v>#N/A</v>
      </c>
      <c r="N514" s="5" t="e">
        <f>VLOOKUP(X514,[7]Inputs!$A:$H,7,FALSE)</f>
        <v>#N/A</v>
      </c>
      <c r="O514">
        <v>0</v>
      </c>
      <c r="P514">
        <v>0</v>
      </c>
      <c r="Q514" s="17">
        <v>0</v>
      </c>
      <c r="R514" s="17">
        <v>0</v>
      </c>
      <c r="S514">
        <f>SQRT((100/(J514*[7]Inputs!$B$9))^2/(K514^2+1))*[7]Inputs!$B$8^2/100</f>
        <v>1.6670700002133509E-2</v>
      </c>
      <c r="T514">
        <f>SQRT((100/(J514*[7]Inputs!$B$9))^2-SQRT((100/(J514*[7]Inputs!$B$9))^2/(K514^2+1))^2)*[7]Inputs!$B$8^2/100/2/PI()/50</f>
        <v>5.3064486202832376E-4</v>
      </c>
      <c r="U514">
        <v>0</v>
      </c>
      <c r="V514">
        <v>9</v>
      </c>
      <c r="W514" t="str">
        <f t="shared" si="18"/>
        <v>PSCAD_SMIB_SF_CUO.HVRT_SCR1000_XR10_P-1_Q0.395_CUO_15a_1.25</v>
      </c>
      <c r="X514" t="str">
        <f t="shared" si="19"/>
        <v>-1_0.395_1000_10</v>
      </c>
      <c r="Z514">
        <v>0</v>
      </c>
      <c r="AB514" s="14"/>
    </row>
    <row r="515" spans="1:28" x14ac:dyDescent="0.25">
      <c r="A515" s="1" t="s">
        <v>1225</v>
      </c>
      <c r="B515" t="s">
        <v>55</v>
      </c>
      <c r="C515" t="s">
        <v>74</v>
      </c>
      <c r="D515" t="s">
        <v>1371</v>
      </c>
      <c r="E515" s="4" t="s">
        <v>333</v>
      </c>
      <c r="F515" t="s">
        <v>305</v>
      </c>
      <c r="G515">
        <v>30</v>
      </c>
      <c r="H515">
        <v>0</v>
      </c>
      <c r="I515" s="7">
        <v>0.39500000000000002</v>
      </c>
      <c r="J515" s="7">
        <v>1000</v>
      </c>
      <c r="K515" s="7">
        <v>10</v>
      </c>
      <c r="L515" s="5" t="str">
        <f>VLOOKUP(X515,[7]Inputs!$A:$F,6,FALSE)</f>
        <v>1.0296</v>
      </c>
      <c r="M515" s="5" t="str">
        <f>VLOOKUP(X515,[7]Inputs!$A:$H,8,FALSE)</f>
        <v>1.0500</v>
      </c>
      <c r="N515" s="5" t="str">
        <f>VLOOKUP(X515,[7]Inputs!$A:$H,7,FALSE)</f>
        <v>1.0500</v>
      </c>
      <c r="O515">
        <v>0</v>
      </c>
      <c r="P515">
        <v>0</v>
      </c>
      <c r="Q515" s="17">
        <v>0</v>
      </c>
      <c r="R515" s="17">
        <v>0</v>
      </c>
      <c r="S515">
        <f>SQRT((100/(J515*[7]Inputs!$B$9))^2/(K515^2+1))*[7]Inputs!$B$8^2/100</f>
        <v>1.6670700002133509E-2</v>
      </c>
      <c r="T515">
        <f>SQRT((100/(J515*[7]Inputs!$B$9))^2-SQRT((100/(J515*[7]Inputs!$B$9))^2/(K515^2+1))^2)*[7]Inputs!$B$8^2/100/2/PI()/50</f>
        <v>5.3064486202832376E-4</v>
      </c>
      <c r="U515">
        <v>0</v>
      </c>
      <c r="V515">
        <v>9</v>
      </c>
      <c r="W515" t="str">
        <f t="shared" ref="W515:W578" si="20">"PSCAD_"&amp;F515&amp;"_"&amp;D515&amp;"_"&amp;E515&amp;"_SCR"&amp;ROUND(J515,2)&amp;"_XR"&amp;ROUND(K515,2)&amp;"_P"&amp;H515&amp;"_Q"&amp;I515&amp;"_"&amp;A515</f>
        <v>PSCAD_SMIB_SF_CUO.HVRT_SCR1000_XR10_P0_Q0.395_CUO_15b_1.25</v>
      </c>
      <c r="X515" t="str">
        <f t="shared" ref="X515:X578" si="21">H515&amp;"_"&amp;I515&amp;"_"&amp;ROUND(J515,2)&amp;"_"&amp;ROUND(K515,2)</f>
        <v>0_0.395_1000_10</v>
      </c>
      <c r="Z515">
        <v>0</v>
      </c>
      <c r="AB515" s="14"/>
    </row>
    <row r="516" spans="1:28" x14ac:dyDescent="0.25">
      <c r="A516" s="1" t="s">
        <v>1226</v>
      </c>
      <c r="B516" t="s">
        <v>55</v>
      </c>
      <c r="C516" t="s">
        <v>74</v>
      </c>
      <c r="D516" t="s">
        <v>1371</v>
      </c>
      <c r="E516" s="4" t="s">
        <v>333</v>
      </c>
      <c r="F516" t="s">
        <v>305</v>
      </c>
      <c r="G516">
        <v>30</v>
      </c>
      <c r="H516">
        <v>-1</v>
      </c>
      <c r="I516" s="7">
        <v>-0.39500000000000002</v>
      </c>
      <c r="J516" s="7">
        <v>1000</v>
      </c>
      <c r="K516" s="7">
        <v>10</v>
      </c>
      <c r="L516" s="5" t="e">
        <f>VLOOKUP(X516,[7]Inputs!$A:$F,6,FALSE)</f>
        <v>#N/A</v>
      </c>
      <c r="M516" s="5" t="e">
        <f>VLOOKUP(X516,[7]Inputs!$A:$H,8,FALSE)</f>
        <v>#N/A</v>
      </c>
      <c r="N516" s="5" t="e">
        <f>VLOOKUP(X516,[7]Inputs!$A:$H,7,FALSE)</f>
        <v>#N/A</v>
      </c>
      <c r="O516">
        <v>0</v>
      </c>
      <c r="P516">
        <v>0</v>
      </c>
      <c r="Q516" s="17">
        <v>0</v>
      </c>
      <c r="R516" s="17">
        <v>0</v>
      </c>
      <c r="S516">
        <f>SQRT((100/(J516*[7]Inputs!$B$9))^2/(K516^2+1))*[7]Inputs!$B$8^2/100</f>
        <v>1.6670700002133509E-2</v>
      </c>
      <c r="T516">
        <f>SQRT((100/(J516*[7]Inputs!$B$9))^2-SQRT((100/(J516*[7]Inputs!$B$9))^2/(K516^2+1))^2)*[7]Inputs!$B$8^2/100/2/PI()/50</f>
        <v>5.3064486202832376E-4</v>
      </c>
      <c r="U516">
        <v>0</v>
      </c>
      <c r="V516">
        <v>9</v>
      </c>
      <c r="W516" t="str">
        <f t="shared" si="20"/>
        <v>PSCAD_SMIB_SF_CUO.HVRT_SCR1000_XR10_P-1_Q-0.395_CUO_16a_1.25</v>
      </c>
      <c r="X516" t="str">
        <f t="shared" si="21"/>
        <v>-1_-0.395_1000_10</v>
      </c>
      <c r="Z516">
        <v>0</v>
      </c>
      <c r="AB516" s="14"/>
    </row>
    <row r="517" spans="1:28" x14ac:dyDescent="0.25">
      <c r="A517" s="1" t="s">
        <v>1227</v>
      </c>
      <c r="B517" t="s">
        <v>55</v>
      </c>
      <c r="C517" t="s">
        <v>74</v>
      </c>
      <c r="D517" t="s">
        <v>1371</v>
      </c>
      <c r="E517" s="4" t="s">
        <v>333</v>
      </c>
      <c r="F517" t="s">
        <v>305</v>
      </c>
      <c r="G517">
        <v>15</v>
      </c>
      <c r="H517">
        <v>0</v>
      </c>
      <c r="I517" s="7">
        <v>-0.39500000000000002</v>
      </c>
      <c r="J517" s="7">
        <v>1000</v>
      </c>
      <c r="K517" s="7">
        <v>10</v>
      </c>
      <c r="L517" s="5" t="str">
        <f>VLOOKUP(X517,[7]Inputs!$A:$F,6,FALSE)</f>
        <v>1.0304</v>
      </c>
      <c r="M517" s="5" t="str">
        <f>VLOOKUP(X517,[7]Inputs!$A:$H,8,FALSE)</f>
        <v>0.9625</v>
      </c>
      <c r="N517" s="5" t="str">
        <f>VLOOKUP(X517,[7]Inputs!$A:$H,7,FALSE)</f>
        <v>1.0100</v>
      </c>
      <c r="O517">
        <v>0</v>
      </c>
      <c r="P517">
        <v>0</v>
      </c>
      <c r="Q517" s="17">
        <v>0</v>
      </c>
      <c r="R517" s="17">
        <v>0</v>
      </c>
      <c r="S517">
        <f>SQRT((100/(J517*[7]Inputs!$B$9))^2/(K517^2+1))*[7]Inputs!$B$8^2/100</f>
        <v>1.6670700002133509E-2</v>
      </c>
      <c r="T517">
        <f>SQRT((100/(J517*[7]Inputs!$B$9))^2-SQRT((100/(J517*[7]Inputs!$B$9))^2/(K517^2+1))^2)*[7]Inputs!$B$8^2/100/2/PI()/50</f>
        <v>5.3064486202832376E-4</v>
      </c>
      <c r="U517">
        <v>0</v>
      </c>
      <c r="V517">
        <v>9</v>
      </c>
      <c r="W517" t="str">
        <f t="shared" si="20"/>
        <v>PSCAD_SMIB_SF_CUO.HVRT_SCR1000_XR10_P0_Q-0.395_CUO_16b_1.25</v>
      </c>
      <c r="X517" t="str">
        <f t="shared" si="21"/>
        <v>0_-0.395_1000_10</v>
      </c>
      <c r="Z517">
        <v>0</v>
      </c>
      <c r="AB517" s="14"/>
    </row>
    <row r="518" spans="1:28" x14ac:dyDescent="0.25">
      <c r="A518" s="1" t="s">
        <v>1228</v>
      </c>
      <c r="B518" t="s">
        <v>55</v>
      </c>
      <c r="C518" t="s">
        <v>75</v>
      </c>
      <c r="D518" t="s">
        <v>1371</v>
      </c>
      <c r="E518" s="4" t="s">
        <v>333</v>
      </c>
      <c r="F518" t="s">
        <v>305</v>
      </c>
      <c r="G518">
        <v>15</v>
      </c>
      <c r="H518">
        <v>1</v>
      </c>
      <c r="I518" s="7">
        <v>0.39500000000000002</v>
      </c>
      <c r="J518" s="7">
        <v>1000</v>
      </c>
      <c r="K518" s="7">
        <v>10</v>
      </c>
      <c r="L518" s="5" t="str">
        <f>VLOOKUP(X518,[7]Inputs!$A:$F,6,FALSE)</f>
        <v>1.0295</v>
      </c>
      <c r="M518" s="5" t="str">
        <f>VLOOKUP(X518,[7]Inputs!$A:$H,8,FALSE)</f>
        <v>1.0625</v>
      </c>
      <c r="N518" s="5" t="str">
        <f>VLOOKUP(X518,[7]Inputs!$A:$H,7,FALSE)</f>
        <v>1.0500</v>
      </c>
      <c r="O518">
        <v>0</v>
      </c>
      <c r="P518">
        <v>0</v>
      </c>
      <c r="Q518" s="17">
        <v>0</v>
      </c>
      <c r="R518" s="17">
        <v>0</v>
      </c>
      <c r="S518">
        <f>SQRT((100/(J518*[7]Inputs!$B$9))^2/(K518^2+1))*[7]Inputs!$B$8^2/100</f>
        <v>1.6670700002133509E-2</v>
      </c>
      <c r="T518">
        <f>SQRT((100/(J518*[7]Inputs!$B$9))^2-SQRT((100/(J518*[7]Inputs!$B$9))^2/(K518^2+1))^2)*[7]Inputs!$B$8^2/100/2/PI()/50</f>
        <v>5.3064486202832376E-4</v>
      </c>
      <c r="U518">
        <v>0</v>
      </c>
      <c r="V518">
        <v>9</v>
      </c>
      <c r="W518" t="str">
        <f t="shared" si="20"/>
        <v>PSCAD_SMIB_SF_CUO.HVRT_SCR1000_XR10_P1_Q0.395_CUO_13_1.3</v>
      </c>
      <c r="X518" t="str">
        <f t="shared" si="21"/>
        <v>1_0.395_1000_10</v>
      </c>
      <c r="Z518">
        <v>0</v>
      </c>
      <c r="AB518" s="14"/>
    </row>
    <row r="519" spans="1:28" x14ac:dyDescent="0.25">
      <c r="A519" s="1" t="s">
        <v>1229</v>
      </c>
      <c r="B519" t="s">
        <v>55</v>
      </c>
      <c r="C519" t="s">
        <v>75</v>
      </c>
      <c r="D519" t="s">
        <v>1371</v>
      </c>
      <c r="E519" s="4" t="s">
        <v>333</v>
      </c>
      <c r="F519" t="s">
        <v>305</v>
      </c>
      <c r="G519">
        <v>15</v>
      </c>
      <c r="H519">
        <v>1</v>
      </c>
      <c r="I519" s="7">
        <v>-0.39500000000000002</v>
      </c>
      <c r="J519" s="7">
        <v>1000</v>
      </c>
      <c r="K519" s="7">
        <v>10</v>
      </c>
      <c r="L519" s="5" t="str">
        <f>VLOOKUP(X519,[7]Inputs!$A:$F,6,FALSE)</f>
        <v>1.0303</v>
      </c>
      <c r="M519" s="5" t="str">
        <f>VLOOKUP(X519,[7]Inputs!$A:$H,8,FALSE)</f>
        <v>0.9750</v>
      </c>
      <c r="N519" s="5" t="str">
        <f>VLOOKUP(X519,[7]Inputs!$A:$H,7,FALSE)</f>
        <v>1.0100</v>
      </c>
      <c r="O519">
        <v>0</v>
      </c>
      <c r="P519">
        <v>0</v>
      </c>
      <c r="Q519" s="17">
        <v>0</v>
      </c>
      <c r="R519" s="17">
        <v>0</v>
      </c>
      <c r="S519">
        <f>SQRT((100/(J519*[7]Inputs!$B$9))^2/(K519^2+1))*[7]Inputs!$B$8^2/100</f>
        <v>1.6670700002133509E-2</v>
      </c>
      <c r="T519">
        <f>SQRT((100/(J519*[7]Inputs!$B$9))^2-SQRT((100/(J519*[7]Inputs!$B$9))^2/(K519^2+1))^2)*[7]Inputs!$B$8^2/100/2/PI()/50</f>
        <v>5.3064486202832376E-4</v>
      </c>
      <c r="U519">
        <v>0</v>
      </c>
      <c r="V519">
        <v>9</v>
      </c>
      <c r="W519" t="str">
        <f t="shared" si="20"/>
        <v>PSCAD_SMIB_SF_CUO.HVRT_SCR1000_XR10_P1_Q-0.395_CUO_14_1.3</v>
      </c>
      <c r="X519" t="str">
        <f t="shared" si="21"/>
        <v>1_-0.395_1000_10</v>
      </c>
      <c r="Z519">
        <v>0</v>
      </c>
      <c r="AB519" s="14"/>
    </row>
    <row r="520" spans="1:28" x14ac:dyDescent="0.25">
      <c r="A520" s="1" t="s">
        <v>1230</v>
      </c>
      <c r="B520" t="s">
        <v>55</v>
      </c>
      <c r="C520" t="s">
        <v>75</v>
      </c>
      <c r="D520" t="s">
        <v>1371</v>
      </c>
      <c r="E520" s="4" t="s">
        <v>333</v>
      </c>
      <c r="F520" t="s">
        <v>305</v>
      </c>
      <c r="G520">
        <v>15</v>
      </c>
      <c r="H520">
        <v>-1</v>
      </c>
      <c r="I520" s="7">
        <v>0.39500000000000002</v>
      </c>
      <c r="J520" s="7">
        <v>1000</v>
      </c>
      <c r="K520" s="7">
        <v>10</v>
      </c>
      <c r="L520" s="5" t="e">
        <f>VLOOKUP(X520,[7]Inputs!$A:$F,6,FALSE)</f>
        <v>#N/A</v>
      </c>
      <c r="M520" s="5" t="e">
        <f>VLOOKUP(X520,[7]Inputs!$A:$H,8,FALSE)</f>
        <v>#N/A</v>
      </c>
      <c r="N520" s="5" t="e">
        <f>VLOOKUP(X520,[7]Inputs!$A:$H,7,FALSE)</f>
        <v>#N/A</v>
      </c>
      <c r="O520">
        <v>0</v>
      </c>
      <c r="P520">
        <v>0</v>
      </c>
      <c r="Q520" s="17">
        <v>0</v>
      </c>
      <c r="R520" s="17">
        <v>0</v>
      </c>
      <c r="S520">
        <f>SQRT((100/(J520*[7]Inputs!$B$9))^2/(K520^2+1))*[7]Inputs!$B$8^2/100</f>
        <v>1.6670700002133509E-2</v>
      </c>
      <c r="T520">
        <f>SQRT((100/(J520*[7]Inputs!$B$9))^2-SQRT((100/(J520*[7]Inputs!$B$9))^2/(K520^2+1))^2)*[7]Inputs!$B$8^2/100/2/PI()/50</f>
        <v>5.3064486202832376E-4</v>
      </c>
      <c r="U520">
        <v>0</v>
      </c>
      <c r="V520">
        <v>9</v>
      </c>
      <c r="W520" t="str">
        <f t="shared" si="20"/>
        <v>PSCAD_SMIB_SF_CUO.HVRT_SCR1000_XR10_P-1_Q0.395_CUO_15a_1.3</v>
      </c>
      <c r="X520" t="str">
        <f t="shared" si="21"/>
        <v>-1_0.395_1000_10</v>
      </c>
      <c r="Z520">
        <v>0</v>
      </c>
      <c r="AB520" s="14"/>
    </row>
    <row r="521" spans="1:28" x14ac:dyDescent="0.25">
      <c r="A521" s="1" t="s">
        <v>1231</v>
      </c>
      <c r="B521" t="s">
        <v>55</v>
      </c>
      <c r="C521" t="s">
        <v>75</v>
      </c>
      <c r="D521" t="s">
        <v>1371</v>
      </c>
      <c r="E521" s="4" t="s">
        <v>333</v>
      </c>
      <c r="F521" t="s">
        <v>305</v>
      </c>
      <c r="G521">
        <v>15</v>
      </c>
      <c r="H521">
        <v>0</v>
      </c>
      <c r="I521" s="7">
        <v>0.39500000000000002</v>
      </c>
      <c r="J521" s="7">
        <v>1000</v>
      </c>
      <c r="K521" s="7">
        <v>10</v>
      </c>
      <c r="L521" s="5" t="str">
        <f>VLOOKUP(X521,[7]Inputs!$A:$F,6,FALSE)</f>
        <v>1.0296</v>
      </c>
      <c r="M521" s="5" t="str">
        <f>VLOOKUP(X521,[7]Inputs!$A:$H,8,FALSE)</f>
        <v>1.0500</v>
      </c>
      <c r="N521" s="5" t="str">
        <f>VLOOKUP(X521,[7]Inputs!$A:$H,7,FALSE)</f>
        <v>1.0500</v>
      </c>
      <c r="O521">
        <v>0</v>
      </c>
      <c r="P521">
        <v>0</v>
      </c>
      <c r="Q521" s="17">
        <v>0</v>
      </c>
      <c r="R521" s="17">
        <v>0</v>
      </c>
      <c r="S521">
        <f>SQRT((100/(J521*[7]Inputs!$B$9))^2/(K521^2+1))*[7]Inputs!$B$8^2/100</f>
        <v>1.6670700002133509E-2</v>
      </c>
      <c r="T521">
        <f>SQRT((100/(J521*[7]Inputs!$B$9))^2-SQRT((100/(J521*[7]Inputs!$B$9))^2/(K521^2+1))^2)*[7]Inputs!$B$8^2/100/2/PI()/50</f>
        <v>5.3064486202832376E-4</v>
      </c>
      <c r="U521">
        <v>0</v>
      </c>
      <c r="V521">
        <v>9</v>
      </c>
      <c r="W521" t="str">
        <f t="shared" si="20"/>
        <v>PSCAD_SMIB_SF_CUO.HVRT_SCR1000_XR10_P0_Q0.395_CUO_15b_1.3</v>
      </c>
      <c r="X521" t="str">
        <f t="shared" si="21"/>
        <v>0_0.395_1000_10</v>
      </c>
      <c r="Z521">
        <v>0</v>
      </c>
      <c r="AB521" s="14"/>
    </row>
    <row r="522" spans="1:28" x14ac:dyDescent="0.25">
      <c r="A522" s="1" t="s">
        <v>1232</v>
      </c>
      <c r="B522" t="s">
        <v>55</v>
      </c>
      <c r="C522" t="s">
        <v>75</v>
      </c>
      <c r="D522" t="s">
        <v>1371</v>
      </c>
      <c r="E522" s="4" t="s">
        <v>333</v>
      </c>
      <c r="F522" t="s">
        <v>305</v>
      </c>
      <c r="G522">
        <v>15</v>
      </c>
      <c r="H522">
        <v>-1</v>
      </c>
      <c r="I522" s="7">
        <v>-0.39500000000000002</v>
      </c>
      <c r="J522" s="7">
        <v>1000</v>
      </c>
      <c r="K522" s="7">
        <v>10</v>
      </c>
      <c r="L522" s="5" t="e">
        <f>VLOOKUP(X522,[7]Inputs!$A:$F,6,FALSE)</f>
        <v>#N/A</v>
      </c>
      <c r="M522" s="5" t="e">
        <f>VLOOKUP(X522,[7]Inputs!$A:$H,8,FALSE)</f>
        <v>#N/A</v>
      </c>
      <c r="N522" s="5" t="e">
        <f>VLOOKUP(X522,[7]Inputs!$A:$H,7,FALSE)</f>
        <v>#N/A</v>
      </c>
      <c r="O522">
        <v>0</v>
      </c>
      <c r="P522">
        <v>0</v>
      </c>
      <c r="Q522" s="17">
        <v>0</v>
      </c>
      <c r="R522" s="17">
        <v>0</v>
      </c>
      <c r="S522">
        <f>SQRT((100/(J522*[7]Inputs!$B$9))^2/(K522^2+1))*[7]Inputs!$B$8^2/100</f>
        <v>1.6670700002133509E-2</v>
      </c>
      <c r="T522">
        <f>SQRT((100/(J522*[7]Inputs!$B$9))^2-SQRT((100/(J522*[7]Inputs!$B$9))^2/(K522^2+1))^2)*[7]Inputs!$B$8^2/100/2/PI()/50</f>
        <v>5.3064486202832376E-4</v>
      </c>
      <c r="U522">
        <v>0</v>
      </c>
      <c r="V522">
        <v>9</v>
      </c>
      <c r="W522" t="str">
        <f t="shared" si="20"/>
        <v>PSCAD_SMIB_SF_CUO.HVRT_SCR1000_XR10_P-1_Q-0.395_CUO_16a_1.3</v>
      </c>
      <c r="X522" t="str">
        <f t="shared" si="21"/>
        <v>-1_-0.395_1000_10</v>
      </c>
      <c r="Z522">
        <v>0</v>
      </c>
      <c r="AB522" s="14"/>
    </row>
    <row r="523" spans="1:28" x14ac:dyDescent="0.25">
      <c r="A523" s="1" t="s">
        <v>1233</v>
      </c>
      <c r="B523" t="s">
        <v>55</v>
      </c>
      <c r="C523" t="s">
        <v>75</v>
      </c>
      <c r="D523" t="s">
        <v>1371</v>
      </c>
      <c r="E523" s="4" t="s">
        <v>333</v>
      </c>
      <c r="F523" t="s">
        <v>305</v>
      </c>
      <c r="G523">
        <v>15</v>
      </c>
      <c r="H523">
        <v>0</v>
      </c>
      <c r="I523" s="7">
        <v>-0.39500000000000002</v>
      </c>
      <c r="J523" s="7">
        <v>1000</v>
      </c>
      <c r="K523" s="7">
        <v>10</v>
      </c>
      <c r="L523" s="5" t="str">
        <f>VLOOKUP(X523,[7]Inputs!$A:$F,6,FALSE)</f>
        <v>1.0304</v>
      </c>
      <c r="M523" s="5" t="str">
        <f>VLOOKUP(X523,[7]Inputs!$A:$H,8,FALSE)</f>
        <v>0.9625</v>
      </c>
      <c r="N523" s="5" t="str">
        <f>VLOOKUP(X523,[7]Inputs!$A:$H,7,FALSE)</f>
        <v>1.0100</v>
      </c>
      <c r="O523">
        <v>0</v>
      </c>
      <c r="P523">
        <v>0</v>
      </c>
      <c r="Q523" s="17">
        <v>0</v>
      </c>
      <c r="R523" s="17">
        <v>0</v>
      </c>
      <c r="S523">
        <f>SQRT((100/(J523*[7]Inputs!$B$9))^2/(K523^2+1))*[7]Inputs!$B$8^2/100</f>
        <v>1.6670700002133509E-2</v>
      </c>
      <c r="T523">
        <f>SQRT((100/(J523*[7]Inputs!$B$9))^2-SQRT((100/(J523*[7]Inputs!$B$9))^2/(K523^2+1))^2)*[7]Inputs!$B$8^2/100/2/PI()/50</f>
        <v>5.3064486202832376E-4</v>
      </c>
      <c r="U523">
        <v>0</v>
      </c>
      <c r="V523">
        <v>9</v>
      </c>
      <c r="W523" t="str">
        <f t="shared" si="20"/>
        <v>PSCAD_SMIB_SF_CUO.HVRT_SCR1000_XR10_P0_Q-0.395_CUO_16b_1.3</v>
      </c>
      <c r="X523" t="str">
        <f t="shared" si="21"/>
        <v>0_-0.395_1000_10</v>
      </c>
      <c r="Z523">
        <v>0</v>
      </c>
      <c r="AB523" s="14"/>
    </row>
    <row r="524" spans="1:28" x14ac:dyDescent="0.25">
      <c r="A524" s="1" t="s">
        <v>1234</v>
      </c>
      <c r="B524" t="s">
        <v>55</v>
      </c>
      <c r="C524" t="s">
        <v>76</v>
      </c>
      <c r="D524" t="s">
        <v>1371</v>
      </c>
      <c r="E524" s="4" t="s">
        <v>333</v>
      </c>
      <c r="F524" t="s">
        <v>305</v>
      </c>
      <c r="G524">
        <v>15</v>
      </c>
      <c r="H524">
        <v>1</v>
      </c>
      <c r="I524" s="7">
        <v>0.39500000000000002</v>
      </c>
      <c r="J524" s="7">
        <v>1000</v>
      </c>
      <c r="K524" s="7">
        <v>10</v>
      </c>
      <c r="L524" s="5" t="str">
        <f>VLOOKUP(X524,[7]Inputs!$A:$F,6,FALSE)</f>
        <v>1.0295</v>
      </c>
      <c r="M524" s="5" t="str">
        <f>VLOOKUP(X524,[7]Inputs!$A:$H,8,FALSE)</f>
        <v>1.0625</v>
      </c>
      <c r="N524" s="5" t="str">
        <f>VLOOKUP(X524,[7]Inputs!$A:$H,7,FALSE)</f>
        <v>1.0500</v>
      </c>
      <c r="O524">
        <v>0</v>
      </c>
      <c r="P524">
        <v>0</v>
      </c>
      <c r="Q524" s="17">
        <v>0</v>
      </c>
      <c r="R524" s="17">
        <v>0</v>
      </c>
      <c r="S524">
        <f>SQRT((100/(J524*[7]Inputs!$B$9))^2/(K524^2+1))*[7]Inputs!$B$8^2/100</f>
        <v>1.6670700002133509E-2</v>
      </c>
      <c r="T524">
        <f>SQRT((100/(J524*[7]Inputs!$B$9))^2-SQRT((100/(J524*[7]Inputs!$B$9))^2/(K524^2+1))^2)*[7]Inputs!$B$8^2/100/2/PI()/50</f>
        <v>5.3064486202832376E-4</v>
      </c>
      <c r="U524">
        <v>0</v>
      </c>
      <c r="V524">
        <v>9</v>
      </c>
      <c r="W524" t="str">
        <f t="shared" si="20"/>
        <v>PSCAD_SMIB_SF_CUO.HVRT_SCR1000_XR10_P1_Q0.395_CUO_13_1.35</v>
      </c>
      <c r="X524" t="str">
        <f t="shared" si="21"/>
        <v>1_0.395_1000_10</v>
      </c>
      <c r="Z524">
        <v>0</v>
      </c>
      <c r="AB524" s="14"/>
    </row>
    <row r="525" spans="1:28" x14ac:dyDescent="0.25">
      <c r="A525" s="1" t="s">
        <v>1235</v>
      </c>
      <c r="B525" t="s">
        <v>55</v>
      </c>
      <c r="C525" t="s">
        <v>76</v>
      </c>
      <c r="D525" t="s">
        <v>1371</v>
      </c>
      <c r="E525" s="4" t="s">
        <v>333</v>
      </c>
      <c r="F525" t="s">
        <v>305</v>
      </c>
      <c r="G525">
        <v>15</v>
      </c>
      <c r="H525">
        <v>1</v>
      </c>
      <c r="I525" s="7">
        <v>-0.39500000000000002</v>
      </c>
      <c r="J525" s="7">
        <v>1000</v>
      </c>
      <c r="K525" s="7">
        <v>10</v>
      </c>
      <c r="L525" s="5" t="str">
        <f>VLOOKUP(X525,[7]Inputs!$A:$F,6,FALSE)</f>
        <v>1.0303</v>
      </c>
      <c r="M525" s="5" t="str">
        <f>VLOOKUP(X525,[7]Inputs!$A:$H,8,FALSE)</f>
        <v>0.9750</v>
      </c>
      <c r="N525" s="5" t="str">
        <f>VLOOKUP(X525,[7]Inputs!$A:$H,7,FALSE)</f>
        <v>1.0100</v>
      </c>
      <c r="O525">
        <v>0</v>
      </c>
      <c r="P525">
        <v>0</v>
      </c>
      <c r="Q525" s="17">
        <v>0</v>
      </c>
      <c r="R525" s="17">
        <v>0</v>
      </c>
      <c r="S525">
        <f>SQRT((100/(J525*[7]Inputs!$B$9))^2/(K525^2+1))*[7]Inputs!$B$8^2/100</f>
        <v>1.6670700002133509E-2</v>
      </c>
      <c r="T525">
        <f>SQRT((100/(J525*[7]Inputs!$B$9))^2-SQRT((100/(J525*[7]Inputs!$B$9))^2/(K525^2+1))^2)*[7]Inputs!$B$8^2/100/2/PI()/50</f>
        <v>5.3064486202832376E-4</v>
      </c>
      <c r="U525">
        <v>0</v>
      </c>
      <c r="V525">
        <v>9</v>
      </c>
      <c r="W525" t="str">
        <f t="shared" si="20"/>
        <v>PSCAD_SMIB_SF_CUO.HVRT_SCR1000_XR10_P1_Q-0.395_CUO_14_1.35</v>
      </c>
      <c r="X525" t="str">
        <f t="shared" si="21"/>
        <v>1_-0.395_1000_10</v>
      </c>
      <c r="Z525">
        <v>0</v>
      </c>
      <c r="AB525" s="14"/>
    </row>
    <row r="526" spans="1:28" x14ac:dyDescent="0.25">
      <c r="A526" s="1" t="s">
        <v>1236</v>
      </c>
      <c r="B526" t="s">
        <v>55</v>
      </c>
      <c r="C526" t="s">
        <v>76</v>
      </c>
      <c r="D526" t="s">
        <v>1371</v>
      </c>
      <c r="E526" s="4" t="s">
        <v>333</v>
      </c>
      <c r="F526" t="s">
        <v>305</v>
      </c>
      <c r="G526">
        <v>15</v>
      </c>
      <c r="H526">
        <v>-1</v>
      </c>
      <c r="I526" s="7">
        <v>0.39500000000000002</v>
      </c>
      <c r="J526" s="7">
        <v>1000</v>
      </c>
      <c r="K526" s="7">
        <v>10</v>
      </c>
      <c r="L526" s="5" t="e">
        <f>VLOOKUP(X526,[7]Inputs!$A:$F,6,FALSE)</f>
        <v>#N/A</v>
      </c>
      <c r="M526" s="5" t="e">
        <f>VLOOKUP(X526,[7]Inputs!$A:$H,8,FALSE)</f>
        <v>#N/A</v>
      </c>
      <c r="N526" s="5" t="e">
        <f>VLOOKUP(X526,[7]Inputs!$A:$H,7,FALSE)</f>
        <v>#N/A</v>
      </c>
      <c r="O526">
        <v>0</v>
      </c>
      <c r="P526">
        <v>0</v>
      </c>
      <c r="Q526" s="17">
        <v>0</v>
      </c>
      <c r="R526" s="17">
        <v>0</v>
      </c>
      <c r="S526">
        <f>SQRT((100/(J526*[7]Inputs!$B$9))^2/(K526^2+1))*[7]Inputs!$B$8^2/100</f>
        <v>1.6670700002133509E-2</v>
      </c>
      <c r="T526">
        <f>SQRT((100/(J526*[7]Inputs!$B$9))^2-SQRT((100/(J526*[7]Inputs!$B$9))^2/(K526^2+1))^2)*[7]Inputs!$B$8^2/100/2/PI()/50</f>
        <v>5.3064486202832376E-4</v>
      </c>
      <c r="U526">
        <v>0</v>
      </c>
      <c r="V526">
        <v>9</v>
      </c>
      <c r="W526" t="str">
        <f t="shared" si="20"/>
        <v>PSCAD_SMIB_SF_CUO.HVRT_SCR1000_XR10_P-1_Q0.395_CUO_15a_1.35</v>
      </c>
      <c r="X526" t="str">
        <f t="shared" si="21"/>
        <v>-1_0.395_1000_10</v>
      </c>
      <c r="Z526">
        <v>0</v>
      </c>
      <c r="AB526" s="14"/>
    </row>
    <row r="527" spans="1:28" x14ac:dyDescent="0.25">
      <c r="A527" s="1" t="s">
        <v>1237</v>
      </c>
      <c r="B527" t="s">
        <v>55</v>
      </c>
      <c r="C527" t="s">
        <v>76</v>
      </c>
      <c r="D527" t="s">
        <v>1371</v>
      </c>
      <c r="E527" s="4" t="s">
        <v>333</v>
      </c>
      <c r="F527" t="s">
        <v>305</v>
      </c>
      <c r="G527">
        <v>15</v>
      </c>
      <c r="H527">
        <v>0</v>
      </c>
      <c r="I527" s="7">
        <v>0.39500000000000002</v>
      </c>
      <c r="J527" s="7">
        <v>1000</v>
      </c>
      <c r="K527" s="7">
        <v>10</v>
      </c>
      <c r="L527" s="5" t="str">
        <f>VLOOKUP(X527,[7]Inputs!$A:$F,6,FALSE)</f>
        <v>1.0296</v>
      </c>
      <c r="M527" s="5" t="str">
        <f>VLOOKUP(X527,[7]Inputs!$A:$H,8,FALSE)</f>
        <v>1.0500</v>
      </c>
      <c r="N527" s="5" t="str">
        <f>VLOOKUP(X527,[7]Inputs!$A:$H,7,FALSE)</f>
        <v>1.0500</v>
      </c>
      <c r="O527">
        <v>0</v>
      </c>
      <c r="P527">
        <v>0</v>
      </c>
      <c r="Q527" s="17">
        <v>0</v>
      </c>
      <c r="R527" s="17">
        <v>0</v>
      </c>
      <c r="S527">
        <f>SQRT((100/(J527*[7]Inputs!$B$9))^2/(K527^2+1))*[7]Inputs!$B$8^2/100</f>
        <v>1.6670700002133509E-2</v>
      </c>
      <c r="T527">
        <f>SQRT((100/(J527*[7]Inputs!$B$9))^2-SQRT((100/(J527*[7]Inputs!$B$9))^2/(K527^2+1))^2)*[7]Inputs!$B$8^2/100/2/PI()/50</f>
        <v>5.3064486202832376E-4</v>
      </c>
      <c r="U527">
        <v>0</v>
      </c>
      <c r="V527">
        <v>9</v>
      </c>
      <c r="W527" t="str">
        <f t="shared" si="20"/>
        <v>PSCAD_SMIB_SF_CUO.HVRT_SCR1000_XR10_P0_Q0.395_CUO_15b_1.35</v>
      </c>
      <c r="X527" t="str">
        <f t="shared" si="21"/>
        <v>0_0.395_1000_10</v>
      </c>
      <c r="Z527">
        <v>0</v>
      </c>
      <c r="AB527" s="14"/>
    </row>
    <row r="528" spans="1:28" x14ac:dyDescent="0.25">
      <c r="A528" s="1" t="s">
        <v>1238</v>
      </c>
      <c r="B528" t="s">
        <v>55</v>
      </c>
      <c r="C528" t="s">
        <v>76</v>
      </c>
      <c r="D528" t="s">
        <v>1371</v>
      </c>
      <c r="E528" s="4" t="s">
        <v>333</v>
      </c>
      <c r="F528" t="s">
        <v>305</v>
      </c>
      <c r="G528">
        <v>15</v>
      </c>
      <c r="H528">
        <v>-1</v>
      </c>
      <c r="I528" s="7">
        <v>-0.39500000000000002</v>
      </c>
      <c r="J528" s="7">
        <v>1000</v>
      </c>
      <c r="K528" s="7">
        <v>10</v>
      </c>
      <c r="L528" s="5" t="e">
        <f>VLOOKUP(X528,[7]Inputs!$A:$F,6,FALSE)</f>
        <v>#N/A</v>
      </c>
      <c r="M528" s="5" t="e">
        <f>VLOOKUP(X528,[7]Inputs!$A:$H,8,FALSE)</f>
        <v>#N/A</v>
      </c>
      <c r="N528" s="5" t="e">
        <f>VLOOKUP(X528,[7]Inputs!$A:$H,7,FALSE)</f>
        <v>#N/A</v>
      </c>
      <c r="O528">
        <v>0</v>
      </c>
      <c r="P528">
        <v>0</v>
      </c>
      <c r="Q528" s="17">
        <v>0</v>
      </c>
      <c r="R528" s="17">
        <v>0</v>
      </c>
      <c r="S528">
        <f>SQRT((100/(J528*[7]Inputs!$B$9))^2/(K528^2+1))*[7]Inputs!$B$8^2/100</f>
        <v>1.6670700002133509E-2</v>
      </c>
      <c r="T528">
        <f>SQRT((100/(J528*[7]Inputs!$B$9))^2-SQRT((100/(J528*[7]Inputs!$B$9))^2/(K528^2+1))^2)*[7]Inputs!$B$8^2/100/2/PI()/50</f>
        <v>5.3064486202832376E-4</v>
      </c>
      <c r="U528">
        <v>0</v>
      </c>
      <c r="V528">
        <v>9</v>
      </c>
      <c r="W528" t="str">
        <f t="shared" si="20"/>
        <v>PSCAD_SMIB_SF_CUO.HVRT_SCR1000_XR10_P-1_Q-0.395_CUO_16a_1.35</v>
      </c>
      <c r="X528" t="str">
        <f t="shared" si="21"/>
        <v>-1_-0.395_1000_10</v>
      </c>
      <c r="Z528">
        <v>0</v>
      </c>
      <c r="AB528" s="14"/>
    </row>
    <row r="529" spans="1:30" ht="14.25" customHeight="1" x14ac:dyDescent="0.25">
      <c r="A529" s="1" t="s">
        <v>1239</v>
      </c>
      <c r="B529" t="s">
        <v>55</v>
      </c>
      <c r="C529" t="s">
        <v>76</v>
      </c>
      <c r="D529" t="s">
        <v>1371</v>
      </c>
      <c r="E529" s="4" t="s">
        <v>333</v>
      </c>
      <c r="F529" t="s">
        <v>305</v>
      </c>
      <c r="G529">
        <v>15</v>
      </c>
      <c r="H529">
        <v>0</v>
      </c>
      <c r="I529" s="7">
        <v>-0.39500000000000002</v>
      </c>
      <c r="J529" s="7">
        <v>1000</v>
      </c>
      <c r="K529" s="7">
        <v>10</v>
      </c>
      <c r="L529" s="5" t="str">
        <f>VLOOKUP(X529,[7]Inputs!$A:$F,6,FALSE)</f>
        <v>1.0304</v>
      </c>
      <c r="M529" s="5" t="str">
        <f>VLOOKUP(X529,[7]Inputs!$A:$H,8,FALSE)</f>
        <v>0.9625</v>
      </c>
      <c r="N529" s="5" t="str">
        <f>VLOOKUP(X529,[7]Inputs!$A:$H,7,FALSE)</f>
        <v>1.0100</v>
      </c>
      <c r="O529">
        <v>0</v>
      </c>
      <c r="P529">
        <v>0</v>
      </c>
      <c r="Q529" s="17">
        <v>0</v>
      </c>
      <c r="R529" s="17">
        <v>0</v>
      </c>
      <c r="S529">
        <f>SQRT((100/(J529*[7]Inputs!$B$9))^2/(K529^2+1))*[7]Inputs!$B$8^2/100</f>
        <v>1.6670700002133509E-2</v>
      </c>
      <c r="T529">
        <f>SQRT((100/(J529*[7]Inputs!$B$9))^2-SQRT((100/(J529*[7]Inputs!$B$9))^2/(K529^2+1))^2)*[7]Inputs!$B$8^2/100/2/PI()/50</f>
        <v>5.3064486202832376E-4</v>
      </c>
      <c r="U529">
        <v>0</v>
      </c>
      <c r="V529">
        <v>9</v>
      </c>
      <c r="W529" t="str">
        <f t="shared" si="20"/>
        <v>PSCAD_SMIB_SF_CUO.HVRT_SCR1000_XR10_P0_Q-0.395_CUO_16b_1.35</v>
      </c>
      <c r="X529" t="str">
        <f t="shared" si="21"/>
        <v>0_-0.395_1000_10</v>
      </c>
      <c r="Z529">
        <v>0</v>
      </c>
      <c r="AB529" s="14"/>
    </row>
    <row r="530" spans="1:30" x14ac:dyDescent="0.25">
      <c r="A530" s="1" t="s">
        <v>170</v>
      </c>
      <c r="B530" t="s">
        <v>55</v>
      </c>
      <c r="C530" t="s">
        <v>169</v>
      </c>
      <c r="D530" t="s">
        <v>1371</v>
      </c>
      <c r="E530" s="4" t="s">
        <v>334</v>
      </c>
      <c r="F530" t="s">
        <v>305</v>
      </c>
      <c r="G530">
        <v>30</v>
      </c>
      <c r="H530">
        <v>1</v>
      </c>
      <c r="I530" s="7">
        <v>0</v>
      </c>
      <c r="J530" s="7">
        <f>[7]Inputs!$B$7</f>
        <v>4.53</v>
      </c>
      <c r="K530" s="7">
        <f>[7]Inputs!$C$7</f>
        <v>1.21</v>
      </c>
      <c r="L530" s="5" t="str">
        <f>VLOOKUP(X530,[7]Inputs!$A:$F,6,FALSE)</f>
        <v>0.9087</v>
      </c>
      <c r="M530" s="5" t="str">
        <f>VLOOKUP(X530,[7]Inputs!$A:$H,8,FALSE)</f>
        <v>1.0000</v>
      </c>
      <c r="N530" s="5" t="str">
        <f>VLOOKUP(X530,[7]Inputs!$A:$H,7,FALSE)</f>
        <v>1.0300</v>
      </c>
      <c r="O530">
        <v>0</v>
      </c>
      <c r="P530">
        <v>0</v>
      </c>
      <c r="Q530" s="17">
        <f>(SQRT((100/(J530*[7]Inputs!$B$9)*V530)^2/(K530^2+1)))*([7]Inputs!$B$8^2/100)</f>
        <v>0</v>
      </c>
      <c r="R530" s="17">
        <f>SQRT((([7]Inputs!$B$8^2/100)*100/(J530*[7]Inputs!$B$9)*V530)^2-(Q530)^2)/(2*PI()*50)</f>
        <v>0</v>
      </c>
      <c r="S530">
        <f>SQRT((100/(J530*[7]Inputs!$B$9))^2/(K530^2+1))*[7]Inputs!$B$8^2/100</f>
        <v>23.560643977140487</v>
      </c>
      <c r="T530">
        <f>SQRT((100/(J530*[7]Inputs!$B$9))^2-SQRT((100/(J530*[7]Inputs!$B$9))^2/(K530^2+1))^2)*[7]Inputs!$B$8^2/100/2/PI()/50</f>
        <v>9.0744989423642869E-2</v>
      </c>
      <c r="U530">
        <v>0</v>
      </c>
      <c r="V530">
        <v>0</v>
      </c>
      <c r="W530" t="str">
        <f t="shared" si="20"/>
        <v>PSCAD_SMIB_SF_V.Osc_SCR4.53_XR1.21_P1_Q0_190.1_0.1Hz</v>
      </c>
      <c r="X530" t="str">
        <f t="shared" si="21"/>
        <v>1_0_4.53_1.21</v>
      </c>
      <c r="Z530">
        <v>0.1</v>
      </c>
      <c r="AB530" s="15" t="s">
        <v>261</v>
      </c>
      <c r="AC530" t="str">
        <f>"PSCAD_Test_"&amp;A530&amp;"_LWBESS_R0_SCR"&amp;ROUND(J530,2)&amp;"_XR"&amp;ROUND(K530,2)&amp;"_P"&amp;H530&amp;"_Q"&amp;I530&amp;"_"&amp;"NOBESS"</f>
        <v>PSCAD_Test_190.1_0.1Hz_LWBESS_R0_SCR4.53_XR1.21_P1_Q0_NOBESS</v>
      </c>
      <c r="AD530" t="s">
        <v>197</v>
      </c>
    </row>
    <row r="531" spans="1:30" x14ac:dyDescent="0.25">
      <c r="A531" s="1" t="s">
        <v>171</v>
      </c>
      <c r="B531" t="s">
        <v>55</v>
      </c>
      <c r="C531" t="s">
        <v>169</v>
      </c>
      <c r="D531" t="s">
        <v>1371</v>
      </c>
      <c r="E531" s="4" t="s">
        <v>334</v>
      </c>
      <c r="F531" t="s">
        <v>305</v>
      </c>
      <c r="G531">
        <v>30</v>
      </c>
      <c r="H531">
        <v>1</v>
      </c>
      <c r="I531" s="7">
        <v>0</v>
      </c>
      <c r="J531" s="7">
        <f>[7]Inputs!$B$7</f>
        <v>4.53</v>
      </c>
      <c r="K531" s="7">
        <f>[7]Inputs!$C$7</f>
        <v>1.21</v>
      </c>
      <c r="L531" s="5" t="str">
        <f>VLOOKUP(X531,[7]Inputs!$A:$F,6,FALSE)</f>
        <v>0.9087</v>
      </c>
      <c r="M531" s="5" t="str">
        <f>VLOOKUP(X531,[7]Inputs!$A:$H,8,FALSE)</f>
        <v>1.0000</v>
      </c>
      <c r="N531" s="5" t="str">
        <f>VLOOKUP(X531,[7]Inputs!$A:$H,7,FALSE)</f>
        <v>1.0300</v>
      </c>
      <c r="O531">
        <v>0</v>
      </c>
      <c r="P531">
        <v>0</v>
      </c>
      <c r="Q531" s="17">
        <f>(SQRT((100/(J531*[7]Inputs!$B$9)*V531)^2/(K531^2+1)))*([7]Inputs!$B$8^2/100)</f>
        <v>0</v>
      </c>
      <c r="R531" s="17">
        <f>SQRT((([7]Inputs!$B$8^2/100)*100/(J531*[7]Inputs!$B$9)*V531)^2-(Q531)^2)/(2*PI()*50)</f>
        <v>0</v>
      </c>
      <c r="S531">
        <f>SQRT((100/(J531*[7]Inputs!$B$9))^2/(K531^2+1))*[7]Inputs!$B$8^2/100</f>
        <v>23.560643977140487</v>
      </c>
      <c r="T531">
        <f>SQRT((100/(J531*[7]Inputs!$B$9))^2-SQRT((100/(J531*[7]Inputs!$B$9))^2/(K531^2+1))^2)*[7]Inputs!$B$8^2/100/2/PI()/50</f>
        <v>9.0744989423642869E-2</v>
      </c>
      <c r="U531">
        <v>0</v>
      </c>
      <c r="V531">
        <v>0</v>
      </c>
      <c r="W531" t="str">
        <f t="shared" si="20"/>
        <v>PSCAD_SMIB_SF_V.Osc_SCR4.53_XR1.21_P1_Q0_190.1_0.2Hz</v>
      </c>
      <c r="X531" t="str">
        <f t="shared" si="21"/>
        <v>1_0_4.53_1.21</v>
      </c>
      <c r="Z531">
        <v>0.2</v>
      </c>
      <c r="AB531" s="15"/>
      <c r="AC531" t="str">
        <f t="shared" ref="AC531:AC589" si="22">"PSCAD_Test_"&amp;A531&amp;"_LWBESS_R0_SCR"&amp;ROUND(J531,2)&amp;"_XR"&amp;ROUND(K531,2)&amp;"_P"&amp;H531&amp;"_Q"&amp;I531&amp;"_"&amp;"NOBESS"</f>
        <v>PSCAD_Test_190.1_0.2Hz_LWBESS_R0_SCR4.53_XR1.21_P1_Q0_NOBESS</v>
      </c>
      <c r="AD531" t="s">
        <v>198</v>
      </c>
    </row>
    <row r="532" spans="1:30" x14ac:dyDescent="0.25">
      <c r="A532" s="1" t="s">
        <v>172</v>
      </c>
      <c r="B532" t="s">
        <v>55</v>
      </c>
      <c r="C532" t="s">
        <v>169</v>
      </c>
      <c r="D532" t="s">
        <v>1371</v>
      </c>
      <c r="E532" s="4" t="s">
        <v>334</v>
      </c>
      <c r="F532" t="s">
        <v>305</v>
      </c>
      <c r="G532">
        <v>30</v>
      </c>
      <c r="H532">
        <v>1</v>
      </c>
      <c r="I532" s="7">
        <v>0</v>
      </c>
      <c r="J532" s="7">
        <f>[7]Inputs!$B$7</f>
        <v>4.53</v>
      </c>
      <c r="K532" s="7">
        <f>[7]Inputs!$C$7</f>
        <v>1.21</v>
      </c>
      <c r="L532" s="5" t="str">
        <f>VLOOKUP(X532,[7]Inputs!$A:$F,6,FALSE)</f>
        <v>0.9087</v>
      </c>
      <c r="M532" s="5" t="str">
        <f>VLOOKUP(X532,[7]Inputs!$A:$H,8,FALSE)</f>
        <v>1.0000</v>
      </c>
      <c r="N532" s="5" t="str">
        <f>VLOOKUP(X532,[7]Inputs!$A:$H,7,FALSE)</f>
        <v>1.0300</v>
      </c>
      <c r="O532">
        <v>0</v>
      </c>
      <c r="P532">
        <v>0</v>
      </c>
      <c r="Q532" s="17">
        <f>(SQRT((100/(J532*[7]Inputs!$B$9)*V532)^2/(K532^2+1)))*([7]Inputs!$B$8^2/100)</f>
        <v>0</v>
      </c>
      <c r="R532" s="17">
        <f>SQRT((([7]Inputs!$B$8^2/100)*100/(J532*[7]Inputs!$B$9)*V532)^2-(Q532)^2)/(2*PI()*50)</f>
        <v>0</v>
      </c>
      <c r="S532">
        <f>SQRT((100/(J532*[7]Inputs!$B$9))^2/(K532^2+1))*[7]Inputs!$B$8^2/100</f>
        <v>23.560643977140487</v>
      </c>
      <c r="T532">
        <f>SQRT((100/(J532*[7]Inputs!$B$9))^2-SQRT((100/(J532*[7]Inputs!$B$9))^2/(K532^2+1))^2)*[7]Inputs!$B$8^2/100/2/PI()/50</f>
        <v>9.0744989423642869E-2</v>
      </c>
      <c r="U532">
        <v>0</v>
      </c>
      <c r="V532">
        <v>0</v>
      </c>
      <c r="W532" t="str">
        <f t="shared" si="20"/>
        <v>PSCAD_SMIB_SF_V.Osc_SCR4.53_XR1.21_P1_Q0_190.1_0.3Hz</v>
      </c>
      <c r="X532" t="str">
        <f t="shared" si="21"/>
        <v>1_0_4.53_1.21</v>
      </c>
      <c r="Z532">
        <v>0.3</v>
      </c>
      <c r="AB532" s="15"/>
      <c r="AC532" t="str">
        <f t="shared" si="22"/>
        <v>PSCAD_Test_190.1_0.3Hz_LWBESS_R0_SCR4.53_XR1.21_P1_Q0_NOBESS</v>
      </c>
      <c r="AD532" t="s">
        <v>199</v>
      </c>
    </row>
    <row r="533" spans="1:30" x14ac:dyDescent="0.25">
      <c r="A533" s="1" t="s">
        <v>173</v>
      </c>
      <c r="B533" t="s">
        <v>55</v>
      </c>
      <c r="C533" t="s">
        <v>169</v>
      </c>
      <c r="D533" t="s">
        <v>1371</v>
      </c>
      <c r="E533" s="4" t="s">
        <v>334</v>
      </c>
      <c r="F533" t="s">
        <v>305</v>
      </c>
      <c r="G533">
        <v>30</v>
      </c>
      <c r="H533">
        <v>1</v>
      </c>
      <c r="I533" s="7">
        <v>0</v>
      </c>
      <c r="J533" s="7">
        <f>[7]Inputs!$B$7</f>
        <v>4.53</v>
      </c>
      <c r="K533" s="7">
        <f>[7]Inputs!$C$7</f>
        <v>1.21</v>
      </c>
      <c r="L533" s="5" t="str">
        <f>VLOOKUP(X533,[7]Inputs!$A:$F,6,FALSE)</f>
        <v>0.9087</v>
      </c>
      <c r="M533" s="5" t="str">
        <f>VLOOKUP(X533,[7]Inputs!$A:$H,8,FALSE)</f>
        <v>1.0000</v>
      </c>
      <c r="N533" s="5" t="str">
        <f>VLOOKUP(X533,[7]Inputs!$A:$H,7,FALSE)</f>
        <v>1.0300</v>
      </c>
      <c r="O533">
        <v>0</v>
      </c>
      <c r="P533">
        <v>0</v>
      </c>
      <c r="Q533" s="17">
        <f>(SQRT((100/(J533*[7]Inputs!$B$9)*V533)^2/(K533^2+1)))*([7]Inputs!$B$8^2/100)</f>
        <v>0</v>
      </c>
      <c r="R533" s="17">
        <f>SQRT((([7]Inputs!$B$8^2/100)*100/(J533*[7]Inputs!$B$9)*V533)^2-(Q533)^2)/(2*PI()*50)</f>
        <v>0</v>
      </c>
      <c r="S533">
        <f>SQRT((100/(J533*[7]Inputs!$B$9))^2/(K533^2+1))*[7]Inputs!$B$8^2/100</f>
        <v>23.560643977140487</v>
      </c>
      <c r="T533">
        <f>SQRT((100/(J533*[7]Inputs!$B$9))^2-SQRT((100/(J533*[7]Inputs!$B$9))^2/(K533^2+1))^2)*[7]Inputs!$B$8^2/100/2/PI()/50</f>
        <v>9.0744989423642869E-2</v>
      </c>
      <c r="U533">
        <v>0</v>
      </c>
      <c r="V533">
        <v>0</v>
      </c>
      <c r="W533" t="str">
        <f t="shared" si="20"/>
        <v>PSCAD_SMIB_SF_V.Osc_SCR4.53_XR1.21_P1_Q0_190.1_0.4Hz</v>
      </c>
      <c r="X533" t="str">
        <f t="shared" si="21"/>
        <v>1_0_4.53_1.21</v>
      </c>
      <c r="Z533">
        <v>0.4</v>
      </c>
      <c r="AB533" s="15"/>
      <c r="AC533" t="str">
        <f t="shared" si="22"/>
        <v>PSCAD_Test_190.1_0.4Hz_LWBESS_R0_SCR4.53_XR1.21_P1_Q0_NOBESS</v>
      </c>
      <c r="AD533" t="s">
        <v>200</v>
      </c>
    </row>
    <row r="534" spans="1:30" x14ac:dyDescent="0.25">
      <c r="A534" s="1" t="s">
        <v>174</v>
      </c>
      <c r="B534" t="s">
        <v>55</v>
      </c>
      <c r="C534" t="s">
        <v>169</v>
      </c>
      <c r="D534" t="s">
        <v>1371</v>
      </c>
      <c r="E534" s="4" t="s">
        <v>334</v>
      </c>
      <c r="F534" t="s">
        <v>305</v>
      </c>
      <c r="G534">
        <v>30</v>
      </c>
      <c r="H534">
        <v>1</v>
      </c>
      <c r="I534" s="7">
        <v>0</v>
      </c>
      <c r="J534" s="7">
        <f>[7]Inputs!$B$7</f>
        <v>4.53</v>
      </c>
      <c r="K534" s="7">
        <f>[7]Inputs!$C$7</f>
        <v>1.21</v>
      </c>
      <c r="L534" s="5" t="str">
        <f>VLOOKUP(X534,[7]Inputs!$A:$F,6,FALSE)</f>
        <v>0.9087</v>
      </c>
      <c r="M534" s="5" t="str">
        <f>VLOOKUP(X534,[7]Inputs!$A:$H,8,FALSE)</f>
        <v>1.0000</v>
      </c>
      <c r="N534" s="5" t="str">
        <f>VLOOKUP(X534,[7]Inputs!$A:$H,7,FALSE)</f>
        <v>1.0300</v>
      </c>
      <c r="O534">
        <v>0</v>
      </c>
      <c r="P534">
        <v>0</v>
      </c>
      <c r="Q534" s="17">
        <f>(SQRT((100/(J534*[7]Inputs!$B$9)*V534)^2/(K534^2+1)))*([7]Inputs!$B$8^2/100)</f>
        <v>0</v>
      </c>
      <c r="R534" s="17">
        <f>SQRT((([7]Inputs!$B$8^2/100)*100/(J534*[7]Inputs!$B$9)*V534)^2-(Q534)^2)/(2*PI()*50)</f>
        <v>0</v>
      </c>
      <c r="S534">
        <f>SQRT((100/(J534*[7]Inputs!$B$9))^2/(K534^2+1))*[7]Inputs!$B$8^2/100</f>
        <v>23.560643977140487</v>
      </c>
      <c r="T534">
        <f>SQRT((100/(J534*[7]Inputs!$B$9))^2-SQRT((100/(J534*[7]Inputs!$B$9))^2/(K534^2+1))^2)*[7]Inputs!$B$8^2/100/2/PI()/50</f>
        <v>9.0744989423642869E-2</v>
      </c>
      <c r="U534">
        <v>0</v>
      </c>
      <c r="V534">
        <v>0</v>
      </c>
      <c r="W534" t="str">
        <f t="shared" si="20"/>
        <v>PSCAD_SMIB_SF_V.Osc_SCR4.53_XR1.21_P1_Q0_190.1_0.5Hz</v>
      </c>
      <c r="X534" t="str">
        <f t="shared" si="21"/>
        <v>1_0_4.53_1.21</v>
      </c>
      <c r="Z534">
        <v>0.5</v>
      </c>
      <c r="AB534" s="15"/>
      <c r="AC534" t="str">
        <f t="shared" si="22"/>
        <v>PSCAD_Test_190.1_0.5Hz_LWBESS_R0_SCR4.53_XR1.21_P1_Q0_NOBESS</v>
      </c>
      <c r="AD534" t="s">
        <v>201</v>
      </c>
    </row>
    <row r="535" spans="1:30" x14ac:dyDescent="0.25">
      <c r="A535" s="1" t="s">
        <v>175</v>
      </c>
      <c r="B535" t="s">
        <v>55</v>
      </c>
      <c r="C535" t="s">
        <v>169</v>
      </c>
      <c r="D535" t="s">
        <v>1371</v>
      </c>
      <c r="E535" s="4" t="s">
        <v>334</v>
      </c>
      <c r="F535" t="s">
        <v>305</v>
      </c>
      <c r="G535">
        <v>30</v>
      </c>
      <c r="H535">
        <v>1</v>
      </c>
      <c r="I535" s="7">
        <v>0</v>
      </c>
      <c r="J535" s="7">
        <f>[7]Inputs!$B$7</f>
        <v>4.53</v>
      </c>
      <c r="K535" s="7">
        <f>[7]Inputs!$C$7</f>
        <v>1.21</v>
      </c>
      <c r="L535" s="5" t="str">
        <f>VLOOKUP(X535,[7]Inputs!$A:$F,6,FALSE)</f>
        <v>0.9087</v>
      </c>
      <c r="M535" s="5" t="str">
        <f>VLOOKUP(X535,[7]Inputs!$A:$H,8,FALSE)</f>
        <v>1.0000</v>
      </c>
      <c r="N535" s="5" t="str">
        <f>VLOOKUP(X535,[7]Inputs!$A:$H,7,FALSE)</f>
        <v>1.0300</v>
      </c>
      <c r="O535">
        <v>0</v>
      </c>
      <c r="P535">
        <v>0</v>
      </c>
      <c r="Q535" s="17">
        <f>(SQRT((100/(J535*[7]Inputs!$B$9)*V535)^2/(K535^2+1)))*([7]Inputs!$B$8^2/100)</f>
        <v>0</v>
      </c>
      <c r="R535" s="17">
        <f>SQRT((([7]Inputs!$B$8^2/100)*100/(J535*[7]Inputs!$B$9)*V535)^2-(Q535)^2)/(2*PI()*50)</f>
        <v>0</v>
      </c>
      <c r="S535">
        <f>SQRT((100/(J535*[7]Inputs!$B$9))^2/(K535^2+1))*[7]Inputs!$B$8^2/100</f>
        <v>23.560643977140487</v>
      </c>
      <c r="T535">
        <f>SQRT((100/(J535*[7]Inputs!$B$9))^2-SQRT((100/(J535*[7]Inputs!$B$9))^2/(K535^2+1))^2)*[7]Inputs!$B$8^2/100/2/PI()/50</f>
        <v>9.0744989423642869E-2</v>
      </c>
      <c r="U535">
        <v>0</v>
      </c>
      <c r="V535">
        <v>0</v>
      </c>
      <c r="W535" t="str">
        <f t="shared" si="20"/>
        <v>PSCAD_SMIB_SF_V.Osc_SCR4.53_XR1.21_P1_Q0_190.1_0.6Hz</v>
      </c>
      <c r="X535" t="str">
        <f t="shared" si="21"/>
        <v>1_0_4.53_1.21</v>
      </c>
      <c r="Z535">
        <v>0.6</v>
      </c>
      <c r="AB535" s="15"/>
      <c r="AC535" t="str">
        <f t="shared" si="22"/>
        <v>PSCAD_Test_190.1_0.6Hz_LWBESS_R0_SCR4.53_XR1.21_P1_Q0_NOBESS</v>
      </c>
      <c r="AD535" t="s">
        <v>202</v>
      </c>
    </row>
    <row r="536" spans="1:30" x14ac:dyDescent="0.25">
      <c r="A536" s="1" t="s">
        <v>176</v>
      </c>
      <c r="B536" t="s">
        <v>55</v>
      </c>
      <c r="C536" t="s">
        <v>169</v>
      </c>
      <c r="D536" t="s">
        <v>1371</v>
      </c>
      <c r="E536" s="4" t="s">
        <v>334</v>
      </c>
      <c r="F536" t="s">
        <v>305</v>
      </c>
      <c r="G536">
        <v>30</v>
      </c>
      <c r="H536">
        <v>1</v>
      </c>
      <c r="I536" s="7">
        <v>0</v>
      </c>
      <c r="J536" s="7">
        <f>[7]Inputs!$B$7</f>
        <v>4.53</v>
      </c>
      <c r="K536" s="7">
        <f>[7]Inputs!$C$7</f>
        <v>1.21</v>
      </c>
      <c r="L536" s="5" t="str">
        <f>VLOOKUP(X536,[7]Inputs!$A:$F,6,FALSE)</f>
        <v>0.9087</v>
      </c>
      <c r="M536" s="5" t="str">
        <f>VLOOKUP(X536,[7]Inputs!$A:$H,8,FALSE)</f>
        <v>1.0000</v>
      </c>
      <c r="N536" s="5" t="str">
        <f>VLOOKUP(X536,[7]Inputs!$A:$H,7,FALSE)</f>
        <v>1.0300</v>
      </c>
      <c r="O536">
        <v>0</v>
      </c>
      <c r="P536">
        <v>0</v>
      </c>
      <c r="Q536" s="17">
        <f>(SQRT((100/(J536*[7]Inputs!$B$9)*V536)^2/(K536^2+1)))*([7]Inputs!$B$8^2/100)</f>
        <v>0</v>
      </c>
      <c r="R536" s="17">
        <f>SQRT((([7]Inputs!$B$8^2/100)*100/(J536*[7]Inputs!$B$9)*V536)^2-(Q536)^2)/(2*PI()*50)</f>
        <v>0</v>
      </c>
      <c r="S536">
        <f>SQRT((100/(J536*[7]Inputs!$B$9))^2/(K536^2+1))*[7]Inputs!$B$8^2/100</f>
        <v>23.560643977140487</v>
      </c>
      <c r="T536">
        <f>SQRT((100/(J536*[7]Inputs!$B$9))^2-SQRT((100/(J536*[7]Inputs!$B$9))^2/(K536^2+1))^2)*[7]Inputs!$B$8^2/100/2/PI()/50</f>
        <v>9.0744989423642869E-2</v>
      </c>
      <c r="U536">
        <v>0</v>
      </c>
      <c r="V536">
        <v>0</v>
      </c>
      <c r="W536" t="str">
        <f t="shared" si="20"/>
        <v>PSCAD_SMIB_SF_V.Osc_SCR4.53_XR1.21_P1_Q0_190.1_0.7Hz</v>
      </c>
      <c r="X536" t="str">
        <f t="shared" si="21"/>
        <v>1_0_4.53_1.21</v>
      </c>
      <c r="Z536">
        <v>0.7</v>
      </c>
      <c r="AB536" s="15"/>
      <c r="AC536" t="str">
        <f t="shared" si="22"/>
        <v>PSCAD_Test_190.1_0.7Hz_LWBESS_R0_SCR4.53_XR1.21_P1_Q0_NOBESS</v>
      </c>
      <c r="AD536" t="s">
        <v>203</v>
      </c>
    </row>
    <row r="537" spans="1:30" x14ac:dyDescent="0.25">
      <c r="A537" s="1" t="s">
        <v>177</v>
      </c>
      <c r="B537" t="s">
        <v>55</v>
      </c>
      <c r="C537" t="s">
        <v>169</v>
      </c>
      <c r="D537" t="s">
        <v>1371</v>
      </c>
      <c r="E537" s="4" t="s">
        <v>334</v>
      </c>
      <c r="F537" t="s">
        <v>305</v>
      </c>
      <c r="G537">
        <v>30</v>
      </c>
      <c r="H537">
        <v>1</v>
      </c>
      <c r="I537" s="7">
        <v>0</v>
      </c>
      <c r="J537" s="7">
        <f>[7]Inputs!$B$7</f>
        <v>4.53</v>
      </c>
      <c r="K537" s="7">
        <f>[7]Inputs!$C$7</f>
        <v>1.21</v>
      </c>
      <c r="L537" s="5" t="str">
        <f>VLOOKUP(X537,[7]Inputs!$A:$F,6,FALSE)</f>
        <v>0.9087</v>
      </c>
      <c r="M537" s="5" t="str">
        <f>VLOOKUP(X537,[7]Inputs!$A:$H,8,FALSE)</f>
        <v>1.0000</v>
      </c>
      <c r="N537" s="5" t="str">
        <f>VLOOKUP(X537,[7]Inputs!$A:$H,7,FALSE)</f>
        <v>1.0300</v>
      </c>
      <c r="O537">
        <v>0</v>
      </c>
      <c r="P537">
        <v>0</v>
      </c>
      <c r="Q537" s="17">
        <f>(SQRT((100/(J537*[7]Inputs!$B$9)*V537)^2/(K537^2+1)))*([7]Inputs!$B$8^2/100)</f>
        <v>0</v>
      </c>
      <c r="R537" s="17">
        <f>SQRT((([7]Inputs!$B$8^2/100)*100/(J537*[7]Inputs!$B$9)*V537)^2-(Q537)^2)/(2*PI()*50)</f>
        <v>0</v>
      </c>
      <c r="S537">
        <f>SQRT((100/(J537*[7]Inputs!$B$9))^2/(K537^2+1))*[7]Inputs!$B$8^2/100</f>
        <v>23.560643977140487</v>
      </c>
      <c r="T537">
        <f>SQRT((100/(J537*[7]Inputs!$B$9))^2-SQRT((100/(J537*[7]Inputs!$B$9))^2/(K537^2+1))^2)*[7]Inputs!$B$8^2/100/2/PI()/50</f>
        <v>9.0744989423642869E-2</v>
      </c>
      <c r="U537">
        <v>0</v>
      </c>
      <c r="V537">
        <v>0</v>
      </c>
      <c r="W537" t="str">
        <f t="shared" si="20"/>
        <v>PSCAD_SMIB_SF_V.Osc_SCR4.53_XR1.21_P1_Q0_190.1_0.8Hz</v>
      </c>
      <c r="X537" t="str">
        <f t="shared" si="21"/>
        <v>1_0_4.53_1.21</v>
      </c>
      <c r="Z537">
        <v>0.8</v>
      </c>
      <c r="AB537" s="15"/>
      <c r="AC537" t="str">
        <f t="shared" si="22"/>
        <v>PSCAD_Test_190.1_0.8Hz_LWBESS_R0_SCR4.53_XR1.21_P1_Q0_NOBESS</v>
      </c>
      <c r="AD537" t="s">
        <v>204</v>
      </c>
    </row>
    <row r="538" spans="1:30" x14ac:dyDescent="0.25">
      <c r="A538" s="1" t="s">
        <v>178</v>
      </c>
      <c r="B538" t="s">
        <v>55</v>
      </c>
      <c r="C538" t="s">
        <v>169</v>
      </c>
      <c r="D538" t="s">
        <v>1371</v>
      </c>
      <c r="E538" s="4" t="s">
        <v>334</v>
      </c>
      <c r="F538" t="s">
        <v>305</v>
      </c>
      <c r="G538">
        <v>30</v>
      </c>
      <c r="H538">
        <v>1</v>
      </c>
      <c r="I538" s="7">
        <v>0</v>
      </c>
      <c r="J538" s="7">
        <f>[7]Inputs!$B$7</f>
        <v>4.53</v>
      </c>
      <c r="K538" s="7">
        <f>[7]Inputs!$C$7</f>
        <v>1.21</v>
      </c>
      <c r="L538" s="5" t="str">
        <f>VLOOKUP(X538,[7]Inputs!$A:$F,6,FALSE)</f>
        <v>0.9087</v>
      </c>
      <c r="M538" s="5" t="str">
        <f>VLOOKUP(X538,[7]Inputs!$A:$H,8,FALSE)</f>
        <v>1.0000</v>
      </c>
      <c r="N538" s="5" t="str">
        <f>VLOOKUP(X538,[7]Inputs!$A:$H,7,FALSE)</f>
        <v>1.0300</v>
      </c>
      <c r="O538">
        <v>0</v>
      </c>
      <c r="P538">
        <v>0</v>
      </c>
      <c r="Q538" s="17">
        <f>(SQRT((100/(J538*[7]Inputs!$B$9)*V538)^2/(K538^2+1)))*([7]Inputs!$B$8^2/100)</f>
        <v>0</v>
      </c>
      <c r="R538" s="17">
        <f>SQRT((([7]Inputs!$B$8^2/100)*100/(J538*[7]Inputs!$B$9)*V538)^2-(Q538)^2)/(2*PI()*50)</f>
        <v>0</v>
      </c>
      <c r="S538">
        <f>SQRT((100/(J538*[7]Inputs!$B$9))^2/(K538^2+1))*[7]Inputs!$B$8^2/100</f>
        <v>23.560643977140487</v>
      </c>
      <c r="T538">
        <f>SQRT((100/(J538*[7]Inputs!$B$9))^2-SQRT((100/(J538*[7]Inputs!$B$9))^2/(K538^2+1))^2)*[7]Inputs!$B$8^2/100/2/PI()/50</f>
        <v>9.0744989423642869E-2</v>
      </c>
      <c r="U538">
        <v>0</v>
      </c>
      <c r="V538">
        <v>0</v>
      </c>
      <c r="W538" t="str">
        <f t="shared" si="20"/>
        <v>PSCAD_SMIB_SF_V.Osc_SCR4.53_XR1.21_P1_Q0_190.1_0.9Hz</v>
      </c>
      <c r="X538" t="str">
        <f t="shared" si="21"/>
        <v>1_0_4.53_1.21</v>
      </c>
      <c r="Z538">
        <v>0.9</v>
      </c>
      <c r="AB538" s="15"/>
      <c r="AC538" t="str">
        <f t="shared" si="22"/>
        <v>PSCAD_Test_190.1_0.9Hz_LWBESS_R0_SCR4.53_XR1.21_P1_Q0_NOBESS</v>
      </c>
      <c r="AD538" t="s">
        <v>205</v>
      </c>
    </row>
    <row r="539" spans="1:30" x14ac:dyDescent="0.25">
      <c r="A539" s="1" t="s">
        <v>100</v>
      </c>
      <c r="B539" t="s">
        <v>55</v>
      </c>
      <c r="C539" t="s">
        <v>169</v>
      </c>
      <c r="D539" t="s">
        <v>1371</v>
      </c>
      <c r="E539" s="4" t="s">
        <v>334</v>
      </c>
      <c r="F539" t="s">
        <v>305</v>
      </c>
      <c r="G539">
        <v>30</v>
      </c>
      <c r="H539">
        <v>1</v>
      </c>
      <c r="I539" s="7">
        <v>0</v>
      </c>
      <c r="J539" s="7">
        <f>[7]Inputs!$B$7</f>
        <v>4.53</v>
      </c>
      <c r="K539" s="7">
        <f>[7]Inputs!$C$7</f>
        <v>1.21</v>
      </c>
      <c r="L539" s="5" t="str">
        <f>VLOOKUP(X539,[7]Inputs!$A:$F,6,FALSE)</f>
        <v>0.9087</v>
      </c>
      <c r="M539" s="5" t="str">
        <f>VLOOKUP(X539,[7]Inputs!$A:$H,8,FALSE)</f>
        <v>1.0000</v>
      </c>
      <c r="N539" s="5" t="str">
        <f>VLOOKUP(X539,[7]Inputs!$A:$H,7,FALSE)</f>
        <v>1.0300</v>
      </c>
      <c r="O539">
        <v>0</v>
      </c>
      <c r="P539">
        <v>0</v>
      </c>
      <c r="Q539" s="17">
        <f>(SQRT((100/(J539*[7]Inputs!$B$9)*V539)^2/(K539^2+1)))*([7]Inputs!$B$8^2/100)</f>
        <v>0</v>
      </c>
      <c r="R539" s="17">
        <f>SQRT((([7]Inputs!$B$8^2/100)*100/(J539*[7]Inputs!$B$9)*V539)^2-(Q539)^2)/(2*PI()*50)</f>
        <v>0</v>
      </c>
      <c r="S539">
        <f>SQRT((100/(J539*[7]Inputs!$B$9))^2/(K539^2+1))*[7]Inputs!$B$8^2/100</f>
        <v>23.560643977140487</v>
      </c>
      <c r="T539">
        <f>SQRT((100/(J539*[7]Inputs!$B$9))^2-SQRT((100/(J539*[7]Inputs!$B$9))^2/(K539^2+1))^2)*[7]Inputs!$B$8^2/100/2/PI()/50</f>
        <v>9.0744989423642869E-2</v>
      </c>
      <c r="U539">
        <v>0</v>
      </c>
      <c r="V539">
        <v>0</v>
      </c>
      <c r="W539" t="str">
        <f t="shared" si="20"/>
        <v>PSCAD_SMIB_SF_V.Osc_SCR4.53_XR1.21_P1_Q0_190.1_1Hz</v>
      </c>
      <c r="X539" t="str">
        <f t="shared" si="21"/>
        <v>1_0_4.53_1.21</v>
      </c>
      <c r="Z539">
        <v>1</v>
      </c>
      <c r="AB539" s="15"/>
      <c r="AC539" t="str">
        <f t="shared" si="22"/>
        <v>PSCAD_Test_190.1_1Hz_LWBESS_R0_SCR4.53_XR1.21_P1_Q0_NOBESS</v>
      </c>
      <c r="AD539" t="s">
        <v>206</v>
      </c>
    </row>
    <row r="540" spans="1:30" x14ac:dyDescent="0.25">
      <c r="A540" s="1" t="s">
        <v>101</v>
      </c>
      <c r="B540" t="s">
        <v>55</v>
      </c>
      <c r="C540" t="s">
        <v>169</v>
      </c>
      <c r="D540" t="s">
        <v>1371</v>
      </c>
      <c r="E540" s="4" t="s">
        <v>334</v>
      </c>
      <c r="F540" t="s">
        <v>305</v>
      </c>
      <c r="G540">
        <v>30</v>
      </c>
      <c r="H540">
        <v>1</v>
      </c>
      <c r="I540" s="7">
        <v>0</v>
      </c>
      <c r="J540" s="7">
        <f>[7]Inputs!$B$7</f>
        <v>4.53</v>
      </c>
      <c r="K540" s="7">
        <f>[7]Inputs!$C$7</f>
        <v>1.21</v>
      </c>
      <c r="L540" s="5" t="str">
        <f>VLOOKUP(X540,[7]Inputs!$A:$F,6,FALSE)</f>
        <v>0.9087</v>
      </c>
      <c r="M540" s="5" t="str">
        <f>VLOOKUP(X540,[7]Inputs!$A:$H,8,FALSE)</f>
        <v>1.0000</v>
      </c>
      <c r="N540" s="5" t="str">
        <f>VLOOKUP(X540,[7]Inputs!$A:$H,7,FALSE)</f>
        <v>1.0300</v>
      </c>
      <c r="O540">
        <v>0</v>
      </c>
      <c r="P540">
        <v>0</v>
      </c>
      <c r="Q540" s="17">
        <f>(SQRT((100/(J540*[7]Inputs!$B$9)*V540)^2/(K540^2+1)))*([7]Inputs!$B$8^2/100)</f>
        <v>0</v>
      </c>
      <c r="R540" s="17">
        <f>SQRT((([7]Inputs!$B$8^2/100)*100/(J540*[7]Inputs!$B$9)*V540)^2-(Q540)^2)/(2*PI()*50)</f>
        <v>0</v>
      </c>
      <c r="S540">
        <f>SQRT((100/(J540*[7]Inputs!$B$9))^2/(K540^2+1))*[7]Inputs!$B$8^2/100</f>
        <v>23.560643977140487</v>
      </c>
      <c r="T540">
        <f>SQRT((100/(J540*[7]Inputs!$B$9))^2-SQRT((100/(J540*[7]Inputs!$B$9))^2/(K540^2+1))^2)*[7]Inputs!$B$8^2/100/2/PI()/50</f>
        <v>9.0744989423642869E-2</v>
      </c>
      <c r="U540">
        <v>0</v>
      </c>
      <c r="V540">
        <v>0</v>
      </c>
      <c r="W540" t="str">
        <f t="shared" si="20"/>
        <v>PSCAD_SMIB_SF_V.Osc_SCR4.53_XR1.21_P1_Q0_190.1_2Hz</v>
      </c>
      <c r="X540" t="str">
        <f t="shared" si="21"/>
        <v>1_0_4.53_1.21</v>
      </c>
      <c r="Z540">
        <v>2</v>
      </c>
      <c r="AB540" s="15"/>
      <c r="AC540" t="str">
        <f t="shared" si="22"/>
        <v>PSCAD_Test_190.1_2Hz_LWBESS_R0_SCR4.53_XR1.21_P1_Q0_NOBESS</v>
      </c>
      <c r="AD540" t="s">
        <v>207</v>
      </c>
    </row>
    <row r="541" spans="1:30" x14ac:dyDescent="0.25">
      <c r="A541" s="1" t="s">
        <v>102</v>
      </c>
      <c r="B541" t="s">
        <v>55</v>
      </c>
      <c r="C541" t="s">
        <v>169</v>
      </c>
      <c r="D541" t="s">
        <v>1371</v>
      </c>
      <c r="E541" s="4" t="s">
        <v>334</v>
      </c>
      <c r="F541" t="s">
        <v>305</v>
      </c>
      <c r="G541">
        <v>30</v>
      </c>
      <c r="H541">
        <v>1</v>
      </c>
      <c r="I541" s="7">
        <v>0</v>
      </c>
      <c r="J541" s="7">
        <f>[7]Inputs!$B$7</f>
        <v>4.53</v>
      </c>
      <c r="K541" s="7">
        <f>[7]Inputs!$C$7</f>
        <v>1.21</v>
      </c>
      <c r="L541" s="5" t="str">
        <f>VLOOKUP(X541,[7]Inputs!$A:$F,6,FALSE)</f>
        <v>0.9087</v>
      </c>
      <c r="M541" s="5" t="str">
        <f>VLOOKUP(X541,[7]Inputs!$A:$H,8,FALSE)</f>
        <v>1.0000</v>
      </c>
      <c r="N541" s="5" t="str">
        <f>VLOOKUP(X541,[7]Inputs!$A:$H,7,FALSE)</f>
        <v>1.0300</v>
      </c>
      <c r="O541">
        <v>0</v>
      </c>
      <c r="P541">
        <v>0</v>
      </c>
      <c r="Q541" s="17">
        <f>(SQRT((100/(J541*[7]Inputs!$B$9)*V541)^2/(K541^2+1)))*([7]Inputs!$B$8^2/100)</f>
        <v>0</v>
      </c>
      <c r="R541" s="17">
        <f>SQRT((([7]Inputs!$B$8^2/100)*100/(J541*[7]Inputs!$B$9)*V541)^2-(Q541)^2)/(2*PI()*50)</f>
        <v>0</v>
      </c>
      <c r="S541">
        <f>SQRT((100/(J541*[7]Inputs!$B$9))^2/(K541^2+1))*[7]Inputs!$B$8^2/100</f>
        <v>23.560643977140487</v>
      </c>
      <c r="T541">
        <f>SQRT((100/(J541*[7]Inputs!$B$9))^2-SQRT((100/(J541*[7]Inputs!$B$9))^2/(K541^2+1))^2)*[7]Inputs!$B$8^2/100/2/PI()/50</f>
        <v>9.0744989423642869E-2</v>
      </c>
      <c r="U541">
        <v>0</v>
      </c>
      <c r="V541">
        <v>0</v>
      </c>
      <c r="W541" t="str">
        <f t="shared" si="20"/>
        <v>PSCAD_SMIB_SF_V.Osc_SCR4.53_XR1.21_P1_Q0_190.1_3Hz</v>
      </c>
      <c r="X541" t="str">
        <f t="shared" si="21"/>
        <v>1_0_4.53_1.21</v>
      </c>
      <c r="Z541">
        <v>3</v>
      </c>
      <c r="AB541" s="15"/>
      <c r="AC541" t="str">
        <f t="shared" si="22"/>
        <v>PSCAD_Test_190.1_3Hz_LWBESS_R0_SCR4.53_XR1.21_P1_Q0_NOBESS</v>
      </c>
      <c r="AD541" t="s">
        <v>208</v>
      </c>
    </row>
    <row r="542" spans="1:30" x14ac:dyDescent="0.25">
      <c r="A542" s="1" t="s">
        <v>103</v>
      </c>
      <c r="B542" t="s">
        <v>55</v>
      </c>
      <c r="C542" t="s">
        <v>169</v>
      </c>
      <c r="D542" t="s">
        <v>1371</v>
      </c>
      <c r="E542" s="4" t="s">
        <v>334</v>
      </c>
      <c r="F542" t="s">
        <v>305</v>
      </c>
      <c r="G542">
        <v>30</v>
      </c>
      <c r="H542">
        <v>1</v>
      </c>
      <c r="I542" s="7">
        <v>0</v>
      </c>
      <c r="J542" s="7">
        <f>[7]Inputs!$B$7</f>
        <v>4.53</v>
      </c>
      <c r="K542" s="7">
        <f>[7]Inputs!$C$7</f>
        <v>1.21</v>
      </c>
      <c r="L542" s="5" t="str">
        <f>VLOOKUP(X542,[7]Inputs!$A:$F,6,FALSE)</f>
        <v>0.9087</v>
      </c>
      <c r="M542" s="5" t="str">
        <f>VLOOKUP(X542,[7]Inputs!$A:$H,8,FALSE)</f>
        <v>1.0000</v>
      </c>
      <c r="N542" s="5" t="str">
        <f>VLOOKUP(X542,[7]Inputs!$A:$H,7,FALSE)</f>
        <v>1.0300</v>
      </c>
      <c r="O542">
        <v>0</v>
      </c>
      <c r="P542">
        <v>0</v>
      </c>
      <c r="Q542" s="17">
        <f>(SQRT((100/(J542*[7]Inputs!$B$9)*V542)^2/(K542^2+1)))*([7]Inputs!$B$8^2/100)</f>
        <v>0</v>
      </c>
      <c r="R542" s="17">
        <f>SQRT((([7]Inputs!$B$8^2/100)*100/(J542*[7]Inputs!$B$9)*V542)^2-(Q542)^2)/(2*PI()*50)</f>
        <v>0</v>
      </c>
      <c r="S542">
        <f>SQRT((100/(J542*[7]Inputs!$B$9))^2/(K542^2+1))*[7]Inputs!$B$8^2/100</f>
        <v>23.560643977140487</v>
      </c>
      <c r="T542">
        <f>SQRT((100/(J542*[7]Inputs!$B$9))^2-SQRT((100/(J542*[7]Inputs!$B$9))^2/(K542^2+1))^2)*[7]Inputs!$B$8^2/100/2/PI()/50</f>
        <v>9.0744989423642869E-2</v>
      </c>
      <c r="U542">
        <v>0</v>
      </c>
      <c r="V542">
        <v>0</v>
      </c>
      <c r="W542" t="str">
        <f t="shared" si="20"/>
        <v>PSCAD_SMIB_SF_V.Osc_SCR4.53_XR1.21_P1_Q0_190.1_4Hz</v>
      </c>
      <c r="X542" t="str">
        <f t="shared" si="21"/>
        <v>1_0_4.53_1.21</v>
      </c>
      <c r="Z542">
        <v>4</v>
      </c>
      <c r="AB542" s="15"/>
      <c r="AC542" t="str">
        <f t="shared" si="22"/>
        <v>PSCAD_Test_190.1_4Hz_LWBESS_R0_SCR4.53_XR1.21_P1_Q0_NOBESS</v>
      </c>
      <c r="AD542" t="s">
        <v>209</v>
      </c>
    </row>
    <row r="543" spans="1:30" x14ac:dyDescent="0.25">
      <c r="A543" s="1" t="s">
        <v>104</v>
      </c>
      <c r="B543" t="s">
        <v>55</v>
      </c>
      <c r="C543" t="s">
        <v>169</v>
      </c>
      <c r="D543" t="s">
        <v>1371</v>
      </c>
      <c r="E543" s="4" t="s">
        <v>334</v>
      </c>
      <c r="F543" t="s">
        <v>305</v>
      </c>
      <c r="G543">
        <v>30</v>
      </c>
      <c r="H543">
        <v>1</v>
      </c>
      <c r="I543" s="7">
        <v>0</v>
      </c>
      <c r="J543" s="7">
        <f>[7]Inputs!$B$7</f>
        <v>4.53</v>
      </c>
      <c r="K543" s="7">
        <f>[7]Inputs!$C$7</f>
        <v>1.21</v>
      </c>
      <c r="L543" s="5" t="str">
        <f>VLOOKUP(X543,[7]Inputs!$A:$F,6,FALSE)</f>
        <v>0.9087</v>
      </c>
      <c r="M543" s="5" t="str">
        <f>VLOOKUP(X543,[7]Inputs!$A:$H,8,FALSE)</f>
        <v>1.0000</v>
      </c>
      <c r="N543" s="5" t="str">
        <f>VLOOKUP(X543,[7]Inputs!$A:$H,7,FALSE)</f>
        <v>1.0300</v>
      </c>
      <c r="O543">
        <v>0</v>
      </c>
      <c r="P543">
        <v>0</v>
      </c>
      <c r="Q543" s="17">
        <f>(SQRT((100/(J543*[7]Inputs!$B$9)*V543)^2/(K543^2+1)))*([7]Inputs!$B$8^2/100)</f>
        <v>0</v>
      </c>
      <c r="R543" s="17">
        <f>SQRT((([7]Inputs!$B$8^2/100)*100/(J543*[7]Inputs!$B$9)*V543)^2-(Q543)^2)/(2*PI()*50)</f>
        <v>0</v>
      </c>
      <c r="S543">
        <f>SQRT((100/(J543*[7]Inputs!$B$9))^2/(K543^2+1))*[7]Inputs!$B$8^2/100</f>
        <v>23.560643977140487</v>
      </c>
      <c r="T543">
        <f>SQRT((100/(J543*[7]Inputs!$B$9))^2-SQRT((100/(J543*[7]Inputs!$B$9))^2/(K543^2+1))^2)*[7]Inputs!$B$8^2/100/2/PI()/50</f>
        <v>9.0744989423642869E-2</v>
      </c>
      <c r="U543">
        <v>0</v>
      </c>
      <c r="V543">
        <v>0</v>
      </c>
      <c r="W543" t="str">
        <f t="shared" si="20"/>
        <v>PSCAD_SMIB_SF_V.Osc_SCR4.53_XR1.21_P1_Q0_190.1_5Hz</v>
      </c>
      <c r="X543" t="str">
        <f t="shared" si="21"/>
        <v>1_0_4.53_1.21</v>
      </c>
      <c r="Z543">
        <v>5</v>
      </c>
      <c r="AB543" s="15"/>
      <c r="AC543" t="str">
        <f t="shared" si="22"/>
        <v>PSCAD_Test_190.1_5Hz_LWBESS_R0_SCR4.53_XR1.21_P1_Q0_NOBESS</v>
      </c>
      <c r="AD543" t="s">
        <v>210</v>
      </c>
    </row>
    <row r="544" spans="1:30" x14ac:dyDescent="0.25">
      <c r="A544" s="1" t="s">
        <v>105</v>
      </c>
      <c r="B544" t="s">
        <v>55</v>
      </c>
      <c r="C544" t="s">
        <v>169</v>
      </c>
      <c r="D544" t="s">
        <v>1371</v>
      </c>
      <c r="E544" s="4" t="s">
        <v>334</v>
      </c>
      <c r="F544" t="s">
        <v>305</v>
      </c>
      <c r="G544">
        <v>30</v>
      </c>
      <c r="H544">
        <v>1</v>
      </c>
      <c r="I544" s="7">
        <v>0</v>
      </c>
      <c r="J544" s="7">
        <f>[7]Inputs!$B$7</f>
        <v>4.53</v>
      </c>
      <c r="K544" s="7">
        <f>[7]Inputs!$C$7</f>
        <v>1.21</v>
      </c>
      <c r="L544" s="5" t="str">
        <f>VLOOKUP(X544,[7]Inputs!$A:$F,6,FALSE)</f>
        <v>0.9087</v>
      </c>
      <c r="M544" s="5" t="str">
        <f>VLOOKUP(X544,[7]Inputs!$A:$H,8,FALSE)</f>
        <v>1.0000</v>
      </c>
      <c r="N544" s="5" t="str">
        <f>VLOOKUP(X544,[7]Inputs!$A:$H,7,FALSE)</f>
        <v>1.0300</v>
      </c>
      <c r="O544">
        <v>0</v>
      </c>
      <c r="P544">
        <v>0</v>
      </c>
      <c r="Q544" s="17">
        <f>(SQRT((100/(J544*[7]Inputs!$B$9)*V544)^2/(K544^2+1)))*([7]Inputs!$B$8^2/100)</f>
        <v>0</v>
      </c>
      <c r="R544" s="17">
        <f>SQRT((([7]Inputs!$B$8^2/100)*100/(J544*[7]Inputs!$B$9)*V544)^2-(Q544)^2)/(2*PI()*50)</f>
        <v>0</v>
      </c>
      <c r="S544">
        <f>SQRT((100/(J544*[7]Inputs!$B$9))^2/(K544^2+1))*[7]Inputs!$B$8^2/100</f>
        <v>23.560643977140487</v>
      </c>
      <c r="T544">
        <f>SQRT((100/(J544*[7]Inputs!$B$9))^2-SQRT((100/(J544*[7]Inputs!$B$9))^2/(K544^2+1))^2)*[7]Inputs!$B$8^2/100/2/PI()/50</f>
        <v>9.0744989423642869E-2</v>
      </c>
      <c r="U544">
        <v>0</v>
      </c>
      <c r="V544">
        <v>0</v>
      </c>
      <c r="W544" t="str">
        <f t="shared" si="20"/>
        <v>PSCAD_SMIB_SF_V.Osc_SCR4.53_XR1.21_P1_Q0_190.1_6Hz</v>
      </c>
      <c r="X544" t="str">
        <f t="shared" si="21"/>
        <v>1_0_4.53_1.21</v>
      </c>
      <c r="Z544">
        <v>6</v>
      </c>
      <c r="AB544" s="15"/>
      <c r="AC544" t="str">
        <f t="shared" si="22"/>
        <v>PSCAD_Test_190.1_6Hz_LWBESS_R0_SCR4.53_XR1.21_P1_Q0_NOBESS</v>
      </c>
      <c r="AD544" t="s">
        <v>211</v>
      </c>
    </row>
    <row r="545" spans="1:30" x14ac:dyDescent="0.25">
      <c r="A545" s="1" t="s">
        <v>106</v>
      </c>
      <c r="B545" t="s">
        <v>55</v>
      </c>
      <c r="C545" t="s">
        <v>169</v>
      </c>
      <c r="D545" t="s">
        <v>1371</v>
      </c>
      <c r="E545" s="4" t="s">
        <v>334</v>
      </c>
      <c r="F545" t="s">
        <v>305</v>
      </c>
      <c r="G545">
        <v>30</v>
      </c>
      <c r="H545">
        <v>1</v>
      </c>
      <c r="I545" s="7">
        <v>0</v>
      </c>
      <c r="J545" s="7">
        <f>[7]Inputs!$B$7</f>
        <v>4.53</v>
      </c>
      <c r="K545" s="7">
        <f>[7]Inputs!$C$7</f>
        <v>1.21</v>
      </c>
      <c r="L545" s="5" t="str">
        <f>VLOOKUP(X545,[7]Inputs!$A:$F,6,FALSE)</f>
        <v>0.9087</v>
      </c>
      <c r="M545" s="5" t="str">
        <f>VLOOKUP(X545,[7]Inputs!$A:$H,8,FALSE)</f>
        <v>1.0000</v>
      </c>
      <c r="N545" s="5" t="str">
        <f>VLOOKUP(X545,[7]Inputs!$A:$H,7,FALSE)</f>
        <v>1.0300</v>
      </c>
      <c r="O545">
        <v>0</v>
      </c>
      <c r="P545">
        <v>0</v>
      </c>
      <c r="Q545" s="17">
        <f>(SQRT((100/(J545*[7]Inputs!$B$9)*V545)^2/(K545^2+1)))*([7]Inputs!$B$8^2/100)</f>
        <v>0</v>
      </c>
      <c r="R545" s="17">
        <f>SQRT((([7]Inputs!$B$8^2/100)*100/(J545*[7]Inputs!$B$9)*V545)^2-(Q545)^2)/(2*PI()*50)</f>
        <v>0</v>
      </c>
      <c r="S545">
        <f>SQRT((100/(J545*[7]Inputs!$B$9))^2/(K545^2+1))*[7]Inputs!$B$8^2/100</f>
        <v>23.560643977140487</v>
      </c>
      <c r="T545">
        <f>SQRT((100/(J545*[7]Inputs!$B$9))^2-SQRT((100/(J545*[7]Inputs!$B$9))^2/(K545^2+1))^2)*[7]Inputs!$B$8^2/100/2/PI()/50</f>
        <v>9.0744989423642869E-2</v>
      </c>
      <c r="U545">
        <v>0</v>
      </c>
      <c r="V545">
        <v>0</v>
      </c>
      <c r="W545" t="str">
        <f t="shared" si="20"/>
        <v>PSCAD_SMIB_SF_V.Osc_SCR4.53_XR1.21_P1_Q0_190.1_7Hz</v>
      </c>
      <c r="X545" t="str">
        <f t="shared" si="21"/>
        <v>1_0_4.53_1.21</v>
      </c>
      <c r="Z545">
        <v>7</v>
      </c>
      <c r="AB545" s="15"/>
      <c r="AC545" t="str">
        <f t="shared" si="22"/>
        <v>PSCAD_Test_190.1_7Hz_LWBESS_R0_SCR4.53_XR1.21_P1_Q0_NOBESS</v>
      </c>
      <c r="AD545" t="s">
        <v>212</v>
      </c>
    </row>
    <row r="546" spans="1:30" x14ac:dyDescent="0.25">
      <c r="A546" s="1" t="s">
        <v>107</v>
      </c>
      <c r="B546" t="s">
        <v>55</v>
      </c>
      <c r="C546" t="s">
        <v>169</v>
      </c>
      <c r="D546" t="s">
        <v>1371</v>
      </c>
      <c r="E546" s="4" t="s">
        <v>334</v>
      </c>
      <c r="F546" t="s">
        <v>305</v>
      </c>
      <c r="G546">
        <v>30</v>
      </c>
      <c r="H546">
        <v>1</v>
      </c>
      <c r="I546" s="7">
        <v>0</v>
      </c>
      <c r="J546" s="7">
        <f>[7]Inputs!$B$7</f>
        <v>4.53</v>
      </c>
      <c r="K546" s="7">
        <f>[7]Inputs!$C$7</f>
        <v>1.21</v>
      </c>
      <c r="L546" s="5" t="str">
        <f>VLOOKUP(X546,[7]Inputs!$A:$F,6,FALSE)</f>
        <v>0.9087</v>
      </c>
      <c r="M546" s="5" t="str">
        <f>VLOOKUP(X546,[7]Inputs!$A:$H,8,FALSE)</f>
        <v>1.0000</v>
      </c>
      <c r="N546" s="5" t="str">
        <f>VLOOKUP(X546,[7]Inputs!$A:$H,7,FALSE)</f>
        <v>1.0300</v>
      </c>
      <c r="O546">
        <v>0</v>
      </c>
      <c r="P546">
        <v>0</v>
      </c>
      <c r="Q546" s="17">
        <f>(SQRT((100/(J546*[7]Inputs!$B$9)*V546)^2/(K546^2+1)))*([7]Inputs!$B$8^2/100)</f>
        <v>0</v>
      </c>
      <c r="R546" s="17">
        <f>SQRT((([7]Inputs!$B$8^2/100)*100/(J546*[7]Inputs!$B$9)*V546)^2-(Q546)^2)/(2*PI()*50)</f>
        <v>0</v>
      </c>
      <c r="S546">
        <f>SQRT((100/(J546*[7]Inputs!$B$9))^2/(K546^2+1))*[7]Inputs!$B$8^2/100</f>
        <v>23.560643977140487</v>
      </c>
      <c r="T546">
        <f>SQRT((100/(J546*[7]Inputs!$B$9))^2-SQRT((100/(J546*[7]Inputs!$B$9))^2/(K546^2+1))^2)*[7]Inputs!$B$8^2/100/2/PI()/50</f>
        <v>9.0744989423642869E-2</v>
      </c>
      <c r="U546">
        <v>0</v>
      </c>
      <c r="V546">
        <v>0</v>
      </c>
      <c r="W546" t="str">
        <f t="shared" si="20"/>
        <v>PSCAD_SMIB_SF_V.Osc_SCR4.53_XR1.21_P1_Q0_190.1_8Hz</v>
      </c>
      <c r="X546" t="str">
        <f t="shared" si="21"/>
        <v>1_0_4.53_1.21</v>
      </c>
      <c r="Z546">
        <v>8</v>
      </c>
      <c r="AB546" s="15"/>
      <c r="AC546" t="str">
        <f t="shared" si="22"/>
        <v>PSCAD_Test_190.1_8Hz_LWBESS_R0_SCR4.53_XR1.21_P1_Q0_NOBESS</v>
      </c>
      <c r="AD546" t="s">
        <v>213</v>
      </c>
    </row>
    <row r="547" spans="1:30" x14ac:dyDescent="0.25">
      <c r="A547" s="1" t="s">
        <v>108</v>
      </c>
      <c r="B547" t="s">
        <v>55</v>
      </c>
      <c r="C547" t="s">
        <v>169</v>
      </c>
      <c r="D547" t="s">
        <v>1371</v>
      </c>
      <c r="E547" s="4" t="s">
        <v>334</v>
      </c>
      <c r="F547" t="s">
        <v>305</v>
      </c>
      <c r="G547">
        <v>30</v>
      </c>
      <c r="H547">
        <v>1</v>
      </c>
      <c r="I547" s="7">
        <v>0</v>
      </c>
      <c r="J547" s="7">
        <f>[7]Inputs!$B$7</f>
        <v>4.53</v>
      </c>
      <c r="K547" s="7">
        <f>[7]Inputs!$C$7</f>
        <v>1.21</v>
      </c>
      <c r="L547" s="5" t="str">
        <f>VLOOKUP(X547,[7]Inputs!$A:$F,6,FALSE)</f>
        <v>0.9087</v>
      </c>
      <c r="M547" s="5" t="str">
        <f>VLOOKUP(X547,[7]Inputs!$A:$H,8,FALSE)</f>
        <v>1.0000</v>
      </c>
      <c r="N547" s="5" t="str">
        <f>VLOOKUP(X547,[7]Inputs!$A:$H,7,FALSE)</f>
        <v>1.0300</v>
      </c>
      <c r="O547">
        <v>0</v>
      </c>
      <c r="P547">
        <v>0</v>
      </c>
      <c r="Q547" s="17">
        <f>(SQRT((100/(J547*[7]Inputs!$B$9)*V547)^2/(K547^2+1)))*([7]Inputs!$B$8^2/100)</f>
        <v>0</v>
      </c>
      <c r="R547" s="17">
        <f>SQRT((([7]Inputs!$B$8^2/100)*100/(J547*[7]Inputs!$B$9)*V547)^2-(Q547)^2)/(2*PI()*50)</f>
        <v>0</v>
      </c>
      <c r="S547">
        <f>SQRT((100/(J547*[7]Inputs!$B$9))^2/(K547^2+1))*[7]Inputs!$B$8^2/100</f>
        <v>23.560643977140487</v>
      </c>
      <c r="T547">
        <f>SQRT((100/(J547*[7]Inputs!$B$9))^2-SQRT((100/(J547*[7]Inputs!$B$9))^2/(K547^2+1))^2)*[7]Inputs!$B$8^2/100/2/PI()/50</f>
        <v>9.0744989423642869E-2</v>
      </c>
      <c r="U547">
        <v>0</v>
      </c>
      <c r="V547">
        <v>0</v>
      </c>
      <c r="W547" t="str">
        <f t="shared" si="20"/>
        <v>PSCAD_SMIB_SF_V.Osc_SCR4.53_XR1.21_P1_Q0_190.1_9Hz</v>
      </c>
      <c r="X547" t="str">
        <f t="shared" si="21"/>
        <v>1_0_4.53_1.21</v>
      </c>
      <c r="Z547">
        <v>9</v>
      </c>
      <c r="AB547" s="15"/>
      <c r="AC547" t="str">
        <f t="shared" si="22"/>
        <v>PSCAD_Test_190.1_9Hz_LWBESS_R0_SCR4.53_XR1.21_P1_Q0_NOBESS</v>
      </c>
      <c r="AD547" t="s">
        <v>214</v>
      </c>
    </row>
    <row r="548" spans="1:30" x14ac:dyDescent="0.25">
      <c r="A548" s="1" t="s">
        <v>109</v>
      </c>
      <c r="B548" t="s">
        <v>55</v>
      </c>
      <c r="C548" t="s">
        <v>169</v>
      </c>
      <c r="D548" t="s">
        <v>1371</v>
      </c>
      <c r="E548" s="4" t="s">
        <v>334</v>
      </c>
      <c r="F548" t="s">
        <v>305</v>
      </c>
      <c r="G548">
        <v>30</v>
      </c>
      <c r="H548">
        <v>1</v>
      </c>
      <c r="I548" s="7">
        <v>0</v>
      </c>
      <c r="J548" s="7">
        <f>[7]Inputs!$B$7</f>
        <v>4.53</v>
      </c>
      <c r="K548" s="7">
        <f>[7]Inputs!$C$7</f>
        <v>1.21</v>
      </c>
      <c r="L548" s="5" t="str">
        <f>VLOOKUP(X548,[7]Inputs!$A:$F,6,FALSE)</f>
        <v>0.9087</v>
      </c>
      <c r="M548" s="5" t="str">
        <f>VLOOKUP(X548,[7]Inputs!$A:$H,8,FALSE)</f>
        <v>1.0000</v>
      </c>
      <c r="N548" s="5" t="str">
        <f>VLOOKUP(X548,[7]Inputs!$A:$H,7,FALSE)</f>
        <v>1.0300</v>
      </c>
      <c r="O548">
        <v>0</v>
      </c>
      <c r="P548">
        <v>0</v>
      </c>
      <c r="Q548" s="17">
        <f>(SQRT((100/(J548*[7]Inputs!$B$9)*V548)^2/(K548^2+1)))*([7]Inputs!$B$8^2/100)</f>
        <v>0</v>
      </c>
      <c r="R548" s="17">
        <f>SQRT((([7]Inputs!$B$8^2/100)*100/(J548*[7]Inputs!$B$9)*V548)^2-(Q548)^2)/(2*PI()*50)</f>
        <v>0</v>
      </c>
      <c r="S548">
        <f>SQRT((100/(J548*[7]Inputs!$B$9))^2/(K548^2+1))*[7]Inputs!$B$8^2/100</f>
        <v>23.560643977140487</v>
      </c>
      <c r="T548">
        <f>SQRT((100/(J548*[7]Inputs!$B$9))^2-SQRT((100/(J548*[7]Inputs!$B$9))^2/(K548^2+1))^2)*[7]Inputs!$B$8^2/100/2/PI()/50</f>
        <v>9.0744989423642869E-2</v>
      </c>
      <c r="U548">
        <v>0</v>
      </c>
      <c r="V548">
        <v>0</v>
      </c>
      <c r="W548" t="str">
        <f t="shared" si="20"/>
        <v>PSCAD_SMIB_SF_V.Osc_SCR4.53_XR1.21_P1_Q0_190.1_10Hz</v>
      </c>
      <c r="X548" t="str">
        <f t="shared" si="21"/>
        <v>1_0_4.53_1.21</v>
      </c>
      <c r="Z548">
        <v>10</v>
      </c>
      <c r="AB548" s="15"/>
      <c r="AC548" t="str">
        <f t="shared" si="22"/>
        <v>PSCAD_Test_190.1_10Hz_LWBESS_R0_SCR4.53_XR1.21_P1_Q0_NOBESS</v>
      </c>
      <c r="AD548" t="s">
        <v>215</v>
      </c>
    </row>
    <row r="549" spans="1:30" x14ac:dyDescent="0.25">
      <c r="A549" s="1" t="s">
        <v>110</v>
      </c>
      <c r="B549" t="s">
        <v>55</v>
      </c>
      <c r="C549" t="s">
        <v>169</v>
      </c>
      <c r="D549" t="s">
        <v>1371</v>
      </c>
      <c r="E549" s="4" t="s">
        <v>334</v>
      </c>
      <c r="F549" t="s">
        <v>305</v>
      </c>
      <c r="G549">
        <v>30</v>
      </c>
      <c r="H549">
        <v>1</v>
      </c>
      <c r="I549" s="7">
        <v>0</v>
      </c>
      <c r="J549" s="7">
        <f>[7]Inputs!$B$7</f>
        <v>4.53</v>
      </c>
      <c r="K549" s="7">
        <f>[7]Inputs!$C$7</f>
        <v>1.21</v>
      </c>
      <c r="L549" s="5" t="str">
        <f>VLOOKUP(X549,[7]Inputs!$A:$F,6,FALSE)</f>
        <v>0.9087</v>
      </c>
      <c r="M549" s="5" t="str">
        <f>VLOOKUP(X549,[7]Inputs!$A:$H,8,FALSE)</f>
        <v>1.0000</v>
      </c>
      <c r="N549" s="5" t="str">
        <f>VLOOKUP(X549,[7]Inputs!$A:$H,7,FALSE)</f>
        <v>1.0300</v>
      </c>
      <c r="O549">
        <v>0</v>
      </c>
      <c r="P549">
        <v>0</v>
      </c>
      <c r="Q549" s="17">
        <f>(SQRT((100/(J549*[7]Inputs!$B$9)*V549)^2/(K549^2+1)))*([7]Inputs!$B$8^2/100)</f>
        <v>0</v>
      </c>
      <c r="R549" s="17">
        <f>SQRT((([7]Inputs!$B$8^2/100)*100/(J549*[7]Inputs!$B$9)*V549)^2-(Q549)^2)/(2*PI()*50)</f>
        <v>0</v>
      </c>
      <c r="S549">
        <f>SQRT((100/(J549*[7]Inputs!$B$9))^2/(K549^2+1))*[7]Inputs!$B$8^2/100</f>
        <v>23.560643977140487</v>
      </c>
      <c r="T549">
        <f>SQRT((100/(J549*[7]Inputs!$B$9))^2-SQRT((100/(J549*[7]Inputs!$B$9))^2/(K549^2+1))^2)*[7]Inputs!$B$8^2/100/2/PI()/50</f>
        <v>9.0744989423642869E-2</v>
      </c>
      <c r="U549">
        <v>0</v>
      </c>
      <c r="V549">
        <v>0</v>
      </c>
      <c r="W549" t="str">
        <f t="shared" si="20"/>
        <v>PSCAD_SMIB_SF_V.Osc_SCR4.53_XR1.21_P1_Q0_190.1_11Hz</v>
      </c>
      <c r="X549" t="str">
        <f t="shared" si="21"/>
        <v>1_0_4.53_1.21</v>
      </c>
      <c r="Z549">
        <v>11</v>
      </c>
      <c r="AB549" s="15"/>
      <c r="AC549" t="str">
        <f t="shared" si="22"/>
        <v>PSCAD_Test_190.1_11Hz_LWBESS_R0_SCR4.53_XR1.21_P1_Q0_NOBESS</v>
      </c>
      <c r="AD549" t="s">
        <v>216</v>
      </c>
    </row>
    <row r="550" spans="1:30" x14ac:dyDescent="0.25">
      <c r="A550" s="1" t="s">
        <v>111</v>
      </c>
      <c r="B550" t="s">
        <v>55</v>
      </c>
      <c r="C550" t="s">
        <v>169</v>
      </c>
      <c r="D550" t="s">
        <v>1371</v>
      </c>
      <c r="E550" s="4" t="s">
        <v>334</v>
      </c>
      <c r="F550" t="s">
        <v>305</v>
      </c>
      <c r="G550">
        <v>30</v>
      </c>
      <c r="H550">
        <v>1</v>
      </c>
      <c r="I550" s="7">
        <v>0</v>
      </c>
      <c r="J550" s="7">
        <f>[7]Inputs!$B$7</f>
        <v>4.53</v>
      </c>
      <c r="K550" s="7">
        <f>[7]Inputs!$C$7</f>
        <v>1.21</v>
      </c>
      <c r="L550" s="5" t="str">
        <f>VLOOKUP(X550,[7]Inputs!$A:$F,6,FALSE)</f>
        <v>0.9087</v>
      </c>
      <c r="M550" s="5" t="str">
        <f>VLOOKUP(X550,[7]Inputs!$A:$H,8,FALSE)</f>
        <v>1.0000</v>
      </c>
      <c r="N550" s="5" t="str">
        <f>VLOOKUP(X550,[7]Inputs!$A:$H,7,FALSE)</f>
        <v>1.0300</v>
      </c>
      <c r="O550">
        <v>0</v>
      </c>
      <c r="P550">
        <v>0</v>
      </c>
      <c r="Q550" s="17">
        <f>(SQRT((100/(J550*[7]Inputs!$B$9)*V550)^2/(K550^2+1)))*([7]Inputs!$B$8^2/100)</f>
        <v>0</v>
      </c>
      <c r="R550" s="17">
        <f>SQRT((([7]Inputs!$B$8^2/100)*100/(J550*[7]Inputs!$B$9)*V550)^2-(Q550)^2)/(2*PI()*50)</f>
        <v>0</v>
      </c>
      <c r="S550">
        <f>SQRT((100/(J550*[7]Inputs!$B$9))^2/(K550^2+1))*[7]Inputs!$B$8^2/100</f>
        <v>23.560643977140487</v>
      </c>
      <c r="T550">
        <f>SQRT((100/(J550*[7]Inputs!$B$9))^2-SQRT((100/(J550*[7]Inputs!$B$9))^2/(K550^2+1))^2)*[7]Inputs!$B$8^2/100/2/PI()/50</f>
        <v>9.0744989423642869E-2</v>
      </c>
      <c r="U550">
        <v>0</v>
      </c>
      <c r="V550">
        <v>0</v>
      </c>
      <c r="W550" t="str">
        <f t="shared" si="20"/>
        <v>PSCAD_SMIB_SF_V.Osc_SCR4.53_XR1.21_P1_Q0_190.1_12Hz</v>
      </c>
      <c r="X550" t="str">
        <f t="shared" si="21"/>
        <v>1_0_4.53_1.21</v>
      </c>
      <c r="Z550">
        <v>12</v>
      </c>
      <c r="AB550" s="15"/>
      <c r="AC550" t="str">
        <f t="shared" si="22"/>
        <v>PSCAD_Test_190.1_12Hz_LWBESS_R0_SCR4.53_XR1.21_P1_Q0_NOBESS</v>
      </c>
      <c r="AD550" t="s">
        <v>217</v>
      </c>
    </row>
    <row r="551" spans="1:30" x14ac:dyDescent="0.25">
      <c r="A551" s="1" t="s">
        <v>112</v>
      </c>
      <c r="B551" t="s">
        <v>55</v>
      </c>
      <c r="C551" t="s">
        <v>169</v>
      </c>
      <c r="D551" t="s">
        <v>1371</v>
      </c>
      <c r="E551" s="4" t="s">
        <v>334</v>
      </c>
      <c r="F551" t="s">
        <v>305</v>
      </c>
      <c r="G551">
        <v>30</v>
      </c>
      <c r="H551">
        <v>1</v>
      </c>
      <c r="I551" s="7">
        <v>0</v>
      </c>
      <c r="J551" s="7">
        <f>[7]Inputs!$B$7</f>
        <v>4.53</v>
      </c>
      <c r="K551" s="7">
        <f>[7]Inputs!$C$7</f>
        <v>1.21</v>
      </c>
      <c r="L551" s="5" t="str">
        <f>VLOOKUP(X551,[7]Inputs!$A:$F,6,FALSE)</f>
        <v>0.9087</v>
      </c>
      <c r="M551" s="5" t="str">
        <f>VLOOKUP(X551,[7]Inputs!$A:$H,8,FALSE)</f>
        <v>1.0000</v>
      </c>
      <c r="N551" s="5" t="str">
        <f>VLOOKUP(X551,[7]Inputs!$A:$H,7,FALSE)</f>
        <v>1.0300</v>
      </c>
      <c r="O551">
        <v>0</v>
      </c>
      <c r="P551">
        <v>0</v>
      </c>
      <c r="Q551" s="17">
        <f>(SQRT((100/(J551*[7]Inputs!$B$9)*V551)^2/(K551^2+1)))*([7]Inputs!$B$8^2/100)</f>
        <v>0</v>
      </c>
      <c r="R551" s="17">
        <f>SQRT((([7]Inputs!$B$8^2/100)*100/(J551*[7]Inputs!$B$9)*V551)^2-(Q551)^2)/(2*PI()*50)</f>
        <v>0</v>
      </c>
      <c r="S551">
        <f>SQRT((100/(J551*[7]Inputs!$B$9))^2/(K551^2+1))*[7]Inputs!$B$8^2/100</f>
        <v>23.560643977140487</v>
      </c>
      <c r="T551">
        <f>SQRT((100/(J551*[7]Inputs!$B$9))^2-SQRT((100/(J551*[7]Inputs!$B$9))^2/(K551^2+1))^2)*[7]Inputs!$B$8^2/100/2/PI()/50</f>
        <v>9.0744989423642869E-2</v>
      </c>
      <c r="U551">
        <v>0</v>
      </c>
      <c r="V551">
        <v>0</v>
      </c>
      <c r="W551" t="str">
        <f t="shared" si="20"/>
        <v>PSCAD_SMIB_SF_V.Osc_SCR4.53_XR1.21_P1_Q0_190.1_13Hz</v>
      </c>
      <c r="X551" t="str">
        <f t="shared" si="21"/>
        <v>1_0_4.53_1.21</v>
      </c>
      <c r="Z551">
        <v>13</v>
      </c>
      <c r="AB551" s="15"/>
      <c r="AC551" t="str">
        <f t="shared" si="22"/>
        <v>PSCAD_Test_190.1_13Hz_LWBESS_R0_SCR4.53_XR1.21_P1_Q0_NOBESS</v>
      </c>
      <c r="AD551" t="s">
        <v>218</v>
      </c>
    </row>
    <row r="552" spans="1:30" x14ac:dyDescent="0.25">
      <c r="A552" s="1" t="s">
        <v>113</v>
      </c>
      <c r="B552" t="s">
        <v>55</v>
      </c>
      <c r="C552" t="s">
        <v>169</v>
      </c>
      <c r="D552" t="s">
        <v>1371</v>
      </c>
      <c r="E552" s="4" t="s">
        <v>334</v>
      </c>
      <c r="F552" t="s">
        <v>305</v>
      </c>
      <c r="G552">
        <v>30</v>
      </c>
      <c r="H552">
        <v>1</v>
      </c>
      <c r="I552" s="7">
        <v>0</v>
      </c>
      <c r="J552" s="7">
        <f>[7]Inputs!$B$7</f>
        <v>4.53</v>
      </c>
      <c r="K552" s="7">
        <f>[7]Inputs!$C$7</f>
        <v>1.21</v>
      </c>
      <c r="L552" s="5" t="str">
        <f>VLOOKUP(X552,[7]Inputs!$A:$F,6,FALSE)</f>
        <v>0.9087</v>
      </c>
      <c r="M552" s="5" t="str">
        <f>VLOOKUP(X552,[7]Inputs!$A:$H,8,FALSE)</f>
        <v>1.0000</v>
      </c>
      <c r="N552" s="5" t="str">
        <f>VLOOKUP(X552,[7]Inputs!$A:$H,7,FALSE)</f>
        <v>1.0300</v>
      </c>
      <c r="O552">
        <v>0</v>
      </c>
      <c r="P552">
        <v>0</v>
      </c>
      <c r="Q552" s="17">
        <f>(SQRT((100/(J552*[7]Inputs!$B$9)*V552)^2/(K552^2+1)))*([7]Inputs!$B$8^2/100)</f>
        <v>0</v>
      </c>
      <c r="R552" s="17">
        <f>SQRT((([7]Inputs!$B$8^2/100)*100/(J552*[7]Inputs!$B$9)*V552)^2-(Q552)^2)/(2*PI()*50)</f>
        <v>0</v>
      </c>
      <c r="S552">
        <f>SQRT((100/(J552*[7]Inputs!$B$9))^2/(K552^2+1))*[7]Inputs!$B$8^2/100</f>
        <v>23.560643977140487</v>
      </c>
      <c r="T552">
        <f>SQRT((100/(J552*[7]Inputs!$B$9))^2-SQRT((100/(J552*[7]Inputs!$B$9))^2/(K552^2+1))^2)*[7]Inputs!$B$8^2/100/2/PI()/50</f>
        <v>9.0744989423642869E-2</v>
      </c>
      <c r="U552">
        <v>0</v>
      </c>
      <c r="V552">
        <v>0</v>
      </c>
      <c r="W552" t="str">
        <f t="shared" si="20"/>
        <v>PSCAD_SMIB_SF_V.Osc_SCR4.53_XR1.21_P1_Q0_190.1_14Hz</v>
      </c>
      <c r="X552" t="str">
        <f t="shared" si="21"/>
        <v>1_0_4.53_1.21</v>
      </c>
      <c r="Z552">
        <v>14</v>
      </c>
      <c r="AB552" s="15"/>
      <c r="AC552" t="str">
        <f t="shared" si="22"/>
        <v>PSCAD_Test_190.1_14Hz_LWBESS_R0_SCR4.53_XR1.21_P1_Q0_NOBESS</v>
      </c>
      <c r="AD552" t="s">
        <v>219</v>
      </c>
    </row>
    <row r="553" spans="1:30" x14ac:dyDescent="0.25">
      <c r="A553" s="1" t="s">
        <v>114</v>
      </c>
      <c r="B553" t="s">
        <v>55</v>
      </c>
      <c r="C553" t="s">
        <v>169</v>
      </c>
      <c r="D553" t="s">
        <v>1371</v>
      </c>
      <c r="E553" s="4" t="s">
        <v>334</v>
      </c>
      <c r="F553" t="s">
        <v>305</v>
      </c>
      <c r="G553">
        <v>30</v>
      </c>
      <c r="H553">
        <v>1</v>
      </c>
      <c r="I553" s="7">
        <v>0</v>
      </c>
      <c r="J553" s="7">
        <f>[7]Inputs!$B$7</f>
        <v>4.53</v>
      </c>
      <c r="K553" s="7">
        <f>[7]Inputs!$C$7</f>
        <v>1.21</v>
      </c>
      <c r="L553" s="5" t="str">
        <f>VLOOKUP(X553,[7]Inputs!$A:$F,6,FALSE)</f>
        <v>0.9087</v>
      </c>
      <c r="M553" s="5" t="str">
        <f>VLOOKUP(X553,[7]Inputs!$A:$H,8,FALSE)</f>
        <v>1.0000</v>
      </c>
      <c r="N553" s="5" t="str">
        <f>VLOOKUP(X553,[7]Inputs!$A:$H,7,FALSE)</f>
        <v>1.0300</v>
      </c>
      <c r="O553">
        <v>0</v>
      </c>
      <c r="P553">
        <v>0</v>
      </c>
      <c r="Q553" s="17">
        <f>(SQRT((100/(J553*[7]Inputs!$B$9)*V553)^2/(K553^2+1)))*([7]Inputs!$B$8^2/100)</f>
        <v>0</v>
      </c>
      <c r="R553" s="17">
        <f>SQRT((([7]Inputs!$B$8^2/100)*100/(J553*[7]Inputs!$B$9)*V553)^2-(Q553)^2)/(2*PI()*50)</f>
        <v>0</v>
      </c>
      <c r="S553">
        <f>SQRT((100/(J553*[7]Inputs!$B$9))^2/(K553^2+1))*[7]Inputs!$B$8^2/100</f>
        <v>23.560643977140487</v>
      </c>
      <c r="T553">
        <f>SQRT((100/(J553*[7]Inputs!$B$9))^2-SQRT((100/(J553*[7]Inputs!$B$9))^2/(K553^2+1))^2)*[7]Inputs!$B$8^2/100/2/PI()/50</f>
        <v>9.0744989423642869E-2</v>
      </c>
      <c r="U553">
        <v>0</v>
      </c>
      <c r="V553">
        <v>0</v>
      </c>
      <c r="W553" t="str">
        <f t="shared" si="20"/>
        <v>PSCAD_SMIB_SF_V.Osc_SCR4.53_XR1.21_P1_Q0_190.1_15Hz</v>
      </c>
      <c r="X553" t="str">
        <f t="shared" si="21"/>
        <v>1_0_4.53_1.21</v>
      </c>
      <c r="Z553">
        <v>15</v>
      </c>
      <c r="AB553" s="15"/>
      <c r="AC553" t="str">
        <f t="shared" si="22"/>
        <v>PSCAD_Test_190.1_15Hz_LWBESS_R0_SCR4.53_XR1.21_P1_Q0_NOBESS</v>
      </c>
      <c r="AD553" t="s">
        <v>220</v>
      </c>
    </row>
    <row r="554" spans="1:30" x14ac:dyDescent="0.25">
      <c r="A554" s="1" t="s">
        <v>115</v>
      </c>
      <c r="B554" t="s">
        <v>55</v>
      </c>
      <c r="C554" t="s">
        <v>169</v>
      </c>
      <c r="D554" t="s">
        <v>1371</v>
      </c>
      <c r="E554" s="4" t="s">
        <v>334</v>
      </c>
      <c r="F554" t="s">
        <v>305</v>
      </c>
      <c r="G554">
        <v>30</v>
      </c>
      <c r="H554">
        <v>1</v>
      </c>
      <c r="I554" s="7">
        <v>0</v>
      </c>
      <c r="J554" s="7">
        <f>[7]Inputs!$B$7</f>
        <v>4.53</v>
      </c>
      <c r="K554" s="7">
        <f>[7]Inputs!$C$7</f>
        <v>1.21</v>
      </c>
      <c r="L554" s="5" t="str">
        <f>VLOOKUP(X554,[7]Inputs!$A:$F,6,FALSE)</f>
        <v>0.9087</v>
      </c>
      <c r="M554" s="5" t="str">
        <f>VLOOKUP(X554,[7]Inputs!$A:$H,8,FALSE)</f>
        <v>1.0000</v>
      </c>
      <c r="N554" s="5" t="str">
        <f>VLOOKUP(X554,[7]Inputs!$A:$H,7,FALSE)</f>
        <v>1.0300</v>
      </c>
      <c r="O554">
        <v>0</v>
      </c>
      <c r="P554">
        <v>0</v>
      </c>
      <c r="Q554" s="17">
        <f>(SQRT((100/(J554*[7]Inputs!$B$9)*V554)^2/(K554^2+1)))*([7]Inputs!$B$8^2/100)</f>
        <v>0</v>
      </c>
      <c r="R554" s="17">
        <f>SQRT((([7]Inputs!$B$8^2/100)*100/(J554*[7]Inputs!$B$9)*V554)^2-(Q554)^2)/(2*PI()*50)</f>
        <v>0</v>
      </c>
      <c r="S554">
        <f>SQRT((100/(J554*[7]Inputs!$B$9))^2/(K554^2+1))*[7]Inputs!$B$8^2/100</f>
        <v>23.560643977140487</v>
      </c>
      <c r="T554">
        <f>SQRT((100/(J554*[7]Inputs!$B$9))^2-SQRT((100/(J554*[7]Inputs!$B$9))^2/(K554^2+1))^2)*[7]Inputs!$B$8^2/100/2/PI()/50</f>
        <v>9.0744989423642869E-2</v>
      </c>
      <c r="U554">
        <v>0</v>
      </c>
      <c r="V554">
        <v>0</v>
      </c>
      <c r="W554" t="str">
        <f t="shared" si="20"/>
        <v>PSCAD_SMIB_SF_V.Osc_SCR4.53_XR1.21_P1_Q0_190.1_16Hz</v>
      </c>
      <c r="X554" t="str">
        <f t="shared" si="21"/>
        <v>1_0_4.53_1.21</v>
      </c>
      <c r="Z554">
        <v>16</v>
      </c>
      <c r="AB554" s="15"/>
      <c r="AC554" t="str">
        <f t="shared" si="22"/>
        <v>PSCAD_Test_190.1_16Hz_LWBESS_R0_SCR4.53_XR1.21_P1_Q0_NOBESS</v>
      </c>
      <c r="AD554" t="s">
        <v>221</v>
      </c>
    </row>
    <row r="555" spans="1:30" x14ac:dyDescent="0.25">
      <c r="A555" s="1" t="s">
        <v>116</v>
      </c>
      <c r="B555" t="s">
        <v>55</v>
      </c>
      <c r="C555" t="s">
        <v>169</v>
      </c>
      <c r="D555" t="s">
        <v>1371</v>
      </c>
      <c r="E555" s="4" t="s">
        <v>334</v>
      </c>
      <c r="F555" t="s">
        <v>305</v>
      </c>
      <c r="G555">
        <v>30</v>
      </c>
      <c r="H555">
        <v>1</v>
      </c>
      <c r="I555" s="7">
        <v>0</v>
      </c>
      <c r="J555" s="7">
        <f>[7]Inputs!$B$7</f>
        <v>4.53</v>
      </c>
      <c r="K555" s="7">
        <f>[7]Inputs!$C$7</f>
        <v>1.21</v>
      </c>
      <c r="L555" s="5" t="str">
        <f>VLOOKUP(X555,[7]Inputs!$A:$F,6,FALSE)</f>
        <v>0.9087</v>
      </c>
      <c r="M555" s="5" t="str">
        <f>VLOOKUP(X555,[7]Inputs!$A:$H,8,FALSE)</f>
        <v>1.0000</v>
      </c>
      <c r="N555" s="5" t="str">
        <f>VLOOKUP(X555,[7]Inputs!$A:$H,7,FALSE)</f>
        <v>1.0300</v>
      </c>
      <c r="O555">
        <v>0</v>
      </c>
      <c r="P555">
        <v>0</v>
      </c>
      <c r="Q555" s="17">
        <f>(SQRT((100/(J555*[7]Inputs!$B$9)*V555)^2/(K555^2+1)))*([7]Inputs!$B$8^2/100)</f>
        <v>0</v>
      </c>
      <c r="R555" s="17">
        <f>SQRT((([7]Inputs!$B$8^2/100)*100/(J555*[7]Inputs!$B$9)*V555)^2-(Q555)^2)/(2*PI()*50)</f>
        <v>0</v>
      </c>
      <c r="S555">
        <f>SQRT((100/(J555*[7]Inputs!$B$9))^2/(K555^2+1))*[7]Inputs!$B$8^2/100</f>
        <v>23.560643977140487</v>
      </c>
      <c r="T555">
        <f>SQRT((100/(J555*[7]Inputs!$B$9))^2-SQRT((100/(J555*[7]Inputs!$B$9))^2/(K555^2+1))^2)*[7]Inputs!$B$8^2/100/2/PI()/50</f>
        <v>9.0744989423642869E-2</v>
      </c>
      <c r="U555">
        <v>0</v>
      </c>
      <c r="V555">
        <v>0</v>
      </c>
      <c r="W555" t="str">
        <f t="shared" si="20"/>
        <v>PSCAD_SMIB_SF_V.Osc_SCR4.53_XR1.21_P1_Q0_190.1_17Hz</v>
      </c>
      <c r="X555" t="str">
        <f t="shared" si="21"/>
        <v>1_0_4.53_1.21</v>
      </c>
      <c r="Z555">
        <v>17</v>
      </c>
      <c r="AB555" s="15"/>
      <c r="AC555" t="str">
        <f t="shared" si="22"/>
        <v>PSCAD_Test_190.1_17Hz_LWBESS_R0_SCR4.53_XR1.21_P1_Q0_NOBESS</v>
      </c>
      <c r="AD555" t="s">
        <v>222</v>
      </c>
    </row>
    <row r="556" spans="1:30" x14ac:dyDescent="0.25">
      <c r="A556" s="1" t="s">
        <v>117</v>
      </c>
      <c r="B556" t="s">
        <v>55</v>
      </c>
      <c r="C556" t="s">
        <v>169</v>
      </c>
      <c r="D556" t="s">
        <v>1371</v>
      </c>
      <c r="E556" s="4" t="s">
        <v>334</v>
      </c>
      <c r="F556" t="s">
        <v>305</v>
      </c>
      <c r="G556">
        <v>30</v>
      </c>
      <c r="H556">
        <v>1</v>
      </c>
      <c r="I556" s="7">
        <v>0</v>
      </c>
      <c r="J556" s="7">
        <f>[7]Inputs!$B$7</f>
        <v>4.53</v>
      </c>
      <c r="K556" s="7">
        <f>[7]Inputs!$C$7</f>
        <v>1.21</v>
      </c>
      <c r="L556" s="5" t="str">
        <f>VLOOKUP(X556,[7]Inputs!$A:$F,6,FALSE)</f>
        <v>0.9087</v>
      </c>
      <c r="M556" s="5" t="str">
        <f>VLOOKUP(X556,[7]Inputs!$A:$H,8,FALSE)</f>
        <v>1.0000</v>
      </c>
      <c r="N556" s="5" t="str">
        <f>VLOOKUP(X556,[7]Inputs!$A:$H,7,FALSE)</f>
        <v>1.0300</v>
      </c>
      <c r="O556">
        <v>0</v>
      </c>
      <c r="P556">
        <v>0</v>
      </c>
      <c r="Q556" s="17">
        <f>(SQRT((100/(J556*[7]Inputs!$B$9)*V556)^2/(K556^2+1)))*([7]Inputs!$B$8^2/100)</f>
        <v>0</v>
      </c>
      <c r="R556" s="17">
        <f>SQRT((([7]Inputs!$B$8^2/100)*100/(J556*[7]Inputs!$B$9)*V556)^2-(Q556)^2)/(2*PI()*50)</f>
        <v>0</v>
      </c>
      <c r="S556">
        <f>SQRT((100/(J556*[7]Inputs!$B$9))^2/(K556^2+1))*[7]Inputs!$B$8^2/100</f>
        <v>23.560643977140487</v>
      </c>
      <c r="T556">
        <f>SQRT((100/(J556*[7]Inputs!$B$9))^2-SQRT((100/(J556*[7]Inputs!$B$9))^2/(K556^2+1))^2)*[7]Inputs!$B$8^2/100/2/PI()/50</f>
        <v>9.0744989423642869E-2</v>
      </c>
      <c r="U556">
        <v>0</v>
      </c>
      <c r="V556">
        <v>0</v>
      </c>
      <c r="W556" t="str">
        <f t="shared" si="20"/>
        <v>PSCAD_SMIB_SF_V.Osc_SCR4.53_XR1.21_P1_Q0_190.1_18Hz</v>
      </c>
      <c r="X556" t="str">
        <f t="shared" si="21"/>
        <v>1_0_4.53_1.21</v>
      </c>
      <c r="Z556">
        <v>18</v>
      </c>
      <c r="AB556" s="15"/>
      <c r="AC556" t="str">
        <f t="shared" si="22"/>
        <v>PSCAD_Test_190.1_18Hz_LWBESS_R0_SCR4.53_XR1.21_P1_Q0_NOBESS</v>
      </c>
      <c r="AD556" t="s">
        <v>223</v>
      </c>
    </row>
    <row r="557" spans="1:30" x14ac:dyDescent="0.25">
      <c r="A557" s="1" t="s">
        <v>118</v>
      </c>
      <c r="B557" t="s">
        <v>55</v>
      </c>
      <c r="C557" t="s">
        <v>169</v>
      </c>
      <c r="D557" t="s">
        <v>1371</v>
      </c>
      <c r="E557" s="4" t="s">
        <v>334</v>
      </c>
      <c r="F557" t="s">
        <v>305</v>
      </c>
      <c r="G557">
        <v>30</v>
      </c>
      <c r="H557">
        <v>1</v>
      </c>
      <c r="I557" s="7">
        <v>0</v>
      </c>
      <c r="J557" s="7">
        <f>[7]Inputs!$B$7</f>
        <v>4.53</v>
      </c>
      <c r="K557" s="7">
        <f>[7]Inputs!$C$7</f>
        <v>1.21</v>
      </c>
      <c r="L557" s="5" t="str">
        <f>VLOOKUP(X557,[7]Inputs!$A:$F,6,FALSE)</f>
        <v>0.9087</v>
      </c>
      <c r="M557" s="5" t="str">
        <f>VLOOKUP(X557,[7]Inputs!$A:$H,8,FALSE)</f>
        <v>1.0000</v>
      </c>
      <c r="N557" s="5" t="str">
        <f>VLOOKUP(X557,[7]Inputs!$A:$H,7,FALSE)</f>
        <v>1.0300</v>
      </c>
      <c r="O557">
        <v>0</v>
      </c>
      <c r="P557">
        <v>0</v>
      </c>
      <c r="Q557" s="17">
        <f>(SQRT((100/(J557*[7]Inputs!$B$9)*V557)^2/(K557^2+1)))*([7]Inputs!$B$8^2/100)</f>
        <v>0</v>
      </c>
      <c r="R557" s="17">
        <f>SQRT((([7]Inputs!$B$8^2/100)*100/(J557*[7]Inputs!$B$9)*V557)^2-(Q557)^2)/(2*PI()*50)</f>
        <v>0</v>
      </c>
      <c r="S557">
        <f>SQRT((100/(J557*[7]Inputs!$B$9))^2/(K557^2+1))*[7]Inputs!$B$8^2/100</f>
        <v>23.560643977140487</v>
      </c>
      <c r="T557">
        <f>SQRT((100/(J557*[7]Inputs!$B$9))^2-SQRT((100/(J557*[7]Inputs!$B$9))^2/(K557^2+1))^2)*[7]Inputs!$B$8^2/100/2/PI()/50</f>
        <v>9.0744989423642869E-2</v>
      </c>
      <c r="U557">
        <v>0</v>
      </c>
      <c r="V557">
        <v>0</v>
      </c>
      <c r="W557" t="str">
        <f t="shared" si="20"/>
        <v>PSCAD_SMIB_SF_V.Osc_SCR4.53_XR1.21_P1_Q0_190.1_19Hz</v>
      </c>
      <c r="X557" t="str">
        <f t="shared" si="21"/>
        <v>1_0_4.53_1.21</v>
      </c>
      <c r="Z557">
        <v>19</v>
      </c>
      <c r="AB557" s="15"/>
      <c r="AC557" t="str">
        <f t="shared" si="22"/>
        <v>PSCAD_Test_190.1_19Hz_LWBESS_R0_SCR4.53_XR1.21_P1_Q0_NOBESS</v>
      </c>
      <c r="AD557" t="s">
        <v>224</v>
      </c>
    </row>
    <row r="558" spans="1:30" x14ac:dyDescent="0.25">
      <c r="A558" s="1" t="s">
        <v>119</v>
      </c>
      <c r="B558" t="s">
        <v>55</v>
      </c>
      <c r="C558" t="s">
        <v>169</v>
      </c>
      <c r="D558" t="s">
        <v>1371</v>
      </c>
      <c r="E558" s="4" t="s">
        <v>334</v>
      </c>
      <c r="F558" t="s">
        <v>305</v>
      </c>
      <c r="G558">
        <v>30</v>
      </c>
      <c r="H558">
        <v>1</v>
      </c>
      <c r="I558" s="7">
        <v>0</v>
      </c>
      <c r="J558" s="7">
        <f>[7]Inputs!$B$7</f>
        <v>4.53</v>
      </c>
      <c r="K558" s="7">
        <f>[7]Inputs!$C$7</f>
        <v>1.21</v>
      </c>
      <c r="L558" s="5" t="str">
        <f>VLOOKUP(X558,[7]Inputs!$A:$F,6,FALSE)</f>
        <v>0.9087</v>
      </c>
      <c r="M558" s="5" t="str">
        <f>VLOOKUP(X558,[7]Inputs!$A:$H,8,FALSE)</f>
        <v>1.0000</v>
      </c>
      <c r="N558" s="5" t="str">
        <f>VLOOKUP(X558,[7]Inputs!$A:$H,7,FALSE)</f>
        <v>1.0300</v>
      </c>
      <c r="O558">
        <v>0</v>
      </c>
      <c r="P558">
        <v>0</v>
      </c>
      <c r="Q558" s="17">
        <f>(SQRT((100/(J558*[7]Inputs!$B$9)*V558)^2/(K558^2+1)))*([7]Inputs!$B$8^2/100)</f>
        <v>0</v>
      </c>
      <c r="R558" s="17">
        <f>SQRT((([7]Inputs!$B$8^2/100)*100/(J558*[7]Inputs!$B$9)*V558)^2-(Q558)^2)/(2*PI()*50)</f>
        <v>0</v>
      </c>
      <c r="S558">
        <f>SQRT((100/(J558*[7]Inputs!$B$9))^2/(K558^2+1))*[7]Inputs!$B$8^2/100</f>
        <v>23.560643977140487</v>
      </c>
      <c r="T558">
        <f>SQRT((100/(J558*[7]Inputs!$B$9))^2-SQRT((100/(J558*[7]Inputs!$B$9))^2/(K558^2+1))^2)*[7]Inputs!$B$8^2/100/2/PI()/50</f>
        <v>9.0744989423642869E-2</v>
      </c>
      <c r="U558">
        <v>0</v>
      </c>
      <c r="V558">
        <v>0</v>
      </c>
      <c r="W558" t="str">
        <f t="shared" si="20"/>
        <v>PSCAD_SMIB_SF_V.Osc_SCR4.53_XR1.21_P1_Q0_190.1_20Hz</v>
      </c>
      <c r="X558" t="str">
        <f t="shared" si="21"/>
        <v>1_0_4.53_1.21</v>
      </c>
      <c r="Z558">
        <v>20</v>
      </c>
      <c r="AB558" s="15"/>
      <c r="AC558" t="str">
        <f t="shared" si="22"/>
        <v>PSCAD_Test_190.1_20Hz_LWBESS_R0_SCR4.53_XR1.21_P1_Q0_NOBESS</v>
      </c>
      <c r="AD558" t="s">
        <v>225</v>
      </c>
    </row>
    <row r="559" spans="1:30" x14ac:dyDescent="0.25">
      <c r="A559" s="1" t="s">
        <v>179</v>
      </c>
      <c r="B559" t="s">
        <v>55</v>
      </c>
      <c r="C559" t="s">
        <v>169</v>
      </c>
      <c r="D559" t="s">
        <v>1371</v>
      </c>
      <c r="E559" s="4" t="s">
        <v>334</v>
      </c>
      <c r="F559" t="s">
        <v>305</v>
      </c>
      <c r="G559">
        <v>30</v>
      </c>
      <c r="H559">
        <v>1</v>
      </c>
      <c r="I559" s="7">
        <v>0</v>
      </c>
      <c r="J559" s="7">
        <f>[7]Inputs!$B$6</f>
        <v>7.06</v>
      </c>
      <c r="K559" s="7">
        <f>[7]Inputs!$C$6</f>
        <v>1.63</v>
      </c>
      <c r="L559" s="5" t="str">
        <f>VLOOKUP(X559,[7]Inputs!$A:$F,6,FALSE)</f>
        <v>0.9653</v>
      </c>
      <c r="M559" s="5" t="str">
        <f>VLOOKUP(X559,[7]Inputs!$A:$H,8,FALSE)</f>
        <v>1.0000</v>
      </c>
      <c r="N559" s="5" t="str">
        <f>VLOOKUP(X559,[7]Inputs!$A:$H,7,FALSE)</f>
        <v>1.0300</v>
      </c>
      <c r="O559">
        <v>0</v>
      </c>
      <c r="P559">
        <v>0</v>
      </c>
      <c r="Q559" s="17">
        <f>(SQRT((100/(J559*[7]Inputs!$B$9)*V559)^2/(K559^2+1)))*([7]Inputs!$B$8^2/100)</f>
        <v>0</v>
      </c>
      <c r="R559" s="17">
        <f>SQRT((([7]Inputs!$B$8^2/100)*100/(J559*[7]Inputs!$B$9)*V559)^2-(Q559)^2)/(2*PI()*50)</f>
        <v>0</v>
      </c>
      <c r="S559">
        <f>SQRT((100/(J559*[7]Inputs!$B$9))^2/(K559^2+1))*[7]Inputs!$B$8^2/100</f>
        <v>12.409471324438538</v>
      </c>
      <c r="T559">
        <f>SQRT((100/(J559*[7]Inputs!$B$9))^2-SQRT((100/(J559*[7]Inputs!$B$9))^2/(K559^2+1))^2)*[7]Inputs!$B$8^2/100/2/PI()/50</f>
        <v>6.4385935699593638E-2</v>
      </c>
      <c r="U559">
        <v>0</v>
      </c>
      <c r="V559">
        <v>0</v>
      </c>
      <c r="W559" t="str">
        <f t="shared" si="20"/>
        <v>PSCAD_SMIB_SF_V.Osc_SCR7.06_XR1.63_P1_Q0_190.2_0.1Hz</v>
      </c>
      <c r="X559" t="str">
        <f t="shared" si="21"/>
        <v>1_0_7.06_1.63</v>
      </c>
      <c r="Z559">
        <v>0.1</v>
      </c>
      <c r="AB559" s="15"/>
      <c r="AC559" t="str">
        <f t="shared" si="22"/>
        <v>PSCAD_Test_190.2_0.1Hz_LWBESS_R0_SCR7.06_XR1.63_P1_Q0_NOBESS</v>
      </c>
      <c r="AD559" t="s">
        <v>226</v>
      </c>
    </row>
    <row r="560" spans="1:30" x14ac:dyDescent="0.25">
      <c r="A560" s="1" t="s">
        <v>180</v>
      </c>
      <c r="B560" t="s">
        <v>55</v>
      </c>
      <c r="C560" t="s">
        <v>169</v>
      </c>
      <c r="D560" t="s">
        <v>1371</v>
      </c>
      <c r="E560" s="4" t="s">
        <v>334</v>
      </c>
      <c r="F560" t="s">
        <v>305</v>
      </c>
      <c r="G560">
        <v>30</v>
      </c>
      <c r="H560">
        <v>1</v>
      </c>
      <c r="I560" s="7">
        <v>0</v>
      </c>
      <c r="J560" s="7">
        <f>[7]Inputs!$B$6</f>
        <v>7.06</v>
      </c>
      <c r="K560" s="7">
        <f>[7]Inputs!$C$6</f>
        <v>1.63</v>
      </c>
      <c r="L560" s="5" t="str">
        <f>VLOOKUP(X560,[7]Inputs!$A:$F,6,FALSE)</f>
        <v>0.9653</v>
      </c>
      <c r="M560" s="5" t="str">
        <f>VLOOKUP(X560,[7]Inputs!$A:$H,8,FALSE)</f>
        <v>1.0000</v>
      </c>
      <c r="N560" s="5" t="str">
        <f>VLOOKUP(X560,[7]Inputs!$A:$H,7,FALSE)</f>
        <v>1.0300</v>
      </c>
      <c r="O560">
        <v>0</v>
      </c>
      <c r="P560">
        <v>0</v>
      </c>
      <c r="Q560" s="17">
        <f>(SQRT((100/(J560*[7]Inputs!$B$9)*V560)^2/(K560^2+1)))*([7]Inputs!$B$8^2/100)</f>
        <v>0</v>
      </c>
      <c r="R560" s="17">
        <f>SQRT((([7]Inputs!$B$8^2/100)*100/(J560*[7]Inputs!$B$9)*V560)^2-(Q560)^2)/(2*PI()*50)</f>
        <v>0</v>
      </c>
      <c r="S560">
        <f>SQRT((100/(J560*[7]Inputs!$B$9))^2/(K560^2+1))*[7]Inputs!$B$8^2/100</f>
        <v>12.409471324438538</v>
      </c>
      <c r="T560">
        <f>SQRT((100/(J560*[7]Inputs!$B$9))^2-SQRT((100/(J560*[7]Inputs!$B$9))^2/(K560^2+1))^2)*[7]Inputs!$B$8^2/100/2/PI()/50</f>
        <v>6.4385935699593638E-2</v>
      </c>
      <c r="U560">
        <v>0</v>
      </c>
      <c r="V560">
        <v>0</v>
      </c>
      <c r="W560" t="str">
        <f t="shared" si="20"/>
        <v>PSCAD_SMIB_SF_V.Osc_SCR7.06_XR1.63_P1_Q0_190.2_0.2Hz</v>
      </c>
      <c r="X560" t="str">
        <f t="shared" si="21"/>
        <v>1_0_7.06_1.63</v>
      </c>
      <c r="Z560">
        <v>0.2</v>
      </c>
      <c r="AB560" s="15"/>
      <c r="AC560" t="str">
        <f t="shared" si="22"/>
        <v>PSCAD_Test_190.2_0.2Hz_LWBESS_R0_SCR7.06_XR1.63_P1_Q0_NOBESS</v>
      </c>
      <c r="AD560" t="s">
        <v>227</v>
      </c>
    </row>
    <row r="561" spans="1:30" x14ac:dyDescent="0.25">
      <c r="A561" s="1" t="s">
        <v>181</v>
      </c>
      <c r="B561" t="s">
        <v>55</v>
      </c>
      <c r="C561" t="s">
        <v>169</v>
      </c>
      <c r="D561" t="s">
        <v>1371</v>
      </c>
      <c r="E561" s="4" t="s">
        <v>334</v>
      </c>
      <c r="F561" t="s">
        <v>305</v>
      </c>
      <c r="G561">
        <v>30</v>
      </c>
      <c r="H561">
        <v>1</v>
      </c>
      <c r="I561" s="7">
        <v>0</v>
      </c>
      <c r="J561" s="7">
        <f>[7]Inputs!$B$6</f>
        <v>7.06</v>
      </c>
      <c r="K561" s="7">
        <f>[7]Inputs!$C$6</f>
        <v>1.63</v>
      </c>
      <c r="L561" s="5" t="str">
        <f>VLOOKUP(X561,[7]Inputs!$A:$F,6,FALSE)</f>
        <v>0.9653</v>
      </c>
      <c r="M561" s="5" t="str">
        <f>VLOOKUP(X561,[7]Inputs!$A:$H,8,FALSE)</f>
        <v>1.0000</v>
      </c>
      <c r="N561" s="5" t="str">
        <f>VLOOKUP(X561,[7]Inputs!$A:$H,7,FALSE)</f>
        <v>1.0300</v>
      </c>
      <c r="O561">
        <v>0</v>
      </c>
      <c r="P561">
        <v>0</v>
      </c>
      <c r="Q561" s="17">
        <f>(SQRT((100/(J561*[7]Inputs!$B$9)*V561)^2/(K561^2+1)))*([7]Inputs!$B$8^2/100)</f>
        <v>0</v>
      </c>
      <c r="R561" s="17">
        <f>SQRT((([7]Inputs!$B$8^2/100)*100/(J561*[7]Inputs!$B$9)*V561)^2-(Q561)^2)/(2*PI()*50)</f>
        <v>0</v>
      </c>
      <c r="S561">
        <f>SQRT((100/(J561*[7]Inputs!$B$9))^2/(K561^2+1))*[7]Inputs!$B$8^2/100</f>
        <v>12.409471324438538</v>
      </c>
      <c r="T561">
        <f>SQRT((100/(J561*[7]Inputs!$B$9))^2-SQRT((100/(J561*[7]Inputs!$B$9))^2/(K561^2+1))^2)*[7]Inputs!$B$8^2/100/2/PI()/50</f>
        <v>6.4385935699593638E-2</v>
      </c>
      <c r="U561">
        <v>0</v>
      </c>
      <c r="V561">
        <v>0</v>
      </c>
      <c r="W561" t="str">
        <f t="shared" si="20"/>
        <v>PSCAD_SMIB_SF_V.Osc_SCR7.06_XR1.63_P1_Q0_190.2_0.3Hz</v>
      </c>
      <c r="X561" t="str">
        <f t="shared" si="21"/>
        <v>1_0_7.06_1.63</v>
      </c>
      <c r="Z561">
        <v>0.3</v>
      </c>
      <c r="AB561" s="15"/>
      <c r="AC561" t="str">
        <f t="shared" si="22"/>
        <v>PSCAD_Test_190.2_0.3Hz_LWBESS_R0_SCR7.06_XR1.63_P1_Q0_NOBESS</v>
      </c>
      <c r="AD561" t="s">
        <v>228</v>
      </c>
    </row>
    <row r="562" spans="1:30" x14ac:dyDescent="0.25">
      <c r="A562" s="1" t="s">
        <v>182</v>
      </c>
      <c r="B562" t="s">
        <v>55</v>
      </c>
      <c r="C562" t="s">
        <v>169</v>
      </c>
      <c r="D562" t="s">
        <v>1371</v>
      </c>
      <c r="E562" s="4" t="s">
        <v>334</v>
      </c>
      <c r="F562" t="s">
        <v>305</v>
      </c>
      <c r="G562">
        <v>30</v>
      </c>
      <c r="H562">
        <v>1</v>
      </c>
      <c r="I562" s="7">
        <v>0</v>
      </c>
      <c r="J562" s="7">
        <f>[7]Inputs!$B$6</f>
        <v>7.06</v>
      </c>
      <c r="K562" s="7">
        <f>[7]Inputs!$C$6</f>
        <v>1.63</v>
      </c>
      <c r="L562" s="5" t="str">
        <f>VLOOKUP(X562,[7]Inputs!$A:$F,6,FALSE)</f>
        <v>0.9653</v>
      </c>
      <c r="M562" s="5" t="str">
        <f>VLOOKUP(X562,[7]Inputs!$A:$H,8,FALSE)</f>
        <v>1.0000</v>
      </c>
      <c r="N562" s="5" t="str">
        <f>VLOOKUP(X562,[7]Inputs!$A:$H,7,FALSE)</f>
        <v>1.0300</v>
      </c>
      <c r="O562">
        <v>0</v>
      </c>
      <c r="P562">
        <v>0</v>
      </c>
      <c r="Q562" s="17">
        <f>(SQRT((100/(J562*[7]Inputs!$B$9)*V562)^2/(K562^2+1)))*([7]Inputs!$B$8^2/100)</f>
        <v>0</v>
      </c>
      <c r="R562" s="17">
        <f>SQRT((([7]Inputs!$B$8^2/100)*100/(J562*[7]Inputs!$B$9)*V562)^2-(Q562)^2)/(2*PI()*50)</f>
        <v>0</v>
      </c>
      <c r="S562">
        <f>SQRT((100/(J562*[7]Inputs!$B$9))^2/(K562^2+1))*[7]Inputs!$B$8^2/100</f>
        <v>12.409471324438538</v>
      </c>
      <c r="T562">
        <f>SQRT((100/(J562*[7]Inputs!$B$9))^2-SQRT((100/(J562*[7]Inputs!$B$9))^2/(K562^2+1))^2)*[7]Inputs!$B$8^2/100/2/PI()/50</f>
        <v>6.4385935699593638E-2</v>
      </c>
      <c r="U562">
        <v>0</v>
      </c>
      <c r="V562">
        <v>0</v>
      </c>
      <c r="W562" t="str">
        <f t="shared" si="20"/>
        <v>PSCAD_SMIB_SF_V.Osc_SCR7.06_XR1.63_P1_Q0_190.2_0.4Hz</v>
      </c>
      <c r="X562" t="str">
        <f t="shared" si="21"/>
        <v>1_0_7.06_1.63</v>
      </c>
      <c r="Z562">
        <v>0.4</v>
      </c>
      <c r="AB562" s="15"/>
      <c r="AC562" t="str">
        <f t="shared" si="22"/>
        <v>PSCAD_Test_190.2_0.4Hz_LWBESS_R0_SCR7.06_XR1.63_P1_Q0_NOBESS</v>
      </c>
      <c r="AD562" t="s">
        <v>229</v>
      </c>
    </row>
    <row r="563" spans="1:30" x14ac:dyDescent="0.25">
      <c r="A563" s="1" t="s">
        <v>183</v>
      </c>
      <c r="B563" t="s">
        <v>55</v>
      </c>
      <c r="C563" t="s">
        <v>169</v>
      </c>
      <c r="D563" t="s">
        <v>1371</v>
      </c>
      <c r="E563" s="4" t="s">
        <v>334</v>
      </c>
      <c r="F563" t="s">
        <v>305</v>
      </c>
      <c r="G563">
        <v>30</v>
      </c>
      <c r="H563">
        <v>1</v>
      </c>
      <c r="I563" s="7">
        <v>0</v>
      </c>
      <c r="J563" s="7">
        <f>[7]Inputs!$B$6</f>
        <v>7.06</v>
      </c>
      <c r="K563" s="7">
        <f>[7]Inputs!$C$6</f>
        <v>1.63</v>
      </c>
      <c r="L563" s="5" t="str">
        <f>VLOOKUP(X563,[7]Inputs!$A:$F,6,FALSE)</f>
        <v>0.9653</v>
      </c>
      <c r="M563" s="5" t="str">
        <f>VLOOKUP(X563,[7]Inputs!$A:$H,8,FALSE)</f>
        <v>1.0000</v>
      </c>
      <c r="N563" s="5" t="str">
        <f>VLOOKUP(X563,[7]Inputs!$A:$H,7,FALSE)</f>
        <v>1.0300</v>
      </c>
      <c r="O563">
        <v>0</v>
      </c>
      <c r="P563">
        <v>0</v>
      </c>
      <c r="Q563" s="17">
        <f>(SQRT((100/(J563*[7]Inputs!$B$9)*V563)^2/(K563^2+1)))*([7]Inputs!$B$8^2/100)</f>
        <v>0</v>
      </c>
      <c r="R563" s="17">
        <f>SQRT((([7]Inputs!$B$8^2/100)*100/(J563*[7]Inputs!$B$9)*V563)^2-(Q563)^2)/(2*PI()*50)</f>
        <v>0</v>
      </c>
      <c r="S563">
        <f>SQRT((100/(J563*[7]Inputs!$B$9))^2/(K563^2+1))*[7]Inputs!$B$8^2/100</f>
        <v>12.409471324438538</v>
      </c>
      <c r="T563">
        <f>SQRT((100/(J563*[7]Inputs!$B$9))^2-SQRT((100/(J563*[7]Inputs!$B$9))^2/(K563^2+1))^2)*[7]Inputs!$B$8^2/100/2/PI()/50</f>
        <v>6.4385935699593638E-2</v>
      </c>
      <c r="U563">
        <v>0</v>
      </c>
      <c r="V563">
        <v>0</v>
      </c>
      <c r="W563" t="str">
        <f t="shared" si="20"/>
        <v>PSCAD_SMIB_SF_V.Osc_SCR7.06_XR1.63_P1_Q0_190.2_0.5Hz</v>
      </c>
      <c r="X563" t="str">
        <f t="shared" si="21"/>
        <v>1_0_7.06_1.63</v>
      </c>
      <c r="Z563">
        <v>0.5</v>
      </c>
      <c r="AB563" s="15"/>
      <c r="AC563" t="str">
        <f t="shared" si="22"/>
        <v>PSCAD_Test_190.2_0.5Hz_LWBESS_R0_SCR7.06_XR1.63_P1_Q0_NOBESS</v>
      </c>
      <c r="AD563" t="s">
        <v>230</v>
      </c>
    </row>
    <row r="564" spans="1:30" x14ac:dyDescent="0.25">
      <c r="A564" s="1" t="s">
        <v>184</v>
      </c>
      <c r="B564" t="s">
        <v>55</v>
      </c>
      <c r="C564" t="s">
        <v>169</v>
      </c>
      <c r="D564" t="s">
        <v>1371</v>
      </c>
      <c r="E564" s="4" t="s">
        <v>334</v>
      </c>
      <c r="F564" t="s">
        <v>305</v>
      </c>
      <c r="G564">
        <v>30</v>
      </c>
      <c r="H564">
        <v>1</v>
      </c>
      <c r="I564" s="7">
        <v>0</v>
      </c>
      <c r="J564" s="7">
        <f>[7]Inputs!$B$6</f>
        <v>7.06</v>
      </c>
      <c r="K564" s="7">
        <f>[7]Inputs!$C$6</f>
        <v>1.63</v>
      </c>
      <c r="L564" s="5" t="str">
        <f>VLOOKUP(X564,[7]Inputs!$A:$F,6,FALSE)</f>
        <v>0.9653</v>
      </c>
      <c r="M564" s="5" t="str">
        <f>VLOOKUP(X564,[7]Inputs!$A:$H,8,FALSE)</f>
        <v>1.0000</v>
      </c>
      <c r="N564" s="5" t="str">
        <f>VLOOKUP(X564,[7]Inputs!$A:$H,7,FALSE)</f>
        <v>1.0300</v>
      </c>
      <c r="O564">
        <v>0</v>
      </c>
      <c r="P564">
        <v>0</v>
      </c>
      <c r="Q564" s="17">
        <f>(SQRT((100/(J564*[7]Inputs!$B$9)*V564)^2/(K564^2+1)))*([7]Inputs!$B$8^2/100)</f>
        <v>0</v>
      </c>
      <c r="R564" s="17">
        <f>SQRT((([7]Inputs!$B$8^2/100)*100/(J564*[7]Inputs!$B$9)*V564)^2-(Q564)^2)/(2*PI()*50)</f>
        <v>0</v>
      </c>
      <c r="S564">
        <f>SQRT((100/(J564*[7]Inputs!$B$9))^2/(K564^2+1))*[7]Inputs!$B$8^2/100</f>
        <v>12.409471324438538</v>
      </c>
      <c r="T564">
        <f>SQRT((100/(J564*[7]Inputs!$B$9))^2-SQRT((100/(J564*[7]Inputs!$B$9))^2/(K564^2+1))^2)*[7]Inputs!$B$8^2/100/2/PI()/50</f>
        <v>6.4385935699593638E-2</v>
      </c>
      <c r="U564">
        <v>0</v>
      </c>
      <c r="V564">
        <v>0</v>
      </c>
      <c r="W564" t="str">
        <f t="shared" si="20"/>
        <v>PSCAD_SMIB_SF_V.Osc_SCR7.06_XR1.63_P1_Q0_190.2_0.6Hz</v>
      </c>
      <c r="X564" t="str">
        <f t="shared" si="21"/>
        <v>1_0_7.06_1.63</v>
      </c>
      <c r="Z564">
        <v>0.6</v>
      </c>
      <c r="AB564" s="15"/>
      <c r="AC564" t="str">
        <f t="shared" si="22"/>
        <v>PSCAD_Test_190.2_0.6Hz_LWBESS_R0_SCR7.06_XR1.63_P1_Q0_NOBESS</v>
      </c>
      <c r="AD564" t="s">
        <v>231</v>
      </c>
    </row>
    <row r="565" spans="1:30" x14ac:dyDescent="0.25">
      <c r="A565" s="1" t="s">
        <v>185</v>
      </c>
      <c r="B565" t="s">
        <v>55</v>
      </c>
      <c r="C565" t="s">
        <v>169</v>
      </c>
      <c r="D565" t="s">
        <v>1371</v>
      </c>
      <c r="E565" s="4" t="s">
        <v>334</v>
      </c>
      <c r="F565" t="s">
        <v>305</v>
      </c>
      <c r="G565">
        <v>30</v>
      </c>
      <c r="H565">
        <v>1</v>
      </c>
      <c r="I565" s="7">
        <v>0</v>
      </c>
      <c r="J565" s="7">
        <f>[7]Inputs!$B$6</f>
        <v>7.06</v>
      </c>
      <c r="K565" s="7">
        <f>[7]Inputs!$C$6</f>
        <v>1.63</v>
      </c>
      <c r="L565" s="5" t="str">
        <f>VLOOKUP(X565,[7]Inputs!$A:$F,6,FALSE)</f>
        <v>0.9653</v>
      </c>
      <c r="M565" s="5" t="str">
        <f>VLOOKUP(X565,[7]Inputs!$A:$H,8,FALSE)</f>
        <v>1.0000</v>
      </c>
      <c r="N565" s="5" t="str">
        <f>VLOOKUP(X565,[7]Inputs!$A:$H,7,FALSE)</f>
        <v>1.0300</v>
      </c>
      <c r="O565">
        <v>0</v>
      </c>
      <c r="P565">
        <v>0</v>
      </c>
      <c r="Q565" s="17">
        <f>(SQRT((100/(J565*[7]Inputs!$B$9)*V565)^2/(K565^2+1)))*([7]Inputs!$B$8^2/100)</f>
        <v>0</v>
      </c>
      <c r="R565" s="17">
        <f>SQRT((([7]Inputs!$B$8^2/100)*100/(J565*[7]Inputs!$B$9)*V565)^2-(Q565)^2)/(2*PI()*50)</f>
        <v>0</v>
      </c>
      <c r="S565">
        <f>SQRT((100/(J565*[7]Inputs!$B$9))^2/(K565^2+1))*[7]Inputs!$B$8^2/100</f>
        <v>12.409471324438538</v>
      </c>
      <c r="T565">
        <f>SQRT((100/(J565*[7]Inputs!$B$9))^2-SQRT((100/(J565*[7]Inputs!$B$9))^2/(K565^2+1))^2)*[7]Inputs!$B$8^2/100/2/PI()/50</f>
        <v>6.4385935699593638E-2</v>
      </c>
      <c r="U565">
        <v>0</v>
      </c>
      <c r="V565">
        <v>0</v>
      </c>
      <c r="W565" t="str">
        <f t="shared" si="20"/>
        <v>PSCAD_SMIB_SF_V.Osc_SCR7.06_XR1.63_P1_Q0_190.2_0.7Hz</v>
      </c>
      <c r="X565" t="str">
        <f t="shared" si="21"/>
        <v>1_0_7.06_1.63</v>
      </c>
      <c r="Z565">
        <v>0.7</v>
      </c>
      <c r="AB565" s="15"/>
      <c r="AC565" t="str">
        <f t="shared" si="22"/>
        <v>PSCAD_Test_190.2_0.7Hz_LWBESS_R0_SCR7.06_XR1.63_P1_Q0_NOBESS</v>
      </c>
      <c r="AD565" t="s">
        <v>232</v>
      </c>
    </row>
    <row r="566" spans="1:30" x14ac:dyDescent="0.25">
      <c r="A566" s="1" t="s">
        <v>186</v>
      </c>
      <c r="B566" t="s">
        <v>55</v>
      </c>
      <c r="C566" t="s">
        <v>169</v>
      </c>
      <c r="D566" t="s">
        <v>1371</v>
      </c>
      <c r="E566" s="4" t="s">
        <v>334</v>
      </c>
      <c r="F566" t="s">
        <v>305</v>
      </c>
      <c r="G566">
        <v>30</v>
      </c>
      <c r="H566">
        <v>1</v>
      </c>
      <c r="I566" s="7">
        <v>0</v>
      </c>
      <c r="J566" s="7">
        <f>[7]Inputs!$B$6</f>
        <v>7.06</v>
      </c>
      <c r="K566" s="7">
        <f>[7]Inputs!$C$6</f>
        <v>1.63</v>
      </c>
      <c r="L566" s="5" t="str">
        <f>VLOOKUP(X566,[7]Inputs!$A:$F,6,FALSE)</f>
        <v>0.9653</v>
      </c>
      <c r="M566" s="5" t="str">
        <f>VLOOKUP(X566,[7]Inputs!$A:$H,8,FALSE)</f>
        <v>1.0000</v>
      </c>
      <c r="N566" s="5" t="str">
        <f>VLOOKUP(X566,[7]Inputs!$A:$H,7,FALSE)</f>
        <v>1.0300</v>
      </c>
      <c r="O566">
        <v>0</v>
      </c>
      <c r="P566">
        <v>0</v>
      </c>
      <c r="Q566" s="17">
        <f>(SQRT((100/(J566*[7]Inputs!$B$9)*V566)^2/(K566^2+1)))*([7]Inputs!$B$8^2/100)</f>
        <v>0</v>
      </c>
      <c r="R566" s="17">
        <f>SQRT((([7]Inputs!$B$8^2/100)*100/(J566*[7]Inputs!$B$9)*V566)^2-(Q566)^2)/(2*PI()*50)</f>
        <v>0</v>
      </c>
      <c r="S566">
        <f>SQRT((100/(J566*[7]Inputs!$B$9))^2/(K566^2+1))*[7]Inputs!$B$8^2/100</f>
        <v>12.409471324438538</v>
      </c>
      <c r="T566">
        <f>SQRT((100/(J566*[7]Inputs!$B$9))^2-SQRT((100/(J566*[7]Inputs!$B$9))^2/(K566^2+1))^2)*[7]Inputs!$B$8^2/100/2/PI()/50</f>
        <v>6.4385935699593638E-2</v>
      </c>
      <c r="U566">
        <v>0</v>
      </c>
      <c r="V566">
        <v>0</v>
      </c>
      <c r="W566" t="str">
        <f t="shared" si="20"/>
        <v>PSCAD_SMIB_SF_V.Osc_SCR7.06_XR1.63_P1_Q0_190.2_0.8Hz</v>
      </c>
      <c r="X566" t="str">
        <f t="shared" si="21"/>
        <v>1_0_7.06_1.63</v>
      </c>
      <c r="Z566">
        <v>0.8</v>
      </c>
      <c r="AB566" s="15"/>
      <c r="AC566" t="str">
        <f t="shared" si="22"/>
        <v>PSCAD_Test_190.2_0.8Hz_LWBESS_R0_SCR7.06_XR1.63_P1_Q0_NOBESS</v>
      </c>
      <c r="AD566" t="s">
        <v>233</v>
      </c>
    </row>
    <row r="567" spans="1:30" x14ac:dyDescent="0.25">
      <c r="A567" s="1" t="s">
        <v>187</v>
      </c>
      <c r="B567" t="s">
        <v>55</v>
      </c>
      <c r="C567" t="s">
        <v>169</v>
      </c>
      <c r="D567" t="s">
        <v>1371</v>
      </c>
      <c r="E567" s="4" t="s">
        <v>334</v>
      </c>
      <c r="F567" t="s">
        <v>305</v>
      </c>
      <c r="G567">
        <v>30</v>
      </c>
      <c r="H567">
        <v>1</v>
      </c>
      <c r="I567" s="7">
        <v>0</v>
      </c>
      <c r="J567" s="7">
        <f>[7]Inputs!$B$6</f>
        <v>7.06</v>
      </c>
      <c r="K567" s="7">
        <f>[7]Inputs!$C$6</f>
        <v>1.63</v>
      </c>
      <c r="L567" s="5" t="str">
        <f>VLOOKUP(X567,[7]Inputs!$A:$F,6,FALSE)</f>
        <v>0.9653</v>
      </c>
      <c r="M567" s="5" t="str">
        <f>VLOOKUP(X567,[7]Inputs!$A:$H,8,FALSE)</f>
        <v>1.0000</v>
      </c>
      <c r="N567" s="5" t="str">
        <f>VLOOKUP(X567,[7]Inputs!$A:$H,7,FALSE)</f>
        <v>1.0300</v>
      </c>
      <c r="O567">
        <v>0</v>
      </c>
      <c r="P567">
        <v>0</v>
      </c>
      <c r="Q567" s="17">
        <f>(SQRT((100/(J567*[7]Inputs!$B$9)*V567)^2/(K567^2+1)))*([7]Inputs!$B$8^2/100)</f>
        <v>0</v>
      </c>
      <c r="R567" s="17">
        <f>SQRT((([7]Inputs!$B$8^2/100)*100/(J567*[7]Inputs!$B$9)*V567)^2-(Q567)^2)/(2*PI()*50)</f>
        <v>0</v>
      </c>
      <c r="S567">
        <f>SQRT((100/(J567*[7]Inputs!$B$9))^2/(K567^2+1))*[7]Inputs!$B$8^2/100</f>
        <v>12.409471324438538</v>
      </c>
      <c r="T567">
        <f>SQRT((100/(J567*[7]Inputs!$B$9))^2-SQRT((100/(J567*[7]Inputs!$B$9))^2/(K567^2+1))^2)*[7]Inputs!$B$8^2/100/2/PI()/50</f>
        <v>6.4385935699593638E-2</v>
      </c>
      <c r="U567">
        <v>0</v>
      </c>
      <c r="V567">
        <v>0</v>
      </c>
      <c r="W567" t="str">
        <f t="shared" si="20"/>
        <v>PSCAD_SMIB_SF_V.Osc_SCR7.06_XR1.63_P1_Q0_190.2_0.9Hz</v>
      </c>
      <c r="X567" t="str">
        <f t="shared" si="21"/>
        <v>1_0_7.06_1.63</v>
      </c>
      <c r="Z567">
        <v>0.9</v>
      </c>
      <c r="AB567" s="15"/>
      <c r="AC567" t="str">
        <f t="shared" si="22"/>
        <v>PSCAD_Test_190.2_0.9Hz_LWBESS_R0_SCR7.06_XR1.63_P1_Q0_NOBESS</v>
      </c>
      <c r="AD567" t="s">
        <v>234</v>
      </c>
    </row>
    <row r="568" spans="1:30" x14ac:dyDescent="0.25">
      <c r="A568" s="1" t="s">
        <v>120</v>
      </c>
      <c r="B568" t="s">
        <v>55</v>
      </c>
      <c r="C568" t="s">
        <v>169</v>
      </c>
      <c r="D568" t="s">
        <v>1371</v>
      </c>
      <c r="E568" s="4" t="s">
        <v>334</v>
      </c>
      <c r="F568" t="s">
        <v>305</v>
      </c>
      <c r="G568">
        <v>30</v>
      </c>
      <c r="H568">
        <v>1</v>
      </c>
      <c r="I568" s="7">
        <v>0</v>
      </c>
      <c r="J568" s="7">
        <f>[7]Inputs!$B$6</f>
        <v>7.06</v>
      </c>
      <c r="K568" s="7">
        <f>[7]Inputs!$C$6</f>
        <v>1.63</v>
      </c>
      <c r="L568" s="5" t="str">
        <f>VLOOKUP(X568,[7]Inputs!$A:$F,6,FALSE)</f>
        <v>0.9653</v>
      </c>
      <c r="M568" s="5" t="str">
        <f>VLOOKUP(X568,[7]Inputs!$A:$H,8,FALSE)</f>
        <v>1.0000</v>
      </c>
      <c r="N568" s="5" t="str">
        <f>VLOOKUP(X568,[7]Inputs!$A:$H,7,FALSE)</f>
        <v>1.0300</v>
      </c>
      <c r="O568">
        <v>0</v>
      </c>
      <c r="P568">
        <v>0</v>
      </c>
      <c r="Q568" s="17">
        <f>(SQRT((100/(J568*[7]Inputs!$B$9)*V568)^2/(K568^2+1)))*([7]Inputs!$B$8^2/100)</f>
        <v>0</v>
      </c>
      <c r="R568" s="17">
        <f>SQRT((([7]Inputs!$B$8^2/100)*100/(J568*[7]Inputs!$B$9)*V568)^2-(Q568)^2)/(2*PI()*50)</f>
        <v>0</v>
      </c>
      <c r="S568">
        <f>SQRT((100/(J568*[7]Inputs!$B$9))^2/(K568^2+1))*[7]Inputs!$B$8^2/100</f>
        <v>12.409471324438538</v>
      </c>
      <c r="T568">
        <f>SQRT((100/(J568*[7]Inputs!$B$9))^2-SQRT((100/(J568*[7]Inputs!$B$9))^2/(K568^2+1))^2)*[7]Inputs!$B$8^2/100/2/PI()/50</f>
        <v>6.4385935699593638E-2</v>
      </c>
      <c r="U568">
        <v>0</v>
      </c>
      <c r="V568">
        <v>0</v>
      </c>
      <c r="W568" t="str">
        <f t="shared" si="20"/>
        <v>PSCAD_SMIB_SF_V.Osc_SCR7.06_XR1.63_P1_Q0_190.2_1Hz</v>
      </c>
      <c r="X568" t="str">
        <f t="shared" si="21"/>
        <v>1_0_7.06_1.63</v>
      </c>
      <c r="Z568">
        <v>1</v>
      </c>
      <c r="AB568" s="15"/>
      <c r="AC568" t="str">
        <f t="shared" si="22"/>
        <v>PSCAD_Test_190.2_1Hz_LWBESS_R0_SCR7.06_XR1.63_P1_Q0_NOBESS</v>
      </c>
      <c r="AD568" t="s">
        <v>235</v>
      </c>
    </row>
    <row r="569" spans="1:30" x14ac:dyDescent="0.25">
      <c r="A569" s="1" t="s">
        <v>121</v>
      </c>
      <c r="B569" t="s">
        <v>55</v>
      </c>
      <c r="C569" t="s">
        <v>169</v>
      </c>
      <c r="D569" t="s">
        <v>1371</v>
      </c>
      <c r="E569" s="4" t="s">
        <v>334</v>
      </c>
      <c r="F569" t="s">
        <v>305</v>
      </c>
      <c r="G569">
        <v>30</v>
      </c>
      <c r="H569">
        <v>1</v>
      </c>
      <c r="I569" s="7">
        <v>0</v>
      </c>
      <c r="J569" s="7">
        <f>[7]Inputs!$B$6</f>
        <v>7.06</v>
      </c>
      <c r="K569" s="7">
        <f>[7]Inputs!$C$6</f>
        <v>1.63</v>
      </c>
      <c r="L569" s="5" t="str">
        <f>VLOOKUP(X569,[7]Inputs!$A:$F,6,FALSE)</f>
        <v>0.9653</v>
      </c>
      <c r="M569" s="5" t="str">
        <f>VLOOKUP(X569,[7]Inputs!$A:$H,8,FALSE)</f>
        <v>1.0000</v>
      </c>
      <c r="N569" s="5" t="str">
        <f>VLOOKUP(X569,[7]Inputs!$A:$H,7,FALSE)</f>
        <v>1.0300</v>
      </c>
      <c r="O569">
        <v>0</v>
      </c>
      <c r="P569">
        <v>0</v>
      </c>
      <c r="Q569" s="17">
        <f>(SQRT((100/(J569*[7]Inputs!$B$9)*V569)^2/(K569^2+1)))*([7]Inputs!$B$8^2/100)</f>
        <v>0</v>
      </c>
      <c r="R569" s="17">
        <f>SQRT((([7]Inputs!$B$8^2/100)*100/(J569*[7]Inputs!$B$9)*V569)^2-(Q569)^2)/(2*PI()*50)</f>
        <v>0</v>
      </c>
      <c r="S569">
        <f>SQRT((100/(J569*[7]Inputs!$B$9))^2/(K569^2+1))*[7]Inputs!$B$8^2/100</f>
        <v>12.409471324438538</v>
      </c>
      <c r="T569">
        <f>SQRT((100/(J569*[7]Inputs!$B$9))^2-SQRT((100/(J569*[7]Inputs!$B$9))^2/(K569^2+1))^2)*[7]Inputs!$B$8^2/100/2/PI()/50</f>
        <v>6.4385935699593638E-2</v>
      </c>
      <c r="U569">
        <v>0</v>
      </c>
      <c r="V569">
        <v>0</v>
      </c>
      <c r="W569" t="str">
        <f t="shared" si="20"/>
        <v>PSCAD_SMIB_SF_V.Osc_SCR7.06_XR1.63_P1_Q0_190.2_2Hz</v>
      </c>
      <c r="X569" t="str">
        <f t="shared" si="21"/>
        <v>1_0_7.06_1.63</v>
      </c>
      <c r="Z569">
        <v>2</v>
      </c>
      <c r="AB569" s="15"/>
      <c r="AC569" t="str">
        <f t="shared" si="22"/>
        <v>PSCAD_Test_190.2_2Hz_LWBESS_R0_SCR7.06_XR1.63_P1_Q0_NOBESS</v>
      </c>
      <c r="AD569" t="s">
        <v>236</v>
      </c>
    </row>
    <row r="570" spans="1:30" x14ac:dyDescent="0.25">
      <c r="A570" s="1" t="s">
        <v>122</v>
      </c>
      <c r="B570" t="s">
        <v>55</v>
      </c>
      <c r="C570" t="s">
        <v>169</v>
      </c>
      <c r="D570" t="s">
        <v>1371</v>
      </c>
      <c r="E570" s="4" t="s">
        <v>334</v>
      </c>
      <c r="F570" t="s">
        <v>305</v>
      </c>
      <c r="G570">
        <v>30</v>
      </c>
      <c r="H570">
        <v>1</v>
      </c>
      <c r="I570" s="7">
        <v>0</v>
      </c>
      <c r="J570" s="7">
        <f>[7]Inputs!$B$6</f>
        <v>7.06</v>
      </c>
      <c r="K570" s="7">
        <f>[7]Inputs!$C$6</f>
        <v>1.63</v>
      </c>
      <c r="L570" s="5" t="str">
        <f>VLOOKUP(X570,[7]Inputs!$A:$F,6,FALSE)</f>
        <v>0.9653</v>
      </c>
      <c r="M570" s="5" t="str">
        <f>VLOOKUP(X570,[7]Inputs!$A:$H,8,FALSE)</f>
        <v>1.0000</v>
      </c>
      <c r="N570" s="5" t="str">
        <f>VLOOKUP(X570,[7]Inputs!$A:$H,7,FALSE)</f>
        <v>1.0300</v>
      </c>
      <c r="O570">
        <v>0</v>
      </c>
      <c r="P570">
        <v>0</v>
      </c>
      <c r="Q570" s="17">
        <f>(SQRT((100/(J570*[7]Inputs!$B$9)*V570)^2/(K570^2+1)))*([7]Inputs!$B$8^2/100)</f>
        <v>0</v>
      </c>
      <c r="R570" s="17">
        <f>SQRT((([7]Inputs!$B$8^2/100)*100/(J570*[7]Inputs!$B$9)*V570)^2-(Q570)^2)/(2*PI()*50)</f>
        <v>0</v>
      </c>
      <c r="S570">
        <f>SQRT((100/(J570*[7]Inputs!$B$9))^2/(K570^2+1))*[7]Inputs!$B$8^2/100</f>
        <v>12.409471324438538</v>
      </c>
      <c r="T570">
        <f>SQRT((100/(J570*[7]Inputs!$B$9))^2-SQRT((100/(J570*[7]Inputs!$B$9))^2/(K570^2+1))^2)*[7]Inputs!$B$8^2/100/2/PI()/50</f>
        <v>6.4385935699593638E-2</v>
      </c>
      <c r="U570">
        <v>0</v>
      </c>
      <c r="V570">
        <v>0</v>
      </c>
      <c r="W570" t="str">
        <f t="shared" si="20"/>
        <v>PSCAD_SMIB_SF_V.Osc_SCR7.06_XR1.63_P1_Q0_190.2_3Hz</v>
      </c>
      <c r="X570" t="str">
        <f t="shared" si="21"/>
        <v>1_0_7.06_1.63</v>
      </c>
      <c r="Z570">
        <v>3</v>
      </c>
      <c r="AB570" s="15"/>
      <c r="AC570" t="str">
        <f t="shared" si="22"/>
        <v>PSCAD_Test_190.2_3Hz_LWBESS_R0_SCR7.06_XR1.63_P1_Q0_NOBESS</v>
      </c>
      <c r="AD570" t="s">
        <v>237</v>
      </c>
    </row>
    <row r="571" spans="1:30" x14ac:dyDescent="0.25">
      <c r="A571" s="1" t="s">
        <v>123</v>
      </c>
      <c r="B571" t="s">
        <v>55</v>
      </c>
      <c r="C571" t="s">
        <v>169</v>
      </c>
      <c r="D571" t="s">
        <v>1371</v>
      </c>
      <c r="E571" s="4" t="s">
        <v>334</v>
      </c>
      <c r="F571" t="s">
        <v>305</v>
      </c>
      <c r="G571">
        <v>30</v>
      </c>
      <c r="H571">
        <v>1</v>
      </c>
      <c r="I571" s="7">
        <v>0</v>
      </c>
      <c r="J571" s="7">
        <f>[7]Inputs!$B$6</f>
        <v>7.06</v>
      </c>
      <c r="K571" s="7">
        <f>[7]Inputs!$C$6</f>
        <v>1.63</v>
      </c>
      <c r="L571" s="5" t="str">
        <f>VLOOKUP(X571,[7]Inputs!$A:$F,6,FALSE)</f>
        <v>0.9653</v>
      </c>
      <c r="M571" s="5" t="str">
        <f>VLOOKUP(X571,[7]Inputs!$A:$H,8,FALSE)</f>
        <v>1.0000</v>
      </c>
      <c r="N571" s="5" t="str">
        <f>VLOOKUP(X571,[7]Inputs!$A:$H,7,FALSE)</f>
        <v>1.0300</v>
      </c>
      <c r="O571">
        <v>0</v>
      </c>
      <c r="P571">
        <v>0</v>
      </c>
      <c r="Q571" s="17">
        <f>(SQRT((100/(J571*[7]Inputs!$B$9)*V571)^2/(K571^2+1)))*([7]Inputs!$B$8^2/100)</f>
        <v>0</v>
      </c>
      <c r="R571" s="17">
        <f>SQRT((([7]Inputs!$B$8^2/100)*100/(J571*[7]Inputs!$B$9)*V571)^2-(Q571)^2)/(2*PI()*50)</f>
        <v>0</v>
      </c>
      <c r="S571">
        <f>SQRT((100/(J571*[7]Inputs!$B$9))^2/(K571^2+1))*[7]Inputs!$B$8^2/100</f>
        <v>12.409471324438538</v>
      </c>
      <c r="T571">
        <f>SQRT((100/(J571*[7]Inputs!$B$9))^2-SQRT((100/(J571*[7]Inputs!$B$9))^2/(K571^2+1))^2)*[7]Inputs!$B$8^2/100/2/PI()/50</f>
        <v>6.4385935699593638E-2</v>
      </c>
      <c r="U571">
        <v>0</v>
      </c>
      <c r="V571">
        <v>0</v>
      </c>
      <c r="W571" t="str">
        <f t="shared" si="20"/>
        <v>PSCAD_SMIB_SF_V.Osc_SCR7.06_XR1.63_P1_Q0_190.2_4Hz</v>
      </c>
      <c r="X571" t="str">
        <f t="shared" si="21"/>
        <v>1_0_7.06_1.63</v>
      </c>
      <c r="Z571">
        <v>4</v>
      </c>
      <c r="AB571" s="15"/>
      <c r="AC571" t="str">
        <f t="shared" si="22"/>
        <v>PSCAD_Test_190.2_4Hz_LWBESS_R0_SCR7.06_XR1.63_P1_Q0_NOBESS</v>
      </c>
      <c r="AD571" t="s">
        <v>238</v>
      </c>
    </row>
    <row r="572" spans="1:30" x14ac:dyDescent="0.25">
      <c r="A572" s="1" t="s">
        <v>124</v>
      </c>
      <c r="B572" t="s">
        <v>55</v>
      </c>
      <c r="C572" t="s">
        <v>169</v>
      </c>
      <c r="D572" t="s">
        <v>1371</v>
      </c>
      <c r="E572" s="4" t="s">
        <v>334</v>
      </c>
      <c r="F572" t="s">
        <v>305</v>
      </c>
      <c r="G572">
        <v>30</v>
      </c>
      <c r="H572">
        <v>1</v>
      </c>
      <c r="I572" s="7">
        <v>0</v>
      </c>
      <c r="J572" s="7">
        <f>[7]Inputs!$B$6</f>
        <v>7.06</v>
      </c>
      <c r="K572" s="7">
        <f>[7]Inputs!$C$6</f>
        <v>1.63</v>
      </c>
      <c r="L572" s="5" t="str">
        <f>VLOOKUP(X572,[7]Inputs!$A:$F,6,FALSE)</f>
        <v>0.9653</v>
      </c>
      <c r="M572" s="5" t="str">
        <f>VLOOKUP(X572,[7]Inputs!$A:$H,8,FALSE)</f>
        <v>1.0000</v>
      </c>
      <c r="N572" s="5" t="str">
        <f>VLOOKUP(X572,[7]Inputs!$A:$H,7,FALSE)</f>
        <v>1.0300</v>
      </c>
      <c r="O572">
        <v>0</v>
      </c>
      <c r="P572">
        <v>0</v>
      </c>
      <c r="Q572" s="17">
        <f>(SQRT((100/(J572*[7]Inputs!$B$9)*V572)^2/(K572^2+1)))*([7]Inputs!$B$8^2/100)</f>
        <v>0</v>
      </c>
      <c r="R572" s="17">
        <f>SQRT((([7]Inputs!$B$8^2/100)*100/(J572*[7]Inputs!$B$9)*V572)^2-(Q572)^2)/(2*PI()*50)</f>
        <v>0</v>
      </c>
      <c r="S572">
        <f>SQRT((100/(J572*[7]Inputs!$B$9))^2/(K572^2+1))*[7]Inputs!$B$8^2/100</f>
        <v>12.409471324438538</v>
      </c>
      <c r="T572">
        <f>SQRT((100/(J572*[7]Inputs!$B$9))^2-SQRT((100/(J572*[7]Inputs!$B$9))^2/(K572^2+1))^2)*[7]Inputs!$B$8^2/100/2/PI()/50</f>
        <v>6.4385935699593638E-2</v>
      </c>
      <c r="U572">
        <v>0</v>
      </c>
      <c r="V572">
        <v>0</v>
      </c>
      <c r="W572" t="str">
        <f t="shared" si="20"/>
        <v>PSCAD_SMIB_SF_V.Osc_SCR7.06_XR1.63_P1_Q0_190.2_5Hz</v>
      </c>
      <c r="X572" t="str">
        <f t="shared" si="21"/>
        <v>1_0_7.06_1.63</v>
      </c>
      <c r="Z572">
        <v>5</v>
      </c>
      <c r="AB572" s="15"/>
      <c r="AC572" t="str">
        <f t="shared" si="22"/>
        <v>PSCAD_Test_190.2_5Hz_LWBESS_R0_SCR7.06_XR1.63_P1_Q0_NOBESS</v>
      </c>
      <c r="AD572" t="s">
        <v>239</v>
      </c>
    </row>
    <row r="573" spans="1:30" x14ac:dyDescent="0.25">
      <c r="A573" s="1" t="s">
        <v>125</v>
      </c>
      <c r="B573" t="s">
        <v>55</v>
      </c>
      <c r="C573" t="s">
        <v>169</v>
      </c>
      <c r="D573" t="s">
        <v>1371</v>
      </c>
      <c r="E573" s="4" t="s">
        <v>334</v>
      </c>
      <c r="F573" t="s">
        <v>305</v>
      </c>
      <c r="G573">
        <v>30</v>
      </c>
      <c r="H573">
        <v>1</v>
      </c>
      <c r="I573" s="7">
        <v>0</v>
      </c>
      <c r="J573" s="7">
        <f>[7]Inputs!$B$6</f>
        <v>7.06</v>
      </c>
      <c r="K573" s="7">
        <f>[7]Inputs!$C$6</f>
        <v>1.63</v>
      </c>
      <c r="L573" s="5" t="str">
        <f>VLOOKUP(X573,[7]Inputs!$A:$F,6,FALSE)</f>
        <v>0.9653</v>
      </c>
      <c r="M573" s="5" t="str">
        <f>VLOOKUP(X573,[7]Inputs!$A:$H,8,FALSE)</f>
        <v>1.0000</v>
      </c>
      <c r="N573" s="5" t="str">
        <f>VLOOKUP(X573,[7]Inputs!$A:$H,7,FALSE)</f>
        <v>1.0300</v>
      </c>
      <c r="O573">
        <v>0</v>
      </c>
      <c r="P573">
        <v>0</v>
      </c>
      <c r="Q573" s="17">
        <f>(SQRT((100/(J573*[7]Inputs!$B$9)*V573)^2/(K573^2+1)))*([7]Inputs!$B$8^2/100)</f>
        <v>0</v>
      </c>
      <c r="R573" s="17">
        <f>SQRT((([7]Inputs!$B$8^2/100)*100/(J573*[7]Inputs!$B$9)*V573)^2-(Q573)^2)/(2*PI()*50)</f>
        <v>0</v>
      </c>
      <c r="S573">
        <f>SQRT((100/(J573*[7]Inputs!$B$9))^2/(K573^2+1))*[7]Inputs!$B$8^2/100</f>
        <v>12.409471324438538</v>
      </c>
      <c r="T573">
        <f>SQRT((100/(J573*[7]Inputs!$B$9))^2-SQRT((100/(J573*[7]Inputs!$B$9))^2/(K573^2+1))^2)*[7]Inputs!$B$8^2/100/2/PI()/50</f>
        <v>6.4385935699593638E-2</v>
      </c>
      <c r="U573">
        <v>0</v>
      </c>
      <c r="V573">
        <v>0</v>
      </c>
      <c r="W573" t="str">
        <f t="shared" si="20"/>
        <v>PSCAD_SMIB_SF_V.Osc_SCR7.06_XR1.63_P1_Q0_190.2_6Hz</v>
      </c>
      <c r="X573" t="str">
        <f t="shared" si="21"/>
        <v>1_0_7.06_1.63</v>
      </c>
      <c r="Z573">
        <v>6</v>
      </c>
      <c r="AB573" s="15"/>
      <c r="AC573" t="str">
        <f t="shared" si="22"/>
        <v>PSCAD_Test_190.2_6Hz_LWBESS_R0_SCR7.06_XR1.63_P1_Q0_NOBESS</v>
      </c>
      <c r="AD573" t="s">
        <v>240</v>
      </c>
    </row>
    <row r="574" spans="1:30" x14ac:dyDescent="0.25">
      <c r="A574" s="1" t="s">
        <v>126</v>
      </c>
      <c r="B574" t="s">
        <v>55</v>
      </c>
      <c r="C574" t="s">
        <v>169</v>
      </c>
      <c r="D574" t="s">
        <v>1371</v>
      </c>
      <c r="E574" s="4" t="s">
        <v>334</v>
      </c>
      <c r="F574" t="s">
        <v>305</v>
      </c>
      <c r="G574">
        <v>30</v>
      </c>
      <c r="H574">
        <v>1</v>
      </c>
      <c r="I574" s="7">
        <v>0</v>
      </c>
      <c r="J574" s="7">
        <f>[7]Inputs!$B$6</f>
        <v>7.06</v>
      </c>
      <c r="K574" s="7">
        <f>[7]Inputs!$C$6</f>
        <v>1.63</v>
      </c>
      <c r="L574" s="5" t="str">
        <f>VLOOKUP(X574,[7]Inputs!$A:$F,6,FALSE)</f>
        <v>0.9653</v>
      </c>
      <c r="M574" s="5" t="str">
        <f>VLOOKUP(X574,[7]Inputs!$A:$H,8,FALSE)</f>
        <v>1.0000</v>
      </c>
      <c r="N574" s="5" t="str">
        <f>VLOOKUP(X574,[7]Inputs!$A:$H,7,FALSE)</f>
        <v>1.0300</v>
      </c>
      <c r="O574">
        <v>0</v>
      </c>
      <c r="P574">
        <v>0</v>
      </c>
      <c r="Q574" s="17">
        <f>(SQRT((100/(J574*[7]Inputs!$B$9)*V574)^2/(K574^2+1)))*([7]Inputs!$B$8^2/100)</f>
        <v>0</v>
      </c>
      <c r="R574" s="17">
        <f>SQRT((([7]Inputs!$B$8^2/100)*100/(J574*[7]Inputs!$B$9)*V574)^2-(Q574)^2)/(2*PI()*50)</f>
        <v>0</v>
      </c>
      <c r="S574">
        <f>SQRT((100/(J574*[7]Inputs!$B$9))^2/(K574^2+1))*[7]Inputs!$B$8^2/100</f>
        <v>12.409471324438538</v>
      </c>
      <c r="T574">
        <f>SQRT((100/(J574*[7]Inputs!$B$9))^2-SQRT((100/(J574*[7]Inputs!$B$9))^2/(K574^2+1))^2)*[7]Inputs!$B$8^2/100/2/PI()/50</f>
        <v>6.4385935699593638E-2</v>
      </c>
      <c r="U574">
        <v>0</v>
      </c>
      <c r="V574">
        <v>0</v>
      </c>
      <c r="W574" t="str">
        <f t="shared" si="20"/>
        <v>PSCAD_SMIB_SF_V.Osc_SCR7.06_XR1.63_P1_Q0_190.2_7Hz</v>
      </c>
      <c r="X574" t="str">
        <f t="shared" si="21"/>
        <v>1_0_7.06_1.63</v>
      </c>
      <c r="Z574">
        <v>7</v>
      </c>
      <c r="AB574" s="15"/>
      <c r="AC574" t="str">
        <f t="shared" si="22"/>
        <v>PSCAD_Test_190.2_7Hz_LWBESS_R0_SCR7.06_XR1.63_P1_Q0_NOBESS</v>
      </c>
      <c r="AD574" t="s">
        <v>241</v>
      </c>
    </row>
    <row r="575" spans="1:30" x14ac:dyDescent="0.25">
      <c r="A575" s="1" t="s">
        <v>127</v>
      </c>
      <c r="B575" t="s">
        <v>55</v>
      </c>
      <c r="C575" t="s">
        <v>169</v>
      </c>
      <c r="D575" t="s">
        <v>1371</v>
      </c>
      <c r="E575" s="4" t="s">
        <v>334</v>
      </c>
      <c r="F575" t="s">
        <v>305</v>
      </c>
      <c r="G575">
        <v>30</v>
      </c>
      <c r="H575">
        <v>1</v>
      </c>
      <c r="I575" s="7">
        <v>0</v>
      </c>
      <c r="J575" s="7">
        <f>[7]Inputs!$B$6</f>
        <v>7.06</v>
      </c>
      <c r="K575" s="7">
        <f>[7]Inputs!$C$6</f>
        <v>1.63</v>
      </c>
      <c r="L575" s="5" t="str">
        <f>VLOOKUP(X575,[7]Inputs!$A:$F,6,FALSE)</f>
        <v>0.9653</v>
      </c>
      <c r="M575" s="5" t="str">
        <f>VLOOKUP(X575,[7]Inputs!$A:$H,8,FALSE)</f>
        <v>1.0000</v>
      </c>
      <c r="N575" s="5" t="str">
        <f>VLOOKUP(X575,[7]Inputs!$A:$H,7,FALSE)</f>
        <v>1.0300</v>
      </c>
      <c r="O575">
        <v>0</v>
      </c>
      <c r="P575">
        <v>0</v>
      </c>
      <c r="Q575" s="17">
        <f>(SQRT((100/(J575*[7]Inputs!$B$9)*V575)^2/(K575^2+1)))*([7]Inputs!$B$8^2/100)</f>
        <v>0</v>
      </c>
      <c r="R575" s="17">
        <f>SQRT((([7]Inputs!$B$8^2/100)*100/(J575*[7]Inputs!$B$9)*V575)^2-(Q575)^2)/(2*PI()*50)</f>
        <v>0</v>
      </c>
      <c r="S575">
        <f>SQRT((100/(J575*[7]Inputs!$B$9))^2/(K575^2+1))*[7]Inputs!$B$8^2/100</f>
        <v>12.409471324438538</v>
      </c>
      <c r="T575">
        <f>SQRT((100/(J575*[7]Inputs!$B$9))^2-SQRT((100/(J575*[7]Inputs!$B$9))^2/(K575^2+1))^2)*[7]Inputs!$B$8^2/100/2/PI()/50</f>
        <v>6.4385935699593638E-2</v>
      </c>
      <c r="U575">
        <v>0</v>
      </c>
      <c r="V575">
        <v>0</v>
      </c>
      <c r="W575" t="str">
        <f t="shared" si="20"/>
        <v>PSCAD_SMIB_SF_V.Osc_SCR7.06_XR1.63_P1_Q0_190.2_8Hz</v>
      </c>
      <c r="X575" t="str">
        <f t="shared" si="21"/>
        <v>1_0_7.06_1.63</v>
      </c>
      <c r="Z575">
        <v>8</v>
      </c>
      <c r="AB575" s="15"/>
      <c r="AC575" t="str">
        <f t="shared" si="22"/>
        <v>PSCAD_Test_190.2_8Hz_LWBESS_R0_SCR7.06_XR1.63_P1_Q0_NOBESS</v>
      </c>
      <c r="AD575" t="s">
        <v>242</v>
      </c>
    </row>
    <row r="576" spans="1:30" x14ac:dyDescent="0.25">
      <c r="A576" s="1" t="s">
        <v>128</v>
      </c>
      <c r="B576" t="s">
        <v>55</v>
      </c>
      <c r="C576" t="s">
        <v>169</v>
      </c>
      <c r="D576" t="s">
        <v>1371</v>
      </c>
      <c r="E576" s="4" t="s">
        <v>334</v>
      </c>
      <c r="F576" t="s">
        <v>305</v>
      </c>
      <c r="G576">
        <v>30</v>
      </c>
      <c r="H576">
        <v>1</v>
      </c>
      <c r="I576" s="7">
        <v>0</v>
      </c>
      <c r="J576" s="7">
        <f>[7]Inputs!$B$6</f>
        <v>7.06</v>
      </c>
      <c r="K576" s="7">
        <f>[7]Inputs!$C$6</f>
        <v>1.63</v>
      </c>
      <c r="L576" s="5" t="str">
        <f>VLOOKUP(X576,[7]Inputs!$A:$F,6,FALSE)</f>
        <v>0.9653</v>
      </c>
      <c r="M576" s="5" t="str">
        <f>VLOOKUP(X576,[7]Inputs!$A:$H,8,FALSE)</f>
        <v>1.0000</v>
      </c>
      <c r="N576" s="5" t="str">
        <f>VLOOKUP(X576,[7]Inputs!$A:$H,7,FALSE)</f>
        <v>1.0300</v>
      </c>
      <c r="O576">
        <v>0</v>
      </c>
      <c r="P576">
        <v>0</v>
      </c>
      <c r="Q576" s="17">
        <f>(SQRT((100/(J576*[7]Inputs!$B$9)*V576)^2/(K576^2+1)))*([7]Inputs!$B$8^2/100)</f>
        <v>0</v>
      </c>
      <c r="R576" s="17">
        <f>SQRT((([7]Inputs!$B$8^2/100)*100/(J576*[7]Inputs!$B$9)*V576)^2-(Q576)^2)/(2*PI()*50)</f>
        <v>0</v>
      </c>
      <c r="S576">
        <f>SQRT((100/(J576*[7]Inputs!$B$9))^2/(K576^2+1))*[7]Inputs!$B$8^2/100</f>
        <v>12.409471324438538</v>
      </c>
      <c r="T576">
        <f>SQRT((100/(J576*[7]Inputs!$B$9))^2-SQRT((100/(J576*[7]Inputs!$B$9))^2/(K576^2+1))^2)*[7]Inputs!$B$8^2/100/2/PI()/50</f>
        <v>6.4385935699593638E-2</v>
      </c>
      <c r="U576">
        <v>0</v>
      </c>
      <c r="V576">
        <v>0</v>
      </c>
      <c r="W576" t="str">
        <f t="shared" si="20"/>
        <v>PSCAD_SMIB_SF_V.Osc_SCR7.06_XR1.63_P1_Q0_190.2_9Hz</v>
      </c>
      <c r="X576" t="str">
        <f t="shared" si="21"/>
        <v>1_0_7.06_1.63</v>
      </c>
      <c r="Z576">
        <v>9</v>
      </c>
      <c r="AB576" s="15"/>
      <c r="AC576" t="str">
        <f t="shared" si="22"/>
        <v>PSCAD_Test_190.2_9Hz_LWBESS_R0_SCR7.06_XR1.63_P1_Q0_NOBESS</v>
      </c>
      <c r="AD576" t="s">
        <v>243</v>
      </c>
    </row>
    <row r="577" spans="1:30" x14ac:dyDescent="0.25">
      <c r="A577" s="1" t="s">
        <v>129</v>
      </c>
      <c r="B577" t="s">
        <v>55</v>
      </c>
      <c r="C577" t="s">
        <v>169</v>
      </c>
      <c r="D577" t="s">
        <v>1371</v>
      </c>
      <c r="E577" s="4" t="s">
        <v>334</v>
      </c>
      <c r="F577" t="s">
        <v>305</v>
      </c>
      <c r="G577">
        <v>30</v>
      </c>
      <c r="H577">
        <v>1</v>
      </c>
      <c r="I577" s="7">
        <v>0</v>
      </c>
      <c r="J577" s="7">
        <f>[7]Inputs!$B$6</f>
        <v>7.06</v>
      </c>
      <c r="K577" s="7">
        <f>[7]Inputs!$C$6</f>
        <v>1.63</v>
      </c>
      <c r="L577" s="5" t="str">
        <f>VLOOKUP(X577,[7]Inputs!$A:$F,6,FALSE)</f>
        <v>0.9653</v>
      </c>
      <c r="M577" s="5" t="str">
        <f>VLOOKUP(X577,[7]Inputs!$A:$H,8,FALSE)</f>
        <v>1.0000</v>
      </c>
      <c r="N577" s="5" t="str">
        <f>VLOOKUP(X577,[7]Inputs!$A:$H,7,FALSE)</f>
        <v>1.0300</v>
      </c>
      <c r="O577">
        <v>0</v>
      </c>
      <c r="P577">
        <v>0</v>
      </c>
      <c r="Q577" s="17">
        <f>(SQRT((100/(J577*[7]Inputs!$B$9)*V577)^2/(K577^2+1)))*([7]Inputs!$B$8^2/100)</f>
        <v>0</v>
      </c>
      <c r="R577" s="17">
        <f>SQRT((([7]Inputs!$B$8^2/100)*100/(J577*[7]Inputs!$B$9)*V577)^2-(Q577)^2)/(2*PI()*50)</f>
        <v>0</v>
      </c>
      <c r="S577">
        <f>SQRT((100/(J577*[7]Inputs!$B$9))^2/(K577^2+1))*[7]Inputs!$B$8^2/100</f>
        <v>12.409471324438538</v>
      </c>
      <c r="T577">
        <f>SQRT((100/(J577*[7]Inputs!$B$9))^2-SQRT((100/(J577*[7]Inputs!$B$9))^2/(K577^2+1))^2)*[7]Inputs!$B$8^2/100/2/PI()/50</f>
        <v>6.4385935699593638E-2</v>
      </c>
      <c r="U577">
        <v>0</v>
      </c>
      <c r="V577">
        <v>0</v>
      </c>
      <c r="W577" t="str">
        <f t="shared" si="20"/>
        <v>PSCAD_SMIB_SF_V.Osc_SCR7.06_XR1.63_P1_Q0_190.2_10Hz</v>
      </c>
      <c r="X577" t="str">
        <f t="shared" si="21"/>
        <v>1_0_7.06_1.63</v>
      </c>
      <c r="Z577">
        <v>10</v>
      </c>
      <c r="AB577" s="15"/>
      <c r="AC577" t="str">
        <f t="shared" si="22"/>
        <v>PSCAD_Test_190.2_10Hz_LWBESS_R0_SCR7.06_XR1.63_P1_Q0_NOBESS</v>
      </c>
      <c r="AD577" t="s">
        <v>244</v>
      </c>
    </row>
    <row r="578" spans="1:30" x14ac:dyDescent="0.25">
      <c r="A578" s="1" t="s">
        <v>130</v>
      </c>
      <c r="B578" t="s">
        <v>55</v>
      </c>
      <c r="C578" t="s">
        <v>169</v>
      </c>
      <c r="D578" t="s">
        <v>1371</v>
      </c>
      <c r="E578" s="4" t="s">
        <v>334</v>
      </c>
      <c r="F578" t="s">
        <v>305</v>
      </c>
      <c r="G578">
        <v>30</v>
      </c>
      <c r="H578">
        <v>1</v>
      </c>
      <c r="I578" s="7">
        <v>0</v>
      </c>
      <c r="J578" s="7">
        <f>[7]Inputs!$B$6</f>
        <v>7.06</v>
      </c>
      <c r="K578" s="7">
        <f>[7]Inputs!$C$6</f>
        <v>1.63</v>
      </c>
      <c r="L578" s="5" t="str">
        <f>VLOOKUP(X578,[7]Inputs!$A:$F,6,FALSE)</f>
        <v>0.9653</v>
      </c>
      <c r="M578" s="5" t="str">
        <f>VLOOKUP(X578,[7]Inputs!$A:$H,8,FALSE)</f>
        <v>1.0000</v>
      </c>
      <c r="N578" s="5" t="str">
        <f>VLOOKUP(X578,[7]Inputs!$A:$H,7,FALSE)</f>
        <v>1.0300</v>
      </c>
      <c r="O578">
        <v>0</v>
      </c>
      <c r="P578">
        <v>0</v>
      </c>
      <c r="Q578" s="17">
        <f>(SQRT((100/(J578*[7]Inputs!$B$9)*V578)^2/(K578^2+1)))*([7]Inputs!$B$8^2/100)</f>
        <v>0</v>
      </c>
      <c r="R578" s="17">
        <f>SQRT((([7]Inputs!$B$8^2/100)*100/(J578*[7]Inputs!$B$9)*V578)^2-(Q578)^2)/(2*PI()*50)</f>
        <v>0</v>
      </c>
      <c r="S578">
        <f>SQRT((100/(J578*[7]Inputs!$B$9))^2/(K578^2+1))*[7]Inputs!$B$8^2/100</f>
        <v>12.409471324438538</v>
      </c>
      <c r="T578">
        <f>SQRT((100/(J578*[7]Inputs!$B$9))^2-SQRT((100/(J578*[7]Inputs!$B$9))^2/(K578^2+1))^2)*[7]Inputs!$B$8^2/100/2/PI()/50</f>
        <v>6.4385935699593638E-2</v>
      </c>
      <c r="U578">
        <v>0</v>
      </c>
      <c r="V578">
        <v>0</v>
      </c>
      <c r="W578" t="str">
        <f t="shared" si="20"/>
        <v>PSCAD_SMIB_SF_V.Osc_SCR7.06_XR1.63_P1_Q0_190.2_11Hz</v>
      </c>
      <c r="X578" t="str">
        <f t="shared" si="21"/>
        <v>1_0_7.06_1.63</v>
      </c>
      <c r="Z578">
        <v>11</v>
      </c>
      <c r="AB578" s="15"/>
      <c r="AC578" t="str">
        <f t="shared" si="22"/>
        <v>PSCAD_Test_190.2_11Hz_LWBESS_R0_SCR7.06_XR1.63_P1_Q0_NOBESS</v>
      </c>
      <c r="AD578" t="s">
        <v>245</v>
      </c>
    </row>
    <row r="579" spans="1:30" x14ac:dyDescent="0.25">
      <c r="A579" s="1" t="s">
        <v>131</v>
      </c>
      <c r="B579" t="s">
        <v>55</v>
      </c>
      <c r="C579" t="s">
        <v>169</v>
      </c>
      <c r="D579" t="s">
        <v>1371</v>
      </c>
      <c r="E579" s="4" t="s">
        <v>334</v>
      </c>
      <c r="F579" t="s">
        <v>305</v>
      </c>
      <c r="G579">
        <v>30</v>
      </c>
      <c r="H579">
        <v>1</v>
      </c>
      <c r="I579" s="7">
        <v>0</v>
      </c>
      <c r="J579" s="7">
        <f>[7]Inputs!$B$6</f>
        <v>7.06</v>
      </c>
      <c r="K579" s="7">
        <f>[7]Inputs!$C$6</f>
        <v>1.63</v>
      </c>
      <c r="L579" s="5" t="str">
        <f>VLOOKUP(X579,[7]Inputs!$A:$F,6,FALSE)</f>
        <v>0.9653</v>
      </c>
      <c r="M579" s="5" t="str">
        <f>VLOOKUP(X579,[7]Inputs!$A:$H,8,FALSE)</f>
        <v>1.0000</v>
      </c>
      <c r="N579" s="5" t="str">
        <f>VLOOKUP(X579,[7]Inputs!$A:$H,7,FALSE)</f>
        <v>1.0300</v>
      </c>
      <c r="O579">
        <v>0</v>
      </c>
      <c r="P579">
        <v>0</v>
      </c>
      <c r="Q579" s="17">
        <f>(SQRT((100/(J579*[7]Inputs!$B$9)*V579)^2/(K579^2+1)))*([7]Inputs!$B$8^2/100)</f>
        <v>0</v>
      </c>
      <c r="R579" s="17">
        <f>SQRT((([7]Inputs!$B$8^2/100)*100/(J579*[7]Inputs!$B$9)*V579)^2-(Q579)^2)/(2*PI()*50)</f>
        <v>0</v>
      </c>
      <c r="S579">
        <f>SQRT((100/(J579*[7]Inputs!$B$9))^2/(K579^2+1))*[7]Inputs!$B$8^2/100</f>
        <v>12.409471324438538</v>
      </c>
      <c r="T579">
        <f>SQRT((100/(J579*[7]Inputs!$B$9))^2-SQRT((100/(J579*[7]Inputs!$B$9))^2/(K579^2+1))^2)*[7]Inputs!$B$8^2/100/2/PI()/50</f>
        <v>6.4385935699593638E-2</v>
      </c>
      <c r="U579">
        <v>0</v>
      </c>
      <c r="V579">
        <v>0</v>
      </c>
      <c r="W579" t="str">
        <f t="shared" ref="W579:W642" si="23">"PSCAD_"&amp;F579&amp;"_"&amp;D579&amp;"_"&amp;E579&amp;"_SCR"&amp;ROUND(J579,2)&amp;"_XR"&amp;ROUND(K579,2)&amp;"_P"&amp;H579&amp;"_Q"&amp;I579&amp;"_"&amp;A579</f>
        <v>PSCAD_SMIB_SF_V.Osc_SCR7.06_XR1.63_P1_Q0_190.2_12Hz</v>
      </c>
      <c r="X579" t="str">
        <f t="shared" ref="X579:X642" si="24">H579&amp;"_"&amp;I579&amp;"_"&amp;ROUND(J579,2)&amp;"_"&amp;ROUND(K579,2)</f>
        <v>1_0_7.06_1.63</v>
      </c>
      <c r="Z579">
        <v>12</v>
      </c>
      <c r="AB579" s="15"/>
      <c r="AC579" t="str">
        <f t="shared" si="22"/>
        <v>PSCAD_Test_190.2_12Hz_LWBESS_R0_SCR7.06_XR1.63_P1_Q0_NOBESS</v>
      </c>
      <c r="AD579" t="s">
        <v>246</v>
      </c>
    </row>
    <row r="580" spans="1:30" x14ac:dyDescent="0.25">
      <c r="A580" s="1" t="s">
        <v>132</v>
      </c>
      <c r="B580" t="s">
        <v>55</v>
      </c>
      <c r="C580" t="s">
        <v>169</v>
      </c>
      <c r="D580" t="s">
        <v>1371</v>
      </c>
      <c r="E580" s="4" t="s">
        <v>334</v>
      </c>
      <c r="F580" t="s">
        <v>305</v>
      </c>
      <c r="G580">
        <v>30</v>
      </c>
      <c r="H580">
        <v>1</v>
      </c>
      <c r="I580" s="7">
        <v>0</v>
      </c>
      <c r="J580" s="7">
        <f>[7]Inputs!$B$6</f>
        <v>7.06</v>
      </c>
      <c r="K580" s="7">
        <f>[7]Inputs!$C$6</f>
        <v>1.63</v>
      </c>
      <c r="L580" s="5" t="str">
        <f>VLOOKUP(X580,[7]Inputs!$A:$F,6,FALSE)</f>
        <v>0.9653</v>
      </c>
      <c r="M580" s="5" t="str">
        <f>VLOOKUP(X580,[7]Inputs!$A:$H,8,FALSE)</f>
        <v>1.0000</v>
      </c>
      <c r="N580" s="5" t="str">
        <f>VLOOKUP(X580,[7]Inputs!$A:$H,7,FALSE)</f>
        <v>1.0300</v>
      </c>
      <c r="O580">
        <v>0</v>
      </c>
      <c r="P580">
        <v>0</v>
      </c>
      <c r="Q580" s="17">
        <f>(SQRT((100/(J580*[7]Inputs!$B$9)*V580)^2/(K580^2+1)))*([7]Inputs!$B$8^2/100)</f>
        <v>0</v>
      </c>
      <c r="R580" s="17">
        <f>SQRT((([7]Inputs!$B$8^2/100)*100/(J580*[7]Inputs!$B$9)*V580)^2-(Q580)^2)/(2*PI()*50)</f>
        <v>0</v>
      </c>
      <c r="S580">
        <f>SQRT((100/(J580*[7]Inputs!$B$9))^2/(K580^2+1))*[7]Inputs!$B$8^2/100</f>
        <v>12.409471324438538</v>
      </c>
      <c r="T580">
        <f>SQRT((100/(J580*[7]Inputs!$B$9))^2-SQRT((100/(J580*[7]Inputs!$B$9))^2/(K580^2+1))^2)*[7]Inputs!$B$8^2/100/2/PI()/50</f>
        <v>6.4385935699593638E-2</v>
      </c>
      <c r="U580">
        <v>0</v>
      </c>
      <c r="V580">
        <v>0</v>
      </c>
      <c r="W580" t="str">
        <f t="shared" si="23"/>
        <v>PSCAD_SMIB_SF_V.Osc_SCR7.06_XR1.63_P1_Q0_190.2_13Hz</v>
      </c>
      <c r="X580" t="str">
        <f t="shared" si="24"/>
        <v>1_0_7.06_1.63</v>
      </c>
      <c r="Z580">
        <v>13</v>
      </c>
      <c r="AB580" s="15"/>
      <c r="AC580" t="str">
        <f t="shared" si="22"/>
        <v>PSCAD_Test_190.2_13Hz_LWBESS_R0_SCR7.06_XR1.63_P1_Q0_NOBESS</v>
      </c>
      <c r="AD580" t="s">
        <v>247</v>
      </c>
    </row>
    <row r="581" spans="1:30" x14ac:dyDescent="0.25">
      <c r="A581" s="1" t="s">
        <v>133</v>
      </c>
      <c r="B581" t="s">
        <v>55</v>
      </c>
      <c r="C581" t="s">
        <v>169</v>
      </c>
      <c r="D581" t="s">
        <v>1371</v>
      </c>
      <c r="E581" s="4" t="s">
        <v>334</v>
      </c>
      <c r="F581" t="s">
        <v>305</v>
      </c>
      <c r="G581">
        <v>30</v>
      </c>
      <c r="H581">
        <v>1</v>
      </c>
      <c r="I581" s="7">
        <v>0</v>
      </c>
      <c r="J581" s="7">
        <f>[7]Inputs!$B$6</f>
        <v>7.06</v>
      </c>
      <c r="K581" s="7">
        <f>[7]Inputs!$C$6</f>
        <v>1.63</v>
      </c>
      <c r="L581" s="5" t="str">
        <f>VLOOKUP(X581,[7]Inputs!$A:$F,6,FALSE)</f>
        <v>0.9653</v>
      </c>
      <c r="M581" s="5" t="str">
        <f>VLOOKUP(X581,[7]Inputs!$A:$H,8,FALSE)</f>
        <v>1.0000</v>
      </c>
      <c r="N581" s="5" t="str">
        <f>VLOOKUP(X581,[7]Inputs!$A:$H,7,FALSE)</f>
        <v>1.0300</v>
      </c>
      <c r="O581">
        <v>0</v>
      </c>
      <c r="P581">
        <v>0</v>
      </c>
      <c r="Q581" s="17">
        <f>(SQRT((100/(J581*[7]Inputs!$B$9)*V581)^2/(K581^2+1)))*([7]Inputs!$B$8^2/100)</f>
        <v>0</v>
      </c>
      <c r="R581" s="17">
        <f>SQRT((([7]Inputs!$B$8^2/100)*100/(J581*[7]Inputs!$B$9)*V581)^2-(Q581)^2)/(2*PI()*50)</f>
        <v>0</v>
      </c>
      <c r="S581">
        <f>SQRT((100/(J581*[7]Inputs!$B$9))^2/(K581^2+1))*[7]Inputs!$B$8^2/100</f>
        <v>12.409471324438538</v>
      </c>
      <c r="T581">
        <f>SQRT((100/(J581*[7]Inputs!$B$9))^2-SQRT((100/(J581*[7]Inputs!$B$9))^2/(K581^2+1))^2)*[7]Inputs!$B$8^2/100/2/PI()/50</f>
        <v>6.4385935699593638E-2</v>
      </c>
      <c r="U581">
        <v>0</v>
      </c>
      <c r="V581">
        <v>0</v>
      </c>
      <c r="W581" t="str">
        <f t="shared" si="23"/>
        <v>PSCAD_SMIB_SF_V.Osc_SCR7.06_XR1.63_P1_Q0_190.2_14Hz</v>
      </c>
      <c r="X581" t="str">
        <f t="shared" si="24"/>
        <v>1_0_7.06_1.63</v>
      </c>
      <c r="Z581">
        <v>14</v>
      </c>
      <c r="AB581" s="15"/>
      <c r="AC581" t="str">
        <f t="shared" si="22"/>
        <v>PSCAD_Test_190.2_14Hz_LWBESS_R0_SCR7.06_XR1.63_P1_Q0_NOBESS</v>
      </c>
      <c r="AD581" t="s">
        <v>248</v>
      </c>
    </row>
    <row r="582" spans="1:30" x14ac:dyDescent="0.25">
      <c r="A582" s="1" t="s">
        <v>134</v>
      </c>
      <c r="B582" t="s">
        <v>55</v>
      </c>
      <c r="C582" t="s">
        <v>169</v>
      </c>
      <c r="D582" t="s">
        <v>1371</v>
      </c>
      <c r="E582" s="4" t="s">
        <v>334</v>
      </c>
      <c r="F582" t="s">
        <v>305</v>
      </c>
      <c r="G582">
        <v>30</v>
      </c>
      <c r="H582">
        <v>1</v>
      </c>
      <c r="I582" s="7">
        <v>0</v>
      </c>
      <c r="J582" s="7">
        <f>[7]Inputs!$B$6</f>
        <v>7.06</v>
      </c>
      <c r="K582" s="7">
        <f>[7]Inputs!$C$6</f>
        <v>1.63</v>
      </c>
      <c r="L582" s="5" t="str">
        <f>VLOOKUP(X582,[7]Inputs!$A:$F,6,FALSE)</f>
        <v>0.9653</v>
      </c>
      <c r="M582" s="5" t="str">
        <f>VLOOKUP(X582,[7]Inputs!$A:$H,8,FALSE)</f>
        <v>1.0000</v>
      </c>
      <c r="N582" s="5" t="str">
        <f>VLOOKUP(X582,[7]Inputs!$A:$H,7,FALSE)</f>
        <v>1.0300</v>
      </c>
      <c r="O582">
        <v>0</v>
      </c>
      <c r="P582">
        <v>0</v>
      </c>
      <c r="Q582" s="17">
        <f>(SQRT((100/(J582*[7]Inputs!$B$9)*V582)^2/(K582^2+1)))*([7]Inputs!$B$8^2/100)</f>
        <v>0</v>
      </c>
      <c r="R582" s="17">
        <f>SQRT((([7]Inputs!$B$8^2/100)*100/(J582*[7]Inputs!$B$9)*V582)^2-(Q582)^2)/(2*PI()*50)</f>
        <v>0</v>
      </c>
      <c r="S582">
        <f>SQRT((100/(J582*[7]Inputs!$B$9))^2/(K582^2+1))*[7]Inputs!$B$8^2/100</f>
        <v>12.409471324438538</v>
      </c>
      <c r="T582">
        <f>SQRT((100/(J582*[7]Inputs!$B$9))^2-SQRT((100/(J582*[7]Inputs!$B$9))^2/(K582^2+1))^2)*[7]Inputs!$B$8^2/100/2/PI()/50</f>
        <v>6.4385935699593638E-2</v>
      </c>
      <c r="U582">
        <v>0</v>
      </c>
      <c r="V582">
        <v>0</v>
      </c>
      <c r="W582" t="str">
        <f t="shared" si="23"/>
        <v>PSCAD_SMIB_SF_V.Osc_SCR7.06_XR1.63_P1_Q0_190.2_15Hz</v>
      </c>
      <c r="X582" t="str">
        <f t="shared" si="24"/>
        <v>1_0_7.06_1.63</v>
      </c>
      <c r="Z582">
        <v>15</v>
      </c>
      <c r="AB582" s="15"/>
      <c r="AC582" t="str">
        <f t="shared" si="22"/>
        <v>PSCAD_Test_190.2_15Hz_LWBESS_R0_SCR7.06_XR1.63_P1_Q0_NOBESS</v>
      </c>
      <c r="AD582" t="s">
        <v>249</v>
      </c>
    </row>
    <row r="583" spans="1:30" x14ac:dyDescent="0.25">
      <c r="A583" s="1" t="s">
        <v>135</v>
      </c>
      <c r="B583" t="s">
        <v>55</v>
      </c>
      <c r="C583" t="s">
        <v>169</v>
      </c>
      <c r="D583" t="s">
        <v>1371</v>
      </c>
      <c r="E583" s="4" t="s">
        <v>334</v>
      </c>
      <c r="F583" t="s">
        <v>305</v>
      </c>
      <c r="G583">
        <v>30</v>
      </c>
      <c r="H583">
        <v>1</v>
      </c>
      <c r="I583" s="7">
        <v>0</v>
      </c>
      <c r="J583" s="7">
        <f>[7]Inputs!$B$6</f>
        <v>7.06</v>
      </c>
      <c r="K583" s="7">
        <f>[7]Inputs!$C$6</f>
        <v>1.63</v>
      </c>
      <c r="L583" s="5" t="str">
        <f>VLOOKUP(X583,[7]Inputs!$A:$F,6,FALSE)</f>
        <v>0.9653</v>
      </c>
      <c r="M583" s="5" t="str">
        <f>VLOOKUP(X583,[7]Inputs!$A:$H,8,FALSE)</f>
        <v>1.0000</v>
      </c>
      <c r="N583" s="5" t="str">
        <f>VLOOKUP(X583,[7]Inputs!$A:$H,7,FALSE)</f>
        <v>1.0300</v>
      </c>
      <c r="O583">
        <v>0</v>
      </c>
      <c r="P583">
        <v>0</v>
      </c>
      <c r="Q583" s="17">
        <f>(SQRT((100/(J583*[7]Inputs!$B$9)*V583)^2/(K583^2+1)))*([7]Inputs!$B$8^2/100)</f>
        <v>0</v>
      </c>
      <c r="R583" s="17">
        <f>SQRT((([7]Inputs!$B$8^2/100)*100/(J583*[7]Inputs!$B$9)*V583)^2-(Q583)^2)/(2*PI()*50)</f>
        <v>0</v>
      </c>
      <c r="S583">
        <f>SQRT((100/(J583*[7]Inputs!$B$9))^2/(K583^2+1))*[7]Inputs!$B$8^2/100</f>
        <v>12.409471324438538</v>
      </c>
      <c r="T583">
        <f>SQRT((100/(J583*[7]Inputs!$B$9))^2-SQRT((100/(J583*[7]Inputs!$B$9))^2/(K583^2+1))^2)*[7]Inputs!$B$8^2/100/2/PI()/50</f>
        <v>6.4385935699593638E-2</v>
      </c>
      <c r="U583">
        <v>0</v>
      </c>
      <c r="V583">
        <v>0</v>
      </c>
      <c r="W583" t="str">
        <f t="shared" si="23"/>
        <v>PSCAD_SMIB_SF_V.Osc_SCR7.06_XR1.63_P1_Q0_190.2_16Hz</v>
      </c>
      <c r="X583" t="str">
        <f t="shared" si="24"/>
        <v>1_0_7.06_1.63</v>
      </c>
      <c r="Z583">
        <v>16</v>
      </c>
      <c r="AB583" s="15"/>
      <c r="AC583" t="str">
        <f t="shared" si="22"/>
        <v>PSCAD_Test_190.2_16Hz_LWBESS_R0_SCR7.06_XR1.63_P1_Q0_NOBESS</v>
      </c>
      <c r="AD583" t="s">
        <v>250</v>
      </c>
    </row>
    <row r="584" spans="1:30" x14ac:dyDescent="0.25">
      <c r="A584" s="1" t="s">
        <v>136</v>
      </c>
      <c r="B584" t="s">
        <v>55</v>
      </c>
      <c r="C584" t="s">
        <v>169</v>
      </c>
      <c r="D584" t="s">
        <v>1371</v>
      </c>
      <c r="E584" s="4" t="s">
        <v>334</v>
      </c>
      <c r="F584" t="s">
        <v>305</v>
      </c>
      <c r="G584">
        <v>30</v>
      </c>
      <c r="H584">
        <v>1</v>
      </c>
      <c r="I584" s="7">
        <v>0</v>
      </c>
      <c r="J584" s="7">
        <f>[7]Inputs!$B$6</f>
        <v>7.06</v>
      </c>
      <c r="K584" s="7">
        <f>[7]Inputs!$C$6</f>
        <v>1.63</v>
      </c>
      <c r="L584" s="5" t="str">
        <f>VLOOKUP(X584,[7]Inputs!$A:$F,6,FALSE)</f>
        <v>0.9653</v>
      </c>
      <c r="M584" s="5" t="str">
        <f>VLOOKUP(X584,[7]Inputs!$A:$H,8,FALSE)</f>
        <v>1.0000</v>
      </c>
      <c r="N584" s="5" t="str">
        <f>VLOOKUP(X584,[7]Inputs!$A:$H,7,FALSE)</f>
        <v>1.0300</v>
      </c>
      <c r="O584">
        <v>0</v>
      </c>
      <c r="P584">
        <v>0</v>
      </c>
      <c r="Q584" s="17">
        <f>(SQRT((100/(J584*[7]Inputs!$B$9)*V584)^2/(K584^2+1)))*([7]Inputs!$B$8^2/100)</f>
        <v>0</v>
      </c>
      <c r="R584" s="17">
        <f>SQRT((([7]Inputs!$B$8^2/100)*100/(J584*[7]Inputs!$B$9)*V584)^2-(Q584)^2)/(2*PI()*50)</f>
        <v>0</v>
      </c>
      <c r="S584">
        <f>SQRT((100/(J584*[7]Inputs!$B$9))^2/(K584^2+1))*[7]Inputs!$B$8^2/100</f>
        <v>12.409471324438538</v>
      </c>
      <c r="T584">
        <f>SQRT((100/(J584*[7]Inputs!$B$9))^2-SQRT((100/(J584*[7]Inputs!$B$9))^2/(K584^2+1))^2)*[7]Inputs!$B$8^2/100/2/PI()/50</f>
        <v>6.4385935699593638E-2</v>
      </c>
      <c r="U584">
        <v>0</v>
      </c>
      <c r="V584">
        <v>0</v>
      </c>
      <c r="W584" t="str">
        <f t="shared" si="23"/>
        <v>PSCAD_SMIB_SF_V.Osc_SCR7.06_XR1.63_P1_Q0_190.2_17Hz</v>
      </c>
      <c r="X584" t="str">
        <f t="shared" si="24"/>
        <v>1_0_7.06_1.63</v>
      </c>
      <c r="Z584">
        <v>17</v>
      </c>
      <c r="AB584" s="15"/>
      <c r="AC584" t="str">
        <f t="shared" si="22"/>
        <v>PSCAD_Test_190.2_17Hz_LWBESS_R0_SCR7.06_XR1.63_P1_Q0_NOBESS</v>
      </c>
      <c r="AD584" t="s">
        <v>251</v>
      </c>
    </row>
    <row r="585" spans="1:30" x14ac:dyDescent="0.25">
      <c r="A585" s="1" t="s">
        <v>137</v>
      </c>
      <c r="B585" t="s">
        <v>55</v>
      </c>
      <c r="C585" t="s">
        <v>169</v>
      </c>
      <c r="D585" t="s">
        <v>1371</v>
      </c>
      <c r="E585" s="4" t="s">
        <v>334</v>
      </c>
      <c r="F585" t="s">
        <v>305</v>
      </c>
      <c r="G585">
        <v>30</v>
      </c>
      <c r="H585">
        <v>1</v>
      </c>
      <c r="I585" s="7">
        <v>0</v>
      </c>
      <c r="J585" s="7">
        <f>[7]Inputs!$B$6</f>
        <v>7.06</v>
      </c>
      <c r="K585" s="7">
        <f>[7]Inputs!$C$6</f>
        <v>1.63</v>
      </c>
      <c r="L585" s="5" t="str">
        <f>VLOOKUP(X585,[7]Inputs!$A:$F,6,FALSE)</f>
        <v>0.9653</v>
      </c>
      <c r="M585" s="5" t="str">
        <f>VLOOKUP(X585,[7]Inputs!$A:$H,8,FALSE)</f>
        <v>1.0000</v>
      </c>
      <c r="N585" s="5" t="str">
        <f>VLOOKUP(X585,[7]Inputs!$A:$H,7,FALSE)</f>
        <v>1.0300</v>
      </c>
      <c r="O585">
        <v>0</v>
      </c>
      <c r="P585">
        <v>0</v>
      </c>
      <c r="Q585" s="17">
        <f>(SQRT((100/(J585*[7]Inputs!$B$9)*V585)^2/(K585^2+1)))*([7]Inputs!$B$8^2/100)</f>
        <v>0</v>
      </c>
      <c r="R585" s="17">
        <f>SQRT((([7]Inputs!$B$8^2/100)*100/(J585*[7]Inputs!$B$9)*V585)^2-(Q585)^2)/(2*PI()*50)</f>
        <v>0</v>
      </c>
      <c r="S585">
        <f>SQRT((100/(J585*[7]Inputs!$B$9))^2/(K585^2+1))*[7]Inputs!$B$8^2/100</f>
        <v>12.409471324438538</v>
      </c>
      <c r="T585">
        <f>SQRT((100/(J585*[7]Inputs!$B$9))^2-SQRT((100/(J585*[7]Inputs!$B$9))^2/(K585^2+1))^2)*[7]Inputs!$B$8^2/100/2/PI()/50</f>
        <v>6.4385935699593638E-2</v>
      </c>
      <c r="U585">
        <v>0</v>
      </c>
      <c r="V585">
        <v>0</v>
      </c>
      <c r="W585" t="str">
        <f t="shared" si="23"/>
        <v>PSCAD_SMIB_SF_V.Osc_SCR7.06_XR1.63_P1_Q0_190.2_18Hz</v>
      </c>
      <c r="X585" t="str">
        <f t="shared" si="24"/>
        <v>1_0_7.06_1.63</v>
      </c>
      <c r="Z585">
        <v>18</v>
      </c>
      <c r="AB585" s="15"/>
      <c r="AC585" t="str">
        <f t="shared" si="22"/>
        <v>PSCAD_Test_190.2_18Hz_LWBESS_R0_SCR7.06_XR1.63_P1_Q0_NOBESS</v>
      </c>
      <c r="AD585" t="s">
        <v>252</v>
      </c>
    </row>
    <row r="586" spans="1:30" x14ac:dyDescent="0.25">
      <c r="A586" s="1" t="s">
        <v>138</v>
      </c>
      <c r="B586" t="s">
        <v>55</v>
      </c>
      <c r="C586" t="s">
        <v>169</v>
      </c>
      <c r="D586" t="s">
        <v>1371</v>
      </c>
      <c r="E586" s="4" t="s">
        <v>334</v>
      </c>
      <c r="F586" t="s">
        <v>305</v>
      </c>
      <c r="G586">
        <v>30</v>
      </c>
      <c r="H586">
        <v>1</v>
      </c>
      <c r="I586" s="7">
        <v>0</v>
      </c>
      <c r="J586" s="7">
        <f>[7]Inputs!$B$6</f>
        <v>7.06</v>
      </c>
      <c r="K586" s="7">
        <f>[7]Inputs!$C$6</f>
        <v>1.63</v>
      </c>
      <c r="L586" s="5" t="str">
        <f>VLOOKUP(X586,[7]Inputs!$A:$F,6,FALSE)</f>
        <v>0.9653</v>
      </c>
      <c r="M586" s="5" t="str">
        <f>VLOOKUP(X586,[7]Inputs!$A:$H,8,FALSE)</f>
        <v>1.0000</v>
      </c>
      <c r="N586" s="5" t="str">
        <f>VLOOKUP(X586,[7]Inputs!$A:$H,7,FALSE)</f>
        <v>1.0300</v>
      </c>
      <c r="O586">
        <v>0</v>
      </c>
      <c r="P586">
        <v>0</v>
      </c>
      <c r="Q586" s="17">
        <f>(SQRT((100/(J586*[7]Inputs!$B$9)*V586)^2/(K586^2+1)))*([7]Inputs!$B$8^2/100)</f>
        <v>0</v>
      </c>
      <c r="R586" s="17">
        <f>SQRT((([7]Inputs!$B$8^2/100)*100/(J586*[7]Inputs!$B$9)*V586)^2-(Q586)^2)/(2*PI()*50)</f>
        <v>0</v>
      </c>
      <c r="S586">
        <f>SQRT((100/(J586*[7]Inputs!$B$9))^2/(K586^2+1))*[7]Inputs!$B$8^2/100</f>
        <v>12.409471324438538</v>
      </c>
      <c r="T586">
        <f>SQRT((100/(J586*[7]Inputs!$B$9))^2-SQRT((100/(J586*[7]Inputs!$B$9))^2/(K586^2+1))^2)*[7]Inputs!$B$8^2/100/2/PI()/50</f>
        <v>6.4385935699593638E-2</v>
      </c>
      <c r="U586">
        <v>0</v>
      </c>
      <c r="V586">
        <v>0</v>
      </c>
      <c r="W586" t="str">
        <f t="shared" si="23"/>
        <v>PSCAD_SMIB_SF_V.Osc_SCR7.06_XR1.63_P1_Q0_190.2_19Hz</v>
      </c>
      <c r="X586" t="str">
        <f t="shared" si="24"/>
        <v>1_0_7.06_1.63</v>
      </c>
      <c r="Z586">
        <v>19</v>
      </c>
      <c r="AB586" s="15"/>
      <c r="AC586" t="str">
        <f t="shared" si="22"/>
        <v>PSCAD_Test_190.2_19Hz_LWBESS_R0_SCR7.06_XR1.63_P1_Q0_NOBESS</v>
      </c>
      <c r="AD586" t="s">
        <v>253</v>
      </c>
    </row>
    <row r="587" spans="1:30" x14ac:dyDescent="0.25">
      <c r="A587" s="1" t="s">
        <v>139</v>
      </c>
      <c r="B587" t="s">
        <v>55</v>
      </c>
      <c r="C587" t="s">
        <v>169</v>
      </c>
      <c r="D587" t="s">
        <v>1371</v>
      </c>
      <c r="E587" s="4" t="s">
        <v>334</v>
      </c>
      <c r="F587" t="s">
        <v>305</v>
      </c>
      <c r="G587">
        <v>30</v>
      </c>
      <c r="H587">
        <v>1</v>
      </c>
      <c r="I587" s="7">
        <v>0</v>
      </c>
      <c r="J587" s="7">
        <f>[7]Inputs!$B$6</f>
        <v>7.06</v>
      </c>
      <c r="K587" s="7">
        <f>[7]Inputs!$C$6</f>
        <v>1.63</v>
      </c>
      <c r="L587" s="5" t="str">
        <f>VLOOKUP(X587,[7]Inputs!$A:$F,6,FALSE)</f>
        <v>0.9653</v>
      </c>
      <c r="M587" s="5" t="str">
        <f>VLOOKUP(X587,[7]Inputs!$A:$H,8,FALSE)</f>
        <v>1.0000</v>
      </c>
      <c r="N587" s="5" t="str">
        <f>VLOOKUP(X587,[7]Inputs!$A:$H,7,FALSE)</f>
        <v>1.0300</v>
      </c>
      <c r="O587">
        <v>0</v>
      </c>
      <c r="P587">
        <v>0</v>
      </c>
      <c r="Q587" s="17">
        <f>(SQRT((100/(J587*[7]Inputs!$B$9)*V587)^2/(K587^2+1)))*([7]Inputs!$B$8^2/100)</f>
        <v>0</v>
      </c>
      <c r="R587" s="17">
        <f>SQRT((([7]Inputs!$B$8^2/100)*100/(J587*[7]Inputs!$B$9)*V587)^2-(Q587)^2)/(2*PI()*50)</f>
        <v>0</v>
      </c>
      <c r="S587">
        <f>SQRT((100/(J587*[7]Inputs!$B$9))^2/(K587^2+1))*[7]Inputs!$B$8^2/100</f>
        <v>12.409471324438538</v>
      </c>
      <c r="T587">
        <f>SQRT((100/(J587*[7]Inputs!$B$9))^2-SQRT((100/(J587*[7]Inputs!$B$9))^2/(K587^2+1))^2)*[7]Inputs!$B$8^2/100/2/PI()/50</f>
        <v>6.4385935699593638E-2</v>
      </c>
      <c r="U587">
        <v>0</v>
      </c>
      <c r="V587">
        <v>0</v>
      </c>
      <c r="W587" t="str">
        <f t="shared" si="23"/>
        <v>PSCAD_SMIB_SF_V.Osc_SCR7.06_XR1.63_P1_Q0_190.2_20Hz</v>
      </c>
      <c r="X587" t="str">
        <f t="shared" si="24"/>
        <v>1_0_7.06_1.63</v>
      </c>
      <c r="Z587">
        <v>20</v>
      </c>
      <c r="AB587" s="15"/>
      <c r="AC587" t="str">
        <f t="shared" si="22"/>
        <v>PSCAD_Test_190.2_20Hz_LWBESS_R0_SCR7.06_XR1.63_P1_Q0_NOBESS</v>
      </c>
      <c r="AD587" t="s">
        <v>254</v>
      </c>
    </row>
    <row r="588" spans="1:30" x14ac:dyDescent="0.25">
      <c r="A588" s="1" t="s">
        <v>266</v>
      </c>
      <c r="B588" t="s">
        <v>55</v>
      </c>
      <c r="C588" t="s">
        <v>29</v>
      </c>
      <c r="D588" t="s">
        <v>1371</v>
      </c>
      <c r="E588" s="4" t="s">
        <v>336</v>
      </c>
      <c r="F588" t="s">
        <v>305</v>
      </c>
      <c r="G588">
        <v>90</v>
      </c>
      <c r="H588">
        <v>1</v>
      </c>
      <c r="I588" s="7">
        <v>0</v>
      </c>
      <c r="J588" s="7">
        <f>[7]Inputs!$B$6</f>
        <v>7.06</v>
      </c>
      <c r="K588" s="7">
        <f>[7]Inputs!$C$6</f>
        <v>1.63</v>
      </c>
      <c r="L588" s="5" t="str">
        <f>VLOOKUP(X588,[7]Inputs!$A:$F,6,FALSE)</f>
        <v>0.9653</v>
      </c>
      <c r="M588" s="5" t="str">
        <f>VLOOKUP(X588,[7]Inputs!$A:$H,8,FALSE)</f>
        <v>1.0000</v>
      </c>
      <c r="N588" s="5" t="str">
        <f>VLOOKUP(X588,[7]Inputs!$A:$H,7,FALSE)</f>
        <v>1.0300</v>
      </c>
      <c r="O588">
        <v>0</v>
      </c>
      <c r="P588">
        <v>0</v>
      </c>
      <c r="Q588">
        <v>0</v>
      </c>
      <c r="R588">
        <v>0</v>
      </c>
      <c r="S588">
        <f>SQRT((100/(J588*[7]Inputs!$B$9))^2/(K588^2+1))*[7]Inputs!$B$8^2/100</f>
        <v>12.409471324438538</v>
      </c>
      <c r="T588">
        <f>SQRT((100/(J588*[7]Inputs!$B$9))^2-SQRT((100/(J588*[7]Inputs!$B$9))^2/(K588^2+1))^2)*[7]Inputs!$B$8^2/100/2/PI()/50</f>
        <v>6.4385935699593638E-2</v>
      </c>
      <c r="U588">
        <v>0</v>
      </c>
      <c r="V588">
        <v>0</v>
      </c>
      <c r="W588" t="str">
        <f t="shared" si="23"/>
        <v>PSCAD_SMIB_SF_V.ref_SCR7.06_XR1.63_P1_Q0_Vref_1</v>
      </c>
      <c r="X588" t="str">
        <f t="shared" si="24"/>
        <v>1_0_7.06_1.63</v>
      </c>
      <c r="Z588">
        <v>0</v>
      </c>
      <c r="AB588" s="13" t="s">
        <v>278</v>
      </c>
      <c r="AC588" t="str">
        <f t="shared" si="22"/>
        <v>PSCAD_Test_Vref_1_LWBESS_R0_SCR7.06_XR1.63_P1_Q0_NOBESS</v>
      </c>
    </row>
    <row r="589" spans="1:30" x14ac:dyDescent="0.25">
      <c r="A589" s="1" t="s">
        <v>267</v>
      </c>
      <c r="B589" t="s">
        <v>55</v>
      </c>
      <c r="C589" t="s">
        <v>29</v>
      </c>
      <c r="D589" t="s">
        <v>1371</v>
      </c>
      <c r="E589" s="4" t="s">
        <v>336</v>
      </c>
      <c r="F589" t="s">
        <v>305</v>
      </c>
      <c r="G589">
        <v>90</v>
      </c>
      <c r="H589">
        <v>1</v>
      </c>
      <c r="I589" s="7">
        <v>0</v>
      </c>
      <c r="J589" s="7">
        <f>[7]Inputs!$B$7</f>
        <v>4.53</v>
      </c>
      <c r="K589" s="7">
        <f>[7]Inputs!$C$7</f>
        <v>1.21</v>
      </c>
      <c r="L589" s="5" t="str">
        <f>VLOOKUP(X589,[7]Inputs!$A:$F,6,FALSE)</f>
        <v>0.9087</v>
      </c>
      <c r="M589" s="5" t="str">
        <f>VLOOKUP(X589,[7]Inputs!$A:$H,8,FALSE)</f>
        <v>1.0000</v>
      </c>
      <c r="N589" s="5" t="str">
        <f>VLOOKUP(X589,[7]Inputs!$A:$H,7,FALSE)</f>
        <v>1.0300</v>
      </c>
      <c r="O589">
        <v>0</v>
      </c>
      <c r="P589">
        <v>0</v>
      </c>
      <c r="Q589">
        <v>0</v>
      </c>
      <c r="R589">
        <v>0</v>
      </c>
      <c r="S589">
        <f>SQRT((100/(J589*[7]Inputs!$B$9))^2/(K589^2+1))*[7]Inputs!$B$8^2/100</f>
        <v>23.560643977140487</v>
      </c>
      <c r="T589">
        <f>SQRT((100/(J589*[7]Inputs!$B$9))^2-SQRT((100/(J589*[7]Inputs!$B$9))^2/(K589^2+1))^2)*[7]Inputs!$B$8^2/100/2/PI()/50</f>
        <v>9.0744989423642869E-2</v>
      </c>
      <c r="U589">
        <v>0</v>
      </c>
      <c r="V589">
        <v>0</v>
      </c>
      <c r="W589" t="str">
        <f t="shared" si="23"/>
        <v>PSCAD_SMIB_SF_V.ref_SCR4.53_XR1.21_P1_Q0_Vref_2</v>
      </c>
      <c r="X589" t="str">
        <f t="shared" si="24"/>
        <v>1_0_4.53_1.21</v>
      </c>
      <c r="Z589">
        <v>0</v>
      </c>
      <c r="AB589" s="13"/>
      <c r="AC589" t="str">
        <f t="shared" si="22"/>
        <v>PSCAD_Test_Vref_2_LWBESS_R0_SCR4.53_XR1.21_P1_Q0_NOBESS</v>
      </c>
    </row>
    <row r="590" spans="1:30" x14ac:dyDescent="0.25">
      <c r="A590" t="s">
        <v>273</v>
      </c>
      <c r="B590" t="s">
        <v>55</v>
      </c>
      <c r="C590" t="s">
        <v>268</v>
      </c>
      <c r="D590" t="s">
        <v>1371</v>
      </c>
      <c r="E590" s="4" t="s">
        <v>337</v>
      </c>
      <c r="F590" t="s">
        <v>305</v>
      </c>
      <c r="G590">
        <v>90</v>
      </c>
      <c r="H590">
        <v>1</v>
      </c>
      <c r="I590" s="7">
        <v>0</v>
      </c>
      <c r="J590" s="7">
        <f>[7]Inputs!$B$6</f>
        <v>7.06</v>
      </c>
      <c r="K590" s="7">
        <f>[7]Inputs!$C$6</f>
        <v>1.63</v>
      </c>
      <c r="L590" s="5" t="str">
        <f>VLOOKUP(X590,[7]Inputs!$A:$F,6,FALSE)</f>
        <v>0.9653</v>
      </c>
      <c r="M590" s="5" t="str">
        <f>VLOOKUP(X590,[7]Inputs!$A:$H,8,FALSE)</f>
        <v>1.0000</v>
      </c>
      <c r="N590" s="5" t="str">
        <f>VLOOKUP(X590,[7]Inputs!$A:$H,7,FALSE)</f>
        <v>1.0300</v>
      </c>
      <c r="O590">
        <v>0</v>
      </c>
      <c r="P590">
        <v>0.2</v>
      </c>
      <c r="Q590">
        <v>0</v>
      </c>
      <c r="R590">
        <v>0</v>
      </c>
      <c r="S590">
        <f>SQRT((100/(J590*[7]Inputs!$B$9))^2/(K590^2+1))*[7]Inputs!$B$8^2/100</f>
        <v>12.409471324438538</v>
      </c>
      <c r="T590">
        <f>SQRT((100/(J590*[7]Inputs!$B$9))^2-SQRT((100/(J590*[7]Inputs!$B$9))^2/(K590^2+1))^2)*[7]Inputs!$B$8^2/100/2/PI()/50</f>
        <v>6.4385935699593638E-2</v>
      </c>
      <c r="U590">
        <v>0</v>
      </c>
      <c r="V590">
        <v>0</v>
      </c>
      <c r="W590" t="str">
        <f t="shared" si="23"/>
        <v>PSCAD_SMIB_SF_PPC.Func_SCR7.06_XR1.63_P1_Q0_PPC_Function_1</v>
      </c>
      <c r="X590" t="str">
        <f t="shared" si="24"/>
        <v>1_0_7.06_1.63</v>
      </c>
      <c r="Z590">
        <v>0</v>
      </c>
      <c r="AB590" s="13" t="s">
        <v>272</v>
      </c>
      <c r="AC590" t="str">
        <f>C590&amp;"_LWBESS_R0_SCR"&amp;ROUND(J590,2)&amp;"_XR"&amp;ROUND(K590,2)&amp;"_P"&amp;H590&amp;"_Q"&amp;I590&amp;"_"&amp;"NOBESS"</f>
        <v>PPC_Function_Flt_Freq_LWBESS_R0_SCR7.06_XR1.63_P1_Q0_NOBESS</v>
      </c>
    </row>
    <row r="591" spans="1:30" x14ac:dyDescent="0.25">
      <c r="A591" t="s">
        <v>274</v>
      </c>
      <c r="B591" t="s">
        <v>55</v>
      </c>
      <c r="C591" t="s">
        <v>268</v>
      </c>
      <c r="D591" t="s">
        <v>1371</v>
      </c>
      <c r="E591" s="4" t="s">
        <v>337</v>
      </c>
      <c r="F591" t="s">
        <v>305</v>
      </c>
      <c r="G591">
        <v>90</v>
      </c>
      <c r="H591">
        <v>1</v>
      </c>
      <c r="I591" s="7">
        <v>0</v>
      </c>
      <c r="J591" s="7">
        <f>[7]Inputs!$B$7</f>
        <v>4.53</v>
      </c>
      <c r="K591" s="7">
        <f>[7]Inputs!$C$7</f>
        <v>1.21</v>
      </c>
      <c r="L591" s="5" t="str">
        <f>VLOOKUP(X591,[7]Inputs!$A:$F,6,FALSE)</f>
        <v>0.9087</v>
      </c>
      <c r="M591" s="5" t="str">
        <f>VLOOKUP(X591,[7]Inputs!$A:$H,8,FALSE)</f>
        <v>1.0000</v>
      </c>
      <c r="N591" s="5" t="str">
        <f>VLOOKUP(X591,[7]Inputs!$A:$H,7,FALSE)</f>
        <v>1.0300</v>
      </c>
      <c r="O591">
        <v>0</v>
      </c>
      <c r="P591">
        <v>0.2</v>
      </c>
      <c r="Q591">
        <v>0</v>
      </c>
      <c r="R591">
        <v>0</v>
      </c>
      <c r="S591">
        <f>SQRT((100/(J591*[7]Inputs!$B$9))^2/(K591^2+1))*[7]Inputs!$B$8^2/100</f>
        <v>23.560643977140487</v>
      </c>
      <c r="T591">
        <f>SQRT((100/(J591*[7]Inputs!$B$9))^2-SQRT((100/(J591*[7]Inputs!$B$9))^2/(K591^2+1))^2)*[7]Inputs!$B$8^2/100/2/PI()/50</f>
        <v>9.0744989423642869E-2</v>
      </c>
      <c r="U591">
        <v>0</v>
      </c>
      <c r="V591">
        <v>0</v>
      </c>
      <c r="W591" t="str">
        <f t="shared" si="23"/>
        <v>PSCAD_SMIB_SF_PPC.Func_SCR4.53_XR1.21_P1_Q0_PPC_Function_2</v>
      </c>
      <c r="X591" t="str">
        <f t="shared" si="24"/>
        <v>1_0_4.53_1.21</v>
      </c>
      <c r="Z591">
        <v>0</v>
      </c>
      <c r="AB591" s="14"/>
      <c r="AC591" t="str">
        <f t="shared" ref="AC591:AC593" si="25">C591&amp;"_LWBESS_R0_SCR"&amp;ROUND(J591,2)&amp;"_XR"&amp;ROUND(K591,2)&amp;"_P"&amp;H591&amp;"_Q"&amp;I591&amp;"_"&amp;"NOBESS"</f>
        <v>PPC_Function_Flt_Freq_LWBESS_R0_SCR4.53_XR1.21_P1_Q0_NOBESS</v>
      </c>
    </row>
    <row r="592" spans="1:30" x14ac:dyDescent="0.25">
      <c r="A592" t="s">
        <v>275</v>
      </c>
      <c r="B592" t="s">
        <v>55</v>
      </c>
      <c r="C592" t="s">
        <v>269</v>
      </c>
      <c r="D592" t="s">
        <v>1371</v>
      </c>
      <c r="E592" s="4" t="s">
        <v>337</v>
      </c>
      <c r="F592" t="s">
        <v>305</v>
      </c>
      <c r="G592">
        <v>90</v>
      </c>
      <c r="H592">
        <v>1</v>
      </c>
      <c r="I592" s="7">
        <v>0</v>
      </c>
      <c r="J592" s="7">
        <f>[7]Inputs!$B$6</f>
        <v>7.06</v>
      </c>
      <c r="K592" s="7">
        <f>[7]Inputs!$C$6</f>
        <v>1.63</v>
      </c>
      <c r="L592" s="5" t="str">
        <f>VLOOKUP(X592,[7]Inputs!$A:$F,6,FALSE)</f>
        <v>0.9653</v>
      </c>
      <c r="M592" s="5" t="str">
        <f>VLOOKUP(X592,[7]Inputs!$A:$H,8,FALSE)</f>
        <v>1.0000</v>
      </c>
      <c r="N592" s="5" t="str">
        <f>VLOOKUP(X592,[7]Inputs!$A:$H,7,FALSE)</f>
        <v>1.0300</v>
      </c>
      <c r="O592">
        <v>0</v>
      </c>
      <c r="P592">
        <v>0.2</v>
      </c>
      <c r="Q592">
        <v>0</v>
      </c>
      <c r="R592">
        <v>0</v>
      </c>
      <c r="S592">
        <f>SQRT((100/(J592*[7]Inputs!$B$9))^2/(K592^2+1))*[7]Inputs!$B$8^2/100</f>
        <v>12.409471324438538</v>
      </c>
      <c r="T592">
        <f>SQRT((100/(J592*[7]Inputs!$B$9))^2-SQRT((100/(J592*[7]Inputs!$B$9))^2/(K592^2+1))^2)*[7]Inputs!$B$8^2/100/2/PI()/50</f>
        <v>6.4385935699593638E-2</v>
      </c>
      <c r="U592">
        <v>0</v>
      </c>
      <c r="V592">
        <v>0</v>
      </c>
      <c r="W592" t="str">
        <f t="shared" si="23"/>
        <v>PSCAD_SMIB_SF_PPC.Func_SCR7.06_XR1.63_P1_Q0_PPC_Function_3</v>
      </c>
      <c r="X592" t="str">
        <f t="shared" si="24"/>
        <v>1_0_7.06_1.63</v>
      </c>
      <c r="Z592">
        <v>0</v>
      </c>
      <c r="AB592" s="14"/>
      <c r="AC592" t="str">
        <f t="shared" si="25"/>
        <v>PPC_Function_Flt_Vdist_LWBESS_R0_SCR7.06_XR1.63_P1_Q0_NOBESS</v>
      </c>
    </row>
    <row r="593" spans="1:29" x14ac:dyDescent="0.25">
      <c r="A593" t="s">
        <v>276</v>
      </c>
      <c r="B593" t="s">
        <v>55</v>
      </c>
      <c r="C593" t="s">
        <v>269</v>
      </c>
      <c r="D593" t="s">
        <v>1371</v>
      </c>
      <c r="E593" s="4" t="s">
        <v>337</v>
      </c>
      <c r="F593" t="s">
        <v>305</v>
      </c>
      <c r="G593">
        <v>90</v>
      </c>
      <c r="H593">
        <v>1</v>
      </c>
      <c r="I593" s="7">
        <v>0</v>
      </c>
      <c r="J593" s="7">
        <f>[7]Inputs!$B$7</f>
        <v>4.53</v>
      </c>
      <c r="K593" s="7">
        <f>[7]Inputs!$C$7</f>
        <v>1.21</v>
      </c>
      <c r="L593" s="5" t="str">
        <f>VLOOKUP(X593,[7]Inputs!$A:$F,6,FALSE)</f>
        <v>0.9087</v>
      </c>
      <c r="M593" s="5" t="str">
        <f>VLOOKUP(X593,[7]Inputs!$A:$H,8,FALSE)</f>
        <v>1.0000</v>
      </c>
      <c r="N593" s="5" t="str">
        <f>VLOOKUP(X593,[7]Inputs!$A:$H,7,FALSE)</f>
        <v>1.0300</v>
      </c>
      <c r="O593">
        <v>0</v>
      </c>
      <c r="P593">
        <v>0.2</v>
      </c>
      <c r="Q593">
        <v>0</v>
      </c>
      <c r="R593">
        <v>0</v>
      </c>
      <c r="S593">
        <f>SQRT((100/(J593*[7]Inputs!$B$9))^2/(K593^2+1))*[7]Inputs!$B$8^2/100</f>
        <v>23.560643977140487</v>
      </c>
      <c r="T593">
        <f>SQRT((100/(J593*[7]Inputs!$B$9))^2-SQRT((100/(J593*[7]Inputs!$B$9))^2/(K593^2+1))^2)*[7]Inputs!$B$8^2/100/2/PI()/50</f>
        <v>9.0744989423642869E-2</v>
      </c>
      <c r="U593">
        <v>0</v>
      </c>
      <c r="V593">
        <v>0</v>
      </c>
      <c r="W593" t="str">
        <f t="shared" si="23"/>
        <v>PSCAD_SMIB_SF_PPC.Func_SCR4.53_XR1.21_P1_Q0_PPC_Function_4</v>
      </c>
      <c r="X593" t="str">
        <f t="shared" si="24"/>
        <v>1_0_4.53_1.21</v>
      </c>
      <c r="Z593">
        <v>0</v>
      </c>
      <c r="AB593" s="14"/>
      <c r="AC593" t="str">
        <f t="shared" si="25"/>
        <v>PPC_Function_Flt_Vdist_LWBESS_R0_SCR4.53_XR1.21_P1_Q0_NOBESS</v>
      </c>
    </row>
    <row r="594" spans="1:29" x14ac:dyDescent="0.25">
      <c r="A594" s="1" t="s">
        <v>270</v>
      </c>
      <c r="B594" t="s">
        <v>55</v>
      </c>
      <c r="C594" t="s">
        <v>277</v>
      </c>
      <c r="D594" t="s">
        <v>1371</v>
      </c>
      <c r="E594" s="4" t="s">
        <v>338</v>
      </c>
      <c r="F594" t="s">
        <v>305</v>
      </c>
      <c r="G594">
        <v>40</v>
      </c>
      <c r="H594">
        <v>0</v>
      </c>
      <c r="I594" s="7">
        <v>0</v>
      </c>
      <c r="J594" s="7">
        <f>[7]Inputs!$B$6</f>
        <v>7.06</v>
      </c>
      <c r="K594" s="7">
        <f>[7]Inputs!$C$6</f>
        <v>1.63</v>
      </c>
      <c r="L594" s="5" t="str">
        <f>VLOOKUP(X594,[7]Inputs!$A:$F,6,FALSE)</f>
        <v>1.0299</v>
      </c>
      <c r="M594" s="5" t="str">
        <f>VLOOKUP(X594,[7]Inputs!$A:$H,8,FALSE)</f>
        <v>1.0000</v>
      </c>
      <c r="N594" s="5" t="str">
        <f>VLOOKUP(X594,[7]Inputs!$A:$H,7,FALSE)</f>
        <v>1.0300</v>
      </c>
      <c r="O594">
        <v>0</v>
      </c>
      <c r="P594">
        <v>0</v>
      </c>
      <c r="Q594">
        <v>0</v>
      </c>
      <c r="R594">
        <v>0</v>
      </c>
      <c r="S594">
        <f>SQRT((100/(J594*[7]Inputs!$B$9))^2/(K594^2+1))*[7]Inputs!$B$8^2/100</f>
        <v>12.409471324438538</v>
      </c>
      <c r="T594">
        <f>SQRT((100/(J594*[7]Inputs!$B$9))^2-SQRT((100/(J594*[7]Inputs!$B$9))^2/(K594^2+1))^2)*[7]Inputs!$B$8^2/100/2/PI()/50</f>
        <v>6.4385935699593638E-2</v>
      </c>
      <c r="U594">
        <v>0</v>
      </c>
      <c r="V594">
        <v>0</v>
      </c>
      <c r="W594" t="str">
        <f t="shared" si="23"/>
        <v>PSCAD_SMIB_SF_PDP.P_SCR7.06_XR1.63_P0_Q0_Pref_1</v>
      </c>
      <c r="X594" t="str">
        <f t="shared" si="24"/>
        <v>0_0_7.06_1.63</v>
      </c>
      <c r="Z594">
        <v>0</v>
      </c>
      <c r="AB594" s="13" t="s">
        <v>279</v>
      </c>
      <c r="AC594" t="str">
        <f t="shared" ref="AC594:AC603" si="26">"PSCAD_Test_"&amp;A594&amp;"_LWBESS_R0_SCR"&amp;ROUND(J594,2)&amp;"_XR"&amp;ROUND(K594,2)&amp;"_P"&amp;H594&amp;"_Q"&amp;I594&amp;"_"&amp;"NOBESS"</f>
        <v>PSCAD_Test_Pref_1_LWBESS_R0_SCR7.06_XR1.63_P0_Q0_NOBESS</v>
      </c>
    </row>
    <row r="595" spans="1:29" x14ac:dyDescent="0.25">
      <c r="A595" s="1" t="s">
        <v>271</v>
      </c>
      <c r="B595" t="s">
        <v>55</v>
      </c>
      <c r="C595" t="s">
        <v>277</v>
      </c>
      <c r="D595" t="s">
        <v>1371</v>
      </c>
      <c r="E595" s="4" t="s">
        <v>338</v>
      </c>
      <c r="F595" t="s">
        <v>305</v>
      </c>
      <c r="G595">
        <v>40</v>
      </c>
      <c r="H595">
        <v>0</v>
      </c>
      <c r="I595" s="7">
        <v>0</v>
      </c>
      <c r="J595" s="7">
        <f>[7]Inputs!$B$7</f>
        <v>4.53</v>
      </c>
      <c r="K595" s="7">
        <f>[7]Inputs!$C$7</f>
        <v>1.21</v>
      </c>
      <c r="L595" s="5" t="str">
        <f>VLOOKUP(X595,[7]Inputs!$A:$F,6,FALSE)</f>
        <v>1.0300</v>
      </c>
      <c r="M595" s="5" t="str">
        <f>VLOOKUP(X595,[7]Inputs!$A:$H,8,FALSE)</f>
        <v>1.0000</v>
      </c>
      <c r="N595" s="5" t="str">
        <f>VLOOKUP(X595,[7]Inputs!$A:$H,7,FALSE)</f>
        <v>1.0300</v>
      </c>
      <c r="O595">
        <v>0</v>
      </c>
      <c r="P595">
        <v>0</v>
      </c>
      <c r="Q595">
        <v>0</v>
      </c>
      <c r="R595">
        <v>0</v>
      </c>
      <c r="S595">
        <f>SQRT((100/(J595*[7]Inputs!$B$9))^2/(K595^2+1))*[7]Inputs!$B$8^2/100</f>
        <v>23.560643977140487</v>
      </c>
      <c r="T595">
        <f>SQRT((100/(J595*[7]Inputs!$B$9))^2-SQRT((100/(J595*[7]Inputs!$B$9))^2/(K595^2+1))^2)*[7]Inputs!$B$8^2/100/2/PI()/50</f>
        <v>9.0744989423642869E-2</v>
      </c>
      <c r="U595">
        <v>0</v>
      </c>
      <c r="V595">
        <v>0</v>
      </c>
      <c r="W595" t="str">
        <f t="shared" si="23"/>
        <v>PSCAD_SMIB_SF_PDP.P_SCR4.53_XR1.21_P0_Q0_Pref_2</v>
      </c>
      <c r="X595" t="str">
        <f t="shared" si="24"/>
        <v>0_0_4.53_1.21</v>
      </c>
      <c r="Z595">
        <v>0</v>
      </c>
      <c r="AB595" s="13"/>
      <c r="AC595" t="str">
        <f t="shared" si="26"/>
        <v>PSCAD_Test_Pref_2_LWBESS_R0_SCR4.53_XR1.21_P0_Q0_NOBESS</v>
      </c>
    </row>
    <row r="596" spans="1:29" x14ac:dyDescent="0.25">
      <c r="A596" s="1" t="s">
        <v>255</v>
      </c>
      <c r="B596" t="s">
        <v>55</v>
      </c>
      <c r="C596" t="s">
        <v>63</v>
      </c>
      <c r="D596" t="s">
        <v>1371</v>
      </c>
      <c r="E596" s="4" t="s">
        <v>302</v>
      </c>
      <c r="F596" t="s">
        <v>305</v>
      </c>
      <c r="G596">
        <v>60</v>
      </c>
      <c r="H596">
        <v>0</v>
      </c>
      <c r="I596" s="7">
        <v>0</v>
      </c>
      <c r="J596" s="7">
        <f>[7]Inputs!$B$6</f>
        <v>7.06</v>
      </c>
      <c r="K596" s="7">
        <f>[7]Inputs!$C$6</f>
        <v>1.63</v>
      </c>
      <c r="L596" s="5" t="str">
        <f>VLOOKUP(X596,[7]Inputs!$A:$F,6,FALSE)</f>
        <v>1.0299</v>
      </c>
      <c r="M596" s="5" t="str">
        <f>VLOOKUP(X596,[7]Inputs!$A:$H,8,FALSE)</f>
        <v>1.0000</v>
      </c>
      <c r="N596" s="5" t="str">
        <f>VLOOKUP(X596,[7]Inputs!$A:$H,7,FALSE)</f>
        <v>1.0300</v>
      </c>
      <c r="O596">
        <v>0</v>
      </c>
      <c r="P596">
        <v>0</v>
      </c>
      <c r="Q596">
        <v>0</v>
      </c>
      <c r="R596">
        <v>0</v>
      </c>
      <c r="S596">
        <f>SQRT((100/(J596*[7]Inputs!$B$9))^2/(K596^2+1))*[7]Inputs!$B$8^2/100</f>
        <v>12.409471324438538</v>
      </c>
      <c r="T596">
        <f>SQRT((100/(J596*[7]Inputs!$B$9))^2-SQRT((100/(J596*[7]Inputs!$B$9))^2/(K596^2+1))^2)*[7]Inputs!$B$8^2/100/2/PI()/50</f>
        <v>6.4385935699593638E-2</v>
      </c>
      <c r="U596">
        <v>0</v>
      </c>
      <c r="V596">
        <v>0</v>
      </c>
      <c r="W596" t="str">
        <f t="shared" si="23"/>
        <v>PSCAD_SMIB_SF_ROCOF_SCR7.06_XR1.63_P0_Q0_ROCOF_1</v>
      </c>
      <c r="X596" t="str">
        <f t="shared" si="24"/>
        <v>0_0_7.06_1.63</v>
      </c>
      <c r="Z596">
        <v>0</v>
      </c>
      <c r="AB596" s="13" t="s">
        <v>260</v>
      </c>
      <c r="AC596" t="str">
        <f t="shared" si="26"/>
        <v>PSCAD_Test_ROCOF_1_LWBESS_R0_SCR7.06_XR1.63_P0_Q0_NOBESS</v>
      </c>
    </row>
    <row r="597" spans="1:29" x14ac:dyDescent="0.25">
      <c r="A597" s="1" t="s">
        <v>258</v>
      </c>
      <c r="B597" t="s">
        <v>55</v>
      </c>
      <c r="C597" t="s">
        <v>63</v>
      </c>
      <c r="D597" t="s">
        <v>1371</v>
      </c>
      <c r="E597" s="4" t="s">
        <v>302</v>
      </c>
      <c r="F597" t="s">
        <v>305</v>
      </c>
      <c r="G597">
        <v>60</v>
      </c>
      <c r="H597">
        <v>0</v>
      </c>
      <c r="I597" s="7">
        <v>0</v>
      </c>
      <c r="J597" s="7">
        <f>[7]Inputs!$B$7</f>
        <v>4.53</v>
      </c>
      <c r="K597" s="7">
        <f>[7]Inputs!$C$7</f>
        <v>1.21</v>
      </c>
      <c r="L597" s="5" t="str">
        <f>VLOOKUP(X597,[7]Inputs!$A:$F,6,FALSE)</f>
        <v>1.0300</v>
      </c>
      <c r="M597" s="5" t="str">
        <f>VLOOKUP(X597,[7]Inputs!$A:$H,8,FALSE)</f>
        <v>1.0000</v>
      </c>
      <c r="N597" s="5" t="str">
        <f>VLOOKUP(X597,[7]Inputs!$A:$H,7,FALSE)</f>
        <v>1.0300</v>
      </c>
      <c r="O597">
        <v>0</v>
      </c>
      <c r="P597">
        <v>0</v>
      </c>
      <c r="Q597">
        <v>0</v>
      </c>
      <c r="R597">
        <v>0</v>
      </c>
      <c r="S597">
        <f>SQRT((100/(J597*[7]Inputs!$B$9))^2/(K597^2+1))*[7]Inputs!$B$8^2/100</f>
        <v>23.560643977140487</v>
      </c>
      <c r="T597">
        <f>SQRT((100/(J597*[7]Inputs!$B$9))^2-SQRT((100/(J597*[7]Inputs!$B$9))^2/(K597^2+1))^2)*[7]Inputs!$B$8^2/100/2/PI()/50</f>
        <v>9.0744989423642869E-2</v>
      </c>
      <c r="U597">
        <v>0</v>
      </c>
      <c r="V597">
        <v>0</v>
      </c>
      <c r="W597" t="str">
        <f t="shared" si="23"/>
        <v>PSCAD_SMIB_SF_ROCOF_SCR4.53_XR1.21_P0_Q0_ROCOF_2</v>
      </c>
      <c r="X597" t="str">
        <f t="shared" si="24"/>
        <v>0_0_4.53_1.21</v>
      </c>
      <c r="Z597">
        <v>0</v>
      </c>
      <c r="AB597" s="13"/>
      <c r="AC597" t="str">
        <f t="shared" si="26"/>
        <v>PSCAD_Test_ROCOF_2_LWBESS_R0_SCR4.53_XR1.21_P0_Q0_NOBESS</v>
      </c>
    </row>
    <row r="598" spans="1:29" x14ac:dyDescent="0.25">
      <c r="A598" s="1" t="s">
        <v>257</v>
      </c>
      <c r="B598" t="s">
        <v>55</v>
      </c>
      <c r="C598" t="s">
        <v>62</v>
      </c>
      <c r="D598" t="s">
        <v>1371</v>
      </c>
      <c r="E598" s="4" t="s">
        <v>302</v>
      </c>
      <c r="F598" t="s">
        <v>305</v>
      </c>
      <c r="G598">
        <v>20</v>
      </c>
      <c r="H598">
        <v>0</v>
      </c>
      <c r="I598" s="7">
        <v>0</v>
      </c>
      <c r="J598" s="7">
        <f>[7]Inputs!$B$6</f>
        <v>7.06</v>
      </c>
      <c r="K598" s="7">
        <f>[7]Inputs!$C$6</f>
        <v>1.63</v>
      </c>
      <c r="L598" s="5" t="str">
        <f>VLOOKUP(X598,[7]Inputs!$A:$F,6,FALSE)</f>
        <v>1.0299</v>
      </c>
      <c r="M598" s="5" t="str">
        <f>VLOOKUP(X598,[7]Inputs!$A:$H,8,FALSE)</f>
        <v>1.0000</v>
      </c>
      <c r="N598" s="5" t="str">
        <f>VLOOKUP(X598,[7]Inputs!$A:$H,7,FALSE)</f>
        <v>1.0300</v>
      </c>
      <c r="O598">
        <v>0</v>
      </c>
      <c r="P598">
        <v>0</v>
      </c>
      <c r="Q598">
        <v>0</v>
      </c>
      <c r="R598">
        <v>0</v>
      </c>
      <c r="S598">
        <f>SQRT((100/(J598*[7]Inputs!$B$9))^2/(K598^2+1))*[7]Inputs!$B$8^2/100</f>
        <v>12.409471324438538</v>
      </c>
      <c r="T598">
        <f>SQRT((100/(J598*[7]Inputs!$B$9))^2-SQRT((100/(J598*[7]Inputs!$B$9))^2/(K598^2+1))^2)*[7]Inputs!$B$8^2/100/2/PI()/50</f>
        <v>6.4385935699593638E-2</v>
      </c>
      <c r="U598">
        <v>0</v>
      </c>
      <c r="V598">
        <v>0</v>
      </c>
      <c r="W598" t="str">
        <f t="shared" si="23"/>
        <v>PSCAD_SMIB_SF_ROCOF_SCR7.06_XR1.63_P0_Q0_ROCOF_3</v>
      </c>
      <c r="X598" t="str">
        <f t="shared" si="24"/>
        <v>0_0_7.06_1.63</v>
      </c>
      <c r="Z598">
        <v>0</v>
      </c>
      <c r="AB598" s="13"/>
      <c r="AC598" t="str">
        <f t="shared" si="26"/>
        <v>PSCAD_Test_ROCOF_3_LWBESS_R0_SCR7.06_XR1.63_P0_Q0_NOBESS</v>
      </c>
    </row>
    <row r="599" spans="1:29" x14ac:dyDescent="0.25">
      <c r="A599" s="1" t="s">
        <v>256</v>
      </c>
      <c r="B599" t="s">
        <v>55</v>
      </c>
      <c r="C599" t="s">
        <v>62</v>
      </c>
      <c r="D599" t="s">
        <v>1371</v>
      </c>
      <c r="E599" s="4" t="s">
        <v>302</v>
      </c>
      <c r="F599" t="s">
        <v>305</v>
      </c>
      <c r="G599">
        <v>20</v>
      </c>
      <c r="H599">
        <v>0</v>
      </c>
      <c r="I599" s="7">
        <v>0</v>
      </c>
      <c r="J599" s="7">
        <f>[7]Inputs!$B$7</f>
        <v>4.53</v>
      </c>
      <c r="K599" s="7">
        <f>[7]Inputs!$C$7</f>
        <v>1.21</v>
      </c>
      <c r="L599" s="5" t="str">
        <f>VLOOKUP(X599,[7]Inputs!$A:$F,6,FALSE)</f>
        <v>1.0300</v>
      </c>
      <c r="M599" s="5" t="str">
        <f>VLOOKUP(X599,[7]Inputs!$A:$H,8,FALSE)</f>
        <v>1.0000</v>
      </c>
      <c r="N599" s="5" t="str">
        <f>VLOOKUP(X599,[7]Inputs!$A:$H,7,FALSE)</f>
        <v>1.0300</v>
      </c>
      <c r="O599">
        <v>0</v>
      </c>
      <c r="P599">
        <v>0</v>
      </c>
      <c r="Q599">
        <v>0</v>
      </c>
      <c r="R599">
        <v>0</v>
      </c>
      <c r="S599">
        <f>SQRT((100/(J599*[7]Inputs!$B$9))^2/(K599^2+1))*[7]Inputs!$B$8^2/100</f>
        <v>23.560643977140487</v>
      </c>
      <c r="T599">
        <f>SQRT((100/(J599*[7]Inputs!$B$9))^2-SQRT((100/(J599*[7]Inputs!$B$9))^2/(K599^2+1))^2)*[7]Inputs!$B$8^2/100/2/PI()/50</f>
        <v>9.0744989423642869E-2</v>
      </c>
      <c r="U599">
        <v>0</v>
      </c>
      <c r="V599">
        <v>0</v>
      </c>
      <c r="W599" t="str">
        <f t="shared" si="23"/>
        <v>PSCAD_SMIB_SF_ROCOF_SCR4.53_XR1.21_P0_Q0_ROCOF_4</v>
      </c>
      <c r="X599" t="str">
        <f t="shared" si="24"/>
        <v>0_0_4.53_1.21</v>
      </c>
      <c r="Z599">
        <v>0</v>
      </c>
      <c r="AB599" s="13"/>
      <c r="AC599" t="str">
        <f t="shared" si="26"/>
        <v>PSCAD_Test_ROCOF_4_LWBESS_R0_SCR4.53_XR1.21_P0_Q0_NOBESS</v>
      </c>
    </row>
    <row r="600" spans="1:29" x14ac:dyDescent="0.25">
      <c r="A600" s="1" t="s">
        <v>262</v>
      </c>
      <c r="B600" t="s">
        <v>55</v>
      </c>
      <c r="C600" t="s">
        <v>64</v>
      </c>
      <c r="D600" t="s">
        <v>1371</v>
      </c>
      <c r="E600" s="4" t="s">
        <v>302</v>
      </c>
      <c r="F600" t="s">
        <v>305</v>
      </c>
      <c r="G600">
        <v>20</v>
      </c>
      <c r="H600">
        <v>0</v>
      </c>
      <c r="I600" s="7">
        <v>0</v>
      </c>
      <c r="J600" s="7">
        <f>[7]Inputs!$B$6</f>
        <v>7.06</v>
      </c>
      <c r="K600" s="7">
        <f>[7]Inputs!$C$6</f>
        <v>1.63</v>
      </c>
      <c r="L600" s="5" t="str">
        <f>VLOOKUP(X600,[7]Inputs!$A:$F,6,FALSE)</f>
        <v>1.0299</v>
      </c>
      <c r="M600" s="5" t="str">
        <f>VLOOKUP(X600,[7]Inputs!$A:$H,8,FALSE)</f>
        <v>1.0000</v>
      </c>
      <c r="N600" s="5" t="str">
        <f>VLOOKUP(X600,[7]Inputs!$A:$H,7,FALSE)</f>
        <v>1.0300</v>
      </c>
      <c r="O600">
        <v>0</v>
      </c>
      <c r="P600">
        <v>0</v>
      </c>
      <c r="Q600">
        <v>0</v>
      </c>
      <c r="R600">
        <v>0</v>
      </c>
      <c r="S600">
        <f>SQRT((100/(J600*[7]Inputs!$B$9))^2/(K600^2+1))*[7]Inputs!$B$8^2/100</f>
        <v>12.409471324438538</v>
      </c>
      <c r="T600">
        <f>SQRT((100/(J600*[7]Inputs!$B$9))^2-SQRT((100/(J600*[7]Inputs!$B$9))^2/(K600^2+1))^2)*[7]Inputs!$B$8^2/100/2/PI()/50</f>
        <v>6.4385935699593638E-2</v>
      </c>
      <c r="U600">
        <v>0</v>
      </c>
      <c r="V600">
        <v>0</v>
      </c>
      <c r="W600" t="str">
        <f t="shared" si="23"/>
        <v>PSCAD_SMIB_SF_ROCOF_SCR7.06_XR1.63_P0_Q0_ROCOF_5</v>
      </c>
      <c r="X600" t="str">
        <f t="shared" si="24"/>
        <v>0_0_7.06_1.63</v>
      </c>
      <c r="Z600">
        <v>0</v>
      </c>
      <c r="AB600" s="13"/>
      <c r="AC600" t="str">
        <f t="shared" si="26"/>
        <v>PSCAD_Test_ROCOF_5_LWBESS_R0_SCR7.06_XR1.63_P0_Q0_NOBESS</v>
      </c>
    </row>
    <row r="601" spans="1:29" x14ac:dyDescent="0.25">
      <c r="A601" s="1" t="s">
        <v>263</v>
      </c>
      <c r="B601" t="s">
        <v>55</v>
      </c>
      <c r="C601" t="s">
        <v>64</v>
      </c>
      <c r="D601" t="s">
        <v>1371</v>
      </c>
      <c r="E601" s="4" t="s">
        <v>302</v>
      </c>
      <c r="F601" t="s">
        <v>305</v>
      </c>
      <c r="G601">
        <v>20</v>
      </c>
      <c r="H601">
        <v>0</v>
      </c>
      <c r="I601" s="7">
        <v>0</v>
      </c>
      <c r="J601" s="7">
        <f>[7]Inputs!$B$7</f>
        <v>4.53</v>
      </c>
      <c r="K601" s="7">
        <f>[7]Inputs!$C$7</f>
        <v>1.21</v>
      </c>
      <c r="L601" s="5" t="str">
        <f>VLOOKUP(X601,[7]Inputs!$A:$F,6,FALSE)</f>
        <v>1.0300</v>
      </c>
      <c r="M601" s="5" t="str">
        <f>VLOOKUP(X601,[7]Inputs!$A:$H,8,FALSE)</f>
        <v>1.0000</v>
      </c>
      <c r="N601" s="5" t="str">
        <f>VLOOKUP(X601,[7]Inputs!$A:$H,7,FALSE)</f>
        <v>1.0300</v>
      </c>
      <c r="O601">
        <v>0</v>
      </c>
      <c r="P601">
        <v>0</v>
      </c>
      <c r="Q601">
        <v>0</v>
      </c>
      <c r="R601">
        <v>0</v>
      </c>
      <c r="S601">
        <f>SQRT((100/(J601*[7]Inputs!$B$9))^2/(K601^2+1))*[7]Inputs!$B$8^2/100</f>
        <v>23.560643977140487</v>
      </c>
      <c r="T601">
        <f>SQRT((100/(J601*[7]Inputs!$B$9))^2-SQRT((100/(J601*[7]Inputs!$B$9))^2/(K601^2+1))^2)*[7]Inputs!$B$8^2/100/2/PI()/50</f>
        <v>9.0744989423642869E-2</v>
      </c>
      <c r="U601">
        <v>0</v>
      </c>
      <c r="V601">
        <v>0</v>
      </c>
      <c r="W601" t="str">
        <f t="shared" si="23"/>
        <v>PSCAD_SMIB_SF_ROCOF_SCR4.53_XR1.21_P0_Q0_ROCOF_6</v>
      </c>
      <c r="X601" t="str">
        <f t="shared" si="24"/>
        <v>0_0_4.53_1.21</v>
      </c>
      <c r="Z601">
        <v>0</v>
      </c>
      <c r="AB601" s="13"/>
      <c r="AC601" t="str">
        <f t="shared" si="26"/>
        <v>PSCAD_Test_ROCOF_6_LWBESS_R0_SCR4.53_XR1.21_P0_Q0_NOBESS</v>
      </c>
    </row>
    <row r="602" spans="1:29" x14ac:dyDescent="0.25">
      <c r="A602" s="1" t="s">
        <v>264</v>
      </c>
      <c r="B602" t="s">
        <v>55</v>
      </c>
      <c r="C602" t="s">
        <v>65</v>
      </c>
      <c r="D602" t="s">
        <v>1371</v>
      </c>
      <c r="E602" s="4" t="s">
        <v>302</v>
      </c>
      <c r="F602" t="s">
        <v>305</v>
      </c>
      <c r="G602">
        <v>20</v>
      </c>
      <c r="H602">
        <v>0</v>
      </c>
      <c r="I602" s="7">
        <v>0</v>
      </c>
      <c r="J602" s="7">
        <f>[7]Inputs!$B$6</f>
        <v>7.06</v>
      </c>
      <c r="K602" s="7">
        <f>[7]Inputs!$C$6</f>
        <v>1.63</v>
      </c>
      <c r="L602" s="5" t="str">
        <f>VLOOKUP(X602,[7]Inputs!$A:$F,6,FALSE)</f>
        <v>1.0299</v>
      </c>
      <c r="M602" s="5" t="str">
        <f>VLOOKUP(X602,[7]Inputs!$A:$H,8,FALSE)</f>
        <v>1.0000</v>
      </c>
      <c r="N602" s="5" t="str">
        <f>VLOOKUP(X602,[7]Inputs!$A:$H,7,FALSE)</f>
        <v>1.0300</v>
      </c>
      <c r="O602">
        <v>0</v>
      </c>
      <c r="P602">
        <v>0</v>
      </c>
      <c r="Q602">
        <v>0</v>
      </c>
      <c r="R602">
        <v>0</v>
      </c>
      <c r="S602">
        <f>SQRT((100/(J602*[7]Inputs!$B$9))^2/(K602^2+1))*[7]Inputs!$B$8^2/100</f>
        <v>12.409471324438538</v>
      </c>
      <c r="T602">
        <f>SQRT((100/(J602*[7]Inputs!$B$9))^2-SQRT((100/(J602*[7]Inputs!$B$9))^2/(K602^2+1))^2)*[7]Inputs!$B$8^2/100/2/PI()/50</f>
        <v>6.4385935699593638E-2</v>
      </c>
      <c r="U602">
        <v>0</v>
      </c>
      <c r="V602">
        <v>0</v>
      </c>
      <c r="W602" t="str">
        <f t="shared" si="23"/>
        <v>PSCAD_SMIB_SF_ROCOF_SCR7.06_XR1.63_P0_Q0_ROCOF_7</v>
      </c>
      <c r="X602" t="str">
        <f t="shared" si="24"/>
        <v>0_0_7.06_1.63</v>
      </c>
      <c r="Z602">
        <v>0</v>
      </c>
      <c r="AB602" s="13"/>
      <c r="AC602" t="str">
        <f t="shared" si="26"/>
        <v>PSCAD_Test_ROCOF_7_LWBESS_R0_SCR7.06_XR1.63_P0_Q0_NOBESS</v>
      </c>
    </row>
    <row r="603" spans="1:29" x14ac:dyDescent="0.25">
      <c r="A603" s="1" t="s">
        <v>265</v>
      </c>
      <c r="B603" t="s">
        <v>55</v>
      </c>
      <c r="C603" t="s">
        <v>65</v>
      </c>
      <c r="D603" t="s">
        <v>1371</v>
      </c>
      <c r="E603" s="4" t="s">
        <v>302</v>
      </c>
      <c r="F603" t="s">
        <v>305</v>
      </c>
      <c r="G603">
        <v>20</v>
      </c>
      <c r="H603">
        <v>0</v>
      </c>
      <c r="I603" s="7">
        <v>0</v>
      </c>
      <c r="J603" s="7">
        <f>[7]Inputs!$B$7</f>
        <v>4.53</v>
      </c>
      <c r="K603" s="7">
        <f>[7]Inputs!$C$7</f>
        <v>1.21</v>
      </c>
      <c r="L603" s="5" t="str">
        <f>VLOOKUP(X603,[7]Inputs!$A:$F,6,FALSE)</f>
        <v>1.0300</v>
      </c>
      <c r="M603" s="5" t="str">
        <f>VLOOKUP(X603,[7]Inputs!$A:$H,8,FALSE)</f>
        <v>1.0000</v>
      </c>
      <c r="N603" s="5" t="str">
        <f>VLOOKUP(X603,[7]Inputs!$A:$H,7,FALSE)</f>
        <v>1.0300</v>
      </c>
      <c r="O603">
        <v>0</v>
      </c>
      <c r="P603">
        <v>0</v>
      </c>
      <c r="Q603">
        <v>0</v>
      </c>
      <c r="R603">
        <v>0</v>
      </c>
      <c r="S603">
        <f>SQRT((100/(J603*[7]Inputs!$B$9))^2/(K603^2+1))*[7]Inputs!$B$8^2/100</f>
        <v>23.560643977140487</v>
      </c>
      <c r="T603">
        <f>SQRT((100/(J603*[7]Inputs!$B$9))^2-SQRT((100/(J603*[7]Inputs!$B$9))^2/(K603^2+1))^2)*[7]Inputs!$B$8^2/100/2/PI()/50</f>
        <v>9.0744989423642869E-2</v>
      </c>
      <c r="U603">
        <v>0</v>
      </c>
      <c r="V603">
        <v>0</v>
      </c>
      <c r="W603" t="str">
        <f t="shared" si="23"/>
        <v>PSCAD_SMIB_SF_ROCOF_SCR4.53_XR1.21_P0_Q0_ROCOF_8</v>
      </c>
      <c r="X603" t="str">
        <f t="shared" si="24"/>
        <v>0_0_4.53_1.21</v>
      </c>
      <c r="Z603">
        <v>0</v>
      </c>
      <c r="AB603" s="13"/>
      <c r="AC603" t="str">
        <f t="shared" si="26"/>
        <v>PSCAD_Test_ROCOF_8_LWBESS_R0_SCR4.53_XR1.21_P0_Q0_NOBESS</v>
      </c>
    </row>
    <row r="604" spans="1:29" s="4" customFormat="1" x14ac:dyDescent="0.25">
      <c r="A604" t="s">
        <v>806</v>
      </c>
      <c r="B604" t="s">
        <v>55</v>
      </c>
      <c r="C604" t="s">
        <v>287</v>
      </c>
      <c r="D604" t="s">
        <v>1371</v>
      </c>
      <c r="E604">
        <v>52513</v>
      </c>
      <c r="F604" t="s">
        <v>305</v>
      </c>
      <c r="G604" s="4">
        <v>90</v>
      </c>
      <c r="H604">
        <v>1</v>
      </c>
      <c r="I604">
        <v>0</v>
      </c>
      <c r="J604">
        <v>3</v>
      </c>
      <c r="K604">
        <v>14</v>
      </c>
      <c r="L604" s="5" t="str">
        <f>VLOOKUP(X604,[7]Inputs!$A:$F,6,FALSE)</f>
        <v>1.0573</v>
      </c>
      <c r="M604" s="5" t="str">
        <f>VLOOKUP(X604,[7]Inputs!$A:$H,8,FALSE)</f>
        <v>1.0125</v>
      </c>
      <c r="N604" s="5" t="str">
        <f>VLOOKUP(X604,[7]Inputs!$A:$H,7,FALSE)</f>
        <v>1.0300</v>
      </c>
      <c r="O604" s="4">
        <v>0</v>
      </c>
      <c r="P604" s="4">
        <v>0</v>
      </c>
      <c r="Q604" s="4">
        <v>0</v>
      </c>
      <c r="R604" s="4">
        <v>0</v>
      </c>
      <c r="S604">
        <f>SQRT((100/(J604*[7]Inputs!$B$9))^2/(K604^2+1))*[7]Inputs!$B$8^2/100</f>
        <v>3.9788737147094158</v>
      </c>
      <c r="T604">
        <f>SQRT((100/(J604*[7]Inputs!$B$9))^2-SQRT((100/(J604*[7]Inputs!$B$9))^2/(K604^2+1))^2)*[7]Inputs!$B$8^2/100/2/PI()/50</f>
        <v>0.17731207749763631</v>
      </c>
      <c r="U604" s="4">
        <v>0</v>
      </c>
      <c r="V604" s="4">
        <v>0</v>
      </c>
      <c r="W604" t="str">
        <f t="shared" si="23"/>
        <v>PSCAD_SMIB_SF_52513_SCR3_XR14_P1_Q0_Vref.1</v>
      </c>
      <c r="X604" t="str">
        <f t="shared" si="24"/>
        <v>1_0_3_14</v>
      </c>
      <c r="Z604" s="4">
        <v>0</v>
      </c>
    </row>
    <row r="605" spans="1:29" x14ac:dyDescent="0.25">
      <c r="A605" t="s">
        <v>807</v>
      </c>
      <c r="B605" t="s">
        <v>55</v>
      </c>
      <c r="C605" t="s">
        <v>287</v>
      </c>
      <c r="D605" t="s">
        <v>1371</v>
      </c>
      <c r="E605">
        <v>52513</v>
      </c>
      <c r="F605" t="s">
        <v>305</v>
      </c>
      <c r="G605">
        <v>90</v>
      </c>
      <c r="H605">
        <v>1</v>
      </c>
      <c r="I605">
        <v>0</v>
      </c>
      <c r="J605">
        <v>3</v>
      </c>
      <c r="K605">
        <v>3</v>
      </c>
      <c r="L605" s="5" t="str">
        <f>VLOOKUP(X605,[7]Inputs!$A:$F,6,FALSE)</f>
        <v>0.9773</v>
      </c>
      <c r="M605" s="5" t="str">
        <f>VLOOKUP(X605,[7]Inputs!$A:$H,8,FALSE)</f>
        <v>1.0125</v>
      </c>
      <c r="N605" s="5" t="str">
        <f>VLOOKUP(X605,[7]Inputs!$A:$H,7,FALSE)</f>
        <v>1.0300</v>
      </c>
      <c r="O605">
        <v>0</v>
      </c>
      <c r="P605">
        <v>0</v>
      </c>
      <c r="Q605">
        <v>0</v>
      </c>
      <c r="R605">
        <v>0</v>
      </c>
      <c r="S605">
        <f>SQRT((100/(J605*[7]Inputs!$B$9))^2/(K605^2+1))*[7]Inputs!$B$8^2/100</f>
        <v>17.660104471401873</v>
      </c>
      <c r="T605">
        <f>SQRT((100/(J605*[7]Inputs!$B$9))^2-SQRT((100/(J605*[7]Inputs!$B$9))^2/(K605^2+1))^2)*[7]Inputs!$B$8^2/100/2/PI()/50</f>
        <v>0.16864157532857349</v>
      </c>
      <c r="U605">
        <v>0</v>
      </c>
      <c r="V605">
        <v>0</v>
      </c>
      <c r="W605" t="str">
        <f t="shared" si="23"/>
        <v>PSCAD_SMIB_SF_52513_SCR3_XR3_P1_Q0_Vref.2</v>
      </c>
      <c r="X605" t="str">
        <f t="shared" si="24"/>
        <v>1_0_3_3</v>
      </c>
      <c r="Z605">
        <v>0</v>
      </c>
    </row>
    <row r="606" spans="1:29" x14ac:dyDescent="0.25">
      <c r="A606" t="s">
        <v>808</v>
      </c>
      <c r="B606" t="s">
        <v>55</v>
      </c>
      <c r="C606" t="s">
        <v>287</v>
      </c>
      <c r="D606" t="s">
        <v>1371</v>
      </c>
      <c r="E606">
        <v>52513</v>
      </c>
      <c r="F606" t="s">
        <v>305</v>
      </c>
      <c r="G606">
        <v>90</v>
      </c>
      <c r="H606">
        <v>1</v>
      </c>
      <c r="I606">
        <v>0</v>
      </c>
      <c r="J606" s="7">
        <v>10.66</v>
      </c>
      <c r="K606" s="7">
        <v>4.88</v>
      </c>
      <c r="L606" s="5" t="e">
        <f>VLOOKUP(X606,[7]Inputs!$A:$F,6,FALSE)</f>
        <v>#N/A</v>
      </c>
      <c r="M606" s="5" t="e">
        <f>VLOOKUP(X606,[7]Inputs!$A:$H,8,FALSE)</f>
        <v>#N/A</v>
      </c>
      <c r="N606" s="5" t="e">
        <f>VLOOKUP(X606,[7]Inputs!$A:$H,7,FALSE)</f>
        <v>#N/A</v>
      </c>
      <c r="O606">
        <v>0</v>
      </c>
      <c r="P606">
        <v>0</v>
      </c>
      <c r="Q606">
        <v>0</v>
      </c>
      <c r="R606">
        <v>0</v>
      </c>
      <c r="S606">
        <f>SQRT((100/(J606*[7]Inputs!$B$9))^2/(K606^2+1))*[7]Inputs!$B$8^2/100</f>
        <v>3.1550440642649038</v>
      </c>
      <c r="T606">
        <f>SQRT((100/(J606*[7]Inputs!$B$9))^2-SQRT((100/(J606*[7]Inputs!$B$9))^2/(K606^2+1))^2)*[7]Inputs!$B$8^2/100/2/PI()/50</f>
        <v>4.9008947789649086E-2</v>
      </c>
      <c r="U606">
        <v>0</v>
      </c>
      <c r="V606">
        <v>0</v>
      </c>
      <c r="W606" t="str">
        <f t="shared" si="23"/>
        <v>PSCAD_SMIB_SF_52513_SCR10.66_XR4.88_P1_Q0_Vref.3</v>
      </c>
      <c r="X606" t="str">
        <f t="shared" si="24"/>
        <v>1_0_10.66_4.88</v>
      </c>
      <c r="Z606">
        <v>0</v>
      </c>
    </row>
    <row r="607" spans="1:29" x14ac:dyDescent="0.25">
      <c r="A607" t="s">
        <v>809</v>
      </c>
      <c r="B607" t="s">
        <v>55</v>
      </c>
      <c r="C607" t="s">
        <v>287</v>
      </c>
      <c r="D607" t="s">
        <v>1371</v>
      </c>
      <c r="E607">
        <v>52513</v>
      </c>
      <c r="F607" t="s">
        <v>305</v>
      </c>
      <c r="G607">
        <v>90</v>
      </c>
      <c r="H607">
        <v>1</v>
      </c>
      <c r="I607">
        <v>0</v>
      </c>
      <c r="J607" s="28">
        <v>6.07</v>
      </c>
      <c r="K607" s="28">
        <v>4.3499999999999996</v>
      </c>
      <c r="L607" s="5" t="e">
        <f>VLOOKUP(X607,[7]Inputs!$A:$F,6,FALSE)</f>
        <v>#N/A</v>
      </c>
      <c r="M607" s="5" t="e">
        <f>VLOOKUP(X607,[7]Inputs!$A:$H,8,FALSE)</f>
        <v>#N/A</v>
      </c>
      <c r="N607" s="5" t="e">
        <f>VLOOKUP(X607,[7]Inputs!$A:$H,7,FALSE)</f>
        <v>#N/A</v>
      </c>
      <c r="O607">
        <v>0</v>
      </c>
      <c r="P607">
        <v>0</v>
      </c>
      <c r="Q607">
        <v>0</v>
      </c>
      <c r="R607">
        <v>0</v>
      </c>
      <c r="S607">
        <f>SQRT((100/(J607*[7]Inputs!$B$9))^2/(K607^2+1))*[7]Inputs!$B$8^2/100</f>
        <v>6.1837783479536759</v>
      </c>
      <c r="T607">
        <f>SQRT((100/(J607*[7]Inputs!$B$9))^2-SQRT((100/(J607*[7]Inputs!$B$9))^2/(K607^2+1))^2)*[7]Inputs!$B$8^2/100/2/PI()/50</f>
        <v>8.5623563522347179E-2</v>
      </c>
      <c r="U607">
        <v>0</v>
      </c>
      <c r="V607">
        <v>0</v>
      </c>
      <c r="W607" t="str">
        <f t="shared" si="23"/>
        <v>PSCAD_SMIB_SF_52513_SCR6.07_XR4.35_P1_Q0_Vref.4</v>
      </c>
      <c r="X607" t="str">
        <f t="shared" si="24"/>
        <v>1_0_6.07_4.35</v>
      </c>
      <c r="Z607">
        <v>0</v>
      </c>
    </row>
    <row r="608" spans="1:29" x14ac:dyDescent="0.25">
      <c r="A608" t="s">
        <v>810</v>
      </c>
      <c r="B608" t="s">
        <v>55</v>
      </c>
      <c r="C608" t="s">
        <v>287</v>
      </c>
      <c r="D608" t="s">
        <v>1371</v>
      </c>
      <c r="E608">
        <v>52513</v>
      </c>
      <c r="F608" t="s">
        <v>305</v>
      </c>
      <c r="G608">
        <v>90</v>
      </c>
      <c r="H608">
        <v>0</v>
      </c>
      <c r="I608">
        <v>0</v>
      </c>
      <c r="J608">
        <v>3</v>
      </c>
      <c r="K608">
        <v>14</v>
      </c>
      <c r="L608" s="5" t="str">
        <f>VLOOKUP(X608,[7]Inputs!$A:$F,6,FALSE)</f>
        <v>1.0298</v>
      </c>
      <c r="M608" s="5" t="str">
        <f>VLOOKUP(X608,[7]Inputs!$A:$H,8,FALSE)</f>
        <v>1.0000</v>
      </c>
      <c r="N608" s="5" t="str">
        <f>VLOOKUP(X608,[7]Inputs!$A:$H,7,FALSE)</f>
        <v>1.0300</v>
      </c>
      <c r="O608">
        <v>0</v>
      </c>
      <c r="P608">
        <v>0</v>
      </c>
      <c r="Q608">
        <v>0</v>
      </c>
      <c r="R608">
        <v>0</v>
      </c>
      <c r="S608">
        <f>SQRT((100/(J608*[7]Inputs!$B$9))^2/(K608^2+1))*[7]Inputs!$B$8^2/100</f>
        <v>3.9788737147094158</v>
      </c>
      <c r="T608">
        <f>SQRT((100/(J608*[7]Inputs!$B$9))^2-SQRT((100/(J608*[7]Inputs!$B$9))^2/(K608^2+1))^2)*[7]Inputs!$B$8^2/100/2/PI()/50</f>
        <v>0.17731207749763631</v>
      </c>
      <c r="U608">
        <v>0</v>
      </c>
      <c r="V608">
        <v>0</v>
      </c>
      <c r="W608" t="str">
        <f t="shared" si="23"/>
        <v>PSCAD_SMIB_SF_52513_SCR3_XR14_P0_Q0_Vref.5</v>
      </c>
      <c r="X608" t="str">
        <f t="shared" si="24"/>
        <v>0_0_3_14</v>
      </c>
      <c r="Z608">
        <v>0</v>
      </c>
    </row>
    <row r="609" spans="1:26" x14ac:dyDescent="0.25">
      <c r="A609" t="s">
        <v>811</v>
      </c>
      <c r="B609" t="s">
        <v>55</v>
      </c>
      <c r="C609" t="s">
        <v>287</v>
      </c>
      <c r="D609" t="s">
        <v>1371</v>
      </c>
      <c r="E609">
        <v>52513</v>
      </c>
      <c r="F609" t="s">
        <v>305</v>
      </c>
      <c r="G609">
        <v>90</v>
      </c>
      <c r="H609">
        <v>0</v>
      </c>
      <c r="I609">
        <v>0</v>
      </c>
      <c r="J609">
        <v>3</v>
      </c>
      <c r="K609">
        <v>3</v>
      </c>
      <c r="L609" s="5" t="str">
        <f>VLOOKUP(X609,[7]Inputs!$A:$F,6,FALSE)</f>
        <v>1.0299</v>
      </c>
      <c r="M609" s="5" t="str">
        <f>VLOOKUP(X609,[7]Inputs!$A:$H,8,FALSE)</f>
        <v>1.0000</v>
      </c>
      <c r="N609" s="5" t="str">
        <f>VLOOKUP(X609,[7]Inputs!$A:$H,7,FALSE)</f>
        <v>1.0300</v>
      </c>
      <c r="O609">
        <v>0</v>
      </c>
      <c r="P609">
        <v>0</v>
      </c>
      <c r="Q609">
        <v>0</v>
      </c>
      <c r="R609">
        <v>0</v>
      </c>
      <c r="S609">
        <f>SQRT((100/(J609*[7]Inputs!$B$9))^2/(K609^2+1))*[7]Inputs!$B$8^2/100</f>
        <v>17.660104471401873</v>
      </c>
      <c r="T609">
        <f>SQRT((100/(J609*[7]Inputs!$B$9))^2-SQRT((100/(J609*[7]Inputs!$B$9))^2/(K609^2+1))^2)*[7]Inputs!$B$8^2/100/2/PI()/50</f>
        <v>0.16864157532857349</v>
      </c>
      <c r="U609">
        <v>0</v>
      </c>
      <c r="V609">
        <v>0</v>
      </c>
      <c r="W609" t="str">
        <f t="shared" si="23"/>
        <v>PSCAD_SMIB_SF_52513_SCR3_XR3_P0_Q0_Vref.6</v>
      </c>
      <c r="X609" t="str">
        <f t="shared" si="24"/>
        <v>0_0_3_3</v>
      </c>
      <c r="Z609">
        <v>0</v>
      </c>
    </row>
    <row r="610" spans="1:26" x14ac:dyDescent="0.25">
      <c r="A610" t="s">
        <v>812</v>
      </c>
      <c r="B610" t="s">
        <v>55</v>
      </c>
      <c r="C610" t="s">
        <v>287</v>
      </c>
      <c r="D610" t="s">
        <v>1371</v>
      </c>
      <c r="E610">
        <v>52513</v>
      </c>
      <c r="F610" t="s">
        <v>305</v>
      </c>
      <c r="G610">
        <v>90</v>
      </c>
      <c r="H610">
        <v>0</v>
      </c>
      <c r="I610">
        <v>0</v>
      </c>
      <c r="J610" s="7">
        <v>10.66</v>
      </c>
      <c r="K610" s="7">
        <v>4.88</v>
      </c>
      <c r="L610" s="5" t="e">
        <f>VLOOKUP(X610,[7]Inputs!$A:$F,6,FALSE)</f>
        <v>#N/A</v>
      </c>
      <c r="M610" s="5" t="e">
        <f>VLOOKUP(X610,[7]Inputs!$A:$H,8,FALSE)</f>
        <v>#N/A</v>
      </c>
      <c r="N610" s="5" t="e">
        <f>VLOOKUP(X610,[7]Inputs!$A:$H,7,FALSE)</f>
        <v>#N/A</v>
      </c>
      <c r="O610">
        <v>0</v>
      </c>
      <c r="P610">
        <v>0</v>
      </c>
      <c r="Q610">
        <v>0</v>
      </c>
      <c r="R610">
        <v>0</v>
      </c>
      <c r="S610">
        <f>SQRT((100/(J610*[7]Inputs!$B$9))^2/(K610^2+1))*[7]Inputs!$B$8^2/100</f>
        <v>3.1550440642649038</v>
      </c>
      <c r="T610">
        <f>SQRT((100/(J610*[7]Inputs!$B$9))^2-SQRT((100/(J610*[7]Inputs!$B$9))^2/(K610^2+1))^2)*[7]Inputs!$B$8^2/100/2/PI()/50</f>
        <v>4.9008947789649086E-2</v>
      </c>
      <c r="U610">
        <v>0</v>
      </c>
      <c r="V610">
        <v>0</v>
      </c>
      <c r="W610" t="str">
        <f t="shared" si="23"/>
        <v>PSCAD_SMIB_SF_52513_SCR10.66_XR4.88_P0_Q0_Vref.7</v>
      </c>
      <c r="X610" t="str">
        <f t="shared" si="24"/>
        <v>0_0_10.66_4.88</v>
      </c>
      <c r="Z610">
        <v>0</v>
      </c>
    </row>
    <row r="611" spans="1:26" x14ac:dyDescent="0.25">
      <c r="A611" t="s">
        <v>813</v>
      </c>
      <c r="B611" t="s">
        <v>55</v>
      </c>
      <c r="C611" t="s">
        <v>287</v>
      </c>
      <c r="D611" t="s">
        <v>1371</v>
      </c>
      <c r="E611">
        <v>52513</v>
      </c>
      <c r="F611" t="s">
        <v>305</v>
      </c>
      <c r="G611">
        <v>90</v>
      </c>
      <c r="H611">
        <v>0</v>
      </c>
      <c r="I611">
        <v>0</v>
      </c>
      <c r="J611" s="28">
        <v>6.07</v>
      </c>
      <c r="K611" s="28">
        <v>4.3499999999999996</v>
      </c>
      <c r="L611" s="5" t="e">
        <f>VLOOKUP(X611,[7]Inputs!$A:$F,6,FALSE)</f>
        <v>#N/A</v>
      </c>
      <c r="M611" s="5" t="e">
        <f>VLOOKUP(X611,[7]Inputs!$A:$H,8,FALSE)</f>
        <v>#N/A</v>
      </c>
      <c r="N611" s="5" t="e">
        <f>VLOOKUP(X611,[7]Inputs!$A:$H,7,FALSE)</f>
        <v>#N/A</v>
      </c>
      <c r="O611">
        <v>0</v>
      </c>
      <c r="P611">
        <v>0</v>
      </c>
      <c r="Q611">
        <v>0</v>
      </c>
      <c r="R611">
        <v>0</v>
      </c>
      <c r="S611">
        <f>SQRT((100/(J611*[7]Inputs!$B$9))^2/(K611^2+1))*[7]Inputs!$B$8^2/100</f>
        <v>6.1837783479536759</v>
      </c>
      <c r="T611">
        <f>SQRT((100/(J611*[7]Inputs!$B$9))^2-SQRT((100/(J611*[7]Inputs!$B$9))^2/(K611^2+1))^2)*[7]Inputs!$B$8^2/100/2/PI()/50</f>
        <v>8.5623563522347179E-2</v>
      </c>
      <c r="U611">
        <v>0</v>
      </c>
      <c r="V611">
        <v>0</v>
      </c>
      <c r="W611" t="str">
        <f t="shared" si="23"/>
        <v>PSCAD_SMIB_SF_52513_SCR6.07_XR4.35_P0_Q0_Vref.8</v>
      </c>
      <c r="X611" t="str">
        <f t="shared" si="24"/>
        <v>0_0_6.07_4.35</v>
      </c>
      <c r="Z611">
        <v>0</v>
      </c>
    </row>
    <row r="612" spans="1:26" x14ac:dyDescent="0.25">
      <c r="A612" t="s">
        <v>1326</v>
      </c>
      <c r="B612" t="s">
        <v>55</v>
      </c>
      <c r="C612" t="s">
        <v>287</v>
      </c>
      <c r="D612" t="s">
        <v>1371</v>
      </c>
      <c r="E612">
        <v>52513</v>
      </c>
      <c r="F612" t="s">
        <v>305</v>
      </c>
      <c r="G612">
        <v>90</v>
      </c>
      <c r="H612">
        <v>1</v>
      </c>
      <c r="I612">
        <v>0.39500000000000002</v>
      </c>
      <c r="J612" s="7">
        <v>10.66</v>
      </c>
      <c r="K612" s="7">
        <v>4.88</v>
      </c>
      <c r="L612" s="5" t="e">
        <f>VLOOKUP(X612,[7]Inputs!$A:$F,6,FALSE)</f>
        <v>#N/A</v>
      </c>
      <c r="M612" s="5" t="e">
        <f>VLOOKUP(X612,[7]Inputs!$A:$H,8,FALSE)</f>
        <v>#N/A</v>
      </c>
      <c r="N612" s="5" t="e">
        <f>VLOOKUP(X612,[7]Inputs!$A:$H,7,FALSE)</f>
        <v>#N/A</v>
      </c>
      <c r="O612">
        <v>0</v>
      </c>
      <c r="P612">
        <v>0</v>
      </c>
      <c r="Q612">
        <v>0</v>
      </c>
      <c r="R612">
        <v>0</v>
      </c>
      <c r="S612">
        <f>SQRT((100/(J612*[7]Inputs!$B$9))^2/(K612^2+1))*[7]Inputs!$B$8^2/100</f>
        <v>3.1550440642649038</v>
      </c>
      <c r="T612">
        <f>SQRT((100/(J612*[7]Inputs!$B$9))^2-SQRT((100/(J612*[7]Inputs!$B$9))^2/(K612^2+1))^2)*[7]Inputs!$B$8^2/100/2/PI()/50</f>
        <v>4.9008947789649086E-2</v>
      </c>
      <c r="U612">
        <v>0</v>
      </c>
      <c r="V612">
        <v>0</v>
      </c>
      <c r="W612" t="str">
        <f t="shared" si="23"/>
        <v>PSCAD_SMIB_SF_52513_SCR10.66_XR4.88_P1_Q0.395_Vref.25</v>
      </c>
      <c r="X612" t="str">
        <f t="shared" si="24"/>
        <v>1_0.395_10.66_4.88</v>
      </c>
      <c r="Z612">
        <v>0</v>
      </c>
    </row>
    <row r="613" spans="1:26" x14ac:dyDescent="0.25">
      <c r="A613" t="s">
        <v>1327</v>
      </c>
      <c r="B613" t="s">
        <v>55</v>
      </c>
      <c r="C613" t="s">
        <v>287</v>
      </c>
      <c r="D613" t="s">
        <v>1371</v>
      </c>
      <c r="E613">
        <v>52513</v>
      </c>
      <c r="F613" t="s">
        <v>305</v>
      </c>
      <c r="G613">
        <v>90</v>
      </c>
      <c r="H613">
        <v>1</v>
      </c>
      <c r="I613">
        <v>-0.39500000000000002</v>
      </c>
      <c r="J613" s="7">
        <v>10.66</v>
      </c>
      <c r="K613" s="7">
        <v>4.88</v>
      </c>
      <c r="L613" s="5" t="e">
        <f>VLOOKUP(X613,[7]Inputs!$A:$F,6,FALSE)</f>
        <v>#N/A</v>
      </c>
      <c r="M613" s="5" t="e">
        <f>VLOOKUP(X613,[7]Inputs!$A:$H,8,FALSE)</f>
        <v>#N/A</v>
      </c>
      <c r="N613" s="5" t="e">
        <f>VLOOKUP(X613,[7]Inputs!$A:$H,7,FALSE)</f>
        <v>#N/A</v>
      </c>
      <c r="O613">
        <v>0</v>
      </c>
      <c r="P613">
        <v>0</v>
      </c>
      <c r="Q613">
        <v>0</v>
      </c>
      <c r="R613">
        <v>0</v>
      </c>
      <c r="S613">
        <f>SQRT((100/(J613*[7]Inputs!$B$9))^2/(K613^2+1))*[7]Inputs!$B$8^2/100</f>
        <v>3.1550440642649038</v>
      </c>
      <c r="T613">
        <f>SQRT((100/(J613*[7]Inputs!$B$9))^2-SQRT((100/(J613*[7]Inputs!$B$9))^2/(K613^2+1))^2)*[7]Inputs!$B$8^2/100/2/PI()/50</f>
        <v>4.9008947789649086E-2</v>
      </c>
      <c r="U613">
        <v>0</v>
      </c>
      <c r="V613">
        <v>0</v>
      </c>
      <c r="W613" t="str">
        <f t="shared" si="23"/>
        <v>PSCAD_SMIB_SF_52513_SCR10.66_XR4.88_P1_Q-0.395_Vref.26</v>
      </c>
      <c r="X613" t="str">
        <f t="shared" si="24"/>
        <v>1_-0.395_10.66_4.88</v>
      </c>
      <c r="Z613">
        <v>0</v>
      </c>
    </row>
    <row r="614" spans="1:26" x14ac:dyDescent="0.25">
      <c r="A614" t="s">
        <v>1328</v>
      </c>
      <c r="B614" t="s">
        <v>55</v>
      </c>
      <c r="C614" t="s">
        <v>287</v>
      </c>
      <c r="D614" t="s">
        <v>1371</v>
      </c>
      <c r="E614">
        <v>52513</v>
      </c>
      <c r="F614" t="s">
        <v>305</v>
      </c>
      <c r="G614">
        <v>90</v>
      </c>
      <c r="H614">
        <v>0</v>
      </c>
      <c r="I614">
        <v>0.39500000000000002</v>
      </c>
      <c r="J614" s="7">
        <v>10.66</v>
      </c>
      <c r="K614" s="7">
        <v>4.88</v>
      </c>
      <c r="L614" s="5" t="e">
        <f>VLOOKUP(X614,[7]Inputs!$A:$F,6,FALSE)</f>
        <v>#N/A</v>
      </c>
      <c r="M614" s="5" t="e">
        <f>VLOOKUP(X614,[7]Inputs!$A:$H,8,FALSE)</f>
        <v>#N/A</v>
      </c>
      <c r="N614" s="5" t="e">
        <f>VLOOKUP(X614,[7]Inputs!$A:$H,7,FALSE)</f>
        <v>#N/A</v>
      </c>
      <c r="O614">
        <v>0</v>
      </c>
      <c r="P614">
        <v>0</v>
      </c>
      <c r="Q614">
        <v>0</v>
      </c>
      <c r="R614">
        <v>0</v>
      </c>
      <c r="S614">
        <f>SQRT((100/(J614*[7]Inputs!$B$9))^2/(K614^2+1))*[7]Inputs!$B$8^2/100</f>
        <v>3.1550440642649038</v>
      </c>
      <c r="T614">
        <f>SQRT((100/(J614*[7]Inputs!$B$9))^2-SQRT((100/(J614*[7]Inputs!$B$9))^2/(K614^2+1))^2)*[7]Inputs!$B$8^2/100/2/PI()/50</f>
        <v>4.9008947789649086E-2</v>
      </c>
      <c r="U614">
        <v>0</v>
      </c>
      <c r="V614">
        <v>0</v>
      </c>
      <c r="W614" t="str">
        <f t="shared" si="23"/>
        <v>PSCAD_SMIB_SF_52513_SCR10.66_XR4.88_P0_Q0.395_Vref.27</v>
      </c>
      <c r="X614" t="str">
        <f t="shared" si="24"/>
        <v>0_0.395_10.66_4.88</v>
      </c>
      <c r="Z614">
        <v>0</v>
      </c>
    </row>
    <row r="615" spans="1:26" x14ac:dyDescent="0.25">
      <c r="A615" t="s">
        <v>1329</v>
      </c>
      <c r="B615" t="s">
        <v>55</v>
      </c>
      <c r="C615" t="s">
        <v>287</v>
      </c>
      <c r="D615" t="s">
        <v>1371</v>
      </c>
      <c r="E615">
        <v>52513</v>
      </c>
      <c r="F615" t="s">
        <v>305</v>
      </c>
      <c r="G615">
        <v>90</v>
      </c>
      <c r="H615">
        <v>0</v>
      </c>
      <c r="I615">
        <v>-0.39500000000000002</v>
      </c>
      <c r="J615" s="7">
        <v>10.66</v>
      </c>
      <c r="K615" s="7">
        <v>4.88</v>
      </c>
      <c r="L615" s="5" t="e">
        <f>VLOOKUP(X615,[7]Inputs!$A:$F,6,FALSE)</f>
        <v>#N/A</v>
      </c>
      <c r="M615" s="5" t="e">
        <f>VLOOKUP(X615,[7]Inputs!$A:$H,8,FALSE)</f>
        <v>#N/A</v>
      </c>
      <c r="N615" s="5" t="e">
        <f>VLOOKUP(X615,[7]Inputs!$A:$H,7,FALSE)</f>
        <v>#N/A</v>
      </c>
      <c r="O615">
        <v>0</v>
      </c>
      <c r="P615">
        <v>0</v>
      </c>
      <c r="Q615">
        <v>0</v>
      </c>
      <c r="R615">
        <v>0</v>
      </c>
      <c r="S615">
        <f>SQRT((100/(J615*[7]Inputs!$B$9))^2/(K615^2+1))*[7]Inputs!$B$8^2/100</f>
        <v>3.1550440642649038</v>
      </c>
      <c r="T615">
        <f>SQRT((100/(J615*[7]Inputs!$B$9))^2-SQRT((100/(J615*[7]Inputs!$B$9))^2/(K615^2+1))^2)*[7]Inputs!$B$8^2/100/2/PI()/50</f>
        <v>4.9008947789649086E-2</v>
      </c>
      <c r="U615">
        <v>0</v>
      </c>
      <c r="V615">
        <v>0</v>
      </c>
      <c r="W615" t="str">
        <f t="shared" si="23"/>
        <v>PSCAD_SMIB_SF_52513_SCR10.66_XR4.88_P0_Q-0.395_Vref.28</v>
      </c>
      <c r="X615" t="str">
        <f t="shared" si="24"/>
        <v>0_-0.395_10.66_4.88</v>
      </c>
      <c r="Z615">
        <v>0</v>
      </c>
    </row>
    <row r="616" spans="1:26" x14ac:dyDescent="0.25">
      <c r="A616" t="s">
        <v>1330</v>
      </c>
      <c r="B616" t="s">
        <v>55</v>
      </c>
      <c r="C616" t="s">
        <v>287</v>
      </c>
      <c r="D616" t="s">
        <v>1371</v>
      </c>
      <c r="E616">
        <v>52513</v>
      </c>
      <c r="F616" t="s">
        <v>305</v>
      </c>
      <c r="G616">
        <v>90</v>
      </c>
      <c r="H616">
        <v>1</v>
      </c>
      <c r="I616">
        <v>0.39500000000000002</v>
      </c>
      <c r="J616" s="28">
        <v>6.07</v>
      </c>
      <c r="K616" s="28">
        <v>4.3499999999999996</v>
      </c>
      <c r="L616" s="5" t="e">
        <f>VLOOKUP(X616,[7]Inputs!$A:$F,6,FALSE)</f>
        <v>#N/A</v>
      </c>
      <c r="M616" s="5" t="e">
        <f>VLOOKUP(X616,[7]Inputs!$A:$H,8,FALSE)</f>
        <v>#N/A</v>
      </c>
      <c r="N616" s="5" t="e">
        <f>VLOOKUP(X616,[7]Inputs!$A:$H,7,FALSE)</f>
        <v>#N/A</v>
      </c>
      <c r="O616">
        <v>0</v>
      </c>
      <c r="P616">
        <v>0</v>
      </c>
      <c r="Q616">
        <v>0</v>
      </c>
      <c r="R616">
        <v>0</v>
      </c>
      <c r="S616">
        <f>SQRT((100/(J616*[7]Inputs!$B$9))^2/(K616^2+1))*[7]Inputs!$B$8^2/100</f>
        <v>6.1837783479536759</v>
      </c>
      <c r="T616">
        <f>SQRT((100/(J616*[7]Inputs!$B$9))^2-SQRT((100/(J616*[7]Inputs!$B$9))^2/(K616^2+1))^2)*[7]Inputs!$B$8^2/100/2/PI()/50</f>
        <v>8.5623563522347179E-2</v>
      </c>
      <c r="U616">
        <v>0</v>
      </c>
      <c r="V616">
        <v>0</v>
      </c>
      <c r="W616" t="str">
        <f t="shared" si="23"/>
        <v>PSCAD_SMIB_SF_52513_SCR6.07_XR4.35_P1_Q0.395_Vref.31</v>
      </c>
      <c r="X616" t="str">
        <f t="shared" si="24"/>
        <v>1_0.395_6.07_4.35</v>
      </c>
      <c r="Z616">
        <v>0</v>
      </c>
    </row>
    <row r="617" spans="1:26" x14ac:dyDescent="0.25">
      <c r="A617" t="s">
        <v>1331</v>
      </c>
      <c r="B617" t="s">
        <v>55</v>
      </c>
      <c r="C617" t="s">
        <v>287</v>
      </c>
      <c r="D617" t="s">
        <v>1371</v>
      </c>
      <c r="E617">
        <v>52513</v>
      </c>
      <c r="F617" t="s">
        <v>305</v>
      </c>
      <c r="G617">
        <v>90</v>
      </c>
      <c r="H617">
        <v>1</v>
      </c>
      <c r="I617">
        <v>-0.39500000000000002</v>
      </c>
      <c r="J617">
        <v>6.07</v>
      </c>
      <c r="K617">
        <v>4.3499999999999996</v>
      </c>
      <c r="L617" s="5" t="e">
        <f>VLOOKUP(X617,[7]Inputs!$A:$F,6,FALSE)</f>
        <v>#N/A</v>
      </c>
      <c r="M617" s="5" t="e">
        <f>VLOOKUP(X617,[7]Inputs!$A:$H,8,FALSE)</f>
        <v>#N/A</v>
      </c>
      <c r="N617" s="5" t="e">
        <f>VLOOKUP(X617,[7]Inputs!$A:$H,7,FALSE)</f>
        <v>#N/A</v>
      </c>
      <c r="O617">
        <v>0</v>
      </c>
      <c r="P617">
        <v>0</v>
      </c>
      <c r="Q617">
        <v>0</v>
      </c>
      <c r="R617">
        <v>0</v>
      </c>
      <c r="S617">
        <f>SQRT((100/(J617*[7]Inputs!$B$9))^2/(K617^2+1))*[7]Inputs!$B$8^2/100</f>
        <v>6.1837783479536759</v>
      </c>
      <c r="T617">
        <f>SQRT((100/(J617*[7]Inputs!$B$9))^2-SQRT((100/(J617*[7]Inputs!$B$9))^2/(K617^2+1))^2)*[7]Inputs!$B$8^2/100/2/PI()/50</f>
        <v>8.5623563522347179E-2</v>
      </c>
      <c r="U617">
        <v>0</v>
      </c>
      <c r="V617">
        <v>0</v>
      </c>
      <c r="W617" t="str">
        <f t="shared" si="23"/>
        <v>PSCAD_SMIB_SF_52513_SCR6.07_XR4.35_P1_Q-0.395_Vref.32</v>
      </c>
      <c r="X617" t="str">
        <f t="shared" si="24"/>
        <v>1_-0.395_6.07_4.35</v>
      </c>
      <c r="Z617">
        <v>0</v>
      </c>
    </row>
    <row r="618" spans="1:26" x14ac:dyDescent="0.25">
      <c r="A618" t="s">
        <v>1332</v>
      </c>
      <c r="B618" t="s">
        <v>55</v>
      </c>
      <c r="C618" t="s">
        <v>287</v>
      </c>
      <c r="D618" t="s">
        <v>1371</v>
      </c>
      <c r="E618">
        <v>52513</v>
      </c>
      <c r="F618" t="s">
        <v>305</v>
      </c>
      <c r="G618">
        <v>90</v>
      </c>
      <c r="H618">
        <v>0</v>
      </c>
      <c r="I618">
        <v>0.39500000000000002</v>
      </c>
      <c r="J618" s="28">
        <v>6.07</v>
      </c>
      <c r="K618" s="28">
        <v>4.3499999999999996</v>
      </c>
      <c r="L618" s="5" t="e">
        <f>VLOOKUP(X618,[7]Inputs!$A:$F,6,FALSE)</f>
        <v>#N/A</v>
      </c>
      <c r="M618" s="5" t="e">
        <f>VLOOKUP(X618,[7]Inputs!$A:$H,8,FALSE)</f>
        <v>#N/A</v>
      </c>
      <c r="N618" s="5" t="e">
        <f>VLOOKUP(X618,[7]Inputs!$A:$H,7,FALSE)</f>
        <v>#N/A</v>
      </c>
      <c r="O618">
        <v>0</v>
      </c>
      <c r="P618">
        <v>0</v>
      </c>
      <c r="Q618">
        <v>0</v>
      </c>
      <c r="R618">
        <v>0</v>
      </c>
      <c r="S618">
        <f>SQRT((100/(J618*[7]Inputs!$B$9))^2/(K618^2+1))*[7]Inputs!$B$8^2/100</f>
        <v>6.1837783479536759</v>
      </c>
      <c r="T618">
        <f>SQRT((100/(J618*[7]Inputs!$B$9))^2-SQRT((100/(J618*[7]Inputs!$B$9))^2/(K618^2+1))^2)*[7]Inputs!$B$8^2/100/2/PI()/50</f>
        <v>8.5623563522347179E-2</v>
      </c>
      <c r="U618">
        <v>0</v>
      </c>
      <c r="V618">
        <v>0</v>
      </c>
      <c r="W618" t="str">
        <f t="shared" si="23"/>
        <v>PSCAD_SMIB_SF_52513_SCR6.07_XR4.35_P0_Q0.395_Vref.33</v>
      </c>
      <c r="X618" t="str">
        <f t="shared" si="24"/>
        <v>0_0.395_6.07_4.35</v>
      </c>
      <c r="Z618">
        <v>0</v>
      </c>
    </row>
    <row r="619" spans="1:26" x14ac:dyDescent="0.25">
      <c r="A619" t="s">
        <v>1333</v>
      </c>
      <c r="B619" t="s">
        <v>55</v>
      </c>
      <c r="C619" t="s">
        <v>287</v>
      </c>
      <c r="D619" t="s">
        <v>1371</v>
      </c>
      <c r="E619">
        <v>52513</v>
      </c>
      <c r="F619" t="s">
        <v>305</v>
      </c>
      <c r="G619">
        <v>90</v>
      </c>
      <c r="H619">
        <v>0</v>
      </c>
      <c r="I619">
        <v>-0.39500000000000002</v>
      </c>
      <c r="J619" s="28">
        <v>6.07</v>
      </c>
      <c r="K619" s="28">
        <v>4.3499999999999996</v>
      </c>
      <c r="L619" s="5" t="e">
        <f>VLOOKUP(X619,[7]Inputs!$A:$F,6,FALSE)</f>
        <v>#N/A</v>
      </c>
      <c r="M619" s="5" t="e">
        <f>VLOOKUP(X619,[7]Inputs!$A:$H,8,FALSE)</f>
        <v>#N/A</v>
      </c>
      <c r="N619" s="5" t="e">
        <f>VLOOKUP(X619,[7]Inputs!$A:$H,7,FALSE)</f>
        <v>#N/A</v>
      </c>
      <c r="O619">
        <v>0</v>
      </c>
      <c r="P619">
        <v>0</v>
      </c>
      <c r="Q619">
        <v>0</v>
      </c>
      <c r="R619">
        <v>0</v>
      </c>
      <c r="S619">
        <f>SQRT((100/(J619*[7]Inputs!$B$9))^2/(K619^2+1))*[7]Inputs!$B$8^2/100</f>
        <v>6.1837783479536759</v>
      </c>
      <c r="T619">
        <f>SQRT((100/(J619*[7]Inputs!$B$9))^2-SQRT((100/(J619*[7]Inputs!$B$9))^2/(K619^2+1))^2)*[7]Inputs!$B$8^2/100/2/PI()/50</f>
        <v>8.5623563522347179E-2</v>
      </c>
      <c r="U619">
        <v>0</v>
      </c>
      <c r="V619">
        <v>0</v>
      </c>
      <c r="W619" t="str">
        <f t="shared" si="23"/>
        <v>PSCAD_SMIB_SF_52513_SCR6.07_XR4.35_P0_Q-0.395_Vref.34</v>
      </c>
      <c r="X619" t="str">
        <f t="shared" si="24"/>
        <v>0_-0.395_6.07_4.35</v>
      </c>
      <c r="Z619">
        <v>0</v>
      </c>
    </row>
    <row r="620" spans="1:26" x14ac:dyDescent="0.25">
      <c r="A620" t="s">
        <v>814</v>
      </c>
      <c r="B620" t="s">
        <v>55</v>
      </c>
      <c r="C620" t="s">
        <v>288</v>
      </c>
      <c r="D620" t="s">
        <v>1371</v>
      </c>
      <c r="E620">
        <v>52513</v>
      </c>
      <c r="F620" t="s">
        <v>305</v>
      </c>
      <c r="G620">
        <v>90</v>
      </c>
      <c r="H620">
        <v>1</v>
      </c>
      <c r="I620">
        <v>0.39500000000000002</v>
      </c>
      <c r="J620" s="7">
        <v>10.66</v>
      </c>
      <c r="K620" s="7">
        <v>4.88</v>
      </c>
      <c r="L620" s="5" t="e">
        <f>VLOOKUP(X620,[7]Inputs!$A:$F,6,FALSE)</f>
        <v>#N/A</v>
      </c>
      <c r="M620" s="5" t="e">
        <f>VLOOKUP(X620,[7]Inputs!$A:$H,8,FALSE)</f>
        <v>#N/A</v>
      </c>
      <c r="N620" s="5" t="e">
        <f>VLOOKUP(X620,[7]Inputs!$A:$H,7,FALSE)</f>
        <v>#N/A</v>
      </c>
      <c r="O620">
        <v>0</v>
      </c>
      <c r="P620">
        <v>0</v>
      </c>
      <c r="Q620">
        <v>0</v>
      </c>
      <c r="R620">
        <v>0</v>
      </c>
      <c r="S620">
        <f>SQRT((100/(J620*[7]Inputs!$B$9))^2/(K620^2+1))*[7]Inputs!$B$8^2/100</f>
        <v>3.1550440642649038</v>
      </c>
      <c r="T620">
        <f>SQRT((100/(J620*[7]Inputs!$B$9))^2-SQRT((100/(J620*[7]Inputs!$B$9))^2/(K620^2+1))^2)*[7]Inputs!$B$8^2/100/2/PI()/50</f>
        <v>4.9008947789649086E-2</v>
      </c>
      <c r="U620">
        <v>0</v>
      </c>
      <c r="V620">
        <v>0</v>
      </c>
      <c r="W620" t="str">
        <f t="shared" si="23"/>
        <v>PSCAD_SMIB_SF_52513_SCR10.66_XR4.88_P1_Q0.395_Vref.13</v>
      </c>
      <c r="X620" t="str">
        <f t="shared" si="24"/>
        <v>1_0.395_10.66_4.88</v>
      </c>
      <c r="Z620">
        <v>0</v>
      </c>
    </row>
    <row r="621" spans="1:26" x14ac:dyDescent="0.25">
      <c r="A621" t="s">
        <v>815</v>
      </c>
      <c r="B621" t="s">
        <v>55</v>
      </c>
      <c r="C621" t="s">
        <v>288</v>
      </c>
      <c r="D621" t="s">
        <v>1371</v>
      </c>
      <c r="E621">
        <v>52513</v>
      </c>
      <c r="F621" t="s">
        <v>305</v>
      </c>
      <c r="G621">
        <v>90</v>
      </c>
      <c r="H621">
        <v>1</v>
      </c>
      <c r="I621">
        <v>0.39500000000000002</v>
      </c>
      <c r="J621" s="28">
        <v>6.07</v>
      </c>
      <c r="K621" s="28">
        <v>4.3499999999999996</v>
      </c>
      <c r="L621" s="5" t="e">
        <f>VLOOKUP(X621,[7]Inputs!$A:$F,6,FALSE)</f>
        <v>#N/A</v>
      </c>
      <c r="M621" s="5" t="e">
        <f>VLOOKUP(X621,[7]Inputs!$A:$H,8,FALSE)</f>
        <v>#N/A</v>
      </c>
      <c r="N621" s="5" t="e">
        <f>VLOOKUP(X621,[7]Inputs!$A:$H,7,FALSE)</f>
        <v>#N/A</v>
      </c>
      <c r="O621">
        <v>0</v>
      </c>
      <c r="P621">
        <v>0</v>
      </c>
      <c r="Q621">
        <v>0</v>
      </c>
      <c r="R621">
        <v>0</v>
      </c>
      <c r="S621">
        <f>SQRT((100/(J621*[7]Inputs!$B$9))^2/(K621^2+1))*[7]Inputs!$B$8^2/100</f>
        <v>6.1837783479536759</v>
      </c>
      <c r="T621">
        <f>SQRT((100/(J621*[7]Inputs!$B$9))^2-SQRT((100/(J621*[7]Inputs!$B$9))^2/(K621^2+1))^2)*[7]Inputs!$B$8^2/100/2/PI()/50</f>
        <v>8.5623563522347179E-2</v>
      </c>
      <c r="U621">
        <v>0</v>
      </c>
      <c r="V621">
        <v>0</v>
      </c>
      <c r="W621" t="str">
        <f t="shared" si="23"/>
        <v>PSCAD_SMIB_SF_52513_SCR6.07_XR4.35_P1_Q0.395_Vref.14</v>
      </c>
      <c r="X621" t="str">
        <f t="shared" si="24"/>
        <v>1_0.395_6.07_4.35</v>
      </c>
      <c r="Z621">
        <v>0</v>
      </c>
    </row>
    <row r="622" spans="1:26" x14ac:dyDescent="0.25">
      <c r="A622" t="s">
        <v>816</v>
      </c>
      <c r="B622" t="s">
        <v>55</v>
      </c>
      <c r="C622" t="s">
        <v>288</v>
      </c>
      <c r="D622" t="s">
        <v>1371</v>
      </c>
      <c r="E622">
        <v>52513</v>
      </c>
      <c r="F622" t="s">
        <v>305</v>
      </c>
      <c r="G622">
        <v>90</v>
      </c>
      <c r="H622">
        <v>0</v>
      </c>
      <c r="I622">
        <v>0.39500000000000002</v>
      </c>
      <c r="J622" s="7">
        <v>10.66</v>
      </c>
      <c r="K622" s="7">
        <v>4.88</v>
      </c>
      <c r="L622" s="5" t="e">
        <f>VLOOKUP(X622,[7]Inputs!$A:$F,6,FALSE)</f>
        <v>#N/A</v>
      </c>
      <c r="M622" s="5" t="e">
        <f>VLOOKUP(X622,[7]Inputs!$A:$H,8,FALSE)</f>
        <v>#N/A</v>
      </c>
      <c r="N622" s="5" t="e">
        <f>VLOOKUP(X622,[7]Inputs!$A:$H,7,FALSE)</f>
        <v>#N/A</v>
      </c>
      <c r="O622">
        <v>0</v>
      </c>
      <c r="P622">
        <v>0</v>
      </c>
      <c r="Q622">
        <v>0</v>
      </c>
      <c r="R622">
        <v>0</v>
      </c>
      <c r="S622">
        <f>SQRT((100/(J622*[7]Inputs!$B$9))^2/(K622^2+1))*[7]Inputs!$B$8^2/100</f>
        <v>3.1550440642649038</v>
      </c>
      <c r="T622">
        <f>SQRT((100/(J622*[7]Inputs!$B$9))^2-SQRT((100/(J622*[7]Inputs!$B$9))^2/(K622^2+1))^2)*[7]Inputs!$B$8^2/100/2/PI()/50</f>
        <v>4.9008947789649086E-2</v>
      </c>
      <c r="U622">
        <v>0</v>
      </c>
      <c r="V622">
        <v>0</v>
      </c>
      <c r="W622" t="str">
        <f t="shared" si="23"/>
        <v>PSCAD_SMIB_SF_52513_SCR10.66_XR4.88_P0_Q0.395_Vref.15</v>
      </c>
      <c r="X622" t="str">
        <f t="shared" si="24"/>
        <v>0_0.395_10.66_4.88</v>
      </c>
      <c r="Z622">
        <v>0</v>
      </c>
    </row>
    <row r="623" spans="1:26" x14ac:dyDescent="0.25">
      <c r="A623" t="s">
        <v>817</v>
      </c>
      <c r="B623" t="s">
        <v>55</v>
      </c>
      <c r="C623" t="s">
        <v>288</v>
      </c>
      <c r="D623" t="s">
        <v>1371</v>
      </c>
      <c r="E623">
        <v>52513</v>
      </c>
      <c r="F623" t="s">
        <v>305</v>
      </c>
      <c r="G623">
        <v>90</v>
      </c>
      <c r="H623">
        <v>0</v>
      </c>
      <c r="I623">
        <v>0.39500000000000002</v>
      </c>
      <c r="J623" s="28">
        <v>6.07</v>
      </c>
      <c r="K623" s="28">
        <v>4.3499999999999996</v>
      </c>
      <c r="L623" s="5" t="e">
        <f>VLOOKUP(X623,[7]Inputs!$A:$F,6,FALSE)</f>
        <v>#N/A</v>
      </c>
      <c r="M623" s="5" t="e">
        <f>VLOOKUP(X623,[7]Inputs!$A:$H,8,FALSE)</f>
        <v>#N/A</v>
      </c>
      <c r="N623" s="5" t="e">
        <f>VLOOKUP(X623,[7]Inputs!$A:$H,7,FALSE)</f>
        <v>#N/A</v>
      </c>
      <c r="O623">
        <v>0</v>
      </c>
      <c r="P623">
        <v>0</v>
      </c>
      <c r="Q623">
        <v>0</v>
      </c>
      <c r="R623">
        <v>0</v>
      </c>
      <c r="S623">
        <f>SQRT((100/(J623*[7]Inputs!$B$9))^2/(K623^2+1))*[7]Inputs!$B$8^2/100</f>
        <v>6.1837783479536759</v>
      </c>
      <c r="T623">
        <f>SQRT((100/(J623*[7]Inputs!$B$9))^2-SQRT((100/(J623*[7]Inputs!$B$9))^2/(K623^2+1))^2)*[7]Inputs!$B$8^2/100/2/PI()/50</f>
        <v>8.5623563522347179E-2</v>
      </c>
      <c r="U623">
        <v>0</v>
      </c>
      <c r="V623">
        <v>0</v>
      </c>
      <c r="W623" t="str">
        <f t="shared" si="23"/>
        <v>PSCAD_SMIB_SF_52513_SCR6.07_XR4.35_P0_Q0.395_Vref.16</v>
      </c>
      <c r="X623" t="str">
        <f t="shared" si="24"/>
        <v>0_0.395_6.07_4.35</v>
      </c>
      <c r="Z623">
        <v>0</v>
      </c>
    </row>
    <row r="624" spans="1:26" x14ac:dyDescent="0.25">
      <c r="A624" t="s">
        <v>818</v>
      </c>
      <c r="B624" t="s">
        <v>55</v>
      </c>
      <c r="C624" t="s">
        <v>289</v>
      </c>
      <c r="D624" t="s">
        <v>1371</v>
      </c>
      <c r="E624">
        <v>52513</v>
      </c>
      <c r="F624" t="s">
        <v>305</v>
      </c>
      <c r="G624">
        <v>90</v>
      </c>
      <c r="H624">
        <v>1</v>
      </c>
      <c r="I624">
        <v>-0.39500000000000002</v>
      </c>
      <c r="J624" s="7">
        <v>10.66</v>
      </c>
      <c r="K624" s="7">
        <v>4.88</v>
      </c>
      <c r="L624" s="5" t="e">
        <f>VLOOKUP(X624,[7]Inputs!$A:$F,6,FALSE)</f>
        <v>#N/A</v>
      </c>
      <c r="M624" s="5" t="e">
        <f>VLOOKUP(X624,[7]Inputs!$A:$H,8,FALSE)</f>
        <v>#N/A</v>
      </c>
      <c r="N624" s="5" t="e">
        <f>VLOOKUP(X624,[7]Inputs!$A:$H,7,FALSE)</f>
        <v>#N/A</v>
      </c>
      <c r="O624">
        <v>0</v>
      </c>
      <c r="P624">
        <v>0</v>
      </c>
      <c r="Q624">
        <v>0</v>
      </c>
      <c r="R624">
        <v>0</v>
      </c>
      <c r="S624">
        <f>SQRT((100/(J624*[7]Inputs!$B$9))^2/(K624^2+1))*[7]Inputs!$B$8^2/100</f>
        <v>3.1550440642649038</v>
      </c>
      <c r="T624">
        <f>SQRT((100/(J624*[7]Inputs!$B$9))^2-SQRT((100/(J624*[7]Inputs!$B$9))^2/(K624^2+1))^2)*[7]Inputs!$B$8^2/100/2/PI()/50</f>
        <v>4.9008947789649086E-2</v>
      </c>
      <c r="U624">
        <v>0</v>
      </c>
      <c r="V624">
        <v>0</v>
      </c>
      <c r="W624" t="str">
        <f t="shared" si="23"/>
        <v>PSCAD_SMIB_SF_52513_SCR10.66_XR4.88_P1_Q-0.395_Vref.19</v>
      </c>
      <c r="X624" t="str">
        <f t="shared" si="24"/>
        <v>1_-0.395_10.66_4.88</v>
      </c>
      <c r="Z624">
        <v>0</v>
      </c>
    </row>
    <row r="625" spans="1:26" x14ac:dyDescent="0.25">
      <c r="A625" t="s">
        <v>819</v>
      </c>
      <c r="B625" t="s">
        <v>55</v>
      </c>
      <c r="C625" t="s">
        <v>289</v>
      </c>
      <c r="D625" t="s">
        <v>1371</v>
      </c>
      <c r="E625">
        <v>52513</v>
      </c>
      <c r="F625" t="s">
        <v>305</v>
      </c>
      <c r="G625">
        <v>90</v>
      </c>
      <c r="H625">
        <v>1</v>
      </c>
      <c r="I625">
        <v>-0.39500000000000002</v>
      </c>
      <c r="J625">
        <v>6.07</v>
      </c>
      <c r="K625">
        <v>4.3499999999999996</v>
      </c>
      <c r="L625" s="5" t="e">
        <f>VLOOKUP(X625,[7]Inputs!$A:$F,6,FALSE)</f>
        <v>#N/A</v>
      </c>
      <c r="M625" s="5" t="e">
        <f>VLOOKUP(X625,[7]Inputs!$A:$H,8,FALSE)</f>
        <v>#N/A</v>
      </c>
      <c r="N625" s="5" t="e">
        <f>VLOOKUP(X625,[7]Inputs!$A:$H,7,FALSE)</f>
        <v>#N/A</v>
      </c>
      <c r="O625">
        <v>0</v>
      </c>
      <c r="P625">
        <v>0</v>
      </c>
      <c r="Q625">
        <v>0</v>
      </c>
      <c r="R625">
        <v>0</v>
      </c>
      <c r="S625">
        <f>SQRT((100/(J625*[7]Inputs!$B$9))^2/(K625^2+1))*[7]Inputs!$B$8^2/100</f>
        <v>6.1837783479536759</v>
      </c>
      <c r="T625">
        <f>SQRT((100/(J625*[7]Inputs!$B$9))^2-SQRT((100/(J625*[7]Inputs!$B$9))^2/(K625^2+1))^2)*[7]Inputs!$B$8^2/100/2/PI()/50</f>
        <v>8.5623563522347179E-2</v>
      </c>
      <c r="U625">
        <v>0</v>
      </c>
      <c r="V625">
        <v>0</v>
      </c>
      <c r="W625" t="str">
        <f t="shared" si="23"/>
        <v>PSCAD_SMIB_SF_52513_SCR6.07_XR4.35_P1_Q-0.395_Vref.20</v>
      </c>
      <c r="X625" t="str">
        <f t="shared" si="24"/>
        <v>1_-0.395_6.07_4.35</v>
      </c>
      <c r="Z625">
        <v>0</v>
      </c>
    </row>
    <row r="626" spans="1:26" x14ac:dyDescent="0.25">
      <c r="A626" t="s">
        <v>820</v>
      </c>
      <c r="B626" t="s">
        <v>55</v>
      </c>
      <c r="C626" t="s">
        <v>289</v>
      </c>
      <c r="D626" t="s">
        <v>1371</v>
      </c>
      <c r="E626">
        <v>52513</v>
      </c>
      <c r="F626" t="s">
        <v>305</v>
      </c>
      <c r="G626">
        <v>90</v>
      </c>
      <c r="H626">
        <v>0</v>
      </c>
      <c r="I626">
        <v>-0.39500000000000002</v>
      </c>
      <c r="J626" s="7">
        <v>10.66</v>
      </c>
      <c r="K626" s="7">
        <v>4.88</v>
      </c>
      <c r="L626" s="5" t="e">
        <f>VLOOKUP(X626,[7]Inputs!$A:$F,6,FALSE)</f>
        <v>#N/A</v>
      </c>
      <c r="M626" s="5" t="e">
        <f>VLOOKUP(X626,[7]Inputs!$A:$H,8,FALSE)</f>
        <v>#N/A</v>
      </c>
      <c r="N626" s="5" t="e">
        <f>VLOOKUP(X626,[7]Inputs!$A:$H,7,FALSE)</f>
        <v>#N/A</v>
      </c>
      <c r="O626">
        <v>0</v>
      </c>
      <c r="P626">
        <v>0</v>
      </c>
      <c r="Q626">
        <v>0</v>
      </c>
      <c r="R626">
        <v>0</v>
      </c>
      <c r="S626">
        <f>SQRT((100/(J626*[7]Inputs!$B$9))^2/(K626^2+1))*[7]Inputs!$B$8^2/100</f>
        <v>3.1550440642649038</v>
      </c>
      <c r="T626">
        <f>SQRT((100/(J626*[7]Inputs!$B$9))^2-SQRT((100/(J626*[7]Inputs!$B$9))^2/(K626^2+1))^2)*[7]Inputs!$B$8^2/100/2/PI()/50</f>
        <v>4.9008947789649086E-2</v>
      </c>
      <c r="U626">
        <v>0</v>
      </c>
      <c r="V626">
        <v>0</v>
      </c>
      <c r="W626" t="str">
        <f t="shared" si="23"/>
        <v>PSCAD_SMIB_SF_52513_SCR10.66_XR4.88_P0_Q-0.395_Vref.21</v>
      </c>
      <c r="X626" t="str">
        <f t="shared" si="24"/>
        <v>0_-0.395_10.66_4.88</v>
      </c>
      <c r="Z626">
        <v>0</v>
      </c>
    </row>
    <row r="627" spans="1:26" x14ac:dyDescent="0.25">
      <c r="A627" t="s">
        <v>821</v>
      </c>
      <c r="B627" t="s">
        <v>55</v>
      </c>
      <c r="C627" t="s">
        <v>289</v>
      </c>
      <c r="D627" t="s">
        <v>1371</v>
      </c>
      <c r="E627">
        <v>52513</v>
      </c>
      <c r="F627" t="s">
        <v>305</v>
      </c>
      <c r="G627">
        <v>90</v>
      </c>
      <c r="H627">
        <v>0</v>
      </c>
      <c r="I627">
        <v>-0.39500000000000002</v>
      </c>
      <c r="J627" s="28">
        <v>6.07</v>
      </c>
      <c r="K627" s="28">
        <v>4.3499999999999996</v>
      </c>
      <c r="L627" s="5" t="e">
        <f>VLOOKUP(X627,[7]Inputs!$A:$F,6,FALSE)</f>
        <v>#N/A</v>
      </c>
      <c r="M627" s="5" t="e">
        <f>VLOOKUP(X627,[7]Inputs!$A:$H,8,FALSE)</f>
        <v>#N/A</v>
      </c>
      <c r="N627" s="5" t="e">
        <f>VLOOKUP(X627,[7]Inputs!$A:$H,7,FALSE)</f>
        <v>#N/A</v>
      </c>
      <c r="O627">
        <v>0</v>
      </c>
      <c r="P627">
        <v>0</v>
      </c>
      <c r="Q627">
        <v>0</v>
      </c>
      <c r="R627">
        <v>0</v>
      </c>
      <c r="S627">
        <f>SQRT((100/(J627*[7]Inputs!$B$9))^2/(K627^2+1))*[7]Inputs!$B$8^2/100</f>
        <v>6.1837783479536759</v>
      </c>
      <c r="T627">
        <f>SQRT((100/(J627*[7]Inputs!$B$9))^2-SQRT((100/(J627*[7]Inputs!$B$9))^2/(K627^2+1))^2)*[7]Inputs!$B$8^2/100/2/PI()/50</f>
        <v>8.5623563522347179E-2</v>
      </c>
      <c r="U627">
        <v>0</v>
      </c>
      <c r="V627">
        <v>0</v>
      </c>
      <c r="W627" t="str">
        <f t="shared" si="23"/>
        <v>PSCAD_SMIB_SF_52513_SCR6.07_XR4.35_P0_Q-0.395_Vref.22</v>
      </c>
      <c r="X627" t="str">
        <f t="shared" si="24"/>
        <v>0_-0.395_6.07_4.35</v>
      </c>
      <c r="Z627">
        <v>0</v>
      </c>
    </row>
    <row r="628" spans="1:26" x14ac:dyDescent="0.25">
      <c r="A628" t="s">
        <v>822</v>
      </c>
      <c r="B628" t="s">
        <v>55</v>
      </c>
      <c r="C628" t="s">
        <v>290</v>
      </c>
      <c r="D628" t="s">
        <v>1371</v>
      </c>
      <c r="E628">
        <v>52513</v>
      </c>
      <c r="F628" t="s">
        <v>305</v>
      </c>
      <c r="G628">
        <v>90</v>
      </c>
      <c r="H628">
        <v>1</v>
      </c>
      <c r="I628">
        <v>0</v>
      </c>
      <c r="J628">
        <v>3</v>
      </c>
      <c r="K628">
        <v>14</v>
      </c>
      <c r="L628" s="5" t="str">
        <f>VLOOKUP(X628,[7]Inputs!$A:$F,6,FALSE)</f>
        <v>1.0573</v>
      </c>
      <c r="M628" s="5" t="str">
        <f>VLOOKUP(X628,[7]Inputs!$A:$H,8,FALSE)</f>
        <v>1.0125</v>
      </c>
      <c r="N628" s="5" t="str">
        <f>VLOOKUP(X628,[7]Inputs!$A:$H,7,FALSE)</f>
        <v>1.0300</v>
      </c>
      <c r="O628">
        <v>0</v>
      </c>
      <c r="P628">
        <v>0</v>
      </c>
      <c r="Q628">
        <v>0</v>
      </c>
      <c r="R628">
        <v>0</v>
      </c>
      <c r="S628">
        <f>SQRT((100/(J628*[7]Inputs!$B$9))^2/(K628^2+1))*[7]Inputs!$B$8^2/100</f>
        <v>3.9788737147094158</v>
      </c>
      <c r="T628">
        <f>SQRT((100/(J628*[7]Inputs!$B$9))^2-SQRT((100/(J628*[7]Inputs!$B$9))^2/(K628^2+1))^2)*[7]Inputs!$B$8^2/100/2/PI()/50</f>
        <v>0.17731207749763631</v>
      </c>
      <c r="U628">
        <v>0</v>
      </c>
      <c r="V628">
        <v>0</v>
      </c>
      <c r="W628" t="str">
        <f t="shared" si="23"/>
        <v>PSCAD_SMIB_SF_52513_SCR3_XR14_P1_Q0_Vgrid.1</v>
      </c>
      <c r="X628" t="str">
        <f t="shared" si="24"/>
        <v>1_0_3_14</v>
      </c>
      <c r="Z628">
        <v>0</v>
      </c>
    </row>
    <row r="629" spans="1:26" x14ac:dyDescent="0.25">
      <c r="A629" t="s">
        <v>823</v>
      </c>
      <c r="B629" t="s">
        <v>55</v>
      </c>
      <c r="C629" t="s">
        <v>290</v>
      </c>
      <c r="D629" t="s">
        <v>1371</v>
      </c>
      <c r="E629">
        <v>52513</v>
      </c>
      <c r="F629" t="s">
        <v>305</v>
      </c>
      <c r="G629">
        <v>90</v>
      </c>
      <c r="H629">
        <v>1</v>
      </c>
      <c r="I629">
        <v>0</v>
      </c>
      <c r="J629">
        <v>3</v>
      </c>
      <c r="K629">
        <v>3</v>
      </c>
      <c r="L629" s="5" t="str">
        <f>VLOOKUP(X629,[7]Inputs!$A:$F,6,FALSE)</f>
        <v>0.9773</v>
      </c>
      <c r="M629" s="5" t="str">
        <f>VLOOKUP(X629,[7]Inputs!$A:$H,8,FALSE)</f>
        <v>1.0125</v>
      </c>
      <c r="N629" s="5" t="str">
        <f>VLOOKUP(X629,[7]Inputs!$A:$H,7,FALSE)</f>
        <v>1.0300</v>
      </c>
      <c r="O629">
        <v>0</v>
      </c>
      <c r="P629">
        <v>0</v>
      </c>
      <c r="Q629">
        <v>0</v>
      </c>
      <c r="R629">
        <v>0</v>
      </c>
      <c r="S629">
        <f>SQRT((100/(J629*[7]Inputs!$B$9))^2/(K629^2+1))*[7]Inputs!$B$8^2/100</f>
        <v>17.660104471401873</v>
      </c>
      <c r="T629">
        <f>SQRT((100/(J629*[7]Inputs!$B$9))^2-SQRT((100/(J629*[7]Inputs!$B$9))^2/(K629^2+1))^2)*[7]Inputs!$B$8^2/100/2/PI()/50</f>
        <v>0.16864157532857349</v>
      </c>
      <c r="U629">
        <v>0</v>
      </c>
      <c r="V629">
        <v>0</v>
      </c>
      <c r="W629" t="str">
        <f t="shared" si="23"/>
        <v>PSCAD_SMIB_SF_52513_SCR3_XR3_P1_Q0_Vgrid.2</v>
      </c>
      <c r="X629" t="str">
        <f t="shared" si="24"/>
        <v>1_0_3_3</v>
      </c>
      <c r="Z629">
        <v>0</v>
      </c>
    </row>
    <row r="630" spans="1:26" x14ac:dyDescent="0.25">
      <c r="A630" t="s">
        <v>824</v>
      </c>
      <c r="B630" t="s">
        <v>55</v>
      </c>
      <c r="C630" t="s">
        <v>290</v>
      </c>
      <c r="D630" t="s">
        <v>1371</v>
      </c>
      <c r="E630">
        <v>52513</v>
      </c>
      <c r="F630" t="s">
        <v>305</v>
      </c>
      <c r="G630">
        <v>90</v>
      </c>
      <c r="H630">
        <v>1</v>
      </c>
      <c r="I630">
        <v>0</v>
      </c>
      <c r="J630" s="7">
        <v>10.66</v>
      </c>
      <c r="K630" s="7">
        <v>4.88</v>
      </c>
      <c r="L630" s="5" t="e">
        <f>VLOOKUP(X630,[7]Inputs!$A:$F,6,FALSE)</f>
        <v>#N/A</v>
      </c>
      <c r="M630" s="5" t="e">
        <f>VLOOKUP(X630,[7]Inputs!$A:$H,8,FALSE)</f>
        <v>#N/A</v>
      </c>
      <c r="N630" s="5" t="e">
        <f>VLOOKUP(X630,[7]Inputs!$A:$H,7,FALSE)</f>
        <v>#N/A</v>
      </c>
      <c r="O630">
        <v>0</v>
      </c>
      <c r="P630">
        <v>0</v>
      </c>
      <c r="Q630">
        <v>0</v>
      </c>
      <c r="R630">
        <v>0</v>
      </c>
      <c r="S630">
        <f>SQRT((100/(J630*[7]Inputs!$B$9))^2/(K630^2+1))*[7]Inputs!$B$8^2/100</f>
        <v>3.1550440642649038</v>
      </c>
      <c r="T630">
        <f>SQRT((100/(J630*[7]Inputs!$B$9))^2-SQRT((100/(J630*[7]Inputs!$B$9))^2/(K630^2+1))^2)*[7]Inputs!$B$8^2/100/2/PI()/50</f>
        <v>4.9008947789649086E-2</v>
      </c>
      <c r="U630">
        <v>0</v>
      </c>
      <c r="V630">
        <v>0</v>
      </c>
      <c r="W630" t="str">
        <f t="shared" si="23"/>
        <v>PSCAD_SMIB_SF_52513_SCR10.66_XR4.88_P1_Q0_Vgrid.3</v>
      </c>
      <c r="X630" t="str">
        <f t="shared" si="24"/>
        <v>1_0_10.66_4.88</v>
      </c>
      <c r="Z630">
        <v>0</v>
      </c>
    </row>
    <row r="631" spans="1:26" x14ac:dyDescent="0.25">
      <c r="A631" t="s">
        <v>825</v>
      </c>
      <c r="B631" t="s">
        <v>55</v>
      </c>
      <c r="C631" t="s">
        <v>290</v>
      </c>
      <c r="D631" t="s">
        <v>1371</v>
      </c>
      <c r="E631">
        <v>52513</v>
      </c>
      <c r="F631" t="s">
        <v>305</v>
      </c>
      <c r="G631">
        <v>90</v>
      </c>
      <c r="H631">
        <v>1</v>
      </c>
      <c r="I631">
        <v>0</v>
      </c>
      <c r="J631" s="28">
        <v>6.07</v>
      </c>
      <c r="K631" s="28">
        <v>4.3499999999999996</v>
      </c>
      <c r="L631" s="5" t="e">
        <f>VLOOKUP(X631,[7]Inputs!$A:$F,6,FALSE)</f>
        <v>#N/A</v>
      </c>
      <c r="M631" s="5" t="e">
        <f>VLOOKUP(X631,[7]Inputs!$A:$H,8,FALSE)</f>
        <v>#N/A</v>
      </c>
      <c r="N631" s="5" t="e">
        <f>VLOOKUP(X631,[7]Inputs!$A:$H,7,FALSE)</f>
        <v>#N/A</v>
      </c>
      <c r="O631">
        <v>0</v>
      </c>
      <c r="P631">
        <v>0</v>
      </c>
      <c r="Q631">
        <v>0</v>
      </c>
      <c r="R631">
        <v>0</v>
      </c>
      <c r="S631">
        <f>SQRT((100/(J631*[7]Inputs!$B$9))^2/(K631^2+1))*[7]Inputs!$B$8^2/100</f>
        <v>6.1837783479536759</v>
      </c>
      <c r="T631">
        <f>SQRT((100/(J631*[7]Inputs!$B$9))^2-SQRT((100/(J631*[7]Inputs!$B$9))^2/(K631^2+1))^2)*[7]Inputs!$B$8^2/100/2/PI()/50</f>
        <v>8.5623563522347179E-2</v>
      </c>
      <c r="U631">
        <v>0</v>
      </c>
      <c r="V631">
        <v>0</v>
      </c>
      <c r="W631" t="str">
        <f t="shared" si="23"/>
        <v>PSCAD_SMIB_SF_52513_SCR6.07_XR4.35_P1_Q0_Vgrid.4</v>
      </c>
      <c r="X631" t="str">
        <f t="shared" si="24"/>
        <v>1_0_6.07_4.35</v>
      </c>
      <c r="Z631">
        <v>0</v>
      </c>
    </row>
    <row r="632" spans="1:26" x14ac:dyDescent="0.25">
      <c r="A632" t="s">
        <v>826</v>
      </c>
      <c r="B632" t="s">
        <v>55</v>
      </c>
      <c r="C632" t="s">
        <v>290</v>
      </c>
      <c r="D632" t="s">
        <v>1371</v>
      </c>
      <c r="E632">
        <v>52513</v>
      </c>
      <c r="F632" t="s">
        <v>305</v>
      </c>
      <c r="G632">
        <v>90</v>
      </c>
      <c r="H632">
        <v>0</v>
      </c>
      <c r="I632">
        <v>0</v>
      </c>
      <c r="J632">
        <v>3</v>
      </c>
      <c r="K632">
        <v>14</v>
      </c>
      <c r="L632" s="5" t="str">
        <f>VLOOKUP(X632,[7]Inputs!$A:$F,6,FALSE)</f>
        <v>1.0298</v>
      </c>
      <c r="M632" s="5" t="str">
        <f>VLOOKUP(X632,[7]Inputs!$A:$H,8,FALSE)</f>
        <v>1.0000</v>
      </c>
      <c r="N632" s="5" t="str">
        <f>VLOOKUP(X632,[7]Inputs!$A:$H,7,FALSE)</f>
        <v>1.0300</v>
      </c>
      <c r="O632">
        <v>0</v>
      </c>
      <c r="P632">
        <v>0</v>
      </c>
      <c r="Q632">
        <v>0</v>
      </c>
      <c r="R632">
        <v>0</v>
      </c>
      <c r="S632">
        <f>SQRT((100/(J632*[7]Inputs!$B$9))^2/(K632^2+1))*[7]Inputs!$B$8^2/100</f>
        <v>3.9788737147094158</v>
      </c>
      <c r="T632">
        <f>SQRT((100/(J632*[7]Inputs!$B$9))^2-SQRT((100/(J632*[7]Inputs!$B$9))^2/(K632^2+1))^2)*[7]Inputs!$B$8^2/100/2/PI()/50</f>
        <v>0.17731207749763631</v>
      </c>
      <c r="U632">
        <v>0</v>
      </c>
      <c r="V632">
        <v>0</v>
      </c>
      <c r="W632" t="str">
        <f t="shared" si="23"/>
        <v>PSCAD_SMIB_SF_52513_SCR3_XR14_P0_Q0_Vgrid.5</v>
      </c>
      <c r="X632" t="str">
        <f t="shared" si="24"/>
        <v>0_0_3_14</v>
      </c>
      <c r="Z632">
        <v>0</v>
      </c>
    </row>
    <row r="633" spans="1:26" x14ac:dyDescent="0.25">
      <c r="A633" t="s">
        <v>827</v>
      </c>
      <c r="B633" t="s">
        <v>55</v>
      </c>
      <c r="C633" t="s">
        <v>290</v>
      </c>
      <c r="D633" t="s">
        <v>1371</v>
      </c>
      <c r="E633">
        <v>52513</v>
      </c>
      <c r="F633" t="s">
        <v>305</v>
      </c>
      <c r="G633">
        <v>90</v>
      </c>
      <c r="H633">
        <v>0</v>
      </c>
      <c r="I633">
        <v>0</v>
      </c>
      <c r="J633">
        <v>3</v>
      </c>
      <c r="K633">
        <v>3</v>
      </c>
      <c r="L633" s="5" t="str">
        <f>VLOOKUP(X633,[7]Inputs!$A:$F,6,FALSE)</f>
        <v>1.0299</v>
      </c>
      <c r="M633" s="5" t="str">
        <f>VLOOKUP(X633,[7]Inputs!$A:$H,8,FALSE)</f>
        <v>1.0000</v>
      </c>
      <c r="N633" s="5" t="str">
        <f>VLOOKUP(X633,[7]Inputs!$A:$H,7,FALSE)</f>
        <v>1.0300</v>
      </c>
      <c r="O633">
        <v>0</v>
      </c>
      <c r="P633">
        <v>0</v>
      </c>
      <c r="Q633">
        <v>0</v>
      </c>
      <c r="R633">
        <v>0</v>
      </c>
      <c r="S633">
        <f>SQRT((100/(J633*[7]Inputs!$B$9))^2/(K633^2+1))*[7]Inputs!$B$8^2/100</f>
        <v>17.660104471401873</v>
      </c>
      <c r="T633">
        <f>SQRT((100/(J633*[7]Inputs!$B$9))^2-SQRT((100/(J633*[7]Inputs!$B$9))^2/(K633^2+1))^2)*[7]Inputs!$B$8^2/100/2/PI()/50</f>
        <v>0.16864157532857349</v>
      </c>
      <c r="U633">
        <v>0</v>
      </c>
      <c r="V633">
        <v>0</v>
      </c>
      <c r="W633" t="str">
        <f t="shared" si="23"/>
        <v>PSCAD_SMIB_SF_52513_SCR3_XR3_P0_Q0_Vgrid.6</v>
      </c>
      <c r="X633" t="str">
        <f t="shared" si="24"/>
        <v>0_0_3_3</v>
      </c>
      <c r="Z633">
        <v>0</v>
      </c>
    </row>
    <row r="634" spans="1:26" x14ac:dyDescent="0.25">
      <c r="A634" t="s">
        <v>828</v>
      </c>
      <c r="B634" t="s">
        <v>55</v>
      </c>
      <c r="C634" t="s">
        <v>290</v>
      </c>
      <c r="D634" t="s">
        <v>1371</v>
      </c>
      <c r="E634">
        <v>52513</v>
      </c>
      <c r="F634" t="s">
        <v>305</v>
      </c>
      <c r="G634">
        <v>90</v>
      </c>
      <c r="H634">
        <v>0</v>
      </c>
      <c r="I634">
        <v>0</v>
      </c>
      <c r="J634" s="7">
        <v>10.66</v>
      </c>
      <c r="K634" s="7">
        <v>4.88</v>
      </c>
      <c r="L634" s="5" t="e">
        <f>VLOOKUP(X634,[7]Inputs!$A:$F,6,FALSE)</f>
        <v>#N/A</v>
      </c>
      <c r="M634" s="5" t="e">
        <f>VLOOKUP(X634,[7]Inputs!$A:$H,8,FALSE)</f>
        <v>#N/A</v>
      </c>
      <c r="N634" s="5" t="e">
        <f>VLOOKUP(X634,[7]Inputs!$A:$H,7,FALSE)</f>
        <v>#N/A</v>
      </c>
      <c r="O634">
        <v>0</v>
      </c>
      <c r="P634">
        <v>0</v>
      </c>
      <c r="Q634">
        <v>0</v>
      </c>
      <c r="R634">
        <v>0</v>
      </c>
      <c r="S634">
        <f>SQRT((100/(J634*[7]Inputs!$B$9))^2/(K634^2+1))*[7]Inputs!$B$8^2/100</f>
        <v>3.1550440642649038</v>
      </c>
      <c r="T634">
        <f>SQRT((100/(J634*[7]Inputs!$B$9))^2-SQRT((100/(J634*[7]Inputs!$B$9))^2/(K634^2+1))^2)*[7]Inputs!$B$8^2/100/2/PI()/50</f>
        <v>4.9008947789649086E-2</v>
      </c>
      <c r="U634">
        <v>0</v>
      </c>
      <c r="V634">
        <v>0</v>
      </c>
      <c r="W634" t="str">
        <f t="shared" si="23"/>
        <v>PSCAD_SMIB_SF_52513_SCR10.66_XR4.88_P0_Q0_Vgrid.7</v>
      </c>
      <c r="X634" t="str">
        <f t="shared" si="24"/>
        <v>0_0_10.66_4.88</v>
      </c>
      <c r="Z634">
        <v>0</v>
      </c>
    </row>
    <row r="635" spans="1:26" x14ac:dyDescent="0.25">
      <c r="A635" t="s">
        <v>829</v>
      </c>
      <c r="B635" t="s">
        <v>55</v>
      </c>
      <c r="C635" t="s">
        <v>290</v>
      </c>
      <c r="D635" t="s">
        <v>1371</v>
      </c>
      <c r="E635">
        <v>52513</v>
      </c>
      <c r="F635" t="s">
        <v>305</v>
      </c>
      <c r="G635">
        <v>90</v>
      </c>
      <c r="H635">
        <v>0</v>
      </c>
      <c r="I635">
        <v>0</v>
      </c>
      <c r="J635" s="28">
        <v>6.07</v>
      </c>
      <c r="K635" s="28">
        <v>4.3499999999999996</v>
      </c>
      <c r="L635" s="5" t="e">
        <f>VLOOKUP(X635,[7]Inputs!$A:$F,6,FALSE)</f>
        <v>#N/A</v>
      </c>
      <c r="M635" s="5" t="e">
        <f>VLOOKUP(X635,[7]Inputs!$A:$H,8,FALSE)</f>
        <v>#N/A</v>
      </c>
      <c r="N635" s="5" t="e">
        <f>VLOOKUP(X635,[7]Inputs!$A:$H,7,FALSE)</f>
        <v>#N/A</v>
      </c>
      <c r="O635">
        <v>0</v>
      </c>
      <c r="P635">
        <v>0</v>
      </c>
      <c r="Q635">
        <v>0</v>
      </c>
      <c r="R635">
        <v>0</v>
      </c>
      <c r="S635">
        <f>SQRT((100/(J635*[7]Inputs!$B$9))^2/(K635^2+1))*[7]Inputs!$B$8^2/100</f>
        <v>6.1837783479536759</v>
      </c>
      <c r="T635">
        <f>SQRT((100/(J635*[7]Inputs!$B$9))^2-SQRT((100/(J635*[7]Inputs!$B$9))^2/(K635^2+1))^2)*[7]Inputs!$B$8^2/100/2/PI()/50</f>
        <v>8.5623563522347179E-2</v>
      </c>
      <c r="U635">
        <v>0</v>
      </c>
      <c r="V635">
        <v>0</v>
      </c>
      <c r="W635" t="str">
        <f t="shared" si="23"/>
        <v>PSCAD_SMIB_SF_52513_SCR6.07_XR4.35_P0_Q0_Vgrid.8</v>
      </c>
      <c r="X635" t="str">
        <f t="shared" si="24"/>
        <v>0_0_6.07_4.35</v>
      </c>
      <c r="Z635">
        <v>0</v>
      </c>
    </row>
    <row r="636" spans="1:26" x14ac:dyDescent="0.25">
      <c r="A636" t="s">
        <v>830</v>
      </c>
      <c r="B636" t="s">
        <v>55</v>
      </c>
      <c r="C636" t="s">
        <v>290</v>
      </c>
      <c r="D636" t="s">
        <v>1371</v>
      </c>
      <c r="E636">
        <v>52513</v>
      </c>
      <c r="F636" t="s">
        <v>305</v>
      </c>
      <c r="G636">
        <v>90</v>
      </c>
      <c r="H636">
        <v>1</v>
      </c>
      <c r="I636">
        <v>0.39500000000000002</v>
      </c>
      <c r="J636" s="7">
        <v>10.66</v>
      </c>
      <c r="K636" s="7">
        <v>4.88</v>
      </c>
      <c r="L636" s="5" t="e">
        <f>VLOOKUP(X636,[7]Inputs!$A:$F,6,FALSE)</f>
        <v>#N/A</v>
      </c>
      <c r="M636" s="5" t="e">
        <f>VLOOKUP(X636,[7]Inputs!$A:$H,8,FALSE)</f>
        <v>#N/A</v>
      </c>
      <c r="N636" s="5" t="e">
        <f>VLOOKUP(X636,[7]Inputs!$A:$H,7,FALSE)</f>
        <v>#N/A</v>
      </c>
      <c r="O636">
        <v>0</v>
      </c>
      <c r="P636">
        <v>0</v>
      </c>
      <c r="Q636">
        <v>0</v>
      </c>
      <c r="R636">
        <v>0</v>
      </c>
      <c r="S636">
        <f>SQRT((100/(J636*[7]Inputs!$B$9))^2/(K636^2+1))*[7]Inputs!$B$8^2/100</f>
        <v>3.1550440642649038</v>
      </c>
      <c r="T636">
        <f>SQRT((100/(J636*[7]Inputs!$B$9))^2-SQRT((100/(J636*[7]Inputs!$B$9))^2/(K636^2+1))^2)*[7]Inputs!$B$8^2/100/2/PI()/50</f>
        <v>4.9008947789649086E-2</v>
      </c>
      <c r="U636">
        <v>0</v>
      </c>
      <c r="V636">
        <v>0</v>
      </c>
      <c r="W636" t="str">
        <f t="shared" si="23"/>
        <v>PSCAD_SMIB_SF_52513_SCR10.66_XR4.88_P1_Q0.395_Vgrid.13</v>
      </c>
      <c r="X636" t="str">
        <f t="shared" si="24"/>
        <v>1_0.395_10.66_4.88</v>
      </c>
      <c r="Z636">
        <v>0</v>
      </c>
    </row>
    <row r="637" spans="1:26" x14ac:dyDescent="0.25">
      <c r="A637" t="s">
        <v>831</v>
      </c>
      <c r="B637" t="s">
        <v>55</v>
      </c>
      <c r="C637" t="s">
        <v>290</v>
      </c>
      <c r="D637" t="s">
        <v>1371</v>
      </c>
      <c r="E637">
        <v>52513</v>
      </c>
      <c r="F637" t="s">
        <v>305</v>
      </c>
      <c r="G637">
        <v>90</v>
      </c>
      <c r="H637">
        <v>1</v>
      </c>
      <c r="I637">
        <v>-0.39500000000000002</v>
      </c>
      <c r="J637" s="7">
        <v>10.66</v>
      </c>
      <c r="K637" s="7">
        <v>4.88</v>
      </c>
      <c r="L637" s="5" t="e">
        <f>VLOOKUP(X637,[7]Inputs!$A:$F,6,FALSE)</f>
        <v>#N/A</v>
      </c>
      <c r="M637" s="5" t="e">
        <f>VLOOKUP(X637,[7]Inputs!$A:$H,8,FALSE)</f>
        <v>#N/A</v>
      </c>
      <c r="N637" s="5" t="e">
        <f>VLOOKUP(X637,[7]Inputs!$A:$H,7,FALSE)</f>
        <v>#N/A</v>
      </c>
      <c r="O637">
        <v>0</v>
      </c>
      <c r="P637">
        <v>0</v>
      </c>
      <c r="Q637">
        <v>0</v>
      </c>
      <c r="R637">
        <v>0</v>
      </c>
      <c r="S637">
        <f>SQRT((100/(J637*[7]Inputs!$B$9))^2/(K637^2+1))*[7]Inputs!$B$8^2/100</f>
        <v>3.1550440642649038</v>
      </c>
      <c r="T637">
        <f>SQRT((100/(J637*[7]Inputs!$B$9))^2-SQRT((100/(J637*[7]Inputs!$B$9))^2/(K637^2+1))^2)*[7]Inputs!$B$8^2/100/2/PI()/50</f>
        <v>4.9008947789649086E-2</v>
      </c>
      <c r="U637">
        <v>0</v>
      </c>
      <c r="V637">
        <v>0</v>
      </c>
      <c r="W637" t="str">
        <f t="shared" si="23"/>
        <v>PSCAD_SMIB_SF_52513_SCR10.66_XR4.88_P1_Q-0.395_Vgrid.14</v>
      </c>
      <c r="X637" t="str">
        <f t="shared" si="24"/>
        <v>1_-0.395_10.66_4.88</v>
      </c>
      <c r="Z637">
        <v>0</v>
      </c>
    </row>
    <row r="638" spans="1:26" x14ac:dyDescent="0.25">
      <c r="A638" t="s">
        <v>832</v>
      </c>
      <c r="B638" t="s">
        <v>55</v>
      </c>
      <c r="C638" t="s">
        <v>290</v>
      </c>
      <c r="D638" t="s">
        <v>1371</v>
      </c>
      <c r="E638">
        <v>52513</v>
      </c>
      <c r="F638" t="s">
        <v>305</v>
      </c>
      <c r="G638">
        <v>90</v>
      </c>
      <c r="H638">
        <v>0</v>
      </c>
      <c r="I638">
        <v>0.39500000000000002</v>
      </c>
      <c r="J638" s="7">
        <v>10.66</v>
      </c>
      <c r="K638" s="7">
        <v>4.88</v>
      </c>
      <c r="L638" s="5" t="e">
        <f>VLOOKUP(X638,[7]Inputs!$A:$F,6,FALSE)</f>
        <v>#N/A</v>
      </c>
      <c r="M638" s="5" t="e">
        <f>VLOOKUP(X638,[7]Inputs!$A:$H,8,FALSE)</f>
        <v>#N/A</v>
      </c>
      <c r="N638" s="5" t="e">
        <f>VLOOKUP(X638,[7]Inputs!$A:$H,7,FALSE)</f>
        <v>#N/A</v>
      </c>
      <c r="O638">
        <v>0</v>
      </c>
      <c r="P638">
        <v>0</v>
      </c>
      <c r="Q638">
        <v>0</v>
      </c>
      <c r="R638">
        <v>0</v>
      </c>
      <c r="S638">
        <f>SQRT((100/(J638*[7]Inputs!$B$9))^2/(K638^2+1))*[7]Inputs!$B$8^2/100</f>
        <v>3.1550440642649038</v>
      </c>
      <c r="T638">
        <f>SQRT((100/(J638*[7]Inputs!$B$9))^2-SQRT((100/(J638*[7]Inputs!$B$9))^2/(K638^2+1))^2)*[7]Inputs!$B$8^2/100/2/PI()/50</f>
        <v>4.9008947789649086E-2</v>
      </c>
      <c r="U638">
        <v>0</v>
      </c>
      <c r="V638">
        <v>0</v>
      </c>
      <c r="W638" t="str">
        <f t="shared" si="23"/>
        <v>PSCAD_SMIB_SF_52513_SCR10.66_XR4.88_P0_Q0.395_Vgrid.15</v>
      </c>
      <c r="X638" t="str">
        <f t="shared" si="24"/>
        <v>0_0.395_10.66_4.88</v>
      </c>
      <c r="Z638">
        <v>0</v>
      </c>
    </row>
    <row r="639" spans="1:26" x14ac:dyDescent="0.25">
      <c r="A639" t="s">
        <v>833</v>
      </c>
      <c r="B639" t="s">
        <v>55</v>
      </c>
      <c r="C639" t="s">
        <v>290</v>
      </c>
      <c r="D639" t="s">
        <v>1371</v>
      </c>
      <c r="E639">
        <v>52513</v>
      </c>
      <c r="F639" t="s">
        <v>305</v>
      </c>
      <c r="G639">
        <v>90</v>
      </c>
      <c r="H639">
        <v>0</v>
      </c>
      <c r="I639">
        <v>-0.39500000000000002</v>
      </c>
      <c r="J639" s="7">
        <v>10.66</v>
      </c>
      <c r="K639" s="7">
        <v>4.88</v>
      </c>
      <c r="L639" s="5" t="e">
        <f>VLOOKUP(X639,[7]Inputs!$A:$F,6,FALSE)</f>
        <v>#N/A</v>
      </c>
      <c r="M639" s="5" t="e">
        <f>VLOOKUP(X639,[7]Inputs!$A:$H,8,FALSE)</f>
        <v>#N/A</v>
      </c>
      <c r="N639" s="5" t="e">
        <f>VLOOKUP(X639,[7]Inputs!$A:$H,7,FALSE)</f>
        <v>#N/A</v>
      </c>
      <c r="O639">
        <v>0</v>
      </c>
      <c r="P639">
        <v>0</v>
      </c>
      <c r="Q639">
        <v>0</v>
      </c>
      <c r="R639">
        <v>0</v>
      </c>
      <c r="S639">
        <f>SQRT((100/(J639*[7]Inputs!$B$9))^2/(K639^2+1))*[7]Inputs!$B$8^2/100</f>
        <v>3.1550440642649038</v>
      </c>
      <c r="T639">
        <f>SQRT((100/(J639*[7]Inputs!$B$9))^2-SQRT((100/(J639*[7]Inputs!$B$9))^2/(K639^2+1))^2)*[7]Inputs!$B$8^2/100/2/PI()/50</f>
        <v>4.9008947789649086E-2</v>
      </c>
      <c r="U639">
        <v>0</v>
      </c>
      <c r="V639">
        <v>0</v>
      </c>
      <c r="W639" t="str">
        <f t="shared" si="23"/>
        <v>PSCAD_SMIB_SF_52513_SCR10.66_XR4.88_P0_Q-0.395_Vgrid.16</v>
      </c>
      <c r="X639" t="str">
        <f t="shared" si="24"/>
        <v>0_-0.395_10.66_4.88</v>
      </c>
      <c r="Z639">
        <v>0</v>
      </c>
    </row>
    <row r="640" spans="1:26" x14ac:dyDescent="0.25">
      <c r="A640" t="s">
        <v>1334</v>
      </c>
      <c r="B640" t="s">
        <v>55</v>
      </c>
      <c r="C640" t="s">
        <v>290</v>
      </c>
      <c r="D640" t="s">
        <v>1371</v>
      </c>
      <c r="E640">
        <v>52513</v>
      </c>
      <c r="F640" t="s">
        <v>305</v>
      </c>
      <c r="G640">
        <v>90</v>
      </c>
      <c r="H640">
        <v>1</v>
      </c>
      <c r="I640">
        <v>0.39500000000000002</v>
      </c>
      <c r="J640" s="28">
        <v>6.07</v>
      </c>
      <c r="K640" s="28">
        <v>4.3499999999999996</v>
      </c>
      <c r="L640" s="5" t="e">
        <f>VLOOKUP(X640,[7]Inputs!$A:$F,6,FALSE)</f>
        <v>#N/A</v>
      </c>
      <c r="M640" s="5" t="e">
        <f>VLOOKUP(X640,[7]Inputs!$A:$H,8,FALSE)</f>
        <v>#N/A</v>
      </c>
      <c r="N640" s="5" t="e">
        <f>VLOOKUP(X640,[7]Inputs!$A:$H,7,FALSE)</f>
        <v>#N/A</v>
      </c>
      <c r="O640">
        <v>0</v>
      </c>
      <c r="P640">
        <v>0</v>
      </c>
      <c r="Q640">
        <v>0</v>
      </c>
      <c r="R640">
        <v>0</v>
      </c>
      <c r="S640">
        <f>SQRT((100/(J640*[7]Inputs!$B$9))^2/(K640^2+1))*[7]Inputs!$B$8^2/100</f>
        <v>6.1837783479536759</v>
      </c>
      <c r="T640">
        <f>SQRT((100/(J640*[7]Inputs!$B$9))^2-SQRT((100/(J640*[7]Inputs!$B$9))^2/(K640^2+1))^2)*[7]Inputs!$B$8^2/100/2/PI()/50</f>
        <v>8.5623563522347179E-2</v>
      </c>
      <c r="U640">
        <v>0</v>
      </c>
      <c r="V640">
        <v>0</v>
      </c>
      <c r="W640" t="str">
        <f t="shared" si="23"/>
        <v>PSCAD_SMIB_SF_52513_SCR6.07_XR4.35_P1_Q0.395_Vgrid.19</v>
      </c>
      <c r="X640" t="str">
        <f t="shared" si="24"/>
        <v>1_0.395_6.07_4.35</v>
      </c>
      <c r="Z640">
        <v>0</v>
      </c>
    </row>
    <row r="641" spans="1:26" x14ac:dyDescent="0.25">
      <c r="A641" t="s">
        <v>1335</v>
      </c>
      <c r="B641" t="s">
        <v>55</v>
      </c>
      <c r="C641" t="s">
        <v>290</v>
      </c>
      <c r="D641" t="s">
        <v>1371</v>
      </c>
      <c r="E641">
        <v>52513</v>
      </c>
      <c r="F641" t="s">
        <v>305</v>
      </c>
      <c r="G641">
        <v>90</v>
      </c>
      <c r="H641">
        <v>1</v>
      </c>
      <c r="I641">
        <v>-0.39500000000000002</v>
      </c>
      <c r="J641">
        <v>6.07</v>
      </c>
      <c r="K641">
        <v>4.3499999999999996</v>
      </c>
      <c r="L641" s="5" t="e">
        <f>VLOOKUP(X641,[7]Inputs!$A:$F,6,FALSE)</f>
        <v>#N/A</v>
      </c>
      <c r="M641" s="5" t="e">
        <f>VLOOKUP(X641,[7]Inputs!$A:$H,8,FALSE)</f>
        <v>#N/A</v>
      </c>
      <c r="N641" s="5" t="e">
        <f>VLOOKUP(X641,[7]Inputs!$A:$H,7,FALSE)</f>
        <v>#N/A</v>
      </c>
      <c r="O641">
        <v>0</v>
      </c>
      <c r="P641">
        <v>0</v>
      </c>
      <c r="Q641">
        <v>0</v>
      </c>
      <c r="R641">
        <v>0</v>
      </c>
      <c r="S641">
        <f>SQRT((100/(J641*[7]Inputs!$B$9))^2/(K641^2+1))*[7]Inputs!$B$8^2/100</f>
        <v>6.1837783479536759</v>
      </c>
      <c r="T641">
        <f>SQRT((100/(J641*[7]Inputs!$B$9))^2-SQRT((100/(J641*[7]Inputs!$B$9))^2/(K641^2+1))^2)*[7]Inputs!$B$8^2/100/2/PI()/50</f>
        <v>8.5623563522347179E-2</v>
      </c>
      <c r="U641">
        <v>0</v>
      </c>
      <c r="V641">
        <v>0</v>
      </c>
      <c r="W641" t="str">
        <f t="shared" si="23"/>
        <v>PSCAD_SMIB_SF_52513_SCR6.07_XR4.35_P1_Q-0.395_Vgrid.20</v>
      </c>
      <c r="X641" t="str">
        <f t="shared" si="24"/>
        <v>1_-0.395_6.07_4.35</v>
      </c>
      <c r="Z641">
        <v>0</v>
      </c>
    </row>
    <row r="642" spans="1:26" x14ac:dyDescent="0.25">
      <c r="A642" t="s">
        <v>1336</v>
      </c>
      <c r="B642" t="s">
        <v>55</v>
      </c>
      <c r="C642" t="s">
        <v>290</v>
      </c>
      <c r="D642" t="s">
        <v>1371</v>
      </c>
      <c r="E642">
        <v>52513</v>
      </c>
      <c r="F642" t="s">
        <v>305</v>
      </c>
      <c r="G642">
        <v>90</v>
      </c>
      <c r="H642">
        <v>0</v>
      </c>
      <c r="I642">
        <v>0.39500000000000002</v>
      </c>
      <c r="J642" s="28">
        <v>6.07</v>
      </c>
      <c r="K642" s="28">
        <v>4.3499999999999996</v>
      </c>
      <c r="L642" s="5" t="e">
        <f>VLOOKUP(X642,[7]Inputs!$A:$F,6,FALSE)</f>
        <v>#N/A</v>
      </c>
      <c r="M642" s="5" t="e">
        <f>VLOOKUP(X642,[7]Inputs!$A:$H,8,FALSE)</f>
        <v>#N/A</v>
      </c>
      <c r="N642" s="5" t="e">
        <f>VLOOKUP(X642,[7]Inputs!$A:$H,7,FALSE)</f>
        <v>#N/A</v>
      </c>
      <c r="O642">
        <v>0</v>
      </c>
      <c r="P642">
        <v>0</v>
      </c>
      <c r="Q642">
        <v>0</v>
      </c>
      <c r="R642">
        <v>0</v>
      </c>
      <c r="S642">
        <f>SQRT((100/(J642*[7]Inputs!$B$9))^2/(K642^2+1))*[7]Inputs!$B$8^2/100</f>
        <v>6.1837783479536759</v>
      </c>
      <c r="T642">
        <f>SQRT((100/(J642*[7]Inputs!$B$9))^2-SQRT((100/(J642*[7]Inputs!$B$9))^2/(K642^2+1))^2)*[7]Inputs!$B$8^2/100/2/PI()/50</f>
        <v>8.5623563522347179E-2</v>
      </c>
      <c r="U642">
        <v>0</v>
      </c>
      <c r="V642">
        <v>0</v>
      </c>
      <c r="W642" t="str">
        <f t="shared" si="23"/>
        <v>PSCAD_SMIB_SF_52513_SCR6.07_XR4.35_P0_Q0.395_Vgrid.21</v>
      </c>
      <c r="X642" t="str">
        <f t="shared" si="24"/>
        <v>0_0.395_6.07_4.35</v>
      </c>
      <c r="Z642">
        <v>0</v>
      </c>
    </row>
    <row r="643" spans="1:26" x14ac:dyDescent="0.25">
      <c r="A643" t="s">
        <v>1337</v>
      </c>
      <c r="B643" t="s">
        <v>55</v>
      </c>
      <c r="C643" t="s">
        <v>290</v>
      </c>
      <c r="D643" t="s">
        <v>1371</v>
      </c>
      <c r="E643">
        <v>52513</v>
      </c>
      <c r="F643" t="s">
        <v>305</v>
      </c>
      <c r="G643">
        <v>90</v>
      </c>
      <c r="H643">
        <v>0</v>
      </c>
      <c r="I643">
        <v>-0.39500000000000002</v>
      </c>
      <c r="J643" s="28">
        <v>6.07</v>
      </c>
      <c r="K643" s="28">
        <v>4.3499999999999996</v>
      </c>
      <c r="L643" s="5" t="e">
        <f>VLOOKUP(X643,[7]Inputs!$A:$F,6,FALSE)</f>
        <v>#N/A</v>
      </c>
      <c r="M643" s="5" t="e">
        <f>VLOOKUP(X643,[7]Inputs!$A:$H,8,FALSE)</f>
        <v>#N/A</v>
      </c>
      <c r="N643" s="5" t="e">
        <f>VLOOKUP(X643,[7]Inputs!$A:$H,7,FALSE)</f>
        <v>#N/A</v>
      </c>
      <c r="O643">
        <v>0</v>
      </c>
      <c r="P643">
        <v>0</v>
      </c>
      <c r="Q643">
        <v>0</v>
      </c>
      <c r="R643">
        <v>0</v>
      </c>
      <c r="S643">
        <f>SQRT((100/(J643*[7]Inputs!$B$9))^2/(K643^2+1))*[7]Inputs!$B$8^2/100</f>
        <v>6.1837783479536759</v>
      </c>
      <c r="T643">
        <f>SQRT((100/(J643*[7]Inputs!$B$9))^2-SQRT((100/(J643*[7]Inputs!$B$9))^2/(K643^2+1))^2)*[7]Inputs!$B$8^2/100/2/PI()/50</f>
        <v>8.5623563522347179E-2</v>
      </c>
      <c r="U643">
        <v>0</v>
      </c>
      <c r="V643">
        <v>0</v>
      </c>
      <c r="W643" t="str">
        <f t="shared" ref="W643:W706" si="27">"PSCAD_"&amp;F643&amp;"_"&amp;D643&amp;"_"&amp;E643&amp;"_SCR"&amp;ROUND(J643,2)&amp;"_XR"&amp;ROUND(K643,2)&amp;"_P"&amp;H643&amp;"_Q"&amp;I643&amp;"_"&amp;A643</f>
        <v>PSCAD_SMIB_SF_52513_SCR6.07_XR4.35_P0_Q-0.395_Vgrid.22</v>
      </c>
      <c r="X643" t="str">
        <f t="shared" ref="X643:X706" si="28">H643&amp;"_"&amp;I643&amp;"_"&amp;ROUND(J643,2)&amp;"_"&amp;ROUND(K643,2)</f>
        <v>0_-0.395_6.07_4.35</v>
      </c>
      <c r="Z643">
        <v>0</v>
      </c>
    </row>
    <row r="644" spans="1:26" x14ac:dyDescent="0.25">
      <c r="A644" t="s">
        <v>834</v>
      </c>
      <c r="B644" t="s">
        <v>55</v>
      </c>
      <c r="C644" t="s">
        <v>291</v>
      </c>
      <c r="D644" t="s">
        <v>1371</v>
      </c>
      <c r="E644">
        <v>52513</v>
      </c>
      <c r="F644" t="s">
        <v>305</v>
      </c>
      <c r="G644">
        <v>90</v>
      </c>
      <c r="H644">
        <v>1</v>
      </c>
      <c r="I644">
        <v>0</v>
      </c>
      <c r="J644">
        <v>3</v>
      </c>
      <c r="K644">
        <v>14</v>
      </c>
      <c r="L644" s="5" t="str">
        <f>VLOOKUP(X644,[7]Inputs!$A:$F,6,FALSE)</f>
        <v>1.0573</v>
      </c>
      <c r="M644" s="5" t="str">
        <f>VLOOKUP(X644,[7]Inputs!$A:$H,8,FALSE)</f>
        <v>1.0125</v>
      </c>
      <c r="N644" s="5" t="str">
        <f>VLOOKUP(X644,[7]Inputs!$A:$H,7,FALSE)</f>
        <v>1.0300</v>
      </c>
      <c r="O644">
        <v>0</v>
      </c>
      <c r="P644">
        <v>0</v>
      </c>
      <c r="Q644">
        <v>0</v>
      </c>
      <c r="R644">
        <v>0</v>
      </c>
      <c r="S644">
        <f>SQRT((100/(J644*[7]Inputs!$B$9))^2/(K644^2+1))*[7]Inputs!$B$8^2/100</f>
        <v>3.9788737147094158</v>
      </c>
      <c r="T644">
        <f>SQRT((100/(J644*[7]Inputs!$B$9))^2-SQRT((100/(J644*[7]Inputs!$B$9))^2/(K644^2+1))^2)*[7]Inputs!$B$8^2/100/2/PI()/50</f>
        <v>0.17731207749763631</v>
      </c>
      <c r="U644">
        <v>0</v>
      </c>
      <c r="V644">
        <v>0</v>
      </c>
      <c r="W644" t="str">
        <f t="shared" si="27"/>
        <v>PSCAD_SMIB_SF_52513_SCR3_XR14_P1_Q0_Qref.1</v>
      </c>
      <c r="X644" t="str">
        <f t="shared" si="28"/>
        <v>1_0_3_14</v>
      </c>
      <c r="Z644">
        <v>0</v>
      </c>
    </row>
    <row r="645" spans="1:26" x14ac:dyDescent="0.25">
      <c r="A645" t="s">
        <v>835</v>
      </c>
      <c r="B645" t="s">
        <v>55</v>
      </c>
      <c r="C645" t="s">
        <v>291</v>
      </c>
      <c r="D645" t="s">
        <v>1371</v>
      </c>
      <c r="E645">
        <v>52513</v>
      </c>
      <c r="F645" t="s">
        <v>305</v>
      </c>
      <c r="G645">
        <v>90</v>
      </c>
      <c r="H645">
        <v>1</v>
      </c>
      <c r="I645">
        <v>0</v>
      </c>
      <c r="J645">
        <v>3</v>
      </c>
      <c r="K645">
        <v>3</v>
      </c>
      <c r="L645" s="5" t="str">
        <f>VLOOKUP(X645,[7]Inputs!$A:$F,6,FALSE)</f>
        <v>0.9773</v>
      </c>
      <c r="M645" s="5" t="str">
        <f>VLOOKUP(X645,[7]Inputs!$A:$H,8,FALSE)</f>
        <v>1.0125</v>
      </c>
      <c r="N645" s="5" t="str">
        <f>VLOOKUP(X645,[7]Inputs!$A:$H,7,FALSE)</f>
        <v>1.0300</v>
      </c>
      <c r="O645">
        <v>0</v>
      </c>
      <c r="P645">
        <v>0</v>
      </c>
      <c r="Q645">
        <v>0</v>
      </c>
      <c r="R645">
        <v>0</v>
      </c>
      <c r="S645">
        <f>SQRT((100/(J645*[7]Inputs!$B$9))^2/(K645^2+1))*[7]Inputs!$B$8^2/100</f>
        <v>17.660104471401873</v>
      </c>
      <c r="T645">
        <f>SQRT((100/(J645*[7]Inputs!$B$9))^2-SQRT((100/(J645*[7]Inputs!$B$9))^2/(K645^2+1))^2)*[7]Inputs!$B$8^2/100/2/PI()/50</f>
        <v>0.16864157532857349</v>
      </c>
      <c r="U645">
        <v>0</v>
      </c>
      <c r="V645">
        <v>0</v>
      </c>
      <c r="W645" t="str">
        <f t="shared" si="27"/>
        <v>PSCAD_SMIB_SF_52513_SCR3_XR3_P1_Q0_Qref.2</v>
      </c>
      <c r="X645" t="str">
        <f t="shared" si="28"/>
        <v>1_0_3_3</v>
      </c>
      <c r="Z645">
        <v>0</v>
      </c>
    </row>
    <row r="646" spans="1:26" x14ac:dyDescent="0.25">
      <c r="A646" t="s">
        <v>836</v>
      </c>
      <c r="B646" t="s">
        <v>55</v>
      </c>
      <c r="C646" t="s">
        <v>291</v>
      </c>
      <c r="D646" t="s">
        <v>1371</v>
      </c>
      <c r="E646">
        <v>52513</v>
      </c>
      <c r="F646" t="s">
        <v>305</v>
      </c>
      <c r="G646">
        <v>90</v>
      </c>
      <c r="H646">
        <v>1</v>
      </c>
      <c r="I646">
        <v>0</v>
      </c>
      <c r="J646" s="7">
        <v>10.66</v>
      </c>
      <c r="K646" s="7">
        <v>4.88</v>
      </c>
      <c r="L646" s="5" t="e">
        <f>VLOOKUP(X646,[7]Inputs!$A:$F,6,FALSE)</f>
        <v>#N/A</v>
      </c>
      <c r="M646" s="5" t="e">
        <f>VLOOKUP(X646,[7]Inputs!$A:$H,8,FALSE)</f>
        <v>#N/A</v>
      </c>
      <c r="N646" s="5" t="e">
        <f>VLOOKUP(X646,[7]Inputs!$A:$H,7,FALSE)</f>
        <v>#N/A</v>
      </c>
      <c r="O646">
        <v>0</v>
      </c>
      <c r="P646">
        <v>0</v>
      </c>
      <c r="Q646">
        <v>0</v>
      </c>
      <c r="R646">
        <v>0</v>
      </c>
      <c r="S646">
        <f>SQRT((100/(J646*[7]Inputs!$B$9))^2/(K646^2+1))*[7]Inputs!$B$8^2/100</f>
        <v>3.1550440642649038</v>
      </c>
      <c r="T646">
        <f>SQRT((100/(J646*[7]Inputs!$B$9))^2-SQRT((100/(J646*[7]Inputs!$B$9))^2/(K646^2+1))^2)*[7]Inputs!$B$8^2/100/2/PI()/50</f>
        <v>4.9008947789649086E-2</v>
      </c>
      <c r="U646">
        <v>0</v>
      </c>
      <c r="V646">
        <v>0</v>
      </c>
      <c r="W646" t="str">
        <f t="shared" si="27"/>
        <v>PSCAD_SMIB_SF_52513_SCR10.66_XR4.88_P1_Q0_Qref.3</v>
      </c>
      <c r="X646" t="str">
        <f t="shared" si="28"/>
        <v>1_0_10.66_4.88</v>
      </c>
      <c r="Z646">
        <v>0</v>
      </c>
    </row>
    <row r="647" spans="1:26" x14ac:dyDescent="0.25">
      <c r="A647" t="s">
        <v>837</v>
      </c>
      <c r="B647" t="s">
        <v>55</v>
      </c>
      <c r="C647" t="s">
        <v>291</v>
      </c>
      <c r="D647" t="s">
        <v>1371</v>
      </c>
      <c r="E647">
        <v>52513</v>
      </c>
      <c r="F647" t="s">
        <v>305</v>
      </c>
      <c r="G647">
        <v>90</v>
      </c>
      <c r="H647">
        <v>1</v>
      </c>
      <c r="I647">
        <v>0</v>
      </c>
      <c r="J647" s="28">
        <v>6.07</v>
      </c>
      <c r="K647" s="28">
        <v>4.3499999999999996</v>
      </c>
      <c r="L647" s="5" t="e">
        <f>VLOOKUP(X647,[7]Inputs!$A:$F,6,FALSE)</f>
        <v>#N/A</v>
      </c>
      <c r="M647" s="5" t="e">
        <f>VLOOKUP(X647,[7]Inputs!$A:$H,8,FALSE)</f>
        <v>#N/A</v>
      </c>
      <c r="N647" s="5" t="e">
        <f>VLOOKUP(X647,[7]Inputs!$A:$H,7,FALSE)</f>
        <v>#N/A</v>
      </c>
      <c r="O647">
        <v>0</v>
      </c>
      <c r="P647">
        <v>0</v>
      </c>
      <c r="Q647">
        <v>0</v>
      </c>
      <c r="R647">
        <v>0</v>
      </c>
      <c r="S647">
        <f>SQRT((100/(J647*[7]Inputs!$B$9))^2/(K647^2+1))*[7]Inputs!$B$8^2/100</f>
        <v>6.1837783479536759</v>
      </c>
      <c r="T647">
        <f>SQRT((100/(J647*[7]Inputs!$B$9))^2-SQRT((100/(J647*[7]Inputs!$B$9))^2/(K647^2+1))^2)*[7]Inputs!$B$8^2/100/2/PI()/50</f>
        <v>8.5623563522347179E-2</v>
      </c>
      <c r="U647">
        <v>0</v>
      </c>
      <c r="V647">
        <v>0</v>
      </c>
      <c r="W647" t="str">
        <f t="shared" si="27"/>
        <v>PSCAD_SMIB_SF_52513_SCR6.07_XR4.35_P1_Q0_Qref.4</v>
      </c>
      <c r="X647" t="str">
        <f t="shared" si="28"/>
        <v>1_0_6.07_4.35</v>
      </c>
      <c r="Z647">
        <v>0</v>
      </c>
    </row>
    <row r="648" spans="1:26" x14ac:dyDescent="0.25">
      <c r="A648" t="s">
        <v>838</v>
      </c>
      <c r="B648" t="s">
        <v>55</v>
      </c>
      <c r="C648" t="s">
        <v>291</v>
      </c>
      <c r="D648" t="s">
        <v>1371</v>
      </c>
      <c r="E648">
        <v>52513</v>
      </c>
      <c r="F648" t="s">
        <v>305</v>
      </c>
      <c r="G648">
        <v>90</v>
      </c>
      <c r="H648">
        <v>0</v>
      </c>
      <c r="I648">
        <v>0</v>
      </c>
      <c r="J648">
        <v>3</v>
      </c>
      <c r="K648">
        <v>14</v>
      </c>
      <c r="L648" s="5" t="str">
        <f>VLOOKUP(X648,[7]Inputs!$A:$F,6,FALSE)</f>
        <v>1.0298</v>
      </c>
      <c r="M648" s="5" t="str">
        <f>VLOOKUP(X648,[7]Inputs!$A:$H,8,FALSE)</f>
        <v>1.0000</v>
      </c>
      <c r="N648" s="5" t="str">
        <f>VLOOKUP(X648,[7]Inputs!$A:$H,7,FALSE)</f>
        <v>1.0300</v>
      </c>
      <c r="O648">
        <v>0</v>
      </c>
      <c r="P648">
        <v>0</v>
      </c>
      <c r="Q648">
        <v>0</v>
      </c>
      <c r="R648">
        <v>0</v>
      </c>
      <c r="S648">
        <f>SQRT((100/(J648*[7]Inputs!$B$9))^2/(K648^2+1))*[7]Inputs!$B$8^2/100</f>
        <v>3.9788737147094158</v>
      </c>
      <c r="T648">
        <f>SQRT((100/(J648*[7]Inputs!$B$9))^2-SQRT((100/(J648*[7]Inputs!$B$9))^2/(K648^2+1))^2)*[7]Inputs!$B$8^2/100/2/PI()/50</f>
        <v>0.17731207749763631</v>
      </c>
      <c r="U648">
        <v>0</v>
      </c>
      <c r="V648">
        <v>0</v>
      </c>
      <c r="W648" t="str">
        <f t="shared" si="27"/>
        <v>PSCAD_SMIB_SF_52513_SCR3_XR14_P0_Q0_Qref.5</v>
      </c>
      <c r="X648" t="str">
        <f t="shared" si="28"/>
        <v>0_0_3_14</v>
      </c>
      <c r="Z648">
        <v>0</v>
      </c>
    </row>
    <row r="649" spans="1:26" x14ac:dyDescent="0.25">
      <c r="A649" t="s">
        <v>839</v>
      </c>
      <c r="B649" t="s">
        <v>55</v>
      </c>
      <c r="C649" t="s">
        <v>291</v>
      </c>
      <c r="D649" t="s">
        <v>1371</v>
      </c>
      <c r="E649">
        <v>52513</v>
      </c>
      <c r="F649" t="s">
        <v>305</v>
      </c>
      <c r="G649">
        <v>90</v>
      </c>
      <c r="H649">
        <v>0</v>
      </c>
      <c r="I649">
        <v>0</v>
      </c>
      <c r="J649">
        <v>3</v>
      </c>
      <c r="K649">
        <v>3</v>
      </c>
      <c r="L649" s="5" t="str">
        <f>VLOOKUP(X649,[7]Inputs!$A:$F,6,FALSE)</f>
        <v>1.0299</v>
      </c>
      <c r="M649" s="5" t="str">
        <f>VLOOKUP(X649,[7]Inputs!$A:$H,8,FALSE)</f>
        <v>1.0000</v>
      </c>
      <c r="N649" s="5" t="str">
        <f>VLOOKUP(X649,[7]Inputs!$A:$H,7,FALSE)</f>
        <v>1.0300</v>
      </c>
      <c r="O649">
        <v>0</v>
      </c>
      <c r="P649">
        <v>0</v>
      </c>
      <c r="Q649">
        <v>0</v>
      </c>
      <c r="R649">
        <v>0</v>
      </c>
      <c r="S649">
        <f>SQRT((100/(J649*[7]Inputs!$B$9))^2/(K649^2+1))*[7]Inputs!$B$8^2/100</f>
        <v>17.660104471401873</v>
      </c>
      <c r="T649">
        <f>SQRT((100/(J649*[7]Inputs!$B$9))^2-SQRT((100/(J649*[7]Inputs!$B$9))^2/(K649^2+1))^2)*[7]Inputs!$B$8^2/100/2/PI()/50</f>
        <v>0.16864157532857349</v>
      </c>
      <c r="U649">
        <v>0</v>
      </c>
      <c r="V649">
        <v>0</v>
      </c>
      <c r="W649" t="str">
        <f t="shared" si="27"/>
        <v>PSCAD_SMIB_SF_52513_SCR3_XR3_P0_Q0_Qref.6</v>
      </c>
      <c r="X649" t="str">
        <f t="shared" si="28"/>
        <v>0_0_3_3</v>
      </c>
      <c r="Z649">
        <v>0</v>
      </c>
    </row>
    <row r="650" spans="1:26" x14ac:dyDescent="0.25">
      <c r="A650" t="s">
        <v>840</v>
      </c>
      <c r="B650" t="s">
        <v>55</v>
      </c>
      <c r="C650" t="s">
        <v>291</v>
      </c>
      <c r="D650" t="s">
        <v>1371</v>
      </c>
      <c r="E650">
        <v>52513</v>
      </c>
      <c r="F650" t="s">
        <v>305</v>
      </c>
      <c r="G650">
        <v>90</v>
      </c>
      <c r="H650">
        <v>0</v>
      </c>
      <c r="I650">
        <v>0</v>
      </c>
      <c r="J650" s="7">
        <v>10.66</v>
      </c>
      <c r="K650" s="7">
        <v>4.88</v>
      </c>
      <c r="L650" s="5" t="e">
        <f>VLOOKUP(X650,[7]Inputs!$A:$F,6,FALSE)</f>
        <v>#N/A</v>
      </c>
      <c r="M650" s="5" t="e">
        <f>VLOOKUP(X650,[7]Inputs!$A:$H,8,FALSE)</f>
        <v>#N/A</v>
      </c>
      <c r="N650" s="5" t="e">
        <f>VLOOKUP(X650,[7]Inputs!$A:$H,7,FALSE)</f>
        <v>#N/A</v>
      </c>
      <c r="O650">
        <v>0</v>
      </c>
      <c r="P650">
        <v>0</v>
      </c>
      <c r="Q650">
        <v>0</v>
      </c>
      <c r="R650">
        <v>0</v>
      </c>
      <c r="S650">
        <f>SQRT((100/(J650*[7]Inputs!$B$9))^2/(K650^2+1))*[7]Inputs!$B$8^2/100</f>
        <v>3.1550440642649038</v>
      </c>
      <c r="T650">
        <f>SQRT((100/(J650*[7]Inputs!$B$9))^2-SQRT((100/(J650*[7]Inputs!$B$9))^2/(K650^2+1))^2)*[7]Inputs!$B$8^2/100/2/PI()/50</f>
        <v>4.9008947789649086E-2</v>
      </c>
      <c r="U650">
        <v>0</v>
      </c>
      <c r="V650">
        <v>0</v>
      </c>
      <c r="W650" t="str">
        <f t="shared" si="27"/>
        <v>PSCAD_SMIB_SF_52513_SCR10.66_XR4.88_P0_Q0_Qref.7</v>
      </c>
      <c r="X650" t="str">
        <f t="shared" si="28"/>
        <v>0_0_10.66_4.88</v>
      </c>
      <c r="Z650">
        <v>0</v>
      </c>
    </row>
    <row r="651" spans="1:26" x14ac:dyDescent="0.25">
      <c r="A651" t="s">
        <v>841</v>
      </c>
      <c r="B651" t="s">
        <v>55</v>
      </c>
      <c r="C651" t="s">
        <v>291</v>
      </c>
      <c r="D651" t="s">
        <v>1371</v>
      </c>
      <c r="E651">
        <v>52513</v>
      </c>
      <c r="F651" t="s">
        <v>305</v>
      </c>
      <c r="G651">
        <v>90</v>
      </c>
      <c r="H651">
        <v>0</v>
      </c>
      <c r="I651">
        <v>0</v>
      </c>
      <c r="J651" s="28">
        <v>6.07</v>
      </c>
      <c r="K651" s="28">
        <v>4.3499999999999996</v>
      </c>
      <c r="L651" s="5" t="e">
        <f>VLOOKUP(X651,[7]Inputs!$A:$F,6,FALSE)</f>
        <v>#N/A</v>
      </c>
      <c r="M651" s="5" t="e">
        <f>VLOOKUP(X651,[7]Inputs!$A:$H,8,FALSE)</f>
        <v>#N/A</v>
      </c>
      <c r="N651" s="5" t="e">
        <f>VLOOKUP(X651,[7]Inputs!$A:$H,7,FALSE)</f>
        <v>#N/A</v>
      </c>
      <c r="O651">
        <v>0</v>
      </c>
      <c r="P651">
        <v>0</v>
      </c>
      <c r="Q651">
        <v>0</v>
      </c>
      <c r="R651">
        <v>0</v>
      </c>
      <c r="S651">
        <f>SQRT((100/(J651*[7]Inputs!$B$9))^2/(K651^2+1))*[7]Inputs!$B$8^2/100</f>
        <v>6.1837783479536759</v>
      </c>
      <c r="T651">
        <f>SQRT((100/(J651*[7]Inputs!$B$9))^2-SQRT((100/(J651*[7]Inputs!$B$9))^2/(K651^2+1))^2)*[7]Inputs!$B$8^2/100/2/PI()/50</f>
        <v>8.5623563522347179E-2</v>
      </c>
      <c r="U651">
        <v>0</v>
      </c>
      <c r="V651">
        <v>0</v>
      </c>
      <c r="W651" t="str">
        <f t="shared" si="27"/>
        <v>PSCAD_SMIB_SF_52513_SCR6.07_XR4.35_P0_Q0_Qref.8</v>
      </c>
      <c r="X651" t="str">
        <f t="shared" si="28"/>
        <v>0_0_6.07_4.35</v>
      </c>
      <c r="Z651">
        <v>0</v>
      </c>
    </row>
    <row r="652" spans="1:26" x14ac:dyDescent="0.25">
      <c r="A652" t="s">
        <v>842</v>
      </c>
      <c r="B652" t="s">
        <v>55</v>
      </c>
      <c r="C652" t="s">
        <v>292</v>
      </c>
      <c r="D652" t="s">
        <v>1371</v>
      </c>
      <c r="E652">
        <v>52513</v>
      </c>
      <c r="F652" t="s">
        <v>305</v>
      </c>
      <c r="G652">
        <v>90</v>
      </c>
      <c r="H652">
        <v>1</v>
      </c>
      <c r="I652">
        <v>0</v>
      </c>
      <c r="J652">
        <v>3</v>
      </c>
      <c r="K652">
        <v>14</v>
      </c>
      <c r="L652" s="5" t="str">
        <f>VLOOKUP(X652,[7]Inputs!$A:$F,6,FALSE)</f>
        <v>1.0573</v>
      </c>
      <c r="M652" s="5" t="str">
        <f>VLOOKUP(X652,[7]Inputs!$A:$H,8,FALSE)</f>
        <v>1.0125</v>
      </c>
      <c r="N652" s="5" t="str">
        <f>VLOOKUP(X652,[7]Inputs!$A:$H,7,FALSE)</f>
        <v>1.0300</v>
      </c>
      <c r="O652">
        <v>0</v>
      </c>
      <c r="P652">
        <v>0</v>
      </c>
      <c r="Q652">
        <v>0</v>
      </c>
      <c r="R652">
        <v>0</v>
      </c>
      <c r="S652">
        <f>SQRT((100/(J652*[7]Inputs!$B$9))^2/(K652^2+1))*[7]Inputs!$B$8^2/100</f>
        <v>3.9788737147094158</v>
      </c>
      <c r="T652">
        <f>SQRT((100/(J652*[7]Inputs!$B$9))^2-SQRT((100/(J652*[7]Inputs!$B$9))^2/(K652^2+1))^2)*[7]Inputs!$B$8^2/100/2/PI()/50</f>
        <v>0.17731207749763631</v>
      </c>
      <c r="U652">
        <v>0</v>
      </c>
      <c r="V652">
        <v>0</v>
      </c>
      <c r="W652" t="str">
        <f t="shared" si="27"/>
        <v>PSCAD_SMIB_SF_52513_SCR3_XR14_P1_Q0_PFref.1</v>
      </c>
      <c r="X652" t="str">
        <f t="shared" si="28"/>
        <v>1_0_3_14</v>
      </c>
      <c r="Z652">
        <v>0</v>
      </c>
    </row>
    <row r="653" spans="1:26" x14ac:dyDescent="0.25">
      <c r="A653" t="s">
        <v>843</v>
      </c>
      <c r="B653" t="s">
        <v>55</v>
      </c>
      <c r="C653" t="s">
        <v>292</v>
      </c>
      <c r="D653" t="s">
        <v>1371</v>
      </c>
      <c r="E653">
        <v>52513</v>
      </c>
      <c r="F653" t="s">
        <v>305</v>
      </c>
      <c r="G653">
        <v>90</v>
      </c>
      <c r="H653">
        <v>1</v>
      </c>
      <c r="I653">
        <v>0</v>
      </c>
      <c r="J653">
        <v>3</v>
      </c>
      <c r="K653">
        <v>3</v>
      </c>
      <c r="L653" s="5" t="str">
        <f>VLOOKUP(X653,[7]Inputs!$A:$F,6,FALSE)</f>
        <v>0.9773</v>
      </c>
      <c r="M653" s="5" t="str">
        <f>VLOOKUP(X653,[7]Inputs!$A:$H,8,FALSE)</f>
        <v>1.0125</v>
      </c>
      <c r="N653" s="5" t="str">
        <f>VLOOKUP(X653,[7]Inputs!$A:$H,7,FALSE)</f>
        <v>1.0300</v>
      </c>
      <c r="O653">
        <v>0</v>
      </c>
      <c r="P653">
        <v>0</v>
      </c>
      <c r="Q653">
        <v>0</v>
      </c>
      <c r="R653">
        <v>0</v>
      </c>
      <c r="S653">
        <f>SQRT((100/(J653*[7]Inputs!$B$9))^2/(K653^2+1))*[7]Inputs!$B$8^2/100</f>
        <v>17.660104471401873</v>
      </c>
      <c r="T653">
        <f>SQRT((100/(J653*[7]Inputs!$B$9))^2-SQRT((100/(J653*[7]Inputs!$B$9))^2/(K653^2+1))^2)*[7]Inputs!$B$8^2/100/2/PI()/50</f>
        <v>0.16864157532857349</v>
      </c>
      <c r="U653">
        <v>0</v>
      </c>
      <c r="V653">
        <v>0</v>
      </c>
      <c r="W653" t="str">
        <f t="shared" si="27"/>
        <v>PSCAD_SMIB_SF_52513_SCR3_XR3_P1_Q0_PFref.2</v>
      </c>
      <c r="X653" t="str">
        <f t="shared" si="28"/>
        <v>1_0_3_3</v>
      </c>
      <c r="Z653">
        <v>0</v>
      </c>
    </row>
    <row r="654" spans="1:26" x14ac:dyDescent="0.25">
      <c r="A654" t="s">
        <v>844</v>
      </c>
      <c r="B654" t="s">
        <v>55</v>
      </c>
      <c r="C654" t="s">
        <v>292</v>
      </c>
      <c r="D654" t="s">
        <v>1371</v>
      </c>
      <c r="E654">
        <v>52513</v>
      </c>
      <c r="F654" t="s">
        <v>305</v>
      </c>
      <c r="G654">
        <v>90</v>
      </c>
      <c r="H654">
        <v>1</v>
      </c>
      <c r="I654">
        <v>0</v>
      </c>
      <c r="J654" s="7">
        <v>10.66</v>
      </c>
      <c r="K654" s="7">
        <v>4.88</v>
      </c>
      <c r="L654" s="5" t="e">
        <f>VLOOKUP(X654,[7]Inputs!$A:$F,6,FALSE)</f>
        <v>#N/A</v>
      </c>
      <c r="M654" s="5" t="e">
        <f>VLOOKUP(X654,[7]Inputs!$A:$H,8,FALSE)</f>
        <v>#N/A</v>
      </c>
      <c r="N654" s="5" t="e">
        <f>VLOOKUP(X654,[7]Inputs!$A:$H,7,FALSE)</f>
        <v>#N/A</v>
      </c>
      <c r="O654">
        <v>0</v>
      </c>
      <c r="P654">
        <v>0</v>
      </c>
      <c r="Q654">
        <v>0</v>
      </c>
      <c r="R654">
        <v>0</v>
      </c>
      <c r="S654">
        <f>SQRT((100/(J654*[7]Inputs!$B$9))^2/(K654^2+1))*[7]Inputs!$B$8^2/100</f>
        <v>3.1550440642649038</v>
      </c>
      <c r="T654">
        <f>SQRT((100/(J654*[7]Inputs!$B$9))^2-SQRT((100/(J654*[7]Inputs!$B$9))^2/(K654^2+1))^2)*[7]Inputs!$B$8^2/100/2/PI()/50</f>
        <v>4.9008947789649086E-2</v>
      </c>
      <c r="U654">
        <v>0</v>
      </c>
      <c r="V654">
        <v>0</v>
      </c>
      <c r="W654" t="str">
        <f t="shared" si="27"/>
        <v>PSCAD_SMIB_SF_52513_SCR10.66_XR4.88_P1_Q0_PFref.3</v>
      </c>
      <c r="X654" t="str">
        <f t="shared" si="28"/>
        <v>1_0_10.66_4.88</v>
      </c>
      <c r="Z654">
        <v>0</v>
      </c>
    </row>
    <row r="655" spans="1:26" x14ac:dyDescent="0.25">
      <c r="A655" t="s">
        <v>845</v>
      </c>
      <c r="B655" t="s">
        <v>55</v>
      </c>
      <c r="C655" t="s">
        <v>292</v>
      </c>
      <c r="D655" t="s">
        <v>1371</v>
      </c>
      <c r="E655">
        <v>52513</v>
      </c>
      <c r="F655" t="s">
        <v>305</v>
      </c>
      <c r="G655">
        <v>90</v>
      </c>
      <c r="H655">
        <v>1</v>
      </c>
      <c r="I655">
        <v>0</v>
      </c>
      <c r="J655" s="28">
        <v>6.07</v>
      </c>
      <c r="K655" s="28">
        <v>4.3499999999999996</v>
      </c>
      <c r="L655" s="5" t="e">
        <f>VLOOKUP(X655,[7]Inputs!$A:$F,6,FALSE)</f>
        <v>#N/A</v>
      </c>
      <c r="M655" s="5" t="e">
        <f>VLOOKUP(X655,[7]Inputs!$A:$H,8,FALSE)</f>
        <v>#N/A</v>
      </c>
      <c r="N655" s="5" t="e">
        <f>VLOOKUP(X655,[7]Inputs!$A:$H,7,FALSE)</f>
        <v>#N/A</v>
      </c>
      <c r="O655">
        <v>0</v>
      </c>
      <c r="P655">
        <v>0</v>
      </c>
      <c r="Q655">
        <v>0</v>
      </c>
      <c r="R655">
        <v>0</v>
      </c>
      <c r="S655">
        <f>SQRT((100/(J655*[7]Inputs!$B$9))^2/(K655^2+1))*[7]Inputs!$B$8^2/100</f>
        <v>6.1837783479536759</v>
      </c>
      <c r="T655">
        <f>SQRT((100/(J655*[7]Inputs!$B$9))^2-SQRT((100/(J655*[7]Inputs!$B$9))^2/(K655^2+1))^2)*[7]Inputs!$B$8^2/100/2/PI()/50</f>
        <v>8.5623563522347179E-2</v>
      </c>
      <c r="U655">
        <v>0</v>
      </c>
      <c r="V655">
        <v>0</v>
      </c>
      <c r="W655" t="str">
        <f t="shared" si="27"/>
        <v>PSCAD_SMIB_SF_52513_SCR6.07_XR4.35_P1_Q0_PFref.4</v>
      </c>
      <c r="X655" t="str">
        <f t="shared" si="28"/>
        <v>1_0_6.07_4.35</v>
      </c>
      <c r="Z655">
        <v>0</v>
      </c>
    </row>
    <row r="656" spans="1:26" x14ac:dyDescent="0.25">
      <c r="A656" t="s">
        <v>850</v>
      </c>
      <c r="B656" t="s">
        <v>55</v>
      </c>
      <c r="C656" t="s">
        <v>298</v>
      </c>
      <c r="D656" t="s">
        <v>1371</v>
      </c>
      <c r="E656">
        <v>5253</v>
      </c>
      <c r="F656" t="s">
        <v>305</v>
      </c>
      <c r="G656">
        <v>752.5</v>
      </c>
      <c r="H656">
        <v>1</v>
      </c>
      <c r="I656">
        <v>0</v>
      </c>
      <c r="J656">
        <v>10.664</v>
      </c>
      <c r="K656">
        <v>4.8819999999999997</v>
      </c>
      <c r="L656" s="5" t="e">
        <f>VLOOKUP(X656,[7]Inputs!$A:$F,6,FALSE)</f>
        <v>#N/A</v>
      </c>
      <c r="M656" s="5" t="e">
        <f>VLOOKUP(X656,[7]Inputs!$A:$H,8,FALSE)</f>
        <v>#N/A</v>
      </c>
      <c r="N656" s="5" t="e">
        <f>VLOOKUP(X656,[7]Inputs!$A:$H,7,FALSE)</f>
        <v>#N/A</v>
      </c>
      <c r="O656">
        <v>0</v>
      </c>
      <c r="P656">
        <v>0</v>
      </c>
      <c r="Q656">
        <v>0</v>
      </c>
      <c r="R656">
        <v>0</v>
      </c>
      <c r="S656">
        <f>SQRT((100/(J656*[7]Inputs!$B$9))^2/(K656^2+1))*[7]Inputs!$B$8^2/100</f>
        <v>3.1526206278758724</v>
      </c>
      <c r="T656">
        <f>SQRT((100/(J656*[7]Inputs!$B$9))^2-SQRT((100/(J656*[7]Inputs!$B$9))^2/(K656^2+1))^2)*[7]Inputs!$B$8^2/100/2/PI()/50</f>
        <v>4.8991373492368956E-2</v>
      </c>
      <c r="U656">
        <v>0</v>
      </c>
      <c r="V656">
        <v>0</v>
      </c>
      <c r="W656" t="str">
        <f t="shared" si="27"/>
        <v>PSCAD_SMIB_SF_5253_SCR10.66_XR4.88_P1_Q0_OF.1</v>
      </c>
      <c r="X656" t="str">
        <f t="shared" si="28"/>
        <v>1_0_10.66_4.88</v>
      </c>
      <c r="Z656">
        <v>0</v>
      </c>
    </row>
    <row r="657" spans="1:26" x14ac:dyDescent="0.25">
      <c r="A657" t="s">
        <v>851</v>
      </c>
      <c r="B657" t="s">
        <v>55</v>
      </c>
      <c r="C657" t="s">
        <v>298</v>
      </c>
      <c r="D657" t="s">
        <v>1371</v>
      </c>
      <c r="E657">
        <v>5253</v>
      </c>
      <c r="F657" t="s">
        <v>305</v>
      </c>
      <c r="G657">
        <v>752.5</v>
      </c>
      <c r="H657">
        <v>1</v>
      </c>
      <c r="I657">
        <v>0</v>
      </c>
      <c r="J657">
        <v>6.0709999999999997</v>
      </c>
      <c r="K657">
        <v>4.3520000000000003</v>
      </c>
      <c r="L657" s="5" t="e">
        <f>VLOOKUP(X657,[7]Inputs!$A:$F,6,FALSE)</f>
        <v>#N/A</v>
      </c>
      <c r="M657" s="5" t="e">
        <f>VLOOKUP(X657,[7]Inputs!$A:$H,8,FALSE)</f>
        <v>#N/A</v>
      </c>
      <c r="N657" s="5" t="e">
        <f>VLOOKUP(X657,[7]Inputs!$A:$H,7,FALSE)</f>
        <v>#N/A</v>
      </c>
      <c r="O657">
        <v>0</v>
      </c>
      <c r="P657">
        <v>0</v>
      </c>
      <c r="Q657">
        <v>0</v>
      </c>
      <c r="R657">
        <v>0</v>
      </c>
      <c r="S657">
        <f>SQRT((100/(J657*[7]Inputs!$B$9))^2/(K657^2+1))*[7]Inputs!$B$8^2/100</f>
        <v>6.1800609559524675</v>
      </c>
      <c r="T657">
        <f>SQRT((100/(J657*[7]Inputs!$B$9))^2-SQRT((100/(J657*[7]Inputs!$B$9))^2/(K657^2+1))^2)*[7]Inputs!$B$8^2/100/2/PI()/50</f>
        <v>8.5611434218158117E-2</v>
      </c>
      <c r="U657">
        <v>0</v>
      </c>
      <c r="V657">
        <v>0</v>
      </c>
      <c r="W657" t="str">
        <f t="shared" si="27"/>
        <v>PSCAD_SMIB_SF_5253_SCR6.07_XR4.35_P1_Q0_OF.2</v>
      </c>
      <c r="X657" t="str">
        <f t="shared" si="28"/>
        <v>1_0_6.07_4.35</v>
      </c>
      <c r="Z657">
        <v>0</v>
      </c>
    </row>
    <row r="658" spans="1:26" x14ac:dyDescent="0.25">
      <c r="A658" t="s">
        <v>852</v>
      </c>
      <c r="B658" t="s">
        <v>55</v>
      </c>
      <c r="C658" t="s">
        <v>298</v>
      </c>
      <c r="D658" t="s">
        <v>1371</v>
      </c>
      <c r="E658">
        <v>5253</v>
      </c>
      <c r="F658" t="s">
        <v>305</v>
      </c>
      <c r="G658">
        <v>752.5</v>
      </c>
      <c r="H658" s="4">
        <v>0.5</v>
      </c>
      <c r="I658" s="4">
        <v>0</v>
      </c>
      <c r="J658" s="4">
        <v>10.664</v>
      </c>
      <c r="K658" s="4">
        <v>4.8819999999999997</v>
      </c>
      <c r="L658" s="5" t="e">
        <f>VLOOKUP(X658,[7]Inputs!$A:$F,6,FALSE)</f>
        <v>#N/A</v>
      </c>
      <c r="M658" s="5" t="e">
        <f>VLOOKUP(X658,[7]Inputs!$A:$H,8,FALSE)</f>
        <v>#N/A</v>
      </c>
      <c r="N658" s="5" t="e">
        <f>VLOOKUP(X658,[7]Inputs!$A:$H,7,FALSE)</f>
        <v>#N/A</v>
      </c>
      <c r="O658">
        <v>0</v>
      </c>
      <c r="P658">
        <v>0</v>
      </c>
      <c r="Q658">
        <v>0</v>
      </c>
      <c r="R658">
        <v>0</v>
      </c>
      <c r="S658">
        <f>SQRT((100/(J658*[7]Inputs!$B$9))^2/(K658^2+1))*[7]Inputs!$B$8^2/100</f>
        <v>3.1526206278758724</v>
      </c>
      <c r="T658">
        <f>SQRT((100/(J658*[7]Inputs!$B$9))^2-SQRT((100/(J658*[7]Inputs!$B$9))^2/(K658^2+1))^2)*[7]Inputs!$B$8^2/100/2/PI()/50</f>
        <v>4.8991373492368956E-2</v>
      </c>
      <c r="U658">
        <v>0</v>
      </c>
      <c r="V658">
        <v>0</v>
      </c>
      <c r="W658" t="str">
        <f t="shared" si="27"/>
        <v>PSCAD_SMIB_SF_5253_SCR10.66_XR4.88_P0.5_Q0_OF.3</v>
      </c>
      <c r="X658" t="str">
        <f t="shared" si="28"/>
        <v>0.5_0_10.66_4.88</v>
      </c>
      <c r="Z658">
        <v>0</v>
      </c>
    </row>
    <row r="659" spans="1:26" x14ac:dyDescent="0.25">
      <c r="A659" t="s">
        <v>853</v>
      </c>
      <c r="B659" t="s">
        <v>55</v>
      </c>
      <c r="C659" t="s">
        <v>298</v>
      </c>
      <c r="D659" t="s">
        <v>1371</v>
      </c>
      <c r="E659">
        <v>5253</v>
      </c>
      <c r="F659" t="s">
        <v>305</v>
      </c>
      <c r="G659">
        <v>752.5</v>
      </c>
      <c r="H659" s="4">
        <v>0.5</v>
      </c>
      <c r="I659" s="4">
        <v>0</v>
      </c>
      <c r="J659" s="4">
        <v>6.0709999999999997</v>
      </c>
      <c r="K659" s="4">
        <v>4.3520000000000003</v>
      </c>
      <c r="L659" s="5" t="e">
        <f>VLOOKUP(X659,[7]Inputs!$A:$F,6,FALSE)</f>
        <v>#N/A</v>
      </c>
      <c r="M659" s="5" t="e">
        <f>VLOOKUP(X659,[7]Inputs!$A:$H,8,FALSE)</f>
        <v>#N/A</v>
      </c>
      <c r="N659" s="5" t="e">
        <f>VLOOKUP(X659,[7]Inputs!$A:$H,7,FALSE)</f>
        <v>#N/A</v>
      </c>
      <c r="O659">
        <v>0</v>
      </c>
      <c r="P659">
        <v>0</v>
      </c>
      <c r="Q659">
        <v>0</v>
      </c>
      <c r="R659">
        <v>0</v>
      </c>
      <c r="S659">
        <f>SQRT((100/(J659*[7]Inputs!$B$9))^2/(K659^2+1))*[7]Inputs!$B$8^2/100</f>
        <v>6.1800609559524675</v>
      </c>
      <c r="T659">
        <f>SQRT((100/(J659*[7]Inputs!$B$9))^2-SQRT((100/(J659*[7]Inputs!$B$9))^2/(K659^2+1))^2)*[7]Inputs!$B$8^2/100/2/PI()/50</f>
        <v>8.5611434218158117E-2</v>
      </c>
      <c r="U659">
        <v>0</v>
      </c>
      <c r="V659">
        <v>0</v>
      </c>
      <c r="W659" t="str">
        <f t="shared" si="27"/>
        <v>PSCAD_SMIB_SF_5253_SCR6.07_XR4.35_P0.5_Q0_OF.4</v>
      </c>
      <c r="X659" t="str">
        <f t="shared" si="28"/>
        <v>0.5_0_6.07_4.35</v>
      </c>
      <c r="Z659">
        <v>0</v>
      </c>
    </row>
    <row r="660" spans="1:26" x14ac:dyDescent="0.25">
      <c r="A660" t="s">
        <v>850</v>
      </c>
      <c r="B660" t="s">
        <v>55</v>
      </c>
      <c r="C660" t="s">
        <v>299</v>
      </c>
      <c r="D660" t="s">
        <v>1371</v>
      </c>
      <c r="E660">
        <v>5253</v>
      </c>
      <c r="F660" t="s">
        <v>305</v>
      </c>
      <c r="G660">
        <v>752.5</v>
      </c>
      <c r="H660">
        <v>1</v>
      </c>
      <c r="I660">
        <v>0</v>
      </c>
      <c r="J660">
        <v>10.664</v>
      </c>
      <c r="K660">
        <v>4.8819999999999997</v>
      </c>
      <c r="L660" s="5" t="e">
        <f>VLOOKUP(X660,[7]Inputs!$A:$F,6,FALSE)</f>
        <v>#N/A</v>
      </c>
      <c r="M660" s="5" t="e">
        <f>VLOOKUP(X660,[7]Inputs!$A:$H,8,FALSE)</f>
        <v>#N/A</v>
      </c>
      <c r="N660" s="5" t="e">
        <f>VLOOKUP(X660,[7]Inputs!$A:$H,7,FALSE)</f>
        <v>#N/A</v>
      </c>
      <c r="O660">
        <v>0</v>
      </c>
      <c r="P660">
        <v>0</v>
      </c>
      <c r="Q660">
        <v>0</v>
      </c>
      <c r="R660">
        <v>0</v>
      </c>
      <c r="S660">
        <f>SQRT((100/(J660*[7]Inputs!$B$9))^2/(K660^2+1))*[7]Inputs!$B$8^2/100</f>
        <v>3.1526206278758724</v>
      </c>
      <c r="T660">
        <f>SQRT((100/(J660*[7]Inputs!$B$9))^2-SQRT((100/(J660*[7]Inputs!$B$9))^2/(K660^2+1))^2)*[7]Inputs!$B$8^2/100/2/PI()/50</f>
        <v>4.8991373492368956E-2</v>
      </c>
      <c r="U660">
        <v>0</v>
      </c>
      <c r="V660">
        <v>0</v>
      </c>
      <c r="W660" t="str">
        <f t="shared" si="27"/>
        <v>PSCAD_SMIB_SF_5253_SCR10.66_XR4.88_P1_Q0_OF.1</v>
      </c>
      <c r="X660" t="str">
        <f t="shared" si="28"/>
        <v>1_0_10.66_4.88</v>
      </c>
      <c r="Z660">
        <v>0</v>
      </c>
    </row>
    <row r="661" spans="1:26" x14ac:dyDescent="0.25">
      <c r="A661" t="s">
        <v>851</v>
      </c>
      <c r="B661" t="s">
        <v>55</v>
      </c>
      <c r="C661" t="s">
        <v>299</v>
      </c>
      <c r="D661" t="s">
        <v>1371</v>
      </c>
      <c r="E661">
        <v>5253</v>
      </c>
      <c r="F661" t="s">
        <v>305</v>
      </c>
      <c r="G661">
        <v>752.5</v>
      </c>
      <c r="H661">
        <v>1</v>
      </c>
      <c r="I661">
        <v>0</v>
      </c>
      <c r="J661">
        <v>6.0709999999999997</v>
      </c>
      <c r="K661">
        <v>4.3520000000000003</v>
      </c>
      <c r="L661" s="5" t="e">
        <f>VLOOKUP(X661,[7]Inputs!$A:$F,6,FALSE)</f>
        <v>#N/A</v>
      </c>
      <c r="M661" s="5" t="e">
        <f>VLOOKUP(X661,[7]Inputs!$A:$H,8,FALSE)</f>
        <v>#N/A</v>
      </c>
      <c r="N661" s="5" t="e">
        <f>VLOOKUP(X661,[7]Inputs!$A:$H,7,FALSE)</f>
        <v>#N/A</v>
      </c>
      <c r="O661">
        <v>0</v>
      </c>
      <c r="P661">
        <v>0</v>
      </c>
      <c r="Q661">
        <v>0</v>
      </c>
      <c r="R661">
        <v>0</v>
      </c>
      <c r="S661">
        <f>SQRT((100/(J661*[7]Inputs!$B$9))^2/(K661^2+1))*[7]Inputs!$B$8^2/100</f>
        <v>6.1800609559524675</v>
      </c>
      <c r="T661">
        <f>SQRT((100/(J661*[7]Inputs!$B$9))^2-SQRT((100/(J661*[7]Inputs!$B$9))^2/(K661^2+1))^2)*[7]Inputs!$B$8^2/100/2/PI()/50</f>
        <v>8.5611434218158117E-2</v>
      </c>
      <c r="U661">
        <v>0</v>
      </c>
      <c r="V661">
        <v>0</v>
      </c>
      <c r="W661" t="str">
        <f t="shared" si="27"/>
        <v>PSCAD_SMIB_SF_5253_SCR6.07_XR4.35_P1_Q0_OF.2</v>
      </c>
      <c r="X661" t="str">
        <f t="shared" si="28"/>
        <v>1_0_6.07_4.35</v>
      </c>
      <c r="Z661">
        <v>0</v>
      </c>
    </row>
    <row r="662" spans="1:26" x14ac:dyDescent="0.25">
      <c r="A662" t="s">
        <v>852</v>
      </c>
      <c r="B662" t="s">
        <v>55</v>
      </c>
      <c r="C662" t="s">
        <v>299</v>
      </c>
      <c r="D662" t="s">
        <v>1371</v>
      </c>
      <c r="E662">
        <v>5253</v>
      </c>
      <c r="F662" t="s">
        <v>305</v>
      </c>
      <c r="G662">
        <v>752.5</v>
      </c>
      <c r="H662" s="4">
        <v>0.5</v>
      </c>
      <c r="I662" s="4">
        <v>0</v>
      </c>
      <c r="J662" s="4">
        <v>10.664</v>
      </c>
      <c r="K662" s="4">
        <v>4.8819999999999997</v>
      </c>
      <c r="L662" s="5" t="e">
        <f>VLOOKUP(X662,[7]Inputs!$A:$F,6,FALSE)</f>
        <v>#N/A</v>
      </c>
      <c r="M662" s="5" t="e">
        <f>VLOOKUP(X662,[7]Inputs!$A:$H,8,FALSE)</f>
        <v>#N/A</v>
      </c>
      <c r="N662" s="5" t="e">
        <f>VLOOKUP(X662,[7]Inputs!$A:$H,7,FALSE)</f>
        <v>#N/A</v>
      </c>
      <c r="O662">
        <v>0</v>
      </c>
      <c r="P662">
        <v>0</v>
      </c>
      <c r="Q662">
        <v>0</v>
      </c>
      <c r="R662">
        <v>0</v>
      </c>
      <c r="S662">
        <f>SQRT((100/(J662*[7]Inputs!$B$9))^2/(K662^2+1))*[7]Inputs!$B$8^2/100</f>
        <v>3.1526206278758724</v>
      </c>
      <c r="T662">
        <f>SQRT((100/(J662*[7]Inputs!$B$9))^2-SQRT((100/(J662*[7]Inputs!$B$9))^2/(K662^2+1))^2)*[7]Inputs!$B$8^2/100/2/PI()/50</f>
        <v>4.8991373492368956E-2</v>
      </c>
      <c r="U662">
        <v>0</v>
      </c>
      <c r="V662">
        <v>0</v>
      </c>
      <c r="W662" t="str">
        <f t="shared" si="27"/>
        <v>PSCAD_SMIB_SF_5253_SCR10.66_XR4.88_P0.5_Q0_OF.3</v>
      </c>
      <c r="X662" t="str">
        <f t="shared" si="28"/>
        <v>0.5_0_10.66_4.88</v>
      </c>
      <c r="Z662">
        <v>0</v>
      </c>
    </row>
    <row r="663" spans="1:26" x14ac:dyDescent="0.25">
      <c r="A663" t="s">
        <v>853</v>
      </c>
      <c r="B663" t="s">
        <v>55</v>
      </c>
      <c r="C663" t="s">
        <v>299</v>
      </c>
      <c r="D663" t="s">
        <v>1371</v>
      </c>
      <c r="E663">
        <v>5253</v>
      </c>
      <c r="F663" t="s">
        <v>305</v>
      </c>
      <c r="G663">
        <v>752.5</v>
      </c>
      <c r="H663" s="4">
        <v>0.5</v>
      </c>
      <c r="I663" s="4">
        <v>0</v>
      </c>
      <c r="J663" s="4">
        <v>6.0709999999999997</v>
      </c>
      <c r="K663" s="4">
        <v>4.3520000000000003</v>
      </c>
      <c r="L663" s="5" t="e">
        <f>VLOOKUP(X663,[7]Inputs!$A:$F,6,FALSE)</f>
        <v>#N/A</v>
      </c>
      <c r="M663" s="5" t="e">
        <f>VLOOKUP(X663,[7]Inputs!$A:$H,8,FALSE)</f>
        <v>#N/A</v>
      </c>
      <c r="N663" s="5" t="e">
        <f>VLOOKUP(X663,[7]Inputs!$A:$H,7,FALSE)</f>
        <v>#N/A</v>
      </c>
      <c r="O663">
        <v>0</v>
      </c>
      <c r="P663">
        <v>0</v>
      </c>
      <c r="Q663">
        <v>0</v>
      </c>
      <c r="R663">
        <v>0</v>
      </c>
      <c r="S663">
        <f>SQRT((100/(J663*[7]Inputs!$B$9))^2/(K663^2+1))*[7]Inputs!$B$8^2/100</f>
        <v>6.1800609559524675</v>
      </c>
      <c r="T663">
        <f>SQRT((100/(J663*[7]Inputs!$B$9))^2-SQRT((100/(J663*[7]Inputs!$B$9))^2/(K663^2+1))^2)*[7]Inputs!$B$8^2/100/2/PI()/50</f>
        <v>8.5611434218158117E-2</v>
      </c>
      <c r="U663">
        <v>0</v>
      </c>
      <c r="V663">
        <v>0</v>
      </c>
      <c r="W663" t="str">
        <f t="shared" si="27"/>
        <v>PSCAD_SMIB_SF_5253_SCR6.07_XR4.35_P0.5_Q0_OF.4</v>
      </c>
      <c r="X663" t="str">
        <f t="shared" si="28"/>
        <v>0.5_0_6.07_4.35</v>
      </c>
      <c r="Z663">
        <v>0</v>
      </c>
    </row>
    <row r="664" spans="1:26" x14ac:dyDescent="0.25">
      <c r="A664" t="s">
        <v>854</v>
      </c>
      <c r="B664" t="s">
        <v>55</v>
      </c>
      <c r="C664" t="s">
        <v>300</v>
      </c>
      <c r="D664" t="s">
        <v>1371</v>
      </c>
      <c r="E664">
        <v>52511</v>
      </c>
      <c r="F664" t="s">
        <v>305</v>
      </c>
      <c r="G664">
        <v>60</v>
      </c>
      <c r="H664">
        <v>1</v>
      </c>
      <c r="I664">
        <v>0</v>
      </c>
      <c r="J664">
        <v>10.664</v>
      </c>
      <c r="K664">
        <v>4.8819999999999997</v>
      </c>
      <c r="L664" s="5" t="e">
        <f>VLOOKUP(X664,[7]Inputs!$A:$F,6,FALSE)</f>
        <v>#N/A</v>
      </c>
      <c r="M664" s="5" t="e">
        <f>VLOOKUP(X664,[7]Inputs!$A:$H,8,FALSE)</f>
        <v>#N/A</v>
      </c>
      <c r="N664" s="5" t="e">
        <f>VLOOKUP(X664,[7]Inputs!$A:$H,7,FALSE)</f>
        <v>#N/A</v>
      </c>
      <c r="O664">
        <v>0</v>
      </c>
      <c r="P664">
        <v>0</v>
      </c>
      <c r="Q664">
        <v>0</v>
      </c>
      <c r="R664">
        <v>0</v>
      </c>
      <c r="S664">
        <f>SQRT((100/(J664*[7]Inputs!$B$9))^2/(K664^2+1))*[7]Inputs!$B$8^2/100</f>
        <v>3.1526206278758724</v>
      </c>
      <c r="T664">
        <f>SQRT((100/(J664*[7]Inputs!$B$9))^2-SQRT((100/(J664*[7]Inputs!$B$9))^2/(K664^2+1))^2)*[7]Inputs!$B$8^2/100/2/PI()/50</f>
        <v>4.8991373492368956E-2</v>
      </c>
      <c r="U664">
        <v>0</v>
      </c>
      <c r="V664">
        <v>0</v>
      </c>
      <c r="W664" t="str">
        <f t="shared" si="27"/>
        <v>PSCAD_SMIB_SF_52511_SCR10.66_XR4.88_P1_Q0_UF.1</v>
      </c>
      <c r="X664" t="str">
        <f t="shared" si="28"/>
        <v>1_0_10.66_4.88</v>
      </c>
      <c r="Z664">
        <v>0</v>
      </c>
    </row>
    <row r="665" spans="1:26" x14ac:dyDescent="0.25">
      <c r="A665" t="s">
        <v>855</v>
      </c>
      <c r="B665" t="s">
        <v>55</v>
      </c>
      <c r="C665" t="s">
        <v>300</v>
      </c>
      <c r="D665" t="s">
        <v>1371</v>
      </c>
      <c r="E665">
        <v>52511</v>
      </c>
      <c r="F665" t="s">
        <v>305</v>
      </c>
      <c r="G665">
        <v>60</v>
      </c>
      <c r="H665">
        <v>1</v>
      </c>
      <c r="I665">
        <v>0</v>
      </c>
      <c r="J665">
        <v>6.0709999999999997</v>
      </c>
      <c r="K665">
        <v>4.3520000000000003</v>
      </c>
      <c r="L665" s="5" t="e">
        <f>VLOOKUP(X665,[7]Inputs!$A:$F,6,FALSE)</f>
        <v>#N/A</v>
      </c>
      <c r="M665" s="5" t="e">
        <f>VLOOKUP(X665,[7]Inputs!$A:$H,8,FALSE)</f>
        <v>#N/A</v>
      </c>
      <c r="N665" s="5" t="e">
        <f>VLOOKUP(X665,[7]Inputs!$A:$H,7,FALSE)</f>
        <v>#N/A</v>
      </c>
      <c r="O665">
        <v>0</v>
      </c>
      <c r="P665">
        <v>0</v>
      </c>
      <c r="Q665">
        <v>0</v>
      </c>
      <c r="R665">
        <v>0</v>
      </c>
      <c r="S665">
        <f>SQRT((100/(J665*[7]Inputs!$B$9))^2/(K665^2+1))*[7]Inputs!$B$8^2/100</f>
        <v>6.1800609559524675</v>
      </c>
      <c r="T665">
        <f>SQRT((100/(J665*[7]Inputs!$B$9))^2-SQRT((100/(J665*[7]Inputs!$B$9))^2/(K665^2+1))^2)*[7]Inputs!$B$8^2/100/2/PI()/50</f>
        <v>8.5611434218158117E-2</v>
      </c>
      <c r="U665">
        <v>0</v>
      </c>
      <c r="V665">
        <v>0</v>
      </c>
      <c r="W665" t="str">
        <f t="shared" si="27"/>
        <v>PSCAD_SMIB_SF_52511_SCR6.07_XR4.35_P1_Q0_UF.2</v>
      </c>
      <c r="X665" t="str">
        <f t="shared" si="28"/>
        <v>1_0_6.07_4.35</v>
      </c>
      <c r="Z665">
        <v>0</v>
      </c>
    </row>
    <row r="666" spans="1:26" x14ac:dyDescent="0.25">
      <c r="A666" t="s">
        <v>856</v>
      </c>
      <c r="B666" t="s">
        <v>55</v>
      </c>
      <c r="C666" t="s">
        <v>300</v>
      </c>
      <c r="D666" t="s">
        <v>1371</v>
      </c>
      <c r="E666">
        <v>52511</v>
      </c>
      <c r="F666" t="s">
        <v>305</v>
      </c>
      <c r="G666">
        <v>60</v>
      </c>
      <c r="H666" s="4">
        <v>0.5</v>
      </c>
      <c r="I666" s="4">
        <v>0</v>
      </c>
      <c r="J666" s="4">
        <v>10.664</v>
      </c>
      <c r="K666" s="4">
        <v>4.8819999999999997</v>
      </c>
      <c r="L666" s="5" t="e">
        <f>VLOOKUP(X666,[7]Inputs!$A:$F,6,FALSE)</f>
        <v>#N/A</v>
      </c>
      <c r="M666" s="5" t="e">
        <f>VLOOKUP(X666,[7]Inputs!$A:$H,8,FALSE)</f>
        <v>#N/A</v>
      </c>
      <c r="N666" s="5" t="e">
        <f>VLOOKUP(X666,[7]Inputs!$A:$H,7,FALSE)</f>
        <v>#N/A</v>
      </c>
      <c r="O666">
        <v>0</v>
      </c>
      <c r="P666">
        <v>0</v>
      </c>
      <c r="Q666">
        <v>0</v>
      </c>
      <c r="R666">
        <v>0</v>
      </c>
      <c r="S666">
        <f>SQRT((100/(J666*[7]Inputs!$B$9))^2/(K666^2+1))*[7]Inputs!$B$8^2/100</f>
        <v>3.1526206278758724</v>
      </c>
      <c r="T666">
        <f>SQRT((100/(J666*[7]Inputs!$B$9))^2-SQRT((100/(J666*[7]Inputs!$B$9))^2/(K666^2+1))^2)*[7]Inputs!$B$8^2/100/2/PI()/50</f>
        <v>4.8991373492368956E-2</v>
      </c>
      <c r="U666">
        <v>0</v>
      </c>
      <c r="V666">
        <v>0</v>
      </c>
      <c r="W666" t="str">
        <f t="shared" si="27"/>
        <v>PSCAD_SMIB_SF_52511_SCR10.66_XR4.88_P0.5_Q0_UF.3</v>
      </c>
      <c r="X666" t="str">
        <f t="shared" si="28"/>
        <v>0.5_0_10.66_4.88</v>
      </c>
      <c r="Z666">
        <v>0</v>
      </c>
    </row>
    <row r="667" spans="1:26" x14ac:dyDescent="0.25">
      <c r="A667" t="s">
        <v>857</v>
      </c>
      <c r="B667" t="s">
        <v>55</v>
      </c>
      <c r="C667" t="s">
        <v>300</v>
      </c>
      <c r="D667" t="s">
        <v>1371</v>
      </c>
      <c r="E667">
        <v>52511</v>
      </c>
      <c r="F667" t="s">
        <v>305</v>
      </c>
      <c r="G667">
        <v>60</v>
      </c>
      <c r="H667" s="4">
        <v>0.5</v>
      </c>
      <c r="I667" s="4">
        <v>0</v>
      </c>
      <c r="J667" s="4">
        <v>6.0709999999999997</v>
      </c>
      <c r="K667" s="4">
        <v>4.3520000000000003</v>
      </c>
      <c r="L667" s="5" t="e">
        <f>VLOOKUP(X667,[7]Inputs!$A:$F,6,FALSE)</f>
        <v>#N/A</v>
      </c>
      <c r="M667" s="5" t="e">
        <f>VLOOKUP(X667,[7]Inputs!$A:$H,8,FALSE)</f>
        <v>#N/A</v>
      </c>
      <c r="N667" s="5" t="e">
        <f>VLOOKUP(X667,[7]Inputs!$A:$H,7,FALSE)</f>
        <v>#N/A</v>
      </c>
      <c r="O667">
        <v>0</v>
      </c>
      <c r="P667">
        <v>0</v>
      </c>
      <c r="Q667">
        <v>0</v>
      </c>
      <c r="R667">
        <v>0</v>
      </c>
      <c r="S667">
        <f>SQRT((100/(J667*[7]Inputs!$B$9))^2/(K667^2+1))*[7]Inputs!$B$8^2/100</f>
        <v>6.1800609559524675</v>
      </c>
      <c r="T667">
        <f>SQRT((100/(J667*[7]Inputs!$B$9))^2-SQRT((100/(J667*[7]Inputs!$B$9))^2/(K667^2+1))^2)*[7]Inputs!$B$8^2/100/2/PI()/50</f>
        <v>8.5611434218158117E-2</v>
      </c>
      <c r="U667">
        <v>0</v>
      </c>
      <c r="V667">
        <v>0</v>
      </c>
      <c r="W667" t="str">
        <f t="shared" si="27"/>
        <v>PSCAD_SMIB_SF_52511_SCR6.07_XR4.35_P0.5_Q0_UF.4</v>
      </c>
      <c r="X667" t="str">
        <f t="shared" si="28"/>
        <v>0.5_0_6.07_4.35</v>
      </c>
      <c r="Z667">
        <v>0</v>
      </c>
    </row>
    <row r="668" spans="1:26" x14ac:dyDescent="0.25">
      <c r="A668" t="s">
        <v>854</v>
      </c>
      <c r="B668" t="s">
        <v>55</v>
      </c>
      <c r="C668" t="s">
        <v>293</v>
      </c>
      <c r="D668" t="s">
        <v>1371</v>
      </c>
      <c r="E668">
        <v>52511</v>
      </c>
      <c r="F668" t="s">
        <v>305</v>
      </c>
      <c r="G668">
        <v>60</v>
      </c>
      <c r="H668">
        <v>1</v>
      </c>
      <c r="I668">
        <v>0</v>
      </c>
      <c r="J668">
        <v>10.664</v>
      </c>
      <c r="K668">
        <v>4.8819999999999997</v>
      </c>
      <c r="L668" s="5" t="e">
        <f>VLOOKUP(X668,[7]Inputs!$A:$F,6,FALSE)</f>
        <v>#N/A</v>
      </c>
      <c r="M668" s="5" t="e">
        <f>VLOOKUP(X668,[7]Inputs!$A:$H,8,FALSE)</f>
        <v>#N/A</v>
      </c>
      <c r="N668" s="5" t="e">
        <f>VLOOKUP(X668,[7]Inputs!$A:$H,7,FALSE)</f>
        <v>#N/A</v>
      </c>
      <c r="O668">
        <v>0</v>
      </c>
      <c r="P668">
        <v>0</v>
      </c>
      <c r="Q668">
        <v>0</v>
      </c>
      <c r="R668">
        <v>0</v>
      </c>
      <c r="S668">
        <f>SQRT((100/(J668*[7]Inputs!$B$9))^2/(K668^2+1))*[7]Inputs!$B$8^2/100</f>
        <v>3.1526206278758724</v>
      </c>
      <c r="T668">
        <f>SQRT((100/(J668*[7]Inputs!$B$9))^2-SQRT((100/(J668*[7]Inputs!$B$9))^2/(K668^2+1))^2)*[7]Inputs!$B$8^2/100/2/PI()/50</f>
        <v>4.8991373492368956E-2</v>
      </c>
      <c r="U668">
        <v>0</v>
      </c>
      <c r="V668">
        <v>0</v>
      </c>
      <c r="W668" t="str">
        <f t="shared" si="27"/>
        <v>PSCAD_SMIB_SF_52511_SCR10.66_XR4.88_P1_Q0_UF.1</v>
      </c>
      <c r="X668" t="str">
        <f t="shared" si="28"/>
        <v>1_0_10.66_4.88</v>
      </c>
      <c r="Z668">
        <v>0</v>
      </c>
    </row>
    <row r="669" spans="1:26" x14ac:dyDescent="0.25">
      <c r="A669" t="s">
        <v>855</v>
      </c>
      <c r="B669" t="s">
        <v>55</v>
      </c>
      <c r="C669" t="s">
        <v>293</v>
      </c>
      <c r="D669" t="s">
        <v>1371</v>
      </c>
      <c r="E669">
        <v>52511</v>
      </c>
      <c r="F669" t="s">
        <v>305</v>
      </c>
      <c r="G669">
        <v>60</v>
      </c>
      <c r="H669">
        <v>1</v>
      </c>
      <c r="I669">
        <v>0</v>
      </c>
      <c r="J669">
        <v>6.0709999999999997</v>
      </c>
      <c r="K669">
        <v>4.3520000000000003</v>
      </c>
      <c r="L669" s="5" t="e">
        <f>VLOOKUP(X669,[7]Inputs!$A:$F,6,FALSE)</f>
        <v>#N/A</v>
      </c>
      <c r="M669" s="5" t="e">
        <f>VLOOKUP(X669,[7]Inputs!$A:$H,8,FALSE)</f>
        <v>#N/A</v>
      </c>
      <c r="N669" s="5" t="e">
        <f>VLOOKUP(X669,[7]Inputs!$A:$H,7,FALSE)</f>
        <v>#N/A</v>
      </c>
      <c r="O669">
        <v>0</v>
      </c>
      <c r="P669">
        <v>0</v>
      </c>
      <c r="Q669">
        <v>0</v>
      </c>
      <c r="R669">
        <v>0</v>
      </c>
      <c r="S669">
        <f>SQRT((100/(J669*[7]Inputs!$B$9))^2/(K669^2+1))*[7]Inputs!$B$8^2/100</f>
        <v>6.1800609559524675</v>
      </c>
      <c r="T669">
        <f>SQRT((100/(J669*[7]Inputs!$B$9))^2-SQRT((100/(J669*[7]Inputs!$B$9))^2/(K669^2+1))^2)*[7]Inputs!$B$8^2/100/2/PI()/50</f>
        <v>8.5611434218158117E-2</v>
      </c>
      <c r="U669">
        <v>0</v>
      </c>
      <c r="V669">
        <v>0</v>
      </c>
      <c r="W669" t="str">
        <f t="shared" si="27"/>
        <v>PSCAD_SMIB_SF_52511_SCR6.07_XR4.35_P1_Q0_UF.2</v>
      </c>
      <c r="X669" t="str">
        <f t="shared" si="28"/>
        <v>1_0_6.07_4.35</v>
      </c>
      <c r="Z669">
        <v>0</v>
      </c>
    </row>
    <row r="670" spans="1:26" x14ac:dyDescent="0.25">
      <c r="A670" t="s">
        <v>856</v>
      </c>
      <c r="B670" t="s">
        <v>55</v>
      </c>
      <c r="C670" t="s">
        <v>293</v>
      </c>
      <c r="D670" t="s">
        <v>1371</v>
      </c>
      <c r="E670">
        <v>52511</v>
      </c>
      <c r="F670" t="s">
        <v>305</v>
      </c>
      <c r="G670">
        <v>60</v>
      </c>
      <c r="H670" s="4">
        <v>0.5</v>
      </c>
      <c r="I670" s="4">
        <v>0</v>
      </c>
      <c r="J670" s="4">
        <v>10.664</v>
      </c>
      <c r="K670" s="4">
        <v>4.8819999999999997</v>
      </c>
      <c r="L670" s="5" t="e">
        <f>VLOOKUP(X670,[7]Inputs!$A:$F,6,FALSE)</f>
        <v>#N/A</v>
      </c>
      <c r="M670" s="5" t="e">
        <f>VLOOKUP(X670,[7]Inputs!$A:$H,8,FALSE)</f>
        <v>#N/A</v>
      </c>
      <c r="N670" s="5" t="e">
        <f>VLOOKUP(X670,[7]Inputs!$A:$H,7,FALSE)</f>
        <v>#N/A</v>
      </c>
      <c r="O670">
        <v>0</v>
      </c>
      <c r="P670">
        <v>0</v>
      </c>
      <c r="Q670">
        <v>0</v>
      </c>
      <c r="R670">
        <v>0</v>
      </c>
      <c r="S670">
        <f>SQRT((100/(J670*[7]Inputs!$B$9))^2/(K670^2+1))*[7]Inputs!$B$8^2/100</f>
        <v>3.1526206278758724</v>
      </c>
      <c r="T670">
        <f>SQRT((100/(J670*[7]Inputs!$B$9))^2-SQRT((100/(J670*[7]Inputs!$B$9))^2/(K670^2+1))^2)*[7]Inputs!$B$8^2/100/2/PI()/50</f>
        <v>4.8991373492368956E-2</v>
      </c>
      <c r="U670">
        <v>0</v>
      </c>
      <c r="V670">
        <v>0</v>
      </c>
      <c r="W670" t="str">
        <f t="shared" si="27"/>
        <v>PSCAD_SMIB_SF_52511_SCR10.66_XR4.88_P0.5_Q0_UF.3</v>
      </c>
      <c r="X670" t="str">
        <f t="shared" si="28"/>
        <v>0.5_0_10.66_4.88</v>
      </c>
      <c r="Z670">
        <v>0</v>
      </c>
    </row>
    <row r="671" spans="1:26" x14ac:dyDescent="0.25">
      <c r="A671" t="s">
        <v>857</v>
      </c>
      <c r="B671" t="s">
        <v>55</v>
      </c>
      <c r="C671" t="s">
        <v>293</v>
      </c>
      <c r="D671" t="s">
        <v>1371</v>
      </c>
      <c r="E671">
        <v>52511</v>
      </c>
      <c r="F671" t="s">
        <v>305</v>
      </c>
      <c r="G671">
        <v>60</v>
      </c>
      <c r="H671" s="4">
        <v>0.5</v>
      </c>
      <c r="I671" s="4">
        <v>0</v>
      </c>
      <c r="J671" s="4">
        <v>6.0709999999999997</v>
      </c>
      <c r="K671" s="4">
        <v>4.3520000000000003</v>
      </c>
      <c r="L671" s="5" t="e">
        <f>VLOOKUP(X671,[7]Inputs!$A:$F,6,FALSE)</f>
        <v>#N/A</v>
      </c>
      <c r="M671" s="5" t="e">
        <f>VLOOKUP(X671,[7]Inputs!$A:$H,8,FALSE)</f>
        <v>#N/A</v>
      </c>
      <c r="N671" s="5" t="e">
        <f>VLOOKUP(X671,[7]Inputs!$A:$H,7,FALSE)</f>
        <v>#N/A</v>
      </c>
      <c r="O671">
        <v>0</v>
      </c>
      <c r="P671">
        <v>0</v>
      </c>
      <c r="Q671">
        <v>0</v>
      </c>
      <c r="R671">
        <v>0</v>
      </c>
      <c r="S671">
        <f>SQRT((100/(J671*[7]Inputs!$B$9))^2/(K671^2+1))*[7]Inputs!$B$8^2/100</f>
        <v>6.1800609559524675</v>
      </c>
      <c r="T671">
        <f>SQRT((100/(J671*[7]Inputs!$B$9))^2-SQRT((100/(J671*[7]Inputs!$B$9))^2/(K671^2+1))^2)*[7]Inputs!$B$8^2/100/2/PI()/50</f>
        <v>8.5611434218158117E-2</v>
      </c>
      <c r="U671">
        <v>0</v>
      </c>
      <c r="V671">
        <v>0</v>
      </c>
      <c r="W671" t="str">
        <f t="shared" si="27"/>
        <v>PSCAD_SMIB_SF_52511_SCR6.07_XR4.35_P0.5_Q0_UF.4</v>
      </c>
      <c r="X671" t="str">
        <f t="shared" si="28"/>
        <v>0.5_0_6.07_4.35</v>
      </c>
      <c r="Z671">
        <v>0</v>
      </c>
    </row>
    <row r="672" spans="1:26" x14ac:dyDescent="0.25">
      <c r="A672" t="s">
        <v>1339</v>
      </c>
      <c r="B672" t="s">
        <v>55</v>
      </c>
      <c r="C672" t="s">
        <v>294</v>
      </c>
      <c r="D672" t="s">
        <v>1371</v>
      </c>
      <c r="E672">
        <v>5254</v>
      </c>
      <c r="F672" t="s">
        <v>305</v>
      </c>
      <c r="G672">
        <v>55</v>
      </c>
      <c r="H672">
        <v>1</v>
      </c>
      <c r="I672" s="7">
        <v>-0.39500000000000002</v>
      </c>
      <c r="J672" s="7">
        <v>1000</v>
      </c>
      <c r="K672" s="7">
        <v>10</v>
      </c>
      <c r="L672" s="5" t="str">
        <f>VLOOKUP(X672,[7]Inputs!$A:$F,6,FALSE)</f>
        <v>1.0303</v>
      </c>
      <c r="M672" s="5" t="str">
        <f>VLOOKUP(X672,[7]Inputs!$A:$H,8,FALSE)</f>
        <v>0.9750</v>
      </c>
      <c r="N672" s="5" t="str">
        <f>VLOOKUP(X672,[7]Inputs!$A:$H,7,FALSE)</f>
        <v>1.0100</v>
      </c>
      <c r="O672">
        <v>0</v>
      </c>
      <c r="P672">
        <v>0</v>
      </c>
      <c r="Q672">
        <v>0</v>
      </c>
      <c r="R672">
        <v>0</v>
      </c>
      <c r="S672">
        <f>SQRT((100/(J672*[7]Inputs!$B$9))^2/(K672^2+1))*[7]Inputs!$B$8^2/100</f>
        <v>1.6670700002133509E-2</v>
      </c>
      <c r="T672">
        <f>SQRT((100/(J672*[7]Inputs!$B$9))^2-SQRT((100/(J672*[7]Inputs!$B$9))^2/(K672^2+1))^2)*[7]Inputs!$B$8^2/100/2/PI()/50</f>
        <v>5.3064486202832376E-4</v>
      </c>
      <c r="U672">
        <v>0</v>
      </c>
      <c r="V672">
        <v>0</v>
      </c>
      <c r="W672" t="str">
        <f t="shared" si="27"/>
        <v>PSCAD_SMIB_SF_5254_SCR1000_XR10_P1_Q-0.395_LVRT.1</v>
      </c>
      <c r="X672" t="str">
        <f t="shared" si="28"/>
        <v>1_-0.395_1000_10</v>
      </c>
      <c r="Z672">
        <v>0</v>
      </c>
    </row>
    <row r="673" spans="1:26" x14ac:dyDescent="0.25">
      <c r="A673" t="s">
        <v>1267</v>
      </c>
      <c r="B673" t="s">
        <v>55</v>
      </c>
      <c r="C673" t="s">
        <v>294</v>
      </c>
      <c r="D673" t="s">
        <v>1371</v>
      </c>
      <c r="E673">
        <v>5254</v>
      </c>
      <c r="F673" t="s">
        <v>305</v>
      </c>
      <c r="G673">
        <v>55</v>
      </c>
      <c r="H673">
        <v>1</v>
      </c>
      <c r="I673" s="7">
        <v>0.39500000000000002</v>
      </c>
      <c r="J673" s="7">
        <v>1000</v>
      </c>
      <c r="K673" s="7">
        <v>10</v>
      </c>
      <c r="L673" s="5" t="str">
        <f>VLOOKUP(X673,[7]Inputs!$A:$F,6,FALSE)</f>
        <v>1.0295</v>
      </c>
      <c r="M673" s="5" t="str">
        <f>VLOOKUP(X673,[7]Inputs!$A:$H,8,FALSE)</f>
        <v>1.0625</v>
      </c>
      <c r="N673" s="5" t="str">
        <f>VLOOKUP(X673,[7]Inputs!$A:$H,7,FALSE)</f>
        <v>1.0500</v>
      </c>
      <c r="O673">
        <v>0</v>
      </c>
      <c r="P673">
        <v>0</v>
      </c>
      <c r="Q673">
        <v>0</v>
      </c>
      <c r="R673">
        <v>0</v>
      </c>
      <c r="S673">
        <f>SQRT((100/(J673*[7]Inputs!$B$9))^2/(K673^2+1))*[7]Inputs!$B$8^2/100</f>
        <v>1.6670700002133509E-2</v>
      </c>
      <c r="T673">
        <f>SQRT((100/(J673*[7]Inputs!$B$9))^2-SQRT((100/(J673*[7]Inputs!$B$9))^2/(K673^2+1))^2)*[7]Inputs!$B$8^2/100/2/PI()/50</f>
        <v>5.3064486202832376E-4</v>
      </c>
      <c r="U673">
        <v>0</v>
      </c>
      <c r="V673">
        <v>0</v>
      </c>
      <c r="W673" t="str">
        <f t="shared" si="27"/>
        <v>PSCAD_SMIB_SF_5254_SCR1000_XR10_P1_Q0.395_LVRT.2</v>
      </c>
      <c r="X673" t="str">
        <f t="shared" si="28"/>
        <v>1_0.395_1000_10</v>
      </c>
      <c r="Z673">
        <v>0</v>
      </c>
    </row>
    <row r="674" spans="1:26" x14ac:dyDescent="0.25">
      <c r="A674" t="s">
        <v>858</v>
      </c>
      <c r="B674" t="s">
        <v>55</v>
      </c>
      <c r="C674" t="s">
        <v>295</v>
      </c>
      <c r="D674" t="s">
        <v>1371</v>
      </c>
      <c r="E674">
        <v>5254</v>
      </c>
      <c r="F674" t="s">
        <v>305</v>
      </c>
      <c r="G674">
        <v>150</v>
      </c>
      <c r="H674">
        <v>1</v>
      </c>
      <c r="I674" s="7">
        <v>0.39500000000000002</v>
      </c>
      <c r="J674" s="7">
        <v>1000</v>
      </c>
      <c r="K674" s="7">
        <v>10</v>
      </c>
      <c r="L674" s="5" t="str">
        <f>VLOOKUP(X674,[7]Inputs!$A:$F,6,FALSE)</f>
        <v>1.0295</v>
      </c>
      <c r="M674" s="5" t="str">
        <f>VLOOKUP(X674,[7]Inputs!$A:$H,8,FALSE)</f>
        <v>1.0625</v>
      </c>
      <c r="N674" s="5" t="str">
        <f>VLOOKUP(X674,[7]Inputs!$A:$H,7,FALSE)</f>
        <v>1.0500</v>
      </c>
      <c r="O674">
        <v>0</v>
      </c>
      <c r="P674">
        <v>0</v>
      </c>
      <c r="Q674">
        <v>0</v>
      </c>
      <c r="R674">
        <v>0</v>
      </c>
      <c r="S674">
        <f>SQRT((100/(J674*[7]Inputs!$B$9))^2/(K674^2+1))*[7]Inputs!$B$8^2/100</f>
        <v>1.6670700002133509E-2</v>
      </c>
      <c r="T674">
        <f>SQRT((100/(J674*[7]Inputs!$B$9))^2-SQRT((100/(J674*[7]Inputs!$B$9))^2/(K674^2+1))^2)*[7]Inputs!$B$8^2/100/2/PI()/50</f>
        <v>5.3064486202832376E-4</v>
      </c>
      <c r="U674">
        <v>0</v>
      </c>
      <c r="V674">
        <v>0</v>
      </c>
      <c r="W674" t="str">
        <f t="shared" si="27"/>
        <v>PSCAD_SMIB_SF_5254_SCR1000_XR10_P1_Q0.395_HVRT.1</v>
      </c>
      <c r="X674" t="str">
        <f t="shared" si="28"/>
        <v>1_0.395_1000_10</v>
      </c>
      <c r="Z674">
        <v>0</v>
      </c>
    </row>
    <row r="675" spans="1:26" x14ac:dyDescent="0.25">
      <c r="A675" t="s">
        <v>859</v>
      </c>
      <c r="B675" t="s">
        <v>55</v>
      </c>
      <c r="C675" t="s">
        <v>295</v>
      </c>
      <c r="D675" t="s">
        <v>1371</v>
      </c>
      <c r="E675">
        <v>5254</v>
      </c>
      <c r="F675" t="s">
        <v>305</v>
      </c>
      <c r="G675">
        <v>150</v>
      </c>
      <c r="H675">
        <v>1</v>
      </c>
      <c r="I675" s="7">
        <v>-0.39500000000000002</v>
      </c>
      <c r="J675" s="7">
        <v>1000</v>
      </c>
      <c r="K675" s="7">
        <v>10</v>
      </c>
      <c r="L675" s="5" t="str">
        <f>VLOOKUP(X675,[7]Inputs!$A:$F,6,FALSE)</f>
        <v>1.0303</v>
      </c>
      <c r="M675" s="5" t="str">
        <f>VLOOKUP(X675,[7]Inputs!$A:$H,8,FALSE)</f>
        <v>0.9750</v>
      </c>
      <c r="N675" s="5" t="str">
        <f>VLOOKUP(X675,[7]Inputs!$A:$H,7,FALSE)</f>
        <v>1.0100</v>
      </c>
      <c r="O675">
        <v>0</v>
      </c>
      <c r="P675">
        <v>0</v>
      </c>
      <c r="Q675">
        <v>0</v>
      </c>
      <c r="R675">
        <v>0</v>
      </c>
      <c r="S675">
        <f>SQRT((100/(J675*[7]Inputs!$B$9))^2/(K675^2+1))*[7]Inputs!$B$8^2/100</f>
        <v>1.6670700002133509E-2</v>
      </c>
      <c r="T675">
        <f>SQRT((100/(J675*[7]Inputs!$B$9))^2-SQRT((100/(J675*[7]Inputs!$B$9))^2/(K675^2+1))^2)*[7]Inputs!$B$8^2/100/2/PI()/50</f>
        <v>5.3064486202832376E-4</v>
      </c>
      <c r="U675">
        <v>0</v>
      </c>
      <c r="V675">
        <v>0</v>
      </c>
      <c r="W675" t="str">
        <f t="shared" si="27"/>
        <v>PSCAD_SMIB_SF_5254_SCR1000_XR10_P1_Q-0.395_HVRT.2</v>
      </c>
      <c r="X675" t="str">
        <f t="shared" si="28"/>
        <v>1_-0.395_1000_10</v>
      </c>
      <c r="Z675">
        <v>0</v>
      </c>
    </row>
    <row r="676" spans="1:26" x14ac:dyDescent="0.25">
      <c r="A676" s="9" t="s">
        <v>1372</v>
      </c>
      <c r="B676" t="s">
        <v>55</v>
      </c>
      <c r="C676" s="9" t="s">
        <v>1373</v>
      </c>
      <c r="D676" t="s">
        <v>1371</v>
      </c>
      <c r="E676" s="9">
        <v>5254</v>
      </c>
      <c r="F676" t="s">
        <v>305</v>
      </c>
      <c r="G676" s="9">
        <v>100</v>
      </c>
      <c r="H676" s="9">
        <v>1</v>
      </c>
      <c r="I676" s="9">
        <v>0.39500000000000002</v>
      </c>
      <c r="J676" s="9">
        <v>1000</v>
      </c>
      <c r="K676" s="9">
        <v>10</v>
      </c>
      <c r="L676" s="5" t="str">
        <f>VLOOKUP(X676,[7]Inputs!$A:$F,6,FALSE)</f>
        <v>1.0295</v>
      </c>
      <c r="M676" s="5" t="str">
        <f>VLOOKUP(X676,[7]Inputs!$A:$H,8,FALSE)</f>
        <v>1.0625</v>
      </c>
      <c r="N676" s="5" t="str">
        <f>VLOOKUP(X676,[7]Inputs!$A:$H,7,FALSE)</f>
        <v>1.0500</v>
      </c>
      <c r="O676">
        <v>0</v>
      </c>
      <c r="P676" s="9">
        <v>0</v>
      </c>
      <c r="Q676">
        <v>0</v>
      </c>
      <c r="R676">
        <v>0</v>
      </c>
      <c r="S676">
        <f>SQRT((100/(J676*[7]Inputs!$B$9))^2/(K676^2+1))*[7]Inputs!$B$8^2/100</f>
        <v>1.6670700002133509E-2</v>
      </c>
      <c r="T676">
        <f>SQRT((100/(J676*[7]Inputs!$B$9))^2-SQRT((100/(J676*[7]Inputs!$B$9))^2/(K676^2+1))^2)*[7]Inputs!$B$8^2/100/2/PI()/50</f>
        <v>5.3064486202832376E-4</v>
      </c>
      <c r="U676" s="9">
        <v>0</v>
      </c>
      <c r="V676">
        <v>0</v>
      </c>
      <c r="W676" t="str">
        <f t="shared" si="27"/>
        <v>PSCAD_SMIB_SF_5254_SCR1000_XR10_P1_Q0.395_CUO.1</v>
      </c>
      <c r="X676" t="str">
        <f t="shared" si="28"/>
        <v>1_0.395_1000_10</v>
      </c>
      <c r="Z676">
        <v>0</v>
      </c>
    </row>
    <row r="677" spans="1:26" x14ac:dyDescent="0.25">
      <c r="A677" s="9" t="s">
        <v>1374</v>
      </c>
      <c r="B677" t="s">
        <v>55</v>
      </c>
      <c r="C677" s="9" t="s">
        <v>1373</v>
      </c>
      <c r="D677" t="s">
        <v>1371</v>
      </c>
      <c r="E677" s="9">
        <v>5254</v>
      </c>
      <c r="F677" t="s">
        <v>305</v>
      </c>
      <c r="G677" s="9">
        <v>100</v>
      </c>
      <c r="H677" s="9">
        <v>1</v>
      </c>
      <c r="I677" s="9">
        <v>-0.39500000000000002</v>
      </c>
      <c r="J677" s="9">
        <v>1000</v>
      </c>
      <c r="K677" s="9">
        <v>10</v>
      </c>
      <c r="L677" s="5" t="str">
        <f>VLOOKUP(X677,[7]Inputs!$A:$F,6,FALSE)</f>
        <v>1.0303</v>
      </c>
      <c r="M677" s="5" t="str">
        <f>VLOOKUP(X677,[7]Inputs!$A:$H,8,FALSE)</f>
        <v>0.9750</v>
      </c>
      <c r="N677" s="5" t="str">
        <f>VLOOKUP(X677,[7]Inputs!$A:$H,7,FALSE)</f>
        <v>1.0100</v>
      </c>
      <c r="O677" s="9">
        <v>0</v>
      </c>
      <c r="P677" s="9">
        <v>0</v>
      </c>
      <c r="Q677" s="9">
        <v>0</v>
      </c>
      <c r="R677" s="9">
        <v>0</v>
      </c>
      <c r="S677">
        <f>SQRT((100/(J677*[7]Inputs!$B$9))^2/(K677^2+1))*[7]Inputs!$B$8^2/100</f>
        <v>1.6670700002133509E-2</v>
      </c>
      <c r="T677">
        <f>SQRT((100/(J677*[7]Inputs!$B$9))^2-SQRT((100/(J677*[7]Inputs!$B$9))^2/(K677^2+1))^2)*[7]Inputs!$B$8^2/100/2/PI()/50</f>
        <v>5.3064486202832376E-4</v>
      </c>
      <c r="U677" s="9">
        <v>0</v>
      </c>
      <c r="V677" s="9">
        <v>0</v>
      </c>
      <c r="W677" t="str">
        <f t="shared" si="27"/>
        <v>PSCAD_SMIB_SF_5254_SCR1000_XR10_P1_Q-0.395_CUO.2</v>
      </c>
      <c r="X677" t="str">
        <f t="shared" si="28"/>
        <v>1_-0.395_1000_10</v>
      </c>
      <c r="Z677">
        <v>0</v>
      </c>
    </row>
    <row r="678" spans="1:26" x14ac:dyDescent="0.25">
      <c r="A678" s="9" t="s">
        <v>1375</v>
      </c>
      <c r="B678" t="s">
        <v>55</v>
      </c>
      <c r="C678" s="9" t="s">
        <v>1373</v>
      </c>
      <c r="D678" t="s">
        <v>1371</v>
      </c>
      <c r="E678" s="9">
        <v>5254</v>
      </c>
      <c r="F678" t="s">
        <v>305</v>
      </c>
      <c r="G678" s="9">
        <v>100</v>
      </c>
      <c r="H678" s="9">
        <v>1</v>
      </c>
      <c r="I678" s="9">
        <v>0.39500000000000002</v>
      </c>
      <c r="J678" s="9">
        <v>1000</v>
      </c>
      <c r="K678" s="9">
        <v>10</v>
      </c>
      <c r="L678" s="5" t="str">
        <f>VLOOKUP(X678,[7]Inputs!$A:$F,6,FALSE)</f>
        <v>1.0295</v>
      </c>
      <c r="M678" s="5" t="str">
        <f>VLOOKUP(X678,[7]Inputs!$A:$H,8,FALSE)</f>
        <v>1.0625</v>
      </c>
      <c r="N678" s="5" t="str">
        <f>VLOOKUP(X678,[7]Inputs!$A:$H,7,FALSE)</f>
        <v>1.0500</v>
      </c>
      <c r="O678" s="9">
        <v>0</v>
      </c>
      <c r="P678" s="9">
        <v>0</v>
      </c>
      <c r="Q678" s="9">
        <v>0</v>
      </c>
      <c r="R678" s="9">
        <v>0</v>
      </c>
      <c r="S678">
        <f>SQRT((100/(J678*[7]Inputs!$B$9))^2/(K678^2+1))*[7]Inputs!$B$8^2/100</f>
        <v>1.6670700002133509E-2</v>
      </c>
      <c r="T678">
        <f>SQRT((100/(J678*[7]Inputs!$B$9))^2-SQRT((100/(J678*[7]Inputs!$B$9))^2/(K678^2+1))^2)*[7]Inputs!$B$8^2/100/2/PI()/50</f>
        <v>5.3064486202832376E-4</v>
      </c>
      <c r="U678" s="9">
        <v>0</v>
      </c>
      <c r="V678" s="9">
        <v>0</v>
      </c>
      <c r="W678" t="str">
        <f t="shared" si="27"/>
        <v>PSCAD_SMIB_SF_5254_SCR1000_XR10_P1_Q0.395_PLQCUO.1</v>
      </c>
      <c r="X678" t="str">
        <f t="shared" si="28"/>
        <v>1_0.395_1000_10</v>
      </c>
      <c r="Z678">
        <v>0</v>
      </c>
    </row>
    <row r="679" spans="1:26" x14ac:dyDescent="0.25">
      <c r="A679" s="9" t="s">
        <v>1376</v>
      </c>
      <c r="B679" t="s">
        <v>55</v>
      </c>
      <c r="C679" s="9" t="s">
        <v>1373</v>
      </c>
      <c r="D679" t="s">
        <v>1371</v>
      </c>
      <c r="E679" s="9">
        <v>5254</v>
      </c>
      <c r="F679" t="s">
        <v>305</v>
      </c>
      <c r="G679" s="9">
        <v>100</v>
      </c>
      <c r="H679" s="9">
        <v>1</v>
      </c>
      <c r="I679" s="9">
        <v>-0.39500000000000002</v>
      </c>
      <c r="J679" s="9">
        <v>1000</v>
      </c>
      <c r="K679" s="9">
        <v>10</v>
      </c>
      <c r="L679" s="5" t="str">
        <f>VLOOKUP(X679,[7]Inputs!$A:$F,6,FALSE)</f>
        <v>1.0303</v>
      </c>
      <c r="M679" s="5" t="str">
        <f>VLOOKUP(X679,[7]Inputs!$A:$H,8,FALSE)</f>
        <v>0.9750</v>
      </c>
      <c r="N679" s="5" t="str">
        <f>VLOOKUP(X679,[7]Inputs!$A:$H,7,FALSE)</f>
        <v>1.0100</v>
      </c>
      <c r="O679" s="9">
        <v>0</v>
      </c>
      <c r="P679" s="9">
        <v>0</v>
      </c>
      <c r="Q679" s="9">
        <v>0</v>
      </c>
      <c r="R679" s="9">
        <v>0</v>
      </c>
      <c r="S679">
        <f>SQRT((100/(J679*[7]Inputs!$B$9))^2/(K679^2+1))*[7]Inputs!$B$8^2/100</f>
        <v>1.6670700002133509E-2</v>
      </c>
      <c r="T679">
        <f>SQRT((100/(J679*[7]Inputs!$B$9))^2-SQRT((100/(J679*[7]Inputs!$B$9))^2/(K679^2+1))^2)*[7]Inputs!$B$8^2/100/2/PI()/50</f>
        <v>5.3064486202832376E-4</v>
      </c>
      <c r="U679" s="9">
        <v>0</v>
      </c>
      <c r="V679" s="9">
        <v>0</v>
      </c>
      <c r="W679" t="str">
        <f t="shared" si="27"/>
        <v>PSCAD_SMIB_SF_5254_SCR1000_XR10_P1_Q-0.395_PLQCUO.2</v>
      </c>
      <c r="X679" t="str">
        <f t="shared" si="28"/>
        <v>1_-0.395_1000_10</v>
      </c>
      <c r="Z679">
        <v>0</v>
      </c>
    </row>
    <row r="680" spans="1:26" x14ac:dyDescent="0.25">
      <c r="A680" s="9" t="s">
        <v>1377</v>
      </c>
      <c r="B680" t="s">
        <v>55</v>
      </c>
      <c r="C680" s="9" t="s">
        <v>1373</v>
      </c>
      <c r="D680" t="s">
        <v>1371</v>
      </c>
      <c r="E680" s="9">
        <v>5254</v>
      </c>
      <c r="F680" t="s">
        <v>305</v>
      </c>
      <c r="G680" s="9">
        <v>100</v>
      </c>
      <c r="H680" s="9">
        <v>0</v>
      </c>
      <c r="I680" s="9">
        <v>0.39500000000000002</v>
      </c>
      <c r="J680" s="9">
        <v>1000</v>
      </c>
      <c r="K680" s="9">
        <v>10</v>
      </c>
      <c r="L680" s="5" t="str">
        <f>VLOOKUP(X680,[7]Inputs!$A:$F,6,FALSE)</f>
        <v>1.0296</v>
      </c>
      <c r="M680" s="5" t="str">
        <f>VLOOKUP(X680,[7]Inputs!$A:$H,8,FALSE)</f>
        <v>1.0500</v>
      </c>
      <c r="N680" s="5" t="str">
        <f>VLOOKUP(X680,[7]Inputs!$A:$H,7,FALSE)</f>
        <v>1.0500</v>
      </c>
      <c r="O680" s="9">
        <v>0</v>
      </c>
      <c r="P680" s="9">
        <v>0</v>
      </c>
      <c r="Q680" s="9">
        <v>0</v>
      </c>
      <c r="R680" s="9">
        <v>0</v>
      </c>
      <c r="S680">
        <f>SQRT((100/(J680*[7]Inputs!$B$9))^2/(K680^2+1))*[7]Inputs!$B$8^2/100</f>
        <v>1.6670700002133509E-2</v>
      </c>
      <c r="T680">
        <f>SQRT((100/(J680*[7]Inputs!$B$9))^2-SQRT((100/(J680*[7]Inputs!$B$9))^2/(K680^2+1))^2)*[7]Inputs!$B$8^2/100/2/PI()/50</f>
        <v>5.3064486202832376E-4</v>
      </c>
      <c r="U680" s="9">
        <v>0</v>
      </c>
      <c r="V680" s="9">
        <v>0</v>
      </c>
      <c r="W680" t="str">
        <f t="shared" si="27"/>
        <v>PSCAD_SMIB_SF_5254_SCR1000_XR10_P0_Q0.395_PLQCUO.4</v>
      </c>
      <c r="X680" t="str">
        <f t="shared" si="28"/>
        <v>0_0.395_1000_10</v>
      </c>
      <c r="Z680">
        <v>0</v>
      </c>
    </row>
    <row r="681" spans="1:26" x14ac:dyDescent="0.25">
      <c r="A681" s="9" t="s">
        <v>1378</v>
      </c>
      <c r="B681" t="s">
        <v>55</v>
      </c>
      <c r="C681" s="9" t="s">
        <v>1373</v>
      </c>
      <c r="D681" t="s">
        <v>1371</v>
      </c>
      <c r="E681" s="9">
        <v>5254</v>
      </c>
      <c r="F681" t="s">
        <v>305</v>
      </c>
      <c r="G681" s="9">
        <v>100</v>
      </c>
      <c r="H681" s="9">
        <v>0</v>
      </c>
      <c r="I681" s="9">
        <v>-0.39500000000000002</v>
      </c>
      <c r="J681" s="9">
        <v>1000</v>
      </c>
      <c r="K681" s="9">
        <v>10</v>
      </c>
      <c r="L681" s="5" t="str">
        <f>VLOOKUP(X681,[7]Inputs!$A:$F,6,FALSE)</f>
        <v>1.0304</v>
      </c>
      <c r="M681" s="5" t="str">
        <f>VLOOKUP(X681,[7]Inputs!$A:$H,8,FALSE)</f>
        <v>0.9625</v>
      </c>
      <c r="N681" s="5" t="str">
        <f>VLOOKUP(X681,[7]Inputs!$A:$H,7,FALSE)</f>
        <v>1.0100</v>
      </c>
      <c r="O681" s="9">
        <v>0</v>
      </c>
      <c r="P681" s="9">
        <v>0</v>
      </c>
      <c r="Q681" s="9">
        <v>0</v>
      </c>
      <c r="R681" s="9">
        <v>0</v>
      </c>
      <c r="S681">
        <f>SQRT((100/(J681*[7]Inputs!$B$9))^2/(K681^2+1))*[7]Inputs!$B$8^2/100</f>
        <v>1.6670700002133509E-2</v>
      </c>
      <c r="T681">
        <f>SQRT((100/(J681*[7]Inputs!$B$9))^2-SQRT((100/(J681*[7]Inputs!$B$9))^2/(K681^2+1))^2)*[7]Inputs!$B$8^2/100/2/PI()/50</f>
        <v>5.3064486202832376E-4</v>
      </c>
      <c r="U681" s="9">
        <v>0</v>
      </c>
      <c r="V681" s="9">
        <v>0</v>
      </c>
      <c r="W681" t="str">
        <f t="shared" si="27"/>
        <v>PSCAD_SMIB_SF_5254_SCR1000_XR10_P0_Q-0.395_PLQCUO.6</v>
      </c>
      <c r="X681" t="str">
        <f t="shared" si="28"/>
        <v>0_-0.395_1000_10</v>
      </c>
      <c r="Z681">
        <v>0</v>
      </c>
    </row>
    <row r="682" spans="1:26" x14ac:dyDescent="0.25">
      <c r="A682" s="10" t="s">
        <v>858</v>
      </c>
      <c r="B682" t="s">
        <v>55</v>
      </c>
      <c r="C682" s="10" t="s">
        <v>301</v>
      </c>
      <c r="D682" t="s">
        <v>1371</v>
      </c>
      <c r="E682" s="10">
        <v>5255</v>
      </c>
      <c r="F682" t="s">
        <v>305</v>
      </c>
      <c r="G682" s="9">
        <v>15</v>
      </c>
      <c r="H682" s="9">
        <v>1</v>
      </c>
      <c r="I682" s="9">
        <v>-0.39500000000000002</v>
      </c>
      <c r="J682" s="9">
        <v>1000</v>
      </c>
      <c r="K682" s="9">
        <v>10</v>
      </c>
      <c r="L682" s="5" t="str">
        <f>VLOOKUP(X682,[7]Inputs!$A:$F,6,FALSE)</f>
        <v>1.0303</v>
      </c>
      <c r="M682" s="5" t="str">
        <f>VLOOKUP(X682,[7]Inputs!$A:$H,8,FALSE)</f>
        <v>0.9750</v>
      </c>
      <c r="N682" s="5" t="str">
        <f>VLOOKUP(X682,[7]Inputs!$A:$H,7,FALSE)</f>
        <v>1.0100</v>
      </c>
      <c r="O682" s="9">
        <v>0</v>
      </c>
      <c r="P682" s="9">
        <v>0.32500000000000001</v>
      </c>
      <c r="Q682" s="9">
        <v>0</v>
      </c>
      <c r="R682" s="9">
        <v>0</v>
      </c>
      <c r="S682">
        <f>SQRT((100/(J682*[7]Inputs!$B$9))^2/(K682^2+1))*[7]Inputs!$B$8^2/100</f>
        <v>1.6670700002133509E-2</v>
      </c>
      <c r="T682">
        <f>SQRT((100/(J682*[7]Inputs!$B$9))^2-SQRT((100/(J682*[7]Inputs!$B$9))^2/(K682^2+1))^2)*[7]Inputs!$B$8^2/100/2/PI()/50</f>
        <v>5.3064486202832376E-4</v>
      </c>
      <c r="U682" s="9">
        <v>-0.15</v>
      </c>
      <c r="V682" s="9">
        <v>0</v>
      </c>
      <c r="W682" t="str">
        <f t="shared" si="27"/>
        <v>PSCAD_SMIB_SF_5255_SCR1000_XR10_P1_Q-0.395_HVRT.1</v>
      </c>
      <c r="X682" t="str">
        <f t="shared" si="28"/>
        <v>1_-0.395_1000_10</v>
      </c>
      <c r="Z682">
        <v>0</v>
      </c>
    </row>
    <row r="683" spans="1:26" x14ac:dyDescent="0.25">
      <c r="A683" s="10" t="s">
        <v>859</v>
      </c>
      <c r="B683" t="s">
        <v>55</v>
      </c>
      <c r="C683" s="10" t="s">
        <v>301</v>
      </c>
      <c r="D683" t="s">
        <v>1371</v>
      </c>
      <c r="E683" s="10">
        <v>5255</v>
      </c>
      <c r="F683" t="s">
        <v>305</v>
      </c>
      <c r="G683" s="9">
        <v>15</v>
      </c>
      <c r="H683" s="9">
        <v>1</v>
      </c>
      <c r="I683" s="9">
        <v>-0.39500000000000002</v>
      </c>
      <c r="J683" s="9">
        <v>1000</v>
      </c>
      <c r="K683" s="9">
        <v>10</v>
      </c>
      <c r="L683" s="5" t="str">
        <f>VLOOKUP(X683,[7]Inputs!$A:$F,6,FALSE)</f>
        <v>1.0303</v>
      </c>
      <c r="M683" s="5" t="str">
        <f>VLOOKUP(X683,[7]Inputs!$A:$H,8,FALSE)</f>
        <v>0.9750</v>
      </c>
      <c r="N683" s="5" t="str">
        <f>VLOOKUP(X683,[7]Inputs!$A:$H,7,FALSE)</f>
        <v>1.0100</v>
      </c>
      <c r="O683" s="9">
        <v>0</v>
      </c>
      <c r="P683" s="9">
        <v>0.32500000000000001</v>
      </c>
      <c r="Q683" s="9">
        <v>0</v>
      </c>
      <c r="R683" s="9">
        <v>0</v>
      </c>
      <c r="S683">
        <f>SQRT((100/(J683*[7]Inputs!$B$9))^2/(K683^2+1))*[7]Inputs!$B$8^2/100</f>
        <v>1.6670700002133509E-2</v>
      </c>
      <c r="T683">
        <f>SQRT((100/(J683*[7]Inputs!$B$9))^2-SQRT((100/(J683*[7]Inputs!$B$9))^2/(K683^2+1))^2)*[7]Inputs!$B$8^2/100/2/PI()/50</f>
        <v>5.3064486202832376E-4</v>
      </c>
      <c r="U683" s="9">
        <v>-0.16</v>
      </c>
      <c r="V683" s="9">
        <v>0</v>
      </c>
      <c r="W683" t="str">
        <f t="shared" si="27"/>
        <v>PSCAD_SMIB_SF_5255_SCR1000_XR10_P1_Q-0.395_HVRT.2</v>
      </c>
      <c r="X683" t="str">
        <f t="shared" si="28"/>
        <v>1_-0.395_1000_10</v>
      </c>
      <c r="Z683">
        <v>0</v>
      </c>
    </row>
    <row r="684" spans="1:26" x14ac:dyDescent="0.25">
      <c r="A684" s="10" t="s">
        <v>860</v>
      </c>
      <c r="B684" t="s">
        <v>55</v>
      </c>
      <c r="C684" s="10" t="s">
        <v>301</v>
      </c>
      <c r="D684" t="s">
        <v>1371</v>
      </c>
      <c r="E684" s="10">
        <v>5255</v>
      </c>
      <c r="F684" t="s">
        <v>305</v>
      </c>
      <c r="G684" s="9">
        <v>15</v>
      </c>
      <c r="H684" s="9">
        <v>1</v>
      </c>
      <c r="I684" s="9">
        <v>-0.39500000000000002</v>
      </c>
      <c r="J684" s="9">
        <v>1000</v>
      </c>
      <c r="K684" s="9">
        <v>10</v>
      </c>
      <c r="L684" s="5" t="str">
        <f>VLOOKUP(X684,[7]Inputs!$A:$F,6,FALSE)</f>
        <v>1.0303</v>
      </c>
      <c r="M684" s="5" t="str">
        <f>VLOOKUP(X684,[7]Inputs!$A:$H,8,FALSE)</f>
        <v>0.9750</v>
      </c>
      <c r="N684" s="5" t="str">
        <f>VLOOKUP(X684,[7]Inputs!$A:$H,7,FALSE)</f>
        <v>1.0100</v>
      </c>
      <c r="O684" s="9">
        <v>0</v>
      </c>
      <c r="P684" s="9">
        <v>0.32500000000000001</v>
      </c>
      <c r="Q684" s="9">
        <v>0</v>
      </c>
      <c r="R684" s="9">
        <v>0</v>
      </c>
      <c r="S684">
        <f>SQRT((100/(J684*[7]Inputs!$B$9))^2/(K684^2+1))*[7]Inputs!$B$8^2/100</f>
        <v>1.6670700002133509E-2</v>
      </c>
      <c r="T684">
        <f>SQRT((100/(J684*[7]Inputs!$B$9))^2-SQRT((100/(J684*[7]Inputs!$B$9))^2/(K684^2+1))^2)*[7]Inputs!$B$8^2/100/2/PI()/50</f>
        <v>5.3064486202832376E-4</v>
      </c>
      <c r="U684" s="9">
        <v>-0.17</v>
      </c>
      <c r="V684" s="9">
        <v>0</v>
      </c>
      <c r="W684" t="str">
        <f t="shared" si="27"/>
        <v>PSCAD_SMIB_SF_5255_SCR1000_XR10_P1_Q-0.395_HVRT.3</v>
      </c>
      <c r="X684" t="str">
        <f t="shared" si="28"/>
        <v>1_-0.395_1000_10</v>
      </c>
      <c r="Z684">
        <v>0</v>
      </c>
    </row>
    <row r="685" spans="1:26" x14ac:dyDescent="0.25">
      <c r="A685" s="10" t="s">
        <v>861</v>
      </c>
      <c r="B685" t="s">
        <v>55</v>
      </c>
      <c r="C685" s="10" t="s">
        <v>301</v>
      </c>
      <c r="D685" t="s">
        <v>1371</v>
      </c>
      <c r="E685" s="10">
        <v>5255</v>
      </c>
      <c r="F685" t="s">
        <v>305</v>
      </c>
      <c r="G685" s="9">
        <v>15</v>
      </c>
      <c r="H685" s="9">
        <v>1</v>
      </c>
      <c r="I685" s="9">
        <v>-0.39500000000000002</v>
      </c>
      <c r="J685" s="9">
        <v>1000</v>
      </c>
      <c r="K685" s="9">
        <v>10</v>
      </c>
      <c r="L685" s="5" t="str">
        <f>VLOOKUP(X685,[7]Inputs!$A:$F,6,FALSE)</f>
        <v>1.0303</v>
      </c>
      <c r="M685" s="5" t="str">
        <f>VLOOKUP(X685,[7]Inputs!$A:$H,8,FALSE)</f>
        <v>0.9750</v>
      </c>
      <c r="N685" s="5" t="str">
        <f>VLOOKUP(X685,[7]Inputs!$A:$H,7,FALSE)</f>
        <v>1.0100</v>
      </c>
      <c r="O685" s="9">
        <v>0</v>
      </c>
      <c r="P685" s="9">
        <v>0.32500000000000001</v>
      </c>
      <c r="Q685" s="9">
        <v>0</v>
      </c>
      <c r="R685" s="9">
        <v>0</v>
      </c>
      <c r="S685">
        <f>SQRT((100/(J685*[7]Inputs!$B$9))^2/(K685^2+1))*[7]Inputs!$B$8^2/100</f>
        <v>1.6670700002133509E-2</v>
      </c>
      <c r="T685">
        <f>SQRT((100/(J685*[7]Inputs!$B$9))^2-SQRT((100/(J685*[7]Inputs!$B$9))^2/(K685^2+1))^2)*[7]Inputs!$B$8^2/100/2/PI()/50</f>
        <v>5.3064486202832376E-4</v>
      </c>
      <c r="U685" s="9">
        <v>-0.18</v>
      </c>
      <c r="V685" s="9">
        <v>0</v>
      </c>
      <c r="W685" t="str">
        <f t="shared" si="27"/>
        <v>PSCAD_SMIB_SF_5255_SCR1000_XR10_P1_Q-0.395_HVRT.4</v>
      </c>
      <c r="X685" t="str">
        <f t="shared" si="28"/>
        <v>1_-0.395_1000_10</v>
      </c>
      <c r="Z685">
        <v>0</v>
      </c>
    </row>
    <row r="686" spans="1:26" x14ac:dyDescent="0.25">
      <c r="A686" s="10" t="s">
        <v>862</v>
      </c>
      <c r="B686" t="s">
        <v>55</v>
      </c>
      <c r="C686" s="10" t="s">
        <v>301</v>
      </c>
      <c r="D686" t="s">
        <v>1371</v>
      </c>
      <c r="E686" s="10">
        <v>5255</v>
      </c>
      <c r="F686" t="s">
        <v>305</v>
      </c>
      <c r="G686" s="9">
        <v>15</v>
      </c>
      <c r="H686" s="9">
        <v>1</v>
      </c>
      <c r="I686" s="9">
        <v>-0.39500000000000002</v>
      </c>
      <c r="J686" s="9">
        <v>1000</v>
      </c>
      <c r="K686" s="9">
        <v>10</v>
      </c>
      <c r="L686" s="5" t="str">
        <f>VLOOKUP(X686,[7]Inputs!$A:$F,6,FALSE)</f>
        <v>1.0303</v>
      </c>
      <c r="M686" s="5" t="str">
        <f>VLOOKUP(X686,[7]Inputs!$A:$H,8,FALSE)</f>
        <v>0.9750</v>
      </c>
      <c r="N686" s="5" t="str">
        <f>VLOOKUP(X686,[7]Inputs!$A:$H,7,FALSE)</f>
        <v>1.0100</v>
      </c>
      <c r="O686" s="9">
        <v>0</v>
      </c>
      <c r="P686" s="9">
        <v>0.32500000000000001</v>
      </c>
      <c r="Q686" s="9">
        <v>0</v>
      </c>
      <c r="R686" s="9">
        <v>0</v>
      </c>
      <c r="S686">
        <f>SQRT((100/(J686*[7]Inputs!$B$9))^2/(K686^2+1))*[7]Inputs!$B$8^2/100</f>
        <v>1.6670700002133509E-2</v>
      </c>
      <c r="T686">
        <f>SQRT((100/(J686*[7]Inputs!$B$9))^2-SQRT((100/(J686*[7]Inputs!$B$9))^2/(K686^2+1))^2)*[7]Inputs!$B$8^2/100/2/PI()/50</f>
        <v>5.3064486202832376E-4</v>
      </c>
      <c r="U686" s="9">
        <v>-0.19</v>
      </c>
      <c r="V686" s="9">
        <v>0</v>
      </c>
      <c r="W686" t="str">
        <f t="shared" si="27"/>
        <v>PSCAD_SMIB_SF_5255_SCR1000_XR10_P1_Q-0.395_HVRT.5</v>
      </c>
      <c r="X686" t="str">
        <f t="shared" si="28"/>
        <v>1_-0.395_1000_10</v>
      </c>
      <c r="Z686">
        <v>0</v>
      </c>
    </row>
    <row r="687" spans="1:26" x14ac:dyDescent="0.25">
      <c r="A687" s="10" t="s">
        <v>863</v>
      </c>
      <c r="B687" t="s">
        <v>55</v>
      </c>
      <c r="C687" s="10" t="s">
        <v>301</v>
      </c>
      <c r="D687" t="s">
        <v>1371</v>
      </c>
      <c r="E687" s="10">
        <v>5255</v>
      </c>
      <c r="F687" t="s">
        <v>305</v>
      </c>
      <c r="G687" s="9">
        <v>15</v>
      </c>
      <c r="H687" s="9">
        <v>1</v>
      </c>
      <c r="I687" s="9">
        <v>-0.39500000000000002</v>
      </c>
      <c r="J687" s="9">
        <v>1000</v>
      </c>
      <c r="K687" s="9">
        <v>10</v>
      </c>
      <c r="L687" s="5" t="str">
        <f>VLOOKUP(X687,[7]Inputs!$A:$F,6,FALSE)</f>
        <v>1.0303</v>
      </c>
      <c r="M687" s="5" t="str">
        <f>VLOOKUP(X687,[7]Inputs!$A:$H,8,FALSE)</f>
        <v>0.9750</v>
      </c>
      <c r="N687" s="5" t="str">
        <f>VLOOKUP(X687,[7]Inputs!$A:$H,7,FALSE)</f>
        <v>1.0100</v>
      </c>
      <c r="O687" s="9">
        <v>0</v>
      </c>
      <c r="P687" s="9">
        <v>0.32500000000000001</v>
      </c>
      <c r="Q687" s="9">
        <v>0</v>
      </c>
      <c r="R687" s="9">
        <v>0</v>
      </c>
      <c r="S687">
        <f>SQRT((100/(J687*[7]Inputs!$B$9))^2/(K687^2+1))*[7]Inputs!$B$8^2/100</f>
        <v>1.6670700002133509E-2</v>
      </c>
      <c r="T687">
        <f>SQRT((100/(J687*[7]Inputs!$B$9))^2-SQRT((100/(J687*[7]Inputs!$B$9))^2/(K687^2+1))^2)*[7]Inputs!$B$8^2/100/2/PI()/50</f>
        <v>5.3064486202832376E-4</v>
      </c>
      <c r="U687" s="9">
        <v>-0.2</v>
      </c>
      <c r="V687" s="9">
        <v>0</v>
      </c>
      <c r="W687" t="str">
        <f t="shared" si="27"/>
        <v>PSCAD_SMIB_SF_5255_SCR1000_XR10_P1_Q-0.395_HVRT.6</v>
      </c>
      <c r="X687" t="str">
        <f t="shared" si="28"/>
        <v>1_-0.395_1000_10</v>
      </c>
      <c r="Z687">
        <v>0</v>
      </c>
    </row>
    <row r="688" spans="1:26" x14ac:dyDescent="0.25">
      <c r="A688" s="10" t="s">
        <v>864</v>
      </c>
      <c r="B688" t="s">
        <v>55</v>
      </c>
      <c r="C688" s="10" t="s">
        <v>301</v>
      </c>
      <c r="D688" t="s">
        <v>1371</v>
      </c>
      <c r="E688" s="10">
        <v>5255</v>
      </c>
      <c r="F688" t="s">
        <v>305</v>
      </c>
      <c r="G688" s="9">
        <v>15</v>
      </c>
      <c r="H688" s="9">
        <v>1</v>
      </c>
      <c r="I688" s="9">
        <v>-0.39500000000000002</v>
      </c>
      <c r="J688" s="9">
        <v>1000</v>
      </c>
      <c r="K688" s="9">
        <v>10</v>
      </c>
      <c r="L688" s="5" t="str">
        <f>VLOOKUP(X688,[7]Inputs!$A:$F,6,FALSE)</f>
        <v>1.0303</v>
      </c>
      <c r="M688" s="5" t="str">
        <f>VLOOKUP(X688,[7]Inputs!$A:$H,8,FALSE)</f>
        <v>0.9750</v>
      </c>
      <c r="N688" s="5" t="str">
        <f>VLOOKUP(X688,[7]Inputs!$A:$H,7,FALSE)</f>
        <v>1.0100</v>
      </c>
      <c r="O688" s="9">
        <v>0</v>
      </c>
      <c r="P688" s="9">
        <v>0.32500000000000001</v>
      </c>
      <c r="Q688" s="9">
        <v>0</v>
      </c>
      <c r="R688" s="9">
        <v>0</v>
      </c>
      <c r="S688">
        <f>SQRT((100/(J688*[7]Inputs!$B$9))^2/(K688^2+1))*[7]Inputs!$B$8^2/100</f>
        <v>1.6670700002133509E-2</v>
      </c>
      <c r="T688">
        <f>SQRT((100/(J688*[7]Inputs!$B$9))^2-SQRT((100/(J688*[7]Inputs!$B$9))^2/(K688^2+1))^2)*[7]Inputs!$B$8^2/100/2/PI()/50</f>
        <v>5.3064486202832376E-4</v>
      </c>
      <c r="U688" s="9">
        <v>-0.21</v>
      </c>
      <c r="V688" s="9">
        <v>0</v>
      </c>
      <c r="W688" t="str">
        <f t="shared" si="27"/>
        <v>PSCAD_SMIB_SF_5255_SCR1000_XR10_P1_Q-0.395_HVRT.7</v>
      </c>
      <c r="X688" t="str">
        <f t="shared" si="28"/>
        <v>1_-0.395_1000_10</v>
      </c>
      <c r="Z688">
        <v>0</v>
      </c>
    </row>
    <row r="689" spans="1:28" x14ac:dyDescent="0.25">
      <c r="A689" s="10" t="s">
        <v>865</v>
      </c>
      <c r="B689" t="s">
        <v>55</v>
      </c>
      <c r="C689" s="10" t="s">
        <v>301</v>
      </c>
      <c r="D689" t="s">
        <v>1371</v>
      </c>
      <c r="E689" s="10">
        <v>5255</v>
      </c>
      <c r="F689" t="s">
        <v>305</v>
      </c>
      <c r="G689" s="9">
        <v>15</v>
      </c>
      <c r="H689" s="9">
        <v>1</v>
      </c>
      <c r="I689" s="9">
        <v>-0.39500000000000002</v>
      </c>
      <c r="J689" s="9">
        <v>1000</v>
      </c>
      <c r="K689" s="9">
        <v>10</v>
      </c>
      <c r="L689" s="5" t="str">
        <f>VLOOKUP(X689,[7]Inputs!$A:$F,6,FALSE)</f>
        <v>1.0303</v>
      </c>
      <c r="M689" s="5" t="str">
        <f>VLOOKUP(X689,[7]Inputs!$A:$H,8,FALSE)</f>
        <v>0.9750</v>
      </c>
      <c r="N689" s="5" t="str">
        <f>VLOOKUP(X689,[7]Inputs!$A:$H,7,FALSE)</f>
        <v>1.0100</v>
      </c>
      <c r="O689" s="9">
        <v>0</v>
      </c>
      <c r="P689" s="9">
        <v>0.32500000000000001</v>
      </c>
      <c r="Q689" s="9">
        <v>0</v>
      </c>
      <c r="R689" s="9">
        <v>0</v>
      </c>
      <c r="S689">
        <f>SQRT((100/(J689*[7]Inputs!$B$9))^2/(K689^2+1))*[7]Inputs!$B$8^2/100</f>
        <v>1.6670700002133509E-2</v>
      </c>
      <c r="T689">
        <f>SQRT((100/(J689*[7]Inputs!$B$9))^2-SQRT((100/(J689*[7]Inputs!$B$9))^2/(K689^2+1))^2)*[7]Inputs!$B$8^2/100/2/PI()/50</f>
        <v>5.3064486202832376E-4</v>
      </c>
      <c r="U689" s="9">
        <v>-0.22</v>
      </c>
      <c r="V689" s="9">
        <v>0</v>
      </c>
      <c r="W689" t="str">
        <f t="shared" si="27"/>
        <v>PSCAD_SMIB_SF_5255_SCR1000_XR10_P1_Q-0.395_HVRT.8</v>
      </c>
      <c r="X689" t="str">
        <f t="shared" si="28"/>
        <v>1_-0.395_1000_10</v>
      </c>
      <c r="Z689">
        <v>0</v>
      </c>
    </row>
    <row r="690" spans="1:28" x14ac:dyDescent="0.25">
      <c r="A690" s="10" t="s">
        <v>866</v>
      </c>
      <c r="B690" t="s">
        <v>55</v>
      </c>
      <c r="C690" s="10" t="s">
        <v>301</v>
      </c>
      <c r="D690" t="s">
        <v>1371</v>
      </c>
      <c r="E690" s="10">
        <v>5255</v>
      </c>
      <c r="F690" t="s">
        <v>305</v>
      </c>
      <c r="G690" s="9">
        <v>15</v>
      </c>
      <c r="H690" s="9">
        <v>1</v>
      </c>
      <c r="I690" s="9">
        <v>-0.39500000000000002</v>
      </c>
      <c r="J690" s="9">
        <v>1000</v>
      </c>
      <c r="K690" s="9">
        <v>10</v>
      </c>
      <c r="L690" s="5" t="str">
        <f>VLOOKUP(X690,[7]Inputs!$A:$F,6,FALSE)</f>
        <v>1.0303</v>
      </c>
      <c r="M690" s="5" t="str">
        <f>VLOOKUP(X690,[7]Inputs!$A:$H,8,FALSE)</f>
        <v>0.9750</v>
      </c>
      <c r="N690" s="5" t="str">
        <f>VLOOKUP(X690,[7]Inputs!$A:$H,7,FALSE)</f>
        <v>1.0100</v>
      </c>
      <c r="O690" s="9">
        <v>0</v>
      </c>
      <c r="P690" s="9">
        <v>0.32500000000000001</v>
      </c>
      <c r="Q690" s="9">
        <v>0</v>
      </c>
      <c r="R690" s="9">
        <v>0</v>
      </c>
      <c r="S690">
        <f>SQRT((100/(J690*[7]Inputs!$B$9))^2/(K690^2+1))*[7]Inputs!$B$8^2/100</f>
        <v>1.6670700002133509E-2</v>
      </c>
      <c r="T690">
        <f>SQRT((100/(J690*[7]Inputs!$B$9))^2-SQRT((100/(J690*[7]Inputs!$B$9))^2/(K690^2+1))^2)*[7]Inputs!$B$8^2/100/2/PI()/50</f>
        <v>5.3064486202832376E-4</v>
      </c>
      <c r="U690" s="9">
        <v>-0.23</v>
      </c>
      <c r="V690" s="9">
        <v>0</v>
      </c>
      <c r="W690" t="str">
        <f t="shared" si="27"/>
        <v>PSCAD_SMIB_SF_5255_SCR1000_XR10_P1_Q-0.395_HVRT.9</v>
      </c>
      <c r="X690" t="str">
        <f t="shared" si="28"/>
        <v>1_-0.395_1000_10</v>
      </c>
      <c r="Z690">
        <v>0</v>
      </c>
    </row>
    <row r="691" spans="1:28" x14ac:dyDescent="0.25">
      <c r="A691" s="10" t="s">
        <v>867</v>
      </c>
      <c r="B691" t="s">
        <v>55</v>
      </c>
      <c r="C691" s="10" t="s">
        <v>301</v>
      </c>
      <c r="D691" t="s">
        <v>1371</v>
      </c>
      <c r="E691" s="10">
        <v>5255</v>
      </c>
      <c r="F691" t="s">
        <v>305</v>
      </c>
      <c r="G691" s="9">
        <v>15</v>
      </c>
      <c r="H691" s="9">
        <v>1</v>
      </c>
      <c r="I691" s="9">
        <v>-0.39500000000000002</v>
      </c>
      <c r="J691" s="9">
        <v>1000</v>
      </c>
      <c r="K691" s="9">
        <v>10</v>
      </c>
      <c r="L691" s="5" t="str">
        <f>VLOOKUP(X691,[7]Inputs!$A:$F,6,FALSE)</f>
        <v>1.0303</v>
      </c>
      <c r="M691" s="5" t="str">
        <f>VLOOKUP(X691,[7]Inputs!$A:$H,8,FALSE)</f>
        <v>0.9750</v>
      </c>
      <c r="N691" s="5" t="str">
        <f>VLOOKUP(X691,[7]Inputs!$A:$H,7,FALSE)</f>
        <v>1.0100</v>
      </c>
      <c r="O691" s="9">
        <v>0</v>
      </c>
      <c r="P691" s="9">
        <v>0.32500000000000001</v>
      </c>
      <c r="Q691" s="9">
        <v>0</v>
      </c>
      <c r="R691" s="9">
        <v>0</v>
      </c>
      <c r="S691">
        <f>SQRT((100/(J691*[7]Inputs!$B$9))^2/(K691^2+1))*[7]Inputs!$B$8^2/100</f>
        <v>1.6670700002133509E-2</v>
      </c>
      <c r="T691">
        <f>SQRT((100/(J691*[7]Inputs!$B$9))^2-SQRT((100/(J691*[7]Inputs!$B$9))^2/(K691^2+1))^2)*[7]Inputs!$B$8^2/100/2/PI()/50</f>
        <v>5.3064486202832376E-4</v>
      </c>
      <c r="U691" s="9">
        <v>-0.24</v>
      </c>
      <c r="V691" s="9">
        <v>0</v>
      </c>
      <c r="W691" t="str">
        <f t="shared" si="27"/>
        <v>PSCAD_SMIB_SF_5255_SCR1000_XR10_P1_Q-0.395_HVRT.10</v>
      </c>
      <c r="X691" t="str">
        <f t="shared" si="28"/>
        <v>1_-0.395_1000_10</v>
      </c>
      <c r="Z691">
        <v>0</v>
      </c>
    </row>
    <row r="692" spans="1:28" x14ac:dyDescent="0.25">
      <c r="A692" s="10" t="s">
        <v>868</v>
      </c>
      <c r="B692" t="s">
        <v>55</v>
      </c>
      <c r="C692" s="10" t="s">
        <v>301</v>
      </c>
      <c r="D692" t="s">
        <v>1371</v>
      </c>
      <c r="E692" s="10">
        <v>5255</v>
      </c>
      <c r="F692" t="s">
        <v>305</v>
      </c>
      <c r="G692" s="9">
        <v>15</v>
      </c>
      <c r="H692" s="9">
        <v>1</v>
      </c>
      <c r="I692" s="9">
        <v>-0.39500000000000002</v>
      </c>
      <c r="J692" s="9">
        <v>1000</v>
      </c>
      <c r="K692" s="9">
        <v>10</v>
      </c>
      <c r="L692" s="5" t="str">
        <f>VLOOKUP(X692,[7]Inputs!$A:$F,6,FALSE)</f>
        <v>1.0303</v>
      </c>
      <c r="M692" s="5" t="str">
        <f>VLOOKUP(X692,[7]Inputs!$A:$H,8,FALSE)</f>
        <v>0.9750</v>
      </c>
      <c r="N692" s="5" t="str">
        <f>VLOOKUP(X692,[7]Inputs!$A:$H,7,FALSE)</f>
        <v>1.0100</v>
      </c>
      <c r="O692" s="9">
        <v>0</v>
      </c>
      <c r="P692" s="9">
        <v>0.32500000000000001</v>
      </c>
      <c r="Q692" s="9">
        <v>0</v>
      </c>
      <c r="R692" s="9">
        <v>0</v>
      </c>
      <c r="S692">
        <f>SQRT((100/(J692*[7]Inputs!$B$9))^2/(K692^2+1))*[7]Inputs!$B$8^2/100</f>
        <v>1.6670700002133509E-2</v>
      </c>
      <c r="T692">
        <f>SQRT((100/(J692*[7]Inputs!$B$9))^2-SQRT((100/(J692*[7]Inputs!$B$9))^2/(K692^2+1))^2)*[7]Inputs!$B$8^2/100/2/PI()/50</f>
        <v>5.3064486202832376E-4</v>
      </c>
      <c r="U692" s="9">
        <v>-0.25</v>
      </c>
      <c r="V692" s="9">
        <v>0</v>
      </c>
      <c r="W692" t="str">
        <f t="shared" si="27"/>
        <v>PSCAD_SMIB_SF_5255_SCR1000_XR10_P1_Q-0.395_HVRT.11</v>
      </c>
      <c r="X692" t="str">
        <f t="shared" si="28"/>
        <v>1_-0.395_1000_10</v>
      </c>
      <c r="Z692">
        <v>0</v>
      </c>
    </row>
    <row r="693" spans="1:28" x14ac:dyDescent="0.25">
      <c r="A693" s="10" t="s">
        <v>869</v>
      </c>
      <c r="B693" t="s">
        <v>55</v>
      </c>
      <c r="C693" s="10" t="s">
        <v>301</v>
      </c>
      <c r="D693" t="s">
        <v>1371</v>
      </c>
      <c r="E693" s="10">
        <v>5255</v>
      </c>
      <c r="F693" t="s">
        <v>305</v>
      </c>
      <c r="G693" s="9">
        <v>15</v>
      </c>
      <c r="H693" s="9">
        <v>1</v>
      </c>
      <c r="I693" s="9">
        <v>-0.39500000000000002</v>
      </c>
      <c r="J693" s="9">
        <v>1000</v>
      </c>
      <c r="K693" s="9">
        <v>10</v>
      </c>
      <c r="L693" s="5" t="str">
        <f>VLOOKUP(X693,[7]Inputs!$A:$F,6,FALSE)</f>
        <v>1.0303</v>
      </c>
      <c r="M693" s="5" t="str">
        <f>VLOOKUP(X693,[7]Inputs!$A:$H,8,FALSE)</f>
        <v>0.9750</v>
      </c>
      <c r="N693" s="5" t="str">
        <f>VLOOKUP(X693,[7]Inputs!$A:$H,7,FALSE)</f>
        <v>1.0100</v>
      </c>
      <c r="O693" s="9">
        <v>0</v>
      </c>
      <c r="P693" s="9">
        <v>0.32500000000000001</v>
      </c>
      <c r="Q693" s="9">
        <v>0</v>
      </c>
      <c r="R693" s="9">
        <v>0</v>
      </c>
      <c r="S693">
        <f>SQRT((100/(J693*[7]Inputs!$B$9))^2/(K693^2+1))*[7]Inputs!$B$8^2/100</f>
        <v>1.6670700002133509E-2</v>
      </c>
      <c r="T693">
        <f>SQRT((100/(J693*[7]Inputs!$B$9))^2-SQRT((100/(J693*[7]Inputs!$B$9))^2/(K693^2+1))^2)*[7]Inputs!$B$8^2/100/2/PI()/50</f>
        <v>5.3064486202832376E-4</v>
      </c>
      <c r="U693" s="9">
        <v>-0.26</v>
      </c>
      <c r="V693" s="9">
        <v>0</v>
      </c>
      <c r="W693" t="str">
        <f t="shared" si="27"/>
        <v>PSCAD_SMIB_SF_5255_SCR1000_XR10_P1_Q-0.395_HVRT.12</v>
      </c>
      <c r="X693" t="str">
        <f t="shared" si="28"/>
        <v>1_-0.395_1000_10</v>
      </c>
      <c r="Z693">
        <v>0</v>
      </c>
    </row>
    <row r="694" spans="1:28" x14ac:dyDescent="0.25">
      <c r="A694" s="10" t="s">
        <v>870</v>
      </c>
      <c r="B694" t="s">
        <v>55</v>
      </c>
      <c r="C694" s="10" t="s">
        <v>301</v>
      </c>
      <c r="D694" t="s">
        <v>1371</v>
      </c>
      <c r="E694" s="10">
        <v>5255</v>
      </c>
      <c r="F694" t="s">
        <v>305</v>
      </c>
      <c r="G694" s="9">
        <v>15</v>
      </c>
      <c r="H694" s="9">
        <v>1</v>
      </c>
      <c r="I694" s="9">
        <v>-0.39500000000000002</v>
      </c>
      <c r="J694" s="9">
        <v>1000</v>
      </c>
      <c r="K694" s="9">
        <v>10</v>
      </c>
      <c r="L694" s="5" t="str">
        <f>VLOOKUP(X694,[7]Inputs!$A:$F,6,FALSE)</f>
        <v>1.0303</v>
      </c>
      <c r="M694" s="5" t="str">
        <f>VLOOKUP(X694,[7]Inputs!$A:$H,8,FALSE)</f>
        <v>0.9750</v>
      </c>
      <c r="N694" s="5" t="str">
        <f>VLOOKUP(X694,[7]Inputs!$A:$H,7,FALSE)</f>
        <v>1.0100</v>
      </c>
      <c r="O694" s="9">
        <v>0</v>
      </c>
      <c r="P694" s="9">
        <v>0.32500000000000001</v>
      </c>
      <c r="Q694" s="9">
        <v>0</v>
      </c>
      <c r="R694" s="9">
        <v>0</v>
      </c>
      <c r="S694">
        <f>SQRT((100/(J694*[7]Inputs!$B$9))^2/(K694^2+1))*[7]Inputs!$B$8^2/100</f>
        <v>1.6670700002133509E-2</v>
      </c>
      <c r="T694">
        <f>SQRT((100/(J694*[7]Inputs!$B$9))^2-SQRT((100/(J694*[7]Inputs!$B$9))^2/(K694^2+1))^2)*[7]Inputs!$B$8^2/100/2/PI()/50</f>
        <v>5.3064486202832376E-4</v>
      </c>
      <c r="U694" s="9">
        <v>-0.27</v>
      </c>
      <c r="V694" s="9">
        <v>0</v>
      </c>
      <c r="W694" t="str">
        <f t="shared" si="27"/>
        <v>PSCAD_SMIB_SF_5255_SCR1000_XR10_P1_Q-0.395_HVRT.13</v>
      </c>
      <c r="X694" t="str">
        <f t="shared" si="28"/>
        <v>1_-0.395_1000_10</v>
      </c>
      <c r="Z694">
        <v>0</v>
      </c>
    </row>
    <row r="695" spans="1:28" x14ac:dyDescent="0.25">
      <c r="A695" s="10" t="s">
        <v>871</v>
      </c>
      <c r="B695" t="s">
        <v>55</v>
      </c>
      <c r="C695" s="10" t="s">
        <v>301</v>
      </c>
      <c r="D695" t="s">
        <v>1371</v>
      </c>
      <c r="E695" s="10">
        <v>5255</v>
      </c>
      <c r="F695" t="s">
        <v>305</v>
      </c>
      <c r="G695" s="9">
        <v>15</v>
      </c>
      <c r="H695" s="9">
        <v>1</v>
      </c>
      <c r="I695" s="9">
        <v>-0.39500000000000002</v>
      </c>
      <c r="J695" s="9">
        <v>1000</v>
      </c>
      <c r="K695" s="9">
        <v>10</v>
      </c>
      <c r="L695" s="5" t="str">
        <f>VLOOKUP(X695,[7]Inputs!$A:$F,6,FALSE)</f>
        <v>1.0303</v>
      </c>
      <c r="M695" s="5" t="str">
        <f>VLOOKUP(X695,[7]Inputs!$A:$H,8,FALSE)</f>
        <v>0.9750</v>
      </c>
      <c r="N695" s="5" t="str">
        <f>VLOOKUP(X695,[7]Inputs!$A:$H,7,FALSE)</f>
        <v>1.0100</v>
      </c>
      <c r="O695" s="9">
        <v>0</v>
      </c>
      <c r="P695" s="9">
        <v>0.32500000000000001</v>
      </c>
      <c r="Q695" s="9">
        <v>0</v>
      </c>
      <c r="R695" s="9">
        <v>0</v>
      </c>
      <c r="S695">
        <f>SQRT((100/(J695*[7]Inputs!$B$9))^2/(K695^2+1))*[7]Inputs!$B$8^2/100</f>
        <v>1.6670700002133509E-2</v>
      </c>
      <c r="T695">
        <f>SQRT((100/(J695*[7]Inputs!$B$9))^2-SQRT((100/(J695*[7]Inputs!$B$9))^2/(K695^2+1))^2)*[7]Inputs!$B$8^2/100/2/PI()/50</f>
        <v>5.3064486202832376E-4</v>
      </c>
      <c r="U695" s="9">
        <v>-0.28000000000000003</v>
      </c>
      <c r="V695" s="9">
        <v>0</v>
      </c>
      <c r="W695" t="str">
        <f t="shared" si="27"/>
        <v>PSCAD_SMIB_SF_5255_SCR1000_XR10_P1_Q-0.395_HVRT.14</v>
      </c>
      <c r="X695" t="str">
        <f t="shared" si="28"/>
        <v>1_-0.395_1000_10</v>
      </c>
      <c r="Z695">
        <v>0</v>
      </c>
    </row>
    <row r="696" spans="1:28" x14ac:dyDescent="0.25">
      <c r="A696" s="10" t="s">
        <v>872</v>
      </c>
      <c r="B696" t="s">
        <v>55</v>
      </c>
      <c r="C696" s="10" t="s">
        <v>301</v>
      </c>
      <c r="D696" t="s">
        <v>1371</v>
      </c>
      <c r="E696" s="10">
        <v>5255</v>
      </c>
      <c r="F696" t="s">
        <v>305</v>
      </c>
      <c r="G696" s="9">
        <v>15</v>
      </c>
      <c r="H696" s="9">
        <v>1</v>
      </c>
      <c r="I696" s="9">
        <v>-0.39500000000000002</v>
      </c>
      <c r="J696" s="9">
        <v>1000</v>
      </c>
      <c r="K696" s="9">
        <v>10</v>
      </c>
      <c r="L696" s="5" t="str">
        <f>VLOOKUP(X696,[7]Inputs!$A:$F,6,FALSE)</f>
        <v>1.0303</v>
      </c>
      <c r="M696" s="5" t="str">
        <f>VLOOKUP(X696,[7]Inputs!$A:$H,8,FALSE)</f>
        <v>0.9750</v>
      </c>
      <c r="N696" s="5" t="str">
        <f>VLOOKUP(X696,[7]Inputs!$A:$H,7,FALSE)</f>
        <v>1.0100</v>
      </c>
      <c r="O696" s="9">
        <v>0</v>
      </c>
      <c r="P696" s="9">
        <v>0.32500000000000001</v>
      </c>
      <c r="Q696" s="9">
        <v>0</v>
      </c>
      <c r="R696" s="9">
        <v>0</v>
      </c>
      <c r="S696">
        <f>SQRT((100/(J696*[7]Inputs!$B$9))^2/(K696^2+1))*[7]Inputs!$B$8^2/100</f>
        <v>1.6670700002133509E-2</v>
      </c>
      <c r="T696">
        <f>SQRT((100/(J696*[7]Inputs!$B$9))^2-SQRT((100/(J696*[7]Inputs!$B$9))^2/(K696^2+1))^2)*[7]Inputs!$B$8^2/100/2/PI()/50</f>
        <v>5.3064486202832376E-4</v>
      </c>
      <c r="U696" s="9">
        <v>-0.28999999999999998</v>
      </c>
      <c r="V696" s="9">
        <v>0</v>
      </c>
      <c r="W696" t="str">
        <f t="shared" si="27"/>
        <v>PSCAD_SMIB_SF_5255_SCR1000_XR10_P1_Q-0.395_HVRT.15</v>
      </c>
      <c r="X696" t="str">
        <f t="shared" si="28"/>
        <v>1_-0.395_1000_10</v>
      </c>
      <c r="Z696">
        <v>0</v>
      </c>
    </row>
    <row r="697" spans="1:28" x14ac:dyDescent="0.25">
      <c r="A697" s="10" t="s">
        <v>873</v>
      </c>
      <c r="B697" t="s">
        <v>55</v>
      </c>
      <c r="C697" s="10" t="s">
        <v>301</v>
      </c>
      <c r="D697" t="s">
        <v>1371</v>
      </c>
      <c r="E697" s="10">
        <v>5255</v>
      </c>
      <c r="F697" t="s">
        <v>305</v>
      </c>
      <c r="G697" s="9">
        <v>15</v>
      </c>
      <c r="H697" s="9">
        <v>1</v>
      </c>
      <c r="I697" s="9">
        <v>-0.39500000000000002</v>
      </c>
      <c r="J697" s="9">
        <v>1000</v>
      </c>
      <c r="K697" s="9">
        <v>10</v>
      </c>
      <c r="L697" s="5" t="str">
        <f>VLOOKUP(X697,[7]Inputs!$A:$F,6,FALSE)</f>
        <v>1.0303</v>
      </c>
      <c r="M697" s="5" t="str">
        <f>VLOOKUP(X697,[7]Inputs!$A:$H,8,FALSE)</f>
        <v>0.9750</v>
      </c>
      <c r="N697" s="5" t="str">
        <f>VLOOKUP(X697,[7]Inputs!$A:$H,7,FALSE)</f>
        <v>1.0100</v>
      </c>
      <c r="O697" s="9">
        <v>0</v>
      </c>
      <c r="P697" s="9">
        <v>0.32500000000000001</v>
      </c>
      <c r="Q697" s="9">
        <v>0</v>
      </c>
      <c r="R697" s="9">
        <v>0</v>
      </c>
      <c r="S697">
        <f>SQRT((100/(J697*[7]Inputs!$B$9))^2/(K697^2+1))*[7]Inputs!$B$8^2/100</f>
        <v>1.6670700002133509E-2</v>
      </c>
      <c r="T697">
        <f>SQRT((100/(J697*[7]Inputs!$B$9))^2-SQRT((100/(J697*[7]Inputs!$B$9))^2/(K697^2+1))^2)*[7]Inputs!$B$8^2/100/2/PI()/50</f>
        <v>5.3064486202832376E-4</v>
      </c>
      <c r="U697" s="9">
        <v>-0.3</v>
      </c>
      <c r="V697" s="9">
        <v>0</v>
      </c>
      <c r="W697" t="str">
        <f t="shared" si="27"/>
        <v>PSCAD_SMIB_SF_5255_SCR1000_XR10_P1_Q-0.395_HVRT.16</v>
      </c>
      <c r="X697" t="str">
        <f t="shared" si="28"/>
        <v>1_-0.395_1000_10</v>
      </c>
      <c r="Z697">
        <v>0</v>
      </c>
    </row>
    <row r="698" spans="1:28" x14ac:dyDescent="0.25">
      <c r="A698" t="s">
        <v>846</v>
      </c>
      <c r="B698" t="s">
        <v>55</v>
      </c>
      <c r="C698" t="s">
        <v>296</v>
      </c>
      <c r="D698" t="s">
        <v>1371</v>
      </c>
      <c r="E698" s="10">
        <v>52514</v>
      </c>
      <c r="F698" t="s">
        <v>305</v>
      </c>
      <c r="G698">
        <v>675</v>
      </c>
      <c r="H698">
        <v>1</v>
      </c>
      <c r="I698" s="7">
        <v>0</v>
      </c>
      <c r="J698" s="7">
        <v>10.66</v>
      </c>
      <c r="K698" s="7">
        <v>4.88</v>
      </c>
      <c r="L698" s="5" t="e">
        <f>VLOOKUP(X698,[7]Inputs!$A:$F,6,FALSE)</f>
        <v>#N/A</v>
      </c>
      <c r="M698" s="5" t="e">
        <f>VLOOKUP(X698,[7]Inputs!$A:$H,8,FALSE)</f>
        <v>#N/A</v>
      </c>
      <c r="N698" s="5" t="e">
        <f>VLOOKUP(X698,[7]Inputs!$A:$H,7,FALSE)</f>
        <v>#N/A</v>
      </c>
      <c r="O698">
        <v>0</v>
      </c>
      <c r="P698">
        <v>0</v>
      </c>
      <c r="Q698">
        <v>0</v>
      </c>
      <c r="R698">
        <v>0</v>
      </c>
      <c r="S698">
        <f>SQRT((100/(J698*[7]Inputs!$B$9))^2/(K698^2+1))*[7]Inputs!$B$8^2/100</f>
        <v>3.1550440642649038</v>
      </c>
      <c r="T698">
        <f>SQRT((100/(J698*[7]Inputs!$B$9))^2-SQRT((100/(J698*[7]Inputs!$B$9))^2/(K698^2+1))^2)*[7]Inputs!$B$8^2/100/2/PI()/50</f>
        <v>4.9008947789649086E-2</v>
      </c>
      <c r="U698">
        <v>0</v>
      </c>
      <c r="V698" s="9">
        <v>0</v>
      </c>
      <c r="W698" t="str">
        <f t="shared" si="27"/>
        <v>PSCAD_SMIB_SF_52514_SCR10.66_XR4.88_P1_Q0_AGC.1</v>
      </c>
      <c r="X698" t="str">
        <f t="shared" si="28"/>
        <v>1_0_10.66_4.88</v>
      </c>
      <c r="Z698">
        <v>0</v>
      </c>
    </row>
    <row r="699" spans="1:28" x14ac:dyDescent="0.25">
      <c r="A699" t="s">
        <v>847</v>
      </c>
      <c r="B699" t="s">
        <v>55</v>
      </c>
      <c r="C699" t="s">
        <v>296</v>
      </c>
      <c r="D699" t="s">
        <v>1371</v>
      </c>
      <c r="E699" s="10">
        <v>52514</v>
      </c>
      <c r="F699" t="s">
        <v>305</v>
      </c>
      <c r="G699">
        <v>675</v>
      </c>
      <c r="H699">
        <v>1</v>
      </c>
      <c r="I699" s="7">
        <v>0</v>
      </c>
      <c r="J699" s="28">
        <v>6.07</v>
      </c>
      <c r="K699" s="28">
        <v>4.3499999999999996</v>
      </c>
      <c r="L699" s="5" t="e">
        <f>VLOOKUP(X699,[7]Inputs!$A:$F,6,FALSE)</f>
        <v>#N/A</v>
      </c>
      <c r="M699" s="5" t="e">
        <f>VLOOKUP(X699,[7]Inputs!$A:$H,8,FALSE)</f>
        <v>#N/A</v>
      </c>
      <c r="N699" s="5" t="e">
        <f>VLOOKUP(X699,[7]Inputs!$A:$H,7,FALSE)</f>
        <v>#N/A</v>
      </c>
      <c r="O699">
        <v>0</v>
      </c>
      <c r="P699">
        <v>0</v>
      </c>
      <c r="Q699">
        <v>0</v>
      </c>
      <c r="R699">
        <v>0</v>
      </c>
      <c r="S699">
        <f>SQRT((100/(J699*[7]Inputs!$B$9))^2/(K699^2+1))*[7]Inputs!$B$8^2/100</f>
        <v>6.1837783479536759</v>
      </c>
      <c r="T699">
        <f>SQRT((100/(J699*[7]Inputs!$B$9))^2-SQRT((100/(J699*[7]Inputs!$B$9))^2/(K699^2+1))^2)*[7]Inputs!$B$8^2/100/2/PI()/50</f>
        <v>8.5623563522347179E-2</v>
      </c>
      <c r="U699">
        <v>0</v>
      </c>
      <c r="V699">
        <v>0</v>
      </c>
      <c r="W699" t="str">
        <f t="shared" si="27"/>
        <v>PSCAD_SMIB_SF_52514_SCR6.07_XR4.35_P1_Q0_AGC.2</v>
      </c>
      <c r="X699" t="str">
        <f t="shared" si="28"/>
        <v>1_0_6.07_4.35</v>
      </c>
      <c r="Z699">
        <v>0</v>
      </c>
    </row>
    <row r="700" spans="1:28" x14ac:dyDescent="0.25">
      <c r="A700" t="s">
        <v>848</v>
      </c>
      <c r="B700" t="s">
        <v>55</v>
      </c>
      <c r="C700" t="s">
        <v>297</v>
      </c>
      <c r="D700" t="s">
        <v>1371</v>
      </c>
      <c r="E700" s="10">
        <v>52514</v>
      </c>
      <c r="F700" t="s">
        <v>305</v>
      </c>
      <c r="G700">
        <v>40</v>
      </c>
      <c r="H700">
        <v>1</v>
      </c>
      <c r="I700" s="7">
        <v>0</v>
      </c>
      <c r="J700" s="7">
        <v>10.66</v>
      </c>
      <c r="K700" s="7">
        <v>4.88</v>
      </c>
      <c r="L700" s="5" t="e">
        <f>VLOOKUP(X700,[7]Inputs!$A:$F,6,FALSE)</f>
        <v>#N/A</v>
      </c>
      <c r="M700" s="5" t="e">
        <f>VLOOKUP(X700,[7]Inputs!$A:$H,8,FALSE)</f>
        <v>#N/A</v>
      </c>
      <c r="N700" s="5" t="e">
        <f>VLOOKUP(X700,[7]Inputs!$A:$H,7,FALSE)</f>
        <v>#N/A</v>
      </c>
      <c r="O700">
        <v>0</v>
      </c>
      <c r="P700">
        <v>0</v>
      </c>
      <c r="Q700">
        <v>0</v>
      </c>
      <c r="R700">
        <v>0</v>
      </c>
      <c r="S700">
        <f>SQRT((100/(J700*[7]Inputs!$B$9))^2/(K700^2+1))*[7]Inputs!$B$8^2/100</f>
        <v>3.1550440642649038</v>
      </c>
      <c r="T700">
        <f>SQRT((100/(J700*[7]Inputs!$B$9))^2-SQRT((100/(J700*[7]Inputs!$B$9))^2/(K700^2+1))^2)*[7]Inputs!$B$8^2/100/2/PI()/50</f>
        <v>4.9008947789649086E-2</v>
      </c>
      <c r="U700">
        <v>0</v>
      </c>
      <c r="V700">
        <v>0</v>
      </c>
      <c r="W700" t="str">
        <f t="shared" si="27"/>
        <v>PSCAD_SMIB_SF_52514_SCR10.66_XR4.88_P1_Q0_AGC.5</v>
      </c>
      <c r="X700" t="str">
        <f t="shared" si="28"/>
        <v>1_0_10.66_4.88</v>
      </c>
      <c r="Z700">
        <v>0</v>
      </c>
    </row>
    <row r="701" spans="1:28" x14ac:dyDescent="0.25">
      <c r="A701" t="s">
        <v>849</v>
      </c>
      <c r="B701" t="s">
        <v>55</v>
      </c>
      <c r="C701" t="s">
        <v>297</v>
      </c>
      <c r="D701" t="s">
        <v>1371</v>
      </c>
      <c r="E701" s="10">
        <v>52514</v>
      </c>
      <c r="F701" t="s">
        <v>305</v>
      </c>
      <c r="G701">
        <v>40</v>
      </c>
      <c r="H701">
        <v>1</v>
      </c>
      <c r="I701" s="7">
        <v>0</v>
      </c>
      <c r="J701" s="28">
        <v>6.07</v>
      </c>
      <c r="K701" s="28">
        <v>4.3499999999999996</v>
      </c>
      <c r="L701" s="5" t="e">
        <f>VLOOKUP(X701,[7]Inputs!$A:$F,6,FALSE)</f>
        <v>#N/A</v>
      </c>
      <c r="M701" s="5" t="e">
        <f>VLOOKUP(X701,[7]Inputs!$A:$H,8,FALSE)</f>
        <v>#N/A</v>
      </c>
      <c r="N701" s="5" t="e">
        <f>VLOOKUP(X701,[7]Inputs!$A:$H,7,FALSE)</f>
        <v>#N/A</v>
      </c>
      <c r="O701">
        <v>0</v>
      </c>
      <c r="P701">
        <v>0</v>
      </c>
      <c r="Q701">
        <v>0</v>
      </c>
      <c r="R701">
        <v>0</v>
      </c>
      <c r="S701">
        <f>SQRT((100/(J701*[7]Inputs!$B$9))^2/(K701^2+1))*[7]Inputs!$B$8^2/100</f>
        <v>6.1837783479536759</v>
      </c>
      <c r="T701">
        <f>SQRT((100/(J701*[7]Inputs!$B$9))^2-SQRT((100/(J701*[7]Inputs!$B$9))^2/(K701^2+1))^2)*[7]Inputs!$B$8^2/100/2/PI()/50</f>
        <v>8.5623563522347179E-2</v>
      </c>
      <c r="U701">
        <v>0</v>
      </c>
      <c r="V701">
        <v>0</v>
      </c>
      <c r="W701" t="str">
        <f t="shared" si="27"/>
        <v>PSCAD_SMIB_SF_52514_SCR6.07_XR4.35_P1_Q0_AGC.6</v>
      </c>
      <c r="X701" t="str">
        <f t="shared" si="28"/>
        <v>1_0_6.07_4.35</v>
      </c>
      <c r="Z701">
        <v>0</v>
      </c>
    </row>
    <row r="702" spans="1:28" x14ac:dyDescent="0.25">
      <c r="A702" t="s">
        <v>352</v>
      </c>
      <c r="B702" t="s">
        <v>55</v>
      </c>
      <c r="C702" t="s">
        <v>17</v>
      </c>
      <c r="D702" t="s">
        <v>1371</v>
      </c>
      <c r="E702" s="10">
        <v>5255</v>
      </c>
      <c r="F702" t="s">
        <v>305</v>
      </c>
      <c r="G702">
        <v>25</v>
      </c>
      <c r="H702">
        <v>1</v>
      </c>
      <c r="I702" s="7">
        <v>0</v>
      </c>
      <c r="J702" s="7">
        <v>10.66</v>
      </c>
      <c r="K702" s="7">
        <v>4.88</v>
      </c>
      <c r="L702" s="5" t="e">
        <f>VLOOKUP(X702,[7]Inputs!$A:$F,6,FALSE)</f>
        <v>#N/A</v>
      </c>
      <c r="M702" s="5" t="e">
        <f>VLOOKUP(X702,[7]Inputs!$A:$H,8,FALSE)</f>
        <v>#N/A</v>
      </c>
      <c r="N702" s="5" t="e">
        <f>VLOOKUP(X702,[7]Inputs!$A:$H,7,FALSE)</f>
        <v>#N/A</v>
      </c>
      <c r="O702">
        <v>0</v>
      </c>
      <c r="P702">
        <v>0.32500000000000001</v>
      </c>
      <c r="Q702">
        <v>1E-3</v>
      </c>
      <c r="R702">
        <v>0</v>
      </c>
      <c r="S702">
        <f>SQRT((100/(J702*[7]Inputs!$B$9))^2/(K702^2+1))*[7]Inputs!$B$8^2/100</f>
        <v>3.1550440642649038</v>
      </c>
      <c r="T702">
        <f>SQRT((100/(J702*[7]Inputs!$B$9))^2-SQRT((100/(J702*[7]Inputs!$B$9))^2/(K702^2+1))^2)*[7]Inputs!$B$8^2/100/2/PI()/50</f>
        <v>4.9008947789649086E-2</v>
      </c>
      <c r="U702">
        <v>0</v>
      </c>
      <c r="V702">
        <v>0</v>
      </c>
      <c r="W702" t="str">
        <f t="shared" si="27"/>
        <v>PSCAD_SMIB_SF_5255_SCR10.66_XR4.88_P1_Q0_3P.Balanced.1</v>
      </c>
      <c r="X702" t="str">
        <f t="shared" si="28"/>
        <v>1_0_10.66_4.88</v>
      </c>
      <c r="Z702">
        <v>0</v>
      </c>
      <c r="AB702" t="s">
        <v>282</v>
      </c>
    </row>
    <row r="703" spans="1:28" x14ac:dyDescent="0.25">
      <c r="A703" t="s">
        <v>353</v>
      </c>
      <c r="B703" t="s">
        <v>55</v>
      </c>
      <c r="C703" t="s">
        <v>17</v>
      </c>
      <c r="D703" t="s">
        <v>1371</v>
      </c>
      <c r="E703" s="10">
        <v>5255</v>
      </c>
      <c r="F703" t="s">
        <v>305</v>
      </c>
      <c r="G703">
        <v>25</v>
      </c>
      <c r="H703">
        <v>1</v>
      </c>
      <c r="I703" s="7">
        <v>0</v>
      </c>
      <c r="J703" s="7">
        <v>10.66</v>
      </c>
      <c r="K703" s="7">
        <v>4.88</v>
      </c>
      <c r="L703" s="5" t="e">
        <f>VLOOKUP(X703,[7]Inputs!$A:$F,6,FALSE)</f>
        <v>#N/A</v>
      </c>
      <c r="M703" s="5" t="e">
        <f>VLOOKUP(X703,[7]Inputs!$A:$H,8,FALSE)</f>
        <v>#N/A</v>
      </c>
      <c r="N703" s="5" t="e">
        <f>VLOOKUP(X703,[7]Inputs!$A:$H,7,FALSE)</f>
        <v>#N/A</v>
      </c>
      <c r="O703">
        <v>0</v>
      </c>
      <c r="P703">
        <v>0.32500000000000001</v>
      </c>
      <c r="Q703">
        <v>1.26104825</v>
      </c>
      <c r="R703">
        <v>0.02</v>
      </c>
      <c r="S703">
        <f>SQRT((100/(J703*[7]Inputs!$B$9))^2/(K703^2+1))*[7]Inputs!$B$8^2/100</f>
        <v>3.1550440642649038</v>
      </c>
      <c r="T703">
        <f>SQRT((100/(J703*[7]Inputs!$B$9))^2-SQRT((100/(J703*[7]Inputs!$B$9))^2/(K703^2+1))^2)*[7]Inputs!$B$8^2/100/2/PI()/50</f>
        <v>4.9008947789649086E-2</v>
      </c>
      <c r="U703">
        <v>0</v>
      </c>
      <c r="V703">
        <v>1</v>
      </c>
      <c r="W703" t="str">
        <f t="shared" si="27"/>
        <v>PSCAD_SMIB_SF_5255_SCR10.66_XR4.88_P1_Q0_3P.Balanced.2</v>
      </c>
      <c r="X703" t="str">
        <f t="shared" si="28"/>
        <v>1_0_10.66_4.88</v>
      </c>
      <c r="Z703">
        <v>0</v>
      </c>
      <c r="AB703" t="s">
        <v>281</v>
      </c>
    </row>
    <row r="704" spans="1:28" x14ac:dyDescent="0.25">
      <c r="A704" t="s">
        <v>354</v>
      </c>
      <c r="B704" t="s">
        <v>55</v>
      </c>
      <c r="C704" t="s">
        <v>17</v>
      </c>
      <c r="D704" t="s">
        <v>1371</v>
      </c>
      <c r="E704" s="10">
        <v>5255</v>
      </c>
      <c r="F704" t="s">
        <v>305</v>
      </c>
      <c r="G704">
        <v>25</v>
      </c>
      <c r="H704">
        <v>1</v>
      </c>
      <c r="I704" s="7">
        <v>0</v>
      </c>
      <c r="J704" s="7">
        <v>10.66</v>
      </c>
      <c r="K704" s="7">
        <v>4.88</v>
      </c>
      <c r="L704" s="5" t="e">
        <f>VLOOKUP(X704,[7]Inputs!$A:$F,6,FALSE)</f>
        <v>#N/A</v>
      </c>
      <c r="M704" s="5" t="e">
        <f>VLOOKUP(X704,[7]Inputs!$A:$H,8,FALSE)</f>
        <v>#N/A</v>
      </c>
      <c r="N704" s="5" t="e">
        <f>VLOOKUP(X704,[7]Inputs!$A:$H,7,FALSE)</f>
        <v>#N/A</v>
      </c>
      <c r="O704">
        <v>0</v>
      </c>
      <c r="P704">
        <v>0.32500000000000001</v>
      </c>
      <c r="Q704">
        <v>2.5220965</v>
      </c>
      <c r="R704">
        <v>3.9E-2</v>
      </c>
      <c r="S704">
        <f>SQRT((100/(J704*[7]Inputs!$B$9))^2/(K704^2+1))*[7]Inputs!$B$8^2/100</f>
        <v>3.1550440642649038</v>
      </c>
      <c r="T704">
        <f>SQRT((100/(J704*[7]Inputs!$B$9))^2-SQRT((100/(J704*[7]Inputs!$B$9))^2/(K704^2+1))^2)*[7]Inputs!$B$8^2/100/2/PI()/50</f>
        <v>4.9008947789649086E-2</v>
      </c>
      <c r="U704">
        <v>0</v>
      </c>
      <c r="V704">
        <v>2</v>
      </c>
      <c r="W704" t="str">
        <f t="shared" si="27"/>
        <v>PSCAD_SMIB_SF_5255_SCR10.66_XR4.88_P1_Q0_3P.Balanced.3</v>
      </c>
      <c r="X704" t="str">
        <f t="shared" si="28"/>
        <v>1_0_10.66_4.88</v>
      </c>
      <c r="Z704">
        <v>0</v>
      </c>
      <c r="AB704" t="s">
        <v>282</v>
      </c>
    </row>
    <row r="705" spans="1:28" x14ac:dyDescent="0.25">
      <c r="A705" t="s">
        <v>355</v>
      </c>
      <c r="B705" t="s">
        <v>55</v>
      </c>
      <c r="C705" t="s">
        <v>17</v>
      </c>
      <c r="D705" t="s">
        <v>1371</v>
      </c>
      <c r="E705" s="10">
        <v>5255</v>
      </c>
      <c r="F705" t="s">
        <v>305</v>
      </c>
      <c r="G705">
        <v>25</v>
      </c>
      <c r="H705">
        <v>1</v>
      </c>
      <c r="I705" s="7">
        <v>0.39500000000000002</v>
      </c>
      <c r="J705" s="7">
        <v>10.66</v>
      </c>
      <c r="K705" s="7">
        <v>4.88</v>
      </c>
      <c r="L705" s="5" t="e">
        <f>VLOOKUP(X705,[7]Inputs!$A:$F,6,FALSE)</f>
        <v>#N/A</v>
      </c>
      <c r="M705" s="5" t="e">
        <f>VLOOKUP(X705,[7]Inputs!$A:$H,8,FALSE)</f>
        <v>#N/A</v>
      </c>
      <c r="N705" s="5" t="e">
        <f>VLOOKUP(X705,[7]Inputs!$A:$H,7,FALSE)</f>
        <v>#N/A</v>
      </c>
      <c r="O705">
        <v>0</v>
      </c>
      <c r="P705">
        <v>0.32500000000000001</v>
      </c>
      <c r="Q705">
        <v>1E-3</v>
      </c>
      <c r="R705">
        <v>0</v>
      </c>
      <c r="S705">
        <f>SQRT((100/(J705*[7]Inputs!$B$9))^2/(K705^2+1))*[7]Inputs!$B$8^2/100</f>
        <v>3.1550440642649038</v>
      </c>
      <c r="T705">
        <f>SQRT((100/(J705*[7]Inputs!$B$9))^2-SQRT((100/(J705*[7]Inputs!$B$9))^2/(K705^2+1))^2)*[7]Inputs!$B$8^2/100/2/PI()/50</f>
        <v>4.9008947789649086E-2</v>
      </c>
      <c r="U705">
        <v>0</v>
      </c>
      <c r="V705">
        <v>0</v>
      </c>
      <c r="W705" t="str">
        <f t="shared" si="27"/>
        <v>PSCAD_SMIB_SF_5255_SCR10.66_XR4.88_P1_Q0.395_3P.Balanced.4</v>
      </c>
      <c r="X705" t="str">
        <f t="shared" si="28"/>
        <v>1_0.395_10.66_4.88</v>
      </c>
      <c r="Z705">
        <v>0</v>
      </c>
      <c r="AB705" t="s">
        <v>281</v>
      </c>
    </row>
    <row r="706" spans="1:28" x14ac:dyDescent="0.25">
      <c r="A706" t="s">
        <v>356</v>
      </c>
      <c r="B706" t="s">
        <v>55</v>
      </c>
      <c r="C706" t="s">
        <v>17</v>
      </c>
      <c r="D706" t="s">
        <v>1371</v>
      </c>
      <c r="E706" s="10">
        <v>5255</v>
      </c>
      <c r="F706" t="s">
        <v>305</v>
      </c>
      <c r="G706">
        <v>25</v>
      </c>
      <c r="H706">
        <v>1</v>
      </c>
      <c r="I706" s="7">
        <v>0.39500000000000002</v>
      </c>
      <c r="J706" s="7">
        <v>10.66</v>
      </c>
      <c r="K706" s="7">
        <v>4.88</v>
      </c>
      <c r="L706" s="5" t="e">
        <f>VLOOKUP(X706,[7]Inputs!$A:$F,6,FALSE)</f>
        <v>#N/A</v>
      </c>
      <c r="M706" s="5" t="e">
        <f>VLOOKUP(X706,[7]Inputs!$A:$H,8,FALSE)</f>
        <v>#N/A</v>
      </c>
      <c r="N706" s="5" t="e">
        <f>VLOOKUP(X706,[7]Inputs!$A:$H,7,FALSE)</f>
        <v>#N/A</v>
      </c>
      <c r="O706">
        <v>0</v>
      </c>
      <c r="P706">
        <v>0.32500000000000001</v>
      </c>
      <c r="Q706">
        <v>1.26104825</v>
      </c>
      <c r="R706">
        <v>0.02</v>
      </c>
      <c r="S706">
        <f>SQRT((100/(J706*[7]Inputs!$B$9))^2/(K706^2+1))*[7]Inputs!$B$8^2/100</f>
        <v>3.1550440642649038</v>
      </c>
      <c r="T706">
        <f>SQRT((100/(J706*[7]Inputs!$B$9))^2-SQRT((100/(J706*[7]Inputs!$B$9))^2/(K706^2+1))^2)*[7]Inputs!$B$8^2/100/2/PI()/50</f>
        <v>4.9008947789649086E-2</v>
      </c>
      <c r="U706">
        <v>0</v>
      </c>
      <c r="V706">
        <v>1</v>
      </c>
      <c r="W706" t="str">
        <f t="shared" si="27"/>
        <v>PSCAD_SMIB_SF_5255_SCR10.66_XR4.88_P1_Q0.395_3P.Balanced.5</v>
      </c>
      <c r="X706" t="str">
        <f t="shared" si="28"/>
        <v>1_0.395_10.66_4.88</v>
      </c>
      <c r="Z706">
        <v>0</v>
      </c>
      <c r="AB706" t="s">
        <v>282</v>
      </c>
    </row>
    <row r="707" spans="1:28" x14ac:dyDescent="0.25">
      <c r="A707" t="s">
        <v>357</v>
      </c>
      <c r="B707" t="s">
        <v>55</v>
      </c>
      <c r="C707" t="s">
        <v>17</v>
      </c>
      <c r="D707" t="s">
        <v>1371</v>
      </c>
      <c r="E707" s="10">
        <v>5255</v>
      </c>
      <c r="F707" t="s">
        <v>305</v>
      </c>
      <c r="G707">
        <v>25</v>
      </c>
      <c r="H707">
        <v>1</v>
      </c>
      <c r="I707" s="7">
        <v>0.39500000000000002</v>
      </c>
      <c r="J707" s="7">
        <v>10.66</v>
      </c>
      <c r="K707" s="7">
        <v>4.88</v>
      </c>
      <c r="L707" s="5" t="e">
        <f>VLOOKUP(X707,[7]Inputs!$A:$F,6,FALSE)</f>
        <v>#N/A</v>
      </c>
      <c r="M707" s="5" t="e">
        <f>VLOOKUP(X707,[7]Inputs!$A:$H,8,FALSE)</f>
        <v>#N/A</v>
      </c>
      <c r="N707" s="5" t="e">
        <f>VLOOKUP(X707,[7]Inputs!$A:$H,7,FALSE)</f>
        <v>#N/A</v>
      </c>
      <c r="O707">
        <v>0</v>
      </c>
      <c r="P707">
        <v>0.32500000000000001</v>
      </c>
      <c r="Q707">
        <v>2.5220965</v>
      </c>
      <c r="R707">
        <v>3.9E-2</v>
      </c>
      <c r="S707">
        <f>SQRT((100/(J707*[7]Inputs!$B$9))^2/(K707^2+1))*[7]Inputs!$B$8^2/100</f>
        <v>3.1550440642649038</v>
      </c>
      <c r="T707">
        <f>SQRT((100/(J707*[7]Inputs!$B$9))^2-SQRT((100/(J707*[7]Inputs!$B$9))^2/(K707^2+1))^2)*[7]Inputs!$B$8^2/100/2/PI()/50</f>
        <v>4.9008947789649086E-2</v>
      </c>
      <c r="U707">
        <v>0</v>
      </c>
      <c r="V707">
        <v>2</v>
      </c>
      <c r="W707" t="str">
        <f t="shared" ref="W707:W770" si="29">"PSCAD_"&amp;F707&amp;"_"&amp;D707&amp;"_"&amp;E707&amp;"_SCR"&amp;ROUND(J707,2)&amp;"_XR"&amp;ROUND(K707,2)&amp;"_P"&amp;H707&amp;"_Q"&amp;I707&amp;"_"&amp;A707</f>
        <v>PSCAD_SMIB_SF_5255_SCR10.66_XR4.88_P1_Q0.395_3P.Balanced.6</v>
      </c>
      <c r="X707" t="str">
        <f t="shared" ref="X707:X772" si="30">H707&amp;"_"&amp;I707&amp;"_"&amp;ROUND(J707,2)&amp;"_"&amp;ROUND(K707,2)</f>
        <v>1_0.395_10.66_4.88</v>
      </c>
      <c r="Z707">
        <v>0</v>
      </c>
      <c r="AB707" t="s">
        <v>281</v>
      </c>
    </row>
    <row r="708" spans="1:28" x14ac:dyDescent="0.25">
      <c r="A708" t="s">
        <v>358</v>
      </c>
      <c r="B708" t="s">
        <v>55</v>
      </c>
      <c r="C708" t="s">
        <v>17</v>
      </c>
      <c r="D708" t="s">
        <v>1371</v>
      </c>
      <c r="E708" s="10">
        <v>5255</v>
      </c>
      <c r="F708" t="s">
        <v>305</v>
      </c>
      <c r="G708">
        <v>25</v>
      </c>
      <c r="H708">
        <v>1</v>
      </c>
      <c r="I708" s="7">
        <v>-0.39500000000000002</v>
      </c>
      <c r="J708" s="7">
        <v>10.66</v>
      </c>
      <c r="K708" s="7">
        <v>4.88</v>
      </c>
      <c r="L708" s="5" t="e">
        <f>VLOOKUP(X708,[7]Inputs!$A:$F,6,FALSE)</f>
        <v>#N/A</v>
      </c>
      <c r="M708" s="5" t="e">
        <f>VLOOKUP(X708,[7]Inputs!$A:$H,8,FALSE)</f>
        <v>#N/A</v>
      </c>
      <c r="N708" s="5" t="e">
        <f>VLOOKUP(X708,[7]Inputs!$A:$H,7,FALSE)</f>
        <v>#N/A</v>
      </c>
      <c r="O708">
        <v>0</v>
      </c>
      <c r="P708">
        <v>0.32500000000000001</v>
      </c>
      <c r="Q708">
        <v>1E-3</v>
      </c>
      <c r="R708">
        <v>0</v>
      </c>
      <c r="S708">
        <f>SQRT((100/(J708*[7]Inputs!$B$9))^2/(K708^2+1))*[7]Inputs!$B$8^2/100</f>
        <v>3.1550440642649038</v>
      </c>
      <c r="T708">
        <f>SQRT((100/(J708*[7]Inputs!$B$9))^2-SQRT((100/(J708*[7]Inputs!$B$9))^2/(K708^2+1))^2)*[7]Inputs!$B$8^2/100/2/PI()/50</f>
        <v>4.9008947789649086E-2</v>
      </c>
      <c r="U708">
        <v>0</v>
      </c>
      <c r="V708">
        <v>0</v>
      </c>
      <c r="W708" t="str">
        <f t="shared" si="29"/>
        <v>PSCAD_SMIB_SF_5255_SCR10.66_XR4.88_P1_Q-0.395_3P.Balanced.7</v>
      </c>
      <c r="X708" t="str">
        <f t="shared" si="30"/>
        <v>1_-0.395_10.66_4.88</v>
      </c>
      <c r="Z708">
        <v>0</v>
      </c>
      <c r="AB708" t="s">
        <v>286</v>
      </c>
    </row>
    <row r="709" spans="1:28" x14ac:dyDescent="0.25">
      <c r="A709" t="s">
        <v>359</v>
      </c>
      <c r="B709" t="s">
        <v>55</v>
      </c>
      <c r="C709" t="s">
        <v>17</v>
      </c>
      <c r="D709" t="s">
        <v>1371</v>
      </c>
      <c r="E709" s="10">
        <v>5255</v>
      </c>
      <c r="F709" t="s">
        <v>305</v>
      </c>
      <c r="G709">
        <v>25</v>
      </c>
      <c r="H709">
        <v>1</v>
      </c>
      <c r="I709" s="7">
        <v>-0.39500000000000002</v>
      </c>
      <c r="J709" s="7">
        <v>10.66</v>
      </c>
      <c r="K709" s="7">
        <v>4.88</v>
      </c>
      <c r="L709" s="5" t="e">
        <f>VLOOKUP(X709,[7]Inputs!$A:$F,6,FALSE)</f>
        <v>#N/A</v>
      </c>
      <c r="M709" s="5" t="e">
        <f>VLOOKUP(X709,[7]Inputs!$A:$H,8,FALSE)</f>
        <v>#N/A</v>
      </c>
      <c r="N709" s="5" t="e">
        <f>VLOOKUP(X709,[7]Inputs!$A:$H,7,FALSE)</f>
        <v>#N/A</v>
      </c>
      <c r="O709">
        <v>0</v>
      </c>
      <c r="P709">
        <v>0.32500000000000001</v>
      </c>
      <c r="Q709">
        <v>1.26104825</v>
      </c>
      <c r="R709">
        <v>0.02</v>
      </c>
      <c r="S709">
        <f>SQRT((100/(J709*[7]Inputs!$B$9))^2/(K709^2+1))*[7]Inputs!$B$8^2/100</f>
        <v>3.1550440642649038</v>
      </c>
      <c r="T709">
        <f>SQRT((100/(J709*[7]Inputs!$B$9))^2-SQRT((100/(J709*[7]Inputs!$B$9))^2/(K709^2+1))^2)*[7]Inputs!$B$8^2/100/2/PI()/50</f>
        <v>4.9008947789649086E-2</v>
      </c>
      <c r="U709">
        <v>0</v>
      </c>
      <c r="V709">
        <v>1</v>
      </c>
      <c r="W709" t="str">
        <f t="shared" si="29"/>
        <v>PSCAD_SMIB_SF_5255_SCR10.66_XR4.88_P1_Q-0.395_3P.Balanced.8</v>
      </c>
      <c r="X709" t="str">
        <f t="shared" si="30"/>
        <v>1_-0.395_10.66_4.88</v>
      </c>
      <c r="Z709">
        <v>0</v>
      </c>
      <c r="AB709" t="s">
        <v>284</v>
      </c>
    </row>
    <row r="710" spans="1:28" x14ac:dyDescent="0.25">
      <c r="A710" t="s">
        <v>360</v>
      </c>
      <c r="B710" t="s">
        <v>55</v>
      </c>
      <c r="C710" t="s">
        <v>17</v>
      </c>
      <c r="D710" t="s">
        <v>1371</v>
      </c>
      <c r="E710" s="10">
        <v>5255</v>
      </c>
      <c r="F710" t="s">
        <v>305</v>
      </c>
      <c r="G710">
        <v>25</v>
      </c>
      <c r="H710">
        <v>1</v>
      </c>
      <c r="I710" s="7">
        <v>-0.39500000000000002</v>
      </c>
      <c r="J710" s="7">
        <v>10.66</v>
      </c>
      <c r="K710" s="7">
        <v>4.88</v>
      </c>
      <c r="L710" s="5" t="e">
        <f>VLOOKUP(X710,[7]Inputs!$A:$F,6,FALSE)</f>
        <v>#N/A</v>
      </c>
      <c r="M710" s="5" t="e">
        <f>VLOOKUP(X710,[7]Inputs!$A:$H,8,FALSE)</f>
        <v>#N/A</v>
      </c>
      <c r="N710" s="5" t="e">
        <f>VLOOKUP(X710,[7]Inputs!$A:$H,7,FALSE)</f>
        <v>#N/A</v>
      </c>
      <c r="O710">
        <v>0</v>
      </c>
      <c r="P710">
        <v>0.32500000000000001</v>
      </c>
      <c r="Q710">
        <v>2.5220965</v>
      </c>
      <c r="R710">
        <v>3.9E-2</v>
      </c>
      <c r="S710">
        <f>SQRT((100/(J710*[7]Inputs!$B$9))^2/(K710^2+1))*[7]Inputs!$B$8^2/100</f>
        <v>3.1550440642649038</v>
      </c>
      <c r="T710">
        <f>SQRT((100/(J710*[7]Inputs!$B$9))^2-SQRT((100/(J710*[7]Inputs!$B$9))^2/(K710^2+1))^2)*[7]Inputs!$B$8^2/100/2/PI()/50</f>
        <v>4.9008947789649086E-2</v>
      </c>
      <c r="U710">
        <v>0</v>
      </c>
      <c r="V710">
        <v>2</v>
      </c>
      <c r="W710" t="str">
        <f t="shared" si="29"/>
        <v>PSCAD_SMIB_SF_5255_SCR10.66_XR4.88_P1_Q-0.395_3P.Balanced.9</v>
      </c>
      <c r="X710" t="str">
        <f t="shared" si="30"/>
        <v>1_-0.395_10.66_4.88</v>
      </c>
      <c r="Z710">
        <v>0</v>
      </c>
      <c r="AB710" t="s">
        <v>286</v>
      </c>
    </row>
    <row r="711" spans="1:28" x14ac:dyDescent="0.25">
      <c r="A711" t="s">
        <v>361</v>
      </c>
      <c r="B711" t="s">
        <v>55</v>
      </c>
      <c r="C711" t="s">
        <v>17</v>
      </c>
      <c r="D711" t="s">
        <v>1371</v>
      </c>
      <c r="E711" s="10">
        <v>5255</v>
      </c>
      <c r="F711" t="s">
        <v>305</v>
      </c>
      <c r="G711">
        <v>25</v>
      </c>
      <c r="H711">
        <v>1</v>
      </c>
      <c r="I711" s="7">
        <v>0</v>
      </c>
      <c r="J711" s="7">
        <v>6.07</v>
      </c>
      <c r="K711" s="7">
        <v>4.3499999999999996</v>
      </c>
      <c r="L711" s="5" t="e">
        <f>VLOOKUP(X711,[7]Inputs!$A:$F,6,FALSE)</f>
        <v>#N/A</v>
      </c>
      <c r="M711" s="5" t="e">
        <f>VLOOKUP(X711,[7]Inputs!$A:$H,8,FALSE)</f>
        <v>#N/A</v>
      </c>
      <c r="N711" s="5" t="e">
        <f>VLOOKUP(X711,[7]Inputs!$A:$H,7,FALSE)</f>
        <v>#N/A</v>
      </c>
      <c r="O711">
        <v>0</v>
      </c>
      <c r="P711">
        <v>0.32500000000000001</v>
      </c>
      <c r="Q711">
        <v>1E-3</v>
      </c>
      <c r="R711">
        <v>0</v>
      </c>
      <c r="S711">
        <f>SQRT((100/(J711*[7]Inputs!$B$9))^2/(K711^2+1))*[7]Inputs!$B$8^2/100</f>
        <v>6.1837783479536759</v>
      </c>
      <c r="T711">
        <f>SQRT((100/(J711*[7]Inputs!$B$9))^2-SQRT((100/(J711*[7]Inputs!$B$9))^2/(K711^2+1))^2)*[7]Inputs!$B$8^2/100/2/PI()/50</f>
        <v>8.5623563522347179E-2</v>
      </c>
      <c r="U711">
        <v>0</v>
      </c>
      <c r="V711">
        <v>0</v>
      </c>
      <c r="W711" t="str">
        <f t="shared" si="29"/>
        <v>PSCAD_SMIB_SF_5255_SCR6.07_XR4.35_P1_Q0_3P.Balanced.10</v>
      </c>
      <c r="X711" t="str">
        <f t="shared" si="30"/>
        <v>1_0_6.07_4.35</v>
      </c>
      <c r="Z711">
        <v>0</v>
      </c>
      <c r="AB711" t="s">
        <v>284</v>
      </c>
    </row>
    <row r="712" spans="1:28" x14ac:dyDescent="0.25">
      <c r="A712" t="s">
        <v>362</v>
      </c>
      <c r="B712" t="s">
        <v>55</v>
      </c>
      <c r="C712" t="s">
        <v>17</v>
      </c>
      <c r="D712" t="s">
        <v>1371</v>
      </c>
      <c r="E712" s="10">
        <v>5255</v>
      </c>
      <c r="F712" t="s">
        <v>305</v>
      </c>
      <c r="G712">
        <v>25</v>
      </c>
      <c r="H712">
        <v>1</v>
      </c>
      <c r="I712" s="7">
        <v>0</v>
      </c>
      <c r="J712" s="7">
        <v>6.07</v>
      </c>
      <c r="K712" s="7">
        <v>4.3499999999999996</v>
      </c>
      <c r="L712" s="5" t="e">
        <f>VLOOKUP(X712,[7]Inputs!$A:$F,6,FALSE)</f>
        <v>#N/A</v>
      </c>
      <c r="M712" s="5" t="e">
        <f>VLOOKUP(X712,[7]Inputs!$A:$H,8,FALSE)</f>
        <v>#N/A</v>
      </c>
      <c r="N712" s="5" t="e">
        <f>VLOOKUP(X712,[7]Inputs!$A:$H,7,FALSE)</f>
        <v>#N/A</v>
      </c>
      <c r="O712">
        <v>0</v>
      </c>
      <c r="P712">
        <v>0.32500000000000001</v>
      </c>
      <c r="Q712">
        <v>2.4720243800000001</v>
      </c>
      <c r="R712">
        <v>3.4000000000000002E-2</v>
      </c>
      <c r="S712">
        <f>SQRT((100/(J712*[7]Inputs!$B$9))^2/(K712^2+1))*[7]Inputs!$B$8^2/100</f>
        <v>6.1837783479536759</v>
      </c>
      <c r="T712">
        <f>SQRT((100/(J712*[7]Inputs!$B$9))^2-SQRT((100/(J712*[7]Inputs!$B$9))^2/(K712^2+1))^2)*[7]Inputs!$B$8^2/100/2/PI()/50</f>
        <v>8.5623563522347179E-2</v>
      </c>
      <c r="U712">
        <v>0</v>
      </c>
      <c r="V712">
        <v>1</v>
      </c>
      <c r="W712" t="str">
        <f t="shared" si="29"/>
        <v>PSCAD_SMIB_SF_5255_SCR6.07_XR4.35_P1_Q0_3P.Balanced.11</v>
      </c>
      <c r="X712" t="str">
        <f t="shared" si="30"/>
        <v>1_0_6.07_4.35</v>
      </c>
      <c r="Z712">
        <v>0</v>
      </c>
      <c r="AB712" t="s">
        <v>286</v>
      </c>
    </row>
    <row r="713" spans="1:28" x14ac:dyDescent="0.25">
      <c r="A713" t="s">
        <v>363</v>
      </c>
      <c r="B713" t="s">
        <v>55</v>
      </c>
      <c r="C713" t="s">
        <v>17</v>
      </c>
      <c r="D713" t="s">
        <v>1371</v>
      </c>
      <c r="E713" s="10">
        <v>5255</v>
      </c>
      <c r="F713" t="s">
        <v>305</v>
      </c>
      <c r="G713">
        <v>25</v>
      </c>
      <c r="H713">
        <v>1</v>
      </c>
      <c r="I713" s="7">
        <v>0</v>
      </c>
      <c r="J713" s="7">
        <v>6.07</v>
      </c>
      <c r="K713" s="7">
        <v>4.3499999999999996</v>
      </c>
      <c r="L713" s="5" t="e">
        <f>VLOOKUP(X713,[7]Inputs!$A:$F,6,FALSE)</f>
        <v>#N/A</v>
      </c>
      <c r="M713" s="5" t="e">
        <f>VLOOKUP(X713,[7]Inputs!$A:$H,8,FALSE)</f>
        <v>#N/A</v>
      </c>
      <c r="N713" s="5" t="e">
        <f>VLOOKUP(X713,[7]Inputs!$A:$H,7,FALSE)</f>
        <v>#N/A</v>
      </c>
      <c r="O713">
        <v>0</v>
      </c>
      <c r="P713">
        <v>0.32500000000000001</v>
      </c>
      <c r="Q713">
        <v>4.9440487600000003</v>
      </c>
      <c r="R713">
        <v>6.8000000000000005E-2</v>
      </c>
      <c r="S713">
        <f>SQRT((100/(J713*[7]Inputs!$B$9))^2/(K713^2+1))*[7]Inputs!$B$8^2/100</f>
        <v>6.1837783479536759</v>
      </c>
      <c r="T713">
        <f>SQRT((100/(J713*[7]Inputs!$B$9))^2-SQRT((100/(J713*[7]Inputs!$B$9))^2/(K713^2+1))^2)*[7]Inputs!$B$8^2/100/2/PI()/50</f>
        <v>8.5623563522347179E-2</v>
      </c>
      <c r="U713">
        <v>0</v>
      </c>
      <c r="V713">
        <v>2</v>
      </c>
      <c r="W713" t="str">
        <f t="shared" si="29"/>
        <v>PSCAD_SMIB_SF_5255_SCR6.07_XR4.35_P1_Q0_3P.Balanced.12</v>
      </c>
      <c r="X713" t="str">
        <f t="shared" si="30"/>
        <v>1_0_6.07_4.35</v>
      </c>
      <c r="Z713">
        <v>0</v>
      </c>
      <c r="AB713" t="s">
        <v>284</v>
      </c>
    </row>
    <row r="714" spans="1:28" x14ac:dyDescent="0.25">
      <c r="A714" t="s">
        <v>364</v>
      </c>
      <c r="B714" t="s">
        <v>55</v>
      </c>
      <c r="C714" t="s">
        <v>17</v>
      </c>
      <c r="D714" t="s">
        <v>1371</v>
      </c>
      <c r="E714" s="10">
        <v>5255</v>
      </c>
      <c r="F714" t="s">
        <v>305</v>
      </c>
      <c r="G714">
        <v>25</v>
      </c>
      <c r="H714">
        <v>1</v>
      </c>
      <c r="I714" s="7">
        <v>0.39500000000000002</v>
      </c>
      <c r="J714" s="7">
        <v>6.07</v>
      </c>
      <c r="K714" s="7">
        <v>4.3499999999999996</v>
      </c>
      <c r="L714" s="5" t="e">
        <f>VLOOKUP(X714,[7]Inputs!$A:$F,6,FALSE)</f>
        <v>#N/A</v>
      </c>
      <c r="M714" s="5" t="e">
        <f>VLOOKUP(X714,[7]Inputs!$A:$H,8,FALSE)</f>
        <v>#N/A</v>
      </c>
      <c r="N714" s="5" t="e">
        <f>VLOOKUP(X714,[7]Inputs!$A:$H,7,FALSE)</f>
        <v>#N/A</v>
      </c>
      <c r="O714">
        <v>0</v>
      </c>
      <c r="P714">
        <v>0.32500000000000001</v>
      </c>
      <c r="Q714">
        <v>1E-3</v>
      </c>
      <c r="R714">
        <v>0</v>
      </c>
      <c r="S714">
        <f>SQRT((100/(J714*[7]Inputs!$B$9))^2/(K714^2+1))*[7]Inputs!$B$8^2/100</f>
        <v>6.1837783479536759</v>
      </c>
      <c r="T714">
        <f>SQRT((100/(J714*[7]Inputs!$B$9))^2-SQRT((100/(J714*[7]Inputs!$B$9))^2/(K714^2+1))^2)*[7]Inputs!$B$8^2/100/2/PI()/50</f>
        <v>8.5623563522347179E-2</v>
      </c>
      <c r="U714">
        <v>0</v>
      </c>
      <c r="V714">
        <v>0</v>
      </c>
      <c r="W714" t="str">
        <f t="shared" si="29"/>
        <v>PSCAD_SMIB_SF_5255_SCR6.07_XR4.35_P1_Q0.395_3P.Balanced.13</v>
      </c>
      <c r="X714" t="str">
        <f t="shared" si="30"/>
        <v>1_0.395_6.07_4.35</v>
      </c>
      <c r="Z714">
        <v>0</v>
      </c>
      <c r="AB714" t="s">
        <v>285</v>
      </c>
    </row>
    <row r="715" spans="1:28" x14ac:dyDescent="0.25">
      <c r="A715" t="s">
        <v>365</v>
      </c>
      <c r="B715" t="s">
        <v>55</v>
      </c>
      <c r="C715" t="s">
        <v>17</v>
      </c>
      <c r="D715" t="s">
        <v>1371</v>
      </c>
      <c r="E715" s="10">
        <v>5255</v>
      </c>
      <c r="F715" t="s">
        <v>305</v>
      </c>
      <c r="G715">
        <v>25</v>
      </c>
      <c r="H715">
        <v>1</v>
      </c>
      <c r="I715" s="7">
        <v>0.39500000000000002</v>
      </c>
      <c r="J715" s="7">
        <v>6.07</v>
      </c>
      <c r="K715" s="7">
        <v>4.3499999999999996</v>
      </c>
      <c r="L715" s="5" t="e">
        <f>VLOOKUP(X715,[7]Inputs!$A:$F,6,FALSE)</f>
        <v>#N/A</v>
      </c>
      <c r="M715" s="5" t="e">
        <f>VLOOKUP(X715,[7]Inputs!$A:$H,8,FALSE)</f>
        <v>#N/A</v>
      </c>
      <c r="N715" s="5" t="e">
        <f>VLOOKUP(X715,[7]Inputs!$A:$H,7,FALSE)</f>
        <v>#N/A</v>
      </c>
      <c r="O715">
        <v>0</v>
      </c>
      <c r="P715">
        <v>0.32500000000000001</v>
      </c>
      <c r="Q715">
        <v>2.4720243800000001</v>
      </c>
      <c r="R715">
        <v>3.4000000000000002E-2</v>
      </c>
      <c r="S715">
        <f>SQRT((100/(J715*[7]Inputs!$B$9))^2/(K715^2+1))*[7]Inputs!$B$8^2/100</f>
        <v>6.1837783479536759</v>
      </c>
      <c r="T715">
        <f>SQRT((100/(J715*[7]Inputs!$B$9))^2-SQRT((100/(J715*[7]Inputs!$B$9))^2/(K715^2+1))^2)*[7]Inputs!$B$8^2/100/2/PI()/50</f>
        <v>8.5623563522347179E-2</v>
      </c>
      <c r="U715">
        <v>0</v>
      </c>
      <c r="V715">
        <v>1</v>
      </c>
      <c r="W715" t="str">
        <f t="shared" si="29"/>
        <v>PSCAD_SMIB_SF_5255_SCR6.07_XR4.35_P1_Q0.395_3P.Balanced.14</v>
      </c>
      <c r="X715" t="str">
        <f t="shared" si="30"/>
        <v>1_0.395_6.07_4.35</v>
      </c>
      <c r="Z715">
        <v>0</v>
      </c>
      <c r="AB715" t="s">
        <v>283</v>
      </c>
    </row>
    <row r="716" spans="1:28" x14ac:dyDescent="0.25">
      <c r="A716" t="s">
        <v>366</v>
      </c>
      <c r="B716" t="s">
        <v>55</v>
      </c>
      <c r="C716" t="s">
        <v>17</v>
      </c>
      <c r="D716" t="s">
        <v>1371</v>
      </c>
      <c r="E716" s="10">
        <v>5255</v>
      </c>
      <c r="F716" t="s">
        <v>305</v>
      </c>
      <c r="G716">
        <v>25</v>
      </c>
      <c r="H716">
        <v>1</v>
      </c>
      <c r="I716" s="7">
        <v>0.39500000000000002</v>
      </c>
      <c r="J716" s="7">
        <v>6.07</v>
      </c>
      <c r="K716" s="7">
        <v>4.3499999999999996</v>
      </c>
      <c r="L716" s="5" t="e">
        <f>VLOOKUP(X716,[7]Inputs!$A:$F,6,FALSE)</f>
        <v>#N/A</v>
      </c>
      <c r="M716" s="5" t="e">
        <f>VLOOKUP(X716,[7]Inputs!$A:$H,8,FALSE)</f>
        <v>#N/A</v>
      </c>
      <c r="N716" s="5" t="e">
        <f>VLOOKUP(X716,[7]Inputs!$A:$H,7,FALSE)</f>
        <v>#N/A</v>
      </c>
      <c r="O716">
        <v>0</v>
      </c>
      <c r="P716">
        <v>0.32500000000000001</v>
      </c>
      <c r="Q716">
        <v>4.9440487600000003</v>
      </c>
      <c r="R716">
        <v>6.8000000000000005E-2</v>
      </c>
      <c r="S716">
        <f>SQRT((100/(J716*[7]Inputs!$B$9))^2/(K716^2+1))*[7]Inputs!$B$8^2/100</f>
        <v>6.1837783479536759</v>
      </c>
      <c r="T716">
        <f>SQRT((100/(J716*[7]Inputs!$B$9))^2-SQRT((100/(J716*[7]Inputs!$B$9))^2/(K716^2+1))^2)*[7]Inputs!$B$8^2/100/2/PI()/50</f>
        <v>8.5623563522347179E-2</v>
      </c>
      <c r="U716">
        <v>0</v>
      </c>
      <c r="V716">
        <v>2</v>
      </c>
      <c r="W716" t="str">
        <f t="shared" si="29"/>
        <v>PSCAD_SMIB_SF_5255_SCR6.07_XR4.35_P1_Q0.395_3P.Balanced.15</v>
      </c>
      <c r="X716" t="str">
        <f t="shared" si="30"/>
        <v>1_0.395_6.07_4.35</v>
      </c>
      <c r="Z716">
        <v>0</v>
      </c>
      <c r="AB716" t="s">
        <v>285</v>
      </c>
    </row>
    <row r="717" spans="1:28" x14ac:dyDescent="0.25">
      <c r="A717" t="s">
        <v>367</v>
      </c>
      <c r="B717" t="s">
        <v>55</v>
      </c>
      <c r="C717" t="s">
        <v>17</v>
      </c>
      <c r="D717" t="s">
        <v>1371</v>
      </c>
      <c r="E717" s="10">
        <v>5255</v>
      </c>
      <c r="F717" t="s">
        <v>305</v>
      </c>
      <c r="G717">
        <v>25</v>
      </c>
      <c r="H717">
        <v>1</v>
      </c>
      <c r="I717" s="7">
        <v>-0.39500000000000002</v>
      </c>
      <c r="J717" s="7">
        <v>6.07</v>
      </c>
      <c r="K717" s="7">
        <v>4.3499999999999996</v>
      </c>
      <c r="L717" s="5" t="e">
        <f>VLOOKUP(X717,[7]Inputs!$A:$F,6,FALSE)</f>
        <v>#N/A</v>
      </c>
      <c r="M717" s="5" t="e">
        <f>VLOOKUP(X717,[7]Inputs!$A:$H,8,FALSE)</f>
        <v>#N/A</v>
      </c>
      <c r="N717" s="5" t="e">
        <f>VLOOKUP(X717,[7]Inputs!$A:$H,7,FALSE)</f>
        <v>#N/A</v>
      </c>
      <c r="O717">
        <v>0</v>
      </c>
      <c r="P717">
        <v>0.32500000000000001</v>
      </c>
      <c r="Q717">
        <v>1E-3</v>
      </c>
      <c r="R717">
        <v>0</v>
      </c>
      <c r="S717">
        <f>SQRT((100/(J717*[7]Inputs!$B$9))^2/(K717^2+1))*[7]Inputs!$B$8^2/100</f>
        <v>6.1837783479536759</v>
      </c>
      <c r="T717">
        <f>SQRT((100/(J717*[7]Inputs!$B$9))^2-SQRT((100/(J717*[7]Inputs!$B$9))^2/(K717^2+1))^2)*[7]Inputs!$B$8^2/100/2/PI()/50</f>
        <v>8.5623563522347179E-2</v>
      </c>
      <c r="U717">
        <v>0</v>
      </c>
      <c r="V717">
        <v>0</v>
      </c>
      <c r="W717" t="str">
        <f t="shared" si="29"/>
        <v>PSCAD_SMIB_SF_5255_SCR6.07_XR4.35_P1_Q-0.395_3P.Balanced.16</v>
      </c>
      <c r="X717" t="str">
        <f t="shared" si="30"/>
        <v>1_-0.395_6.07_4.35</v>
      </c>
      <c r="Z717">
        <v>0</v>
      </c>
      <c r="AB717" t="s">
        <v>283</v>
      </c>
    </row>
    <row r="718" spans="1:28" x14ac:dyDescent="0.25">
      <c r="A718" t="s">
        <v>368</v>
      </c>
      <c r="B718" t="s">
        <v>55</v>
      </c>
      <c r="C718" t="s">
        <v>17</v>
      </c>
      <c r="D718" t="s">
        <v>1371</v>
      </c>
      <c r="E718" s="10">
        <v>5255</v>
      </c>
      <c r="F718" t="s">
        <v>305</v>
      </c>
      <c r="G718">
        <v>25</v>
      </c>
      <c r="H718">
        <v>1</v>
      </c>
      <c r="I718" s="7">
        <v>-0.39500000000000002</v>
      </c>
      <c r="J718" s="7">
        <v>6.07</v>
      </c>
      <c r="K718" s="7">
        <v>4.3499999999999996</v>
      </c>
      <c r="L718" s="5" t="e">
        <f>VLOOKUP(X718,[7]Inputs!$A:$F,6,FALSE)</f>
        <v>#N/A</v>
      </c>
      <c r="M718" s="5" t="e">
        <f>VLOOKUP(X718,[7]Inputs!$A:$H,8,FALSE)</f>
        <v>#N/A</v>
      </c>
      <c r="N718" s="5" t="e">
        <f>VLOOKUP(X718,[7]Inputs!$A:$H,7,FALSE)</f>
        <v>#N/A</v>
      </c>
      <c r="O718">
        <v>0</v>
      </c>
      <c r="P718">
        <v>0.32500000000000001</v>
      </c>
      <c r="Q718">
        <v>2.4720243800000001</v>
      </c>
      <c r="R718">
        <v>3.4000000000000002E-2</v>
      </c>
      <c r="S718">
        <f>SQRT((100/(J718*[7]Inputs!$B$9))^2/(K718^2+1))*[7]Inputs!$B$8^2/100</f>
        <v>6.1837783479536759</v>
      </c>
      <c r="T718">
        <f>SQRT((100/(J718*[7]Inputs!$B$9))^2-SQRT((100/(J718*[7]Inputs!$B$9))^2/(K718^2+1))^2)*[7]Inputs!$B$8^2/100/2/PI()/50</f>
        <v>8.5623563522347179E-2</v>
      </c>
      <c r="U718">
        <v>0</v>
      </c>
      <c r="V718">
        <v>1</v>
      </c>
      <c r="W718" t="str">
        <f t="shared" si="29"/>
        <v>PSCAD_SMIB_SF_5255_SCR6.07_XR4.35_P1_Q-0.395_3P.Balanced.17</v>
      </c>
      <c r="X718" t="str">
        <f t="shared" si="30"/>
        <v>1_-0.395_6.07_4.35</v>
      </c>
      <c r="Z718">
        <v>0</v>
      </c>
      <c r="AB718" t="s">
        <v>285</v>
      </c>
    </row>
    <row r="719" spans="1:28" x14ac:dyDescent="0.25">
      <c r="A719" t="s">
        <v>369</v>
      </c>
      <c r="B719" t="s">
        <v>55</v>
      </c>
      <c r="C719" t="s">
        <v>17</v>
      </c>
      <c r="D719" t="s">
        <v>1371</v>
      </c>
      <c r="E719" s="10">
        <v>5255</v>
      </c>
      <c r="F719" t="s">
        <v>305</v>
      </c>
      <c r="G719">
        <v>25</v>
      </c>
      <c r="H719">
        <v>1</v>
      </c>
      <c r="I719" s="7">
        <v>-0.39500000000000002</v>
      </c>
      <c r="J719" s="7">
        <v>6.07</v>
      </c>
      <c r="K719" s="7">
        <v>4.3499999999999996</v>
      </c>
      <c r="L719" s="5" t="e">
        <f>VLOOKUP(X719,[7]Inputs!$A:$F,6,FALSE)</f>
        <v>#N/A</v>
      </c>
      <c r="M719" s="5" t="e">
        <f>VLOOKUP(X719,[7]Inputs!$A:$H,8,FALSE)</f>
        <v>#N/A</v>
      </c>
      <c r="N719" s="5" t="e">
        <f>VLOOKUP(X719,[7]Inputs!$A:$H,7,FALSE)</f>
        <v>#N/A</v>
      </c>
      <c r="O719">
        <v>0</v>
      </c>
      <c r="P719">
        <v>0.32500000000000001</v>
      </c>
      <c r="Q719">
        <v>4.9440487600000003</v>
      </c>
      <c r="R719">
        <v>6.8000000000000005E-2</v>
      </c>
      <c r="S719">
        <f>SQRT((100/(J719*[7]Inputs!$B$9))^2/(K719^2+1))*[7]Inputs!$B$8^2/100</f>
        <v>6.1837783479536759</v>
      </c>
      <c r="T719">
        <f>SQRT((100/(J719*[7]Inputs!$B$9))^2-SQRT((100/(J719*[7]Inputs!$B$9))^2/(K719^2+1))^2)*[7]Inputs!$B$8^2/100/2/PI()/50</f>
        <v>8.5623563522347179E-2</v>
      </c>
      <c r="U719">
        <v>0</v>
      </c>
      <c r="V719">
        <v>2</v>
      </c>
      <c r="W719" t="str">
        <f t="shared" si="29"/>
        <v>PSCAD_SMIB_SF_5255_SCR6.07_XR4.35_P1_Q-0.395_3P.Balanced.18</v>
      </c>
      <c r="X719" t="str">
        <f t="shared" si="30"/>
        <v>1_-0.395_6.07_4.35</v>
      </c>
      <c r="Z719">
        <v>0</v>
      </c>
      <c r="AB719" t="s">
        <v>283</v>
      </c>
    </row>
    <row r="720" spans="1:28" x14ac:dyDescent="0.25">
      <c r="A720" t="s">
        <v>370</v>
      </c>
      <c r="B720" t="s">
        <v>55</v>
      </c>
      <c r="C720" t="s">
        <v>17</v>
      </c>
      <c r="D720" t="s">
        <v>1371</v>
      </c>
      <c r="E720" s="10">
        <v>5255</v>
      </c>
      <c r="F720" t="s">
        <v>305</v>
      </c>
      <c r="G720">
        <v>25</v>
      </c>
      <c r="H720">
        <v>0</v>
      </c>
      <c r="I720" s="7">
        <v>0</v>
      </c>
      <c r="J720" s="7">
        <v>10.66</v>
      </c>
      <c r="K720" s="7">
        <v>4.88</v>
      </c>
      <c r="L720" s="5" t="e">
        <f>VLOOKUP(X720,[7]Inputs!$A:$F,6,FALSE)</f>
        <v>#N/A</v>
      </c>
      <c r="M720" s="5" t="e">
        <f>VLOOKUP(X720,[7]Inputs!$A:$H,8,FALSE)</f>
        <v>#N/A</v>
      </c>
      <c r="N720" s="5" t="e">
        <f>VLOOKUP(X720,[7]Inputs!$A:$H,7,FALSE)</f>
        <v>#N/A</v>
      </c>
      <c r="O720">
        <v>0</v>
      </c>
      <c r="P720">
        <v>0.32500000000000001</v>
      </c>
      <c r="Q720">
        <v>1E-3</v>
      </c>
      <c r="R720">
        <v>0</v>
      </c>
      <c r="S720">
        <f>SQRT((100/(J720*[7]Inputs!$B$9))^2/(K720^2+1))*[7]Inputs!$B$8^2/100</f>
        <v>3.1550440642649038</v>
      </c>
      <c r="T720">
        <f>SQRT((100/(J720*[7]Inputs!$B$9))^2-SQRT((100/(J720*[7]Inputs!$B$9))^2/(K720^2+1))^2)*[7]Inputs!$B$8^2/100/2/PI()/50</f>
        <v>4.9008947789649086E-2</v>
      </c>
      <c r="U720">
        <v>0</v>
      </c>
      <c r="V720">
        <v>0</v>
      </c>
      <c r="W720" t="str">
        <f t="shared" si="29"/>
        <v>PSCAD_SMIB_SF_5255_SCR10.66_XR4.88_P0_Q0_3P.Balanced.19</v>
      </c>
      <c r="X720" t="str">
        <f t="shared" si="30"/>
        <v>0_0_10.66_4.88</v>
      </c>
      <c r="Z720">
        <v>0</v>
      </c>
    </row>
    <row r="721" spans="1:26" x14ac:dyDescent="0.25">
      <c r="A721" t="s">
        <v>371</v>
      </c>
      <c r="B721" t="s">
        <v>55</v>
      </c>
      <c r="C721" t="s">
        <v>17</v>
      </c>
      <c r="D721" t="s">
        <v>1371</v>
      </c>
      <c r="E721" s="10">
        <v>5255</v>
      </c>
      <c r="F721" t="s">
        <v>305</v>
      </c>
      <c r="G721">
        <v>25</v>
      </c>
      <c r="H721">
        <v>0</v>
      </c>
      <c r="I721" s="7">
        <v>0</v>
      </c>
      <c r="J721" s="7">
        <v>10.66</v>
      </c>
      <c r="K721" s="7">
        <v>4.88</v>
      </c>
      <c r="L721" s="5" t="e">
        <f>VLOOKUP(X721,[7]Inputs!$A:$F,6,FALSE)</f>
        <v>#N/A</v>
      </c>
      <c r="M721" s="5" t="e">
        <f>VLOOKUP(X721,[7]Inputs!$A:$H,8,FALSE)</f>
        <v>#N/A</v>
      </c>
      <c r="N721" s="5" t="e">
        <f>VLOOKUP(X721,[7]Inputs!$A:$H,7,FALSE)</f>
        <v>#N/A</v>
      </c>
      <c r="O721">
        <v>0</v>
      </c>
      <c r="P721">
        <v>0.32500000000000001</v>
      </c>
      <c r="Q721">
        <v>1.26104825</v>
      </c>
      <c r="R721">
        <v>0.02</v>
      </c>
      <c r="S721">
        <f>SQRT((100/(J721*[7]Inputs!$B$9))^2/(K721^2+1))*[7]Inputs!$B$8^2/100</f>
        <v>3.1550440642649038</v>
      </c>
      <c r="T721">
        <f>SQRT((100/(J721*[7]Inputs!$B$9))^2-SQRT((100/(J721*[7]Inputs!$B$9))^2/(K721^2+1))^2)*[7]Inputs!$B$8^2/100/2/PI()/50</f>
        <v>4.9008947789649086E-2</v>
      </c>
      <c r="U721">
        <v>0</v>
      </c>
      <c r="V721">
        <v>1</v>
      </c>
      <c r="W721" t="str">
        <f t="shared" si="29"/>
        <v>PSCAD_SMIB_SF_5255_SCR10.66_XR4.88_P0_Q0_3P.Balanced.20</v>
      </c>
      <c r="X721" t="str">
        <f t="shared" si="30"/>
        <v>0_0_10.66_4.88</v>
      </c>
      <c r="Z721">
        <v>0</v>
      </c>
    </row>
    <row r="722" spans="1:26" x14ac:dyDescent="0.25">
      <c r="A722" t="s">
        <v>372</v>
      </c>
      <c r="B722" t="s">
        <v>55</v>
      </c>
      <c r="C722" t="s">
        <v>17</v>
      </c>
      <c r="D722" t="s">
        <v>1371</v>
      </c>
      <c r="E722" s="10">
        <v>5255</v>
      </c>
      <c r="F722" t="s">
        <v>305</v>
      </c>
      <c r="G722">
        <v>25</v>
      </c>
      <c r="H722">
        <v>0</v>
      </c>
      <c r="I722" s="7">
        <v>0</v>
      </c>
      <c r="J722" s="7">
        <v>10.66</v>
      </c>
      <c r="K722" s="7">
        <v>4.88</v>
      </c>
      <c r="L722" s="5" t="e">
        <f>VLOOKUP(X722,[7]Inputs!$A:$F,6,FALSE)</f>
        <v>#N/A</v>
      </c>
      <c r="M722" s="5" t="e">
        <f>VLOOKUP(X722,[7]Inputs!$A:$H,8,FALSE)</f>
        <v>#N/A</v>
      </c>
      <c r="N722" s="5" t="e">
        <f>VLOOKUP(X722,[7]Inputs!$A:$H,7,FALSE)</f>
        <v>#N/A</v>
      </c>
      <c r="O722">
        <v>0</v>
      </c>
      <c r="P722">
        <v>0.32500000000000001</v>
      </c>
      <c r="Q722">
        <v>2.5220965</v>
      </c>
      <c r="R722">
        <v>3.9E-2</v>
      </c>
      <c r="S722">
        <f>SQRT((100/(J722*[7]Inputs!$B$9))^2/(K722^2+1))*[7]Inputs!$B$8^2/100</f>
        <v>3.1550440642649038</v>
      </c>
      <c r="T722">
        <f>SQRT((100/(J722*[7]Inputs!$B$9))^2-SQRT((100/(J722*[7]Inputs!$B$9))^2/(K722^2+1))^2)*[7]Inputs!$B$8^2/100/2/PI()/50</f>
        <v>4.9008947789649086E-2</v>
      </c>
      <c r="U722">
        <v>0</v>
      </c>
      <c r="V722">
        <v>2</v>
      </c>
      <c r="W722" t="str">
        <f t="shared" si="29"/>
        <v>PSCAD_SMIB_SF_5255_SCR10.66_XR4.88_P0_Q0_3P.Balanced.21</v>
      </c>
      <c r="X722" t="str">
        <f t="shared" si="30"/>
        <v>0_0_10.66_4.88</v>
      </c>
      <c r="Z722">
        <v>0</v>
      </c>
    </row>
    <row r="723" spans="1:26" x14ac:dyDescent="0.25">
      <c r="A723" t="s">
        <v>373</v>
      </c>
      <c r="B723" t="s">
        <v>55</v>
      </c>
      <c r="C723" t="s">
        <v>17</v>
      </c>
      <c r="D723" t="s">
        <v>1371</v>
      </c>
      <c r="E723" s="10">
        <v>5255</v>
      </c>
      <c r="F723" t="s">
        <v>305</v>
      </c>
      <c r="G723">
        <v>25</v>
      </c>
      <c r="H723">
        <v>0</v>
      </c>
      <c r="I723" s="7">
        <v>0.39500000000000002</v>
      </c>
      <c r="J723" s="7">
        <v>10.66</v>
      </c>
      <c r="K723" s="7">
        <v>4.88</v>
      </c>
      <c r="L723" s="5" t="e">
        <f>VLOOKUP(X723,[7]Inputs!$A:$F,6,FALSE)</f>
        <v>#N/A</v>
      </c>
      <c r="M723" s="5" t="e">
        <f>VLOOKUP(X723,[7]Inputs!$A:$H,8,FALSE)</f>
        <v>#N/A</v>
      </c>
      <c r="N723" s="5" t="e">
        <f>VLOOKUP(X723,[7]Inputs!$A:$H,7,FALSE)</f>
        <v>#N/A</v>
      </c>
      <c r="O723">
        <v>0</v>
      </c>
      <c r="P723">
        <v>0.32500000000000001</v>
      </c>
      <c r="Q723">
        <v>1E-3</v>
      </c>
      <c r="R723">
        <v>0</v>
      </c>
      <c r="S723">
        <f>SQRT((100/(J723*[7]Inputs!$B$9))^2/(K723^2+1))*[7]Inputs!$B$8^2/100</f>
        <v>3.1550440642649038</v>
      </c>
      <c r="T723">
        <f>SQRT((100/(J723*[7]Inputs!$B$9))^2-SQRT((100/(J723*[7]Inputs!$B$9))^2/(K723^2+1))^2)*[7]Inputs!$B$8^2/100/2/PI()/50</f>
        <v>4.9008947789649086E-2</v>
      </c>
      <c r="U723">
        <v>0</v>
      </c>
      <c r="V723">
        <v>0</v>
      </c>
      <c r="W723" t="str">
        <f t="shared" si="29"/>
        <v>PSCAD_SMIB_SF_5255_SCR10.66_XR4.88_P0_Q0.395_3P.Balanced.22</v>
      </c>
      <c r="X723" t="str">
        <f t="shared" si="30"/>
        <v>0_0.395_10.66_4.88</v>
      </c>
      <c r="Z723">
        <v>0</v>
      </c>
    </row>
    <row r="724" spans="1:26" x14ac:dyDescent="0.25">
      <c r="A724" t="s">
        <v>374</v>
      </c>
      <c r="B724" t="s">
        <v>55</v>
      </c>
      <c r="C724" t="s">
        <v>17</v>
      </c>
      <c r="D724" t="s">
        <v>1371</v>
      </c>
      <c r="E724" s="10">
        <v>5255</v>
      </c>
      <c r="F724" t="s">
        <v>305</v>
      </c>
      <c r="G724">
        <v>25</v>
      </c>
      <c r="H724">
        <v>0</v>
      </c>
      <c r="I724" s="7">
        <v>0.39500000000000002</v>
      </c>
      <c r="J724" s="7">
        <v>10.66</v>
      </c>
      <c r="K724" s="7">
        <v>4.88</v>
      </c>
      <c r="L724" s="5" t="e">
        <f>VLOOKUP(X724,[7]Inputs!$A:$F,6,FALSE)</f>
        <v>#N/A</v>
      </c>
      <c r="M724" s="5" t="e">
        <f>VLOOKUP(X724,[7]Inputs!$A:$H,8,FALSE)</f>
        <v>#N/A</v>
      </c>
      <c r="N724" s="5" t="e">
        <f>VLOOKUP(X724,[7]Inputs!$A:$H,7,FALSE)</f>
        <v>#N/A</v>
      </c>
      <c r="O724">
        <v>0</v>
      </c>
      <c r="P724">
        <v>0.32500000000000001</v>
      </c>
      <c r="Q724">
        <v>1.26104825</v>
      </c>
      <c r="R724">
        <v>0.02</v>
      </c>
      <c r="S724">
        <f>SQRT((100/(J724*[7]Inputs!$B$9))^2/(K724^2+1))*[7]Inputs!$B$8^2/100</f>
        <v>3.1550440642649038</v>
      </c>
      <c r="T724">
        <f>SQRT((100/(J724*[7]Inputs!$B$9))^2-SQRT((100/(J724*[7]Inputs!$B$9))^2/(K724^2+1))^2)*[7]Inputs!$B$8^2/100/2/PI()/50</f>
        <v>4.9008947789649086E-2</v>
      </c>
      <c r="U724">
        <v>0</v>
      </c>
      <c r="V724">
        <v>1</v>
      </c>
      <c r="W724" t="str">
        <f t="shared" si="29"/>
        <v>PSCAD_SMIB_SF_5255_SCR10.66_XR4.88_P0_Q0.395_3P.Balanced.23</v>
      </c>
      <c r="X724" t="str">
        <f t="shared" si="30"/>
        <v>0_0.395_10.66_4.88</v>
      </c>
      <c r="Z724">
        <v>0</v>
      </c>
    </row>
    <row r="725" spans="1:26" x14ac:dyDescent="0.25">
      <c r="A725" t="s">
        <v>375</v>
      </c>
      <c r="B725" t="s">
        <v>55</v>
      </c>
      <c r="C725" t="s">
        <v>17</v>
      </c>
      <c r="D725" t="s">
        <v>1371</v>
      </c>
      <c r="E725" s="10">
        <v>5255</v>
      </c>
      <c r="F725" t="s">
        <v>305</v>
      </c>
      <c r="G725">
        <v>25</v>
      </c>
      <c r="H725">
        <v>0</v>
      </c>
      <c r="I725" s="7">
        <v>0.39500000000000002</v>
      </c>
      <c r="J725" s="7">
        <v>10.66</v>
      </c>
      <c r="K725" s="7">
        <v>4.88</v>
      </c>
      <c r="L725" s="5" t="e">
        <f>VLOOKUP(X725,[7]Inputs!$A:$F,6,FALSE)</f>
        <v>#N/A</v>
      </c>
      <c r="M725" s="5" t="e">
        <f>VLOOKUP(X725,[7]Inputs!$A:$H,8,FALSE)</f>
        <v>#N/A</v>
      </c>
      <c r="N725" s="5" t="e">
        <f>VLOOKUP(X725,[7]Inputs!$A:$H,7,FALSE)</f>
        <v>#N/A</v>
      </c>
      <c r="O725">
        <v>0</v>
      </c>
      <c r="P725">
        <v>0.32500000000000001</v>
      </c>
      <c r="Q725">
        <v>2.5220965</v>
      </c>
      <c r="R725">
        <v>3.9E-2</v>
      </c>
      <c r="S725">
        <f>SQRT((100/(J725*[7]Inputs!$B$9))^2/(K725^2+1))*[7]Inputs!$B$8^2/100</f>
        <v>3.1550440642649038</v>
      </c>
      <c r="T725">
        <f>SQRT((100/(J725*[7]Inputs!$B$9))^2-SQRT((100/(J725*[7]Inputs!$B$9))^2/(K725^2+1))^2)*[7]Inputs!$B$8^2/100/2/PI()/50</f>
        <v>4.9008947789649086E-2</v>
      </c>
      <c r="U725">
        <v>0</v>
      </c>
      <c r="V725">
        <v>2</v>
      </c>
      <c r="W725" t="str">
        <f t="shared" si="29"/>
        <v>PSCAD_SMIB_SF_5255_SCR10.66_XR4.88_P0_Q0.395_3P.Balanced.24</v>
      </c>
      <c r="X725" t="str">
        <f t="shared" si="30"/>
        <v>0_0.395_10.66_4.88</v>
      </c>
      <c r="Z725">
        <v>0</v>
      </c>
    </row>
    <row r="726" spans="1:26" x14ac:dyDescent="0.25">
      <c r="A726" t="s">
        <v>376</v>
      </c>
      <c r="B726" t="s">
        <v>55</v>
      </c>
      <c r="C726" t="s">
        <v>17</v>
      </c>
      <c r="D726" t="s">
        <v>1371</v>
      </c>
      <c r="E726" s="10">
        <v>5255</v>
      </c>
      <c r="F726" t="s">
        <v>305</v>
      </c>
      <c r="G726">
        <v>25</v>
      </c>
      <c r="H726">
        <v>0</v>
      </c>
      <c r="I726" s="7">
        <v>-0.39500000000000002</v>
      </c>
      <c r="J726" s="7">
        <v>10.66</v>
      </c>
      <c r="K726" s="7">
        <v>4.88</v>
      </c>
      <c r="L726" s="5" t="e">
        <f>VLOOKUP(X726,[7]Inputs!$A:$F,6,FALSE)</f>
        <v>#N/A</v>
      </c>
      <c r="M726" s="5" t="e">
        <f>VLOOKUP(X726,[7]Inputs!$A:$H,8,FALSE)</f>
        <v>#N/A</v>
      </c>
      <c r="N726" s="5" t="e">
        <f>VLOOKUP(X726,[7]Inputs!$A:$H,7,FALSE)</f>
        <v>#N/A</v>
      </c>
      <c r="O726">
        <v>0</v>
      </c>
      <c r="P726">
        <v>0.32500000000000001</v>
      </c>
      <c r="Q726">
        <v>1E-3</v>
      </c>
      <c r="R726">
        <v>0</v>
      </c>
      <c r="S726">
        <f>SQRT((100/(J726*[7]Inputs!$B$9))^2/(K726^2+1))*[7]Inputs!$B$8^2/100</f>
        <v>3.1550440642649038</v>
      </c>
      <c r="T726">
        <f>SQRT((100/(J726*[7]Inputs!$B$9))^2-SQRT((100/(J726*[7]Inputs!$B$9))^2/(K726^2+1))^2)*[7]Inputs!$B$8^2/100/2/PI()/50</f>
        <v>4.9008947789649086E-2</v>
      </c>
      <c r="U726">
        <v>0</v>
      </c>
      <c r="V726">
        <v>0</v>
      </c>
      <c r="W726" t="str">
        <f t="shared" si="29"/>
        <v>PSCAD_SMIB_SF_5255_SCR10.66_XR4.88_P0_Q-0.395_3P.Balanced.25</v>
      </c>
      <c r="X726" t="str">
        <f t="shared" si="30"/>
        <v>0_-0.395_10.66_4.88</v>
      </c>
      <c r="Z726">
        <v>0</v>
      </c>
    </row>
    <row r="727" spans="1:26" x14ac:dyDescent="0.25">
      <c r="A727" t="s">
        <v>377</v>
      </c>
      <c r="B727" t="s">
        <v>55</v>
      </c>
      <c r="C727" t="s">
        <v>17</v>
      </c>
      <c r="D727" t="s">
        <v>1371</v>
      </c>
      <c r="E727" s="10">
        <v>5255</v>
      </c>
      <c r="F727" t="s">
        <v>305</v>
      </c>
      <c r="G727">
        <v>25</v>
      </c>
      <c r="H727">
        <v>0</v>
      </c>
      <c r="I727" s="7">
        <v>-0.39500000000000002</v>
      </c>
      <c r="J727" s="7">
        <v>10.66</v>
      </c>
      <c r="K727" s="7">
        <v>4.88</v>
      </c>
      <c r="L727" s="5" t="e">
        <f>VLOOKUP(X727,[7]Inputs!$A:$F,6,FALSE)</f>
        <v>#N/A</v>
      </c>
      <c r="M727" s="5" t="e">
        <f>VLOOKUP(X727,[7]Inputs!$A:$H,8,FALSE)</f>
        <v>#N/A</v>
      </c>
      <c r="N727" s="5" t="e">
        <f>VLOOKUP(X727,[7]Inputs!$A:$H,7,FALSE)</f>
        <v>#N/A</v>
      </c>
      <c r="O727">
        <v>0</v>
      </c>
      <c r="P727">
        <v>0.32500000000000001</v>
      </c>
      <c r="Q727">
        <v>1.26104825</v>
      </c>
      <c r="R727">
        <v>0.02</v>
      </c>
      <c r="S727">
        <f>SQRT((100/(J727*[7]Inputs!$B$9))^2/(K727^2+1))*[7]Inputs!$B$8^2/100</f>
        <v>3.1550440642649038</v>
      </c>
      <c r="T727">
        <f>SQRT((100/(J727*[7]Inputs!$B$9))^2-SQRT((100/(J727*[7]Inputs!$B$9))^2/(K727^2+1))^2)*[7]Inputs!$B$8^2/100/2/PI()/50</f>
        <v>4.9008947789649086E-2</v>
      </c>
      <c r="U727">
        <v>0</v>
      </c>
      <c r="V727">
        <v>1</v>
      </c>
      <c r="W727" t="str">
        <f t="shared" si="29"/>
        <v>PSCAD_SMIB_SF_5255_SCR10.66_XR4.88_P0_Q-0.395_3P.Balanced.26</v>
      </c>
      <c r="X727" t="str">
        <f t="shared" si="30"/>
        <v>0_-0.395_10.66_4.88</v>
      </c>
      <c r="Z727">
        <v>0</v>
      </c>
    </row>
    <row r="728" spans="1:26" x14ac:dyDescent="0.25">
      <c r="A728" t="s">
        <v>378</v>
      </c>
      <c r="B728" t="s">
        <v>55</v>
      </c>
      <c r="C728" t="s">
        <v>17</v>
      </c>
      <c r="D728" t="s">
        <v>1371</v>
      </c>
      <c r="E728" s="10">
        <v>5255</v>
      </c>
      <c r="F728" t="s">
        <v>305</v>
      </c>
      <c r="G728">
        <v>25</v>
      </c>
      <c r="H728">
        <v>0</v>
      </c>
      <c r="I728" s="7">
        <v>-0.39500000000000002</v>
      </c>
      <c r="J728" s="7">
        <v>10.66</v>
      </c>
      <c r="K728" s="7">
        <v>4.88</v>
      </c>
      <c r="L728" s="5" t="e">
        <f>VLOOKUP(X728,[7]Inputs!$A:$F,6,FALSE)</f>
        <v>#N/A</v>
      </c>
      <c r="M728" s="5" t="e">
        <f>VLOOKUP(X728,[7]Inputs!$A:$H,8,FALSE)</f>
        <v>#N/A</v>
      </c>
      <c r="N728" s="5" t="e">
        <f>VLOOKUP(X728,[7]Inputs!$A:$H,7,FALSE)</f>
        <v>#N/A</v>
      </c>
      <c r="O728">
        <v>0</v>
      </c>
      <c r="P728">
        <v>0.32500000000000001</v>
      </c>
      <c r="Q728">
        <v>2.5220965</v>
      </c>
      <c r="R728">
        <v>3.9E-2</v>
      </c>
      <c r="S728">
        <f>SQRT((100/(J728*[7]Inputs!$B$9))^2/(K728^2+1))*[7]Inputs!$B$8^2/100</f>
        <v>3.1550440642649038</v>
      </c>
      <c r="T728">
        <f>SQRT((100/(J728*[7]Inputs!$B$9))^2-SQRT((100/(J728*[7]Inputs!$B$9))^2/(K728^2+1))^2)*[7]Inputs!$B$8^2/100/2/PI()/50</f>
        <v>4.9008947789649086E-2</v>
      </c>
      <c r="U728">
        <v>0</v>
      </c>
      <c r="V728">
        <v>2</v>
      </c>
      <c r="W728" t="str">
        <f t="shared" si="29"/>
        <v>PSCAD_SMIB_SF_5255_SCR10.66_XR4.88_P0_Q-0.395_3P.Balanced.27</v>
      </c>
      <c r="X728" t="str">
        <f t="shared" si="30"/>
        <v>0_-0.395_10.66_4.88</v>
      </c>
      <c r="Z728">
        <v>0</v>
      </c>
    </row>
    <row r="729" spans="1:26" x14ac:dyDescent="0.25">
      <c r="A729" t="s">
        <v>379</v>
      </c>
      <c r="B729" t="s">
        <v>55</v>
      </c>
      <c r="C729" t="s">
        <v>17</v>
      </c>
      <c r="D729" t="s">
        <v>1371</v>
      </c>
      <c r="E729" s="10">
        <v>5255</v>
      </c>
      <c r="F729" t="s">
        <v>305</v>
      </c>
      <c r="G729">
        <v>25</v>
      </c>
      <c r="H729">
        <v>0</v>
      </c>
      <c r="I729" s="7">
        <v>0</v>
      </c>
      <c r="J729" s="7">
        <v>6.07</v>
      </c>
      <c r="K729" s="7">
        <v>4.3499999999999996</v>
      </c>
      <c r="L729" s="5" t="e">
        <f>VLOOKUP(X729,[7]Inputs!$A:$F,6,FALSE)</f>
        <v>#N/A</v>
      </c>
      <c r="M729" s="5" t="e">
        <f>VLOOKUP(X729,[7]Inputs!$A:$H,8,FALSE)</f>
        <v>#N/A</v>
      </c>
      <c r="N729" s="5" t="e">
        <f>VLOOKUP(X729,[7]Inputs!$A:$H,7,FALSE)</f>
        <v>#N/A</v>
      </c>
      <c r="O729">
        <v>0</v>
      </c>
      <c r="P729">
        <v>0.32500000000000001</v>
      </c>
      <c r="Q729">
        <v>1E-3</v>
      </c>
      <c r="R729">
        <v>0</v>
      </c>
      <c r="S729">
        <f>SQRT((100/(J729*[7]Inputs!$B$9))^2/(K729^2+1))*[7]Inputs!$B$8^2/100</f>
        <v>6.1837783479536759</v>
      </c>
      <c r="T729">
        <f>SQRT((100/(J729*[7]Inputs!$B$9))^2-SQRT((100/(J729*[7]Inputs!$B$9))^2/(K729^2+1))^2)*[7]Inputs!$B$8^2/100/2/PI()/50</f>
        <v>8.5623563522347179E-2</v>
      </c>
      <c r="U729">
        <v>0</v>
      </c>
      <c r="V729">
        <v>0</v>
      </c>
      <c r="W729" t="str">
        <f t="shared" si="29"/>
        <v>PSCAD_SMIB_SF_5255_SCR6.07_XR4.35_P0_Q0_3P.Balanced.28</v>
      </c>
      <c r="X729" t="str">
        <f t="shared" si="30"/>
        <v>0_0_6.07_4.35</v>
      </c>
      <c r="Z729">
        <v>0</v>
      </c>
    </row>
    <row r="730" spans="1:26" x14ac:dyDescent="0.25">
      <c r="A730" t="s">
        <v>380</v>
      </c>
      <c r="B730" t="s">
        <v>55</v>
      </c>
      <c r="C730" t="s">
        <v>17</v>
      </c>
      <c r="D730" t="s">
        <v>1371</v>
      </c>
      <c r="E730" s="10">
        <v>5255</v>
      </c>
      <c r="F730" t="s">
        <v>305</v>
      </c>
      <c r="G730">
        <v>25</v>
      </c>
      <c r="H730">
        <v>0</v>
      </c>
      <c r="I730" s="7">
        <v>0</v>
      </c>
      <c r="J730" s="7">
        <v>6.07</v>
      </c>
      <c r="K730" s="7">
        <v>4.3499999999999996</v>
      </c>
      <c r="L730" s="5" t="e">
        <f>VLOOKUP(X730,[7]Inputs!$A:$F,6,FALSE)</f>
        <v>#N/A</v>
      </c>
      <c r="M730" s="5" t="e">
        <f>VLOOKUP(X730,[7]Inputs!$A:$H,8,FALSE)</f>
        <v>#N/A</v>
      </c>
      <c r="N730" s="5" t="e">
        <f>VLOOKUP(X730,[7]Inputs!$A:$H,7,FALSE)</f>
        <v>#N/A</v>
      </c>
      <c r="O730">
        <v>0</v>
      </c>
      <c r="P730">
        <v>0.32500000000000001</v>
      </c>
      <c r="Q730">
        <v>2.4720243800000001</v>
      </c>
      <c r="R730">
        <v>3.4000000000000002E-2</v>
      </c>
      <c r="S730">
        <f>SQRT((100/(J730*[7]Inputs!$B$9))^2/(K730^2+1))*[7]Inputs!$B$8^2/100</f>
        <v>6.1837783479536759</v>
      </c>
      <c r="T730">
        <f>SQRT((100/(J730*[7]Inputs!$B$9))^2-SQRT((100/(J730*[7]Inputs!$B$9))^2/(K730^2+1))^2)*[7]Inputs!$B$8^2/100/2/PI()/50</f>
        <v>8.5623563522347179E-2</v>
      </c>
      <c r="U730">
        <v>0</v>
      </c>
      <c r="V730">
        <v>1</v>
      </c>
      <c r="W730" t="str">
        <f t="shared" si="29"/>
        <v>PSCAD_SMIB_SF_5255_SCR6.07_XR4.35_P0_Q0_3P.Balanced.29</v>
      </c>
      <c r="X730" t="str">
        <f t="shared" si="30"/>
        <v>0_0_6.07_4.35</v>
      </c>
      <c r="Z730">
        <v>0</v>
      </c>
    </row>
    <row r="731" spans="1:26" x14ac:dyDescent="0.25">
      <c r="A731" t="s">
        <v>381</v>
      </c>
      <c r="B731" t="s">
        <v>55</v>
      </c>
      <c r="C731" t="s">
        <v>17</v>
      </c>
      <c r="D731" t="s">
        <v>1371</v>
      </c>
      <c r="E731" s="10">
        <v>5255</v>
      </c>
      <c r="F731" t="s">
        <v>305</v>
      </c>
      <c r="G731">
        <v>25</v>
      </c>
      <c r="H731">
        <v>0</v>
      </c>
      <c r="I731" s="7">
        <v>0</v>
      </c>
      <c r="J731" s="7">
        <v>6.07</v>
      </c>
      <c r="K731" s="7">
        <v>4.3499999999999996</v>
      </c>
      <c r="L731" s="5" t="e">
        <f>VLOOKUP(X731,[7]Inputs!$A:$F,6,FALSE)</f>
        <v>#N/A</v>
      </c>
      <c r="M731" s="5" t="e">
        <f>VLOOKUP(X731,[7]Inputs!$A:$H,8,FALSE)</f>
        <v>#N/A</v>
      </c>
      <c r="N731" s="5" t="e">
        <f>VLOOKUP(X731,[7]Inputs!$A:$H,7,FALSE)</f>
        <v>#N/A</v>
      </c>
      <c r="O731">
        <v>0</v>
      </c>
      <c r="P731">
        <v>0.32500000000000001</v>
      </c>
      <c r="Q731">
        <v>4.9440487600000003</v>
      </c>
      <c r="R731">
        <v>6.8000000000000005E-2</v>
      </c>
      <c r="S731">
        <f>SQRT((100/(J731*[7]Inputs!$B$9))^2/(K731^2+1))*[7]Inputs!$B$8^2/100</f>
        <v>6.1837783479536759</v>
      </c>
      <c r="T731">
        <f>SQRT((100/(J731*[7]Inputs!$B$9))^2-SQRT((100/(J731*[7]Inputs!$B$9))^2/(K731^2+1))^2)*[7]Inputs!$B$8^2/100/2/PI()/50</f>
        <v>8.5623563522347179E-2</v>
      </c>
      <c r="U731">
        <v>0</v>
      </c>
      <c r="V731">
        <v>2</v>
      </c>
      <c r="W731" t="str">
        <f t="shared" si="29"/>
        <v>PSCAD_SMIB_SF_5255_SCR6.07_XR4.35_P0_Q0_3P.Balanced.30</v>
      </c>
      <c r="X731" t="str">
        <f t="shared" si="30"/>
        <v>0_0_6.07_4.35</v>
      </c>
      <c r="Z731">
        <v>0</v>
      </c>
    </row>
    <row r="732" spans="1:26" x14ac:dyDescent="0.25">
      <c r="A732" t="s">
        <v>382</v>
      </c>
      <c r="B732" t="s">
        <v>55</v>
      </c>
      <c r="C732" t="s">
        <v>17</v>
      </c>
      <c r="D732" t="s">
        <v>1371</v>
      </c>
      <c r="E732" s="10">
        <v>5255</v>
      </c>
      <c r="F732" t="s">
        <v>305</v>
      </c>
      <c r="G732">
        <v>25</v>
      </c>
      <c r="H732">
        <v>0</v>
      </c>
      <c r="I732" s="7">
        <v>0.39500000000000002</v>
      </c>
      <c r="J732" s="7">
        <v>6.07</v>
      </c>
      <c r="K732" s="7">
        <v>4.3499999999999996</v>
      </c>
      <c r="L732" s="5" t="e">
        <f>VLOOKUP(X732,[7]Inputs!$A:$F,6,FALSE)</f>
        <v>#N/A</v>
      </c>
      <c r="M732" s="5" t="e">
        <f>VLOOKUP(X732,[7]Inputs!$A:$H,8,FALSE)</f>
        <v>#N/A</v>
      </c>
      <c r="N732" s="5" t="e">
        <f>VLOOKUP(X732,[7]Inputs!$A:$H,7,FALSE)</f>
        <v>#N/A</v>
      </c>
      <c r="O732">
        <v>0</v>
      </c>
      <c r="P732">
        <v>0.32500000000000001</v>
      </c>
      <c r="Q732">
        <v>1E-3</v>
      </c>
      <c r="R732">
        <v>0</v>
      </c>
      <c r="S732">
        <f>SQRT((100/(J732*[7]Inputs!$B$9))^2/(K732^2+1))*[7]Inputs!$B$8^2/100</f>
        <v>6.1837783479536759</v>
      </c>
      <c r="T732">
        <f>SQRT((100/(J732*[7]Inputs!$B$9))^2-SQRT((100/(J732*[7]Inputs!$B$9))^2/(K732^2+1))^2)*[7]Inputs!$B$8^2/100/2/PI()/50</f>
        <v>8.5623563522347179E-2</v>
      </c>
      <c r="U732">
        <v>0</v>
      </c>
      <c r="V732">
        <v>0</v>
      </c>
      <c r="W732" t="str">
        <f t="shared" si="29"/>
        <v>PSCAD_SMIB_SF_5255_SCR6.07_XR4.35_P0_Q0.395_3P.Balanced.31</v>
      </c>
      <c r="X732" t="str">
        <f t="shared" si="30"/>
        <v>0_0.395_6.07_4.35</v>
      </c>
      <c r="Z732">
        <v>0</v>
      </c>
    </row>
    <row r="733" spans="1:26" x14ac:dyDescent="0.25">
      <c r="A733" t="s">
        <v>383</v>
      </c>
      <c r="B733" t="s">
        <v>55</v>
      </c>
      <c r="C733" t="s">
        <v>17</v>
      </c>
      <c r="D733" t="s">
        <v>1371</v>
      </c>
      <c r="E733" s="10">
        <v>5255</v>
      </c>
      <c r="F733" t="s">
        <v>305</v>
      </c>
      <c r="G733">
        <v>25</v>
      </c>
      <c r="H733">
        <v>0</v>
      </c>
      <c r="I733" s="7">
        <v>0.39500000000000002</v>
      </c>
      <c r="J733" s="7">
        <v>6.07</v>
      </c>
      <c r="K733" s="7">
        <v>4.3499999999999996</v>
      </c>
      <c r="L733" s="5" t="e">
        <f>VLOOKUP(X733,[7]Inputs!$A:$F,6,FALSE)</f>
        <v>#N/A</v>
      </c>
      <c r="M733" s="5" t="e">
        <f>VLOOKUP(X733,[7]Inputs!$A:$H,8,FALSE)</f>
        <v>#N/A</v>
      </c>
      <c r="N733" s="5" t="e">
        <f>VLOOKUP(X733,[7]Inputs!$A:$H,7,FALSE)</f>
        <v>#N/A</v>
      </c>
      <c r="O733">
        <v>0</v>
      </c>
      <c r="P733">
        <v>0.32500000000000001</v>
      </c>
      <c r="Q733">
        <v>2.4720243800000001</v>
      </c>
      <c r="R733">
        <v>3.4000000000000002E-2</v>
      </c>
      <c r="S733">
        <f>SQRT((100/(J733*[7]Inputs!$B$9))^2/(K733^2+1))*[7]Inputs!$B$8^2/100</f>
        <v>6.1837783479536759</v>
      </c>
      <c r="T733">
        <f>SQRT((100/(J733*[7]Inputs!$B$9))^2-SQRT((100/(J733*[7]Inputs!$B$9))^2/(K733^2+1))^2)*[7]Inputs!$B$8^2/100/2/PI()/50</f>
        <v>8.5623563522347179E-2</v>
      </c>
      <c r="U733">
        <v>0</v>
      </c>
      <c r="V733">
        <v>1</v>
      </c>
      <c r="W733" t="str">
        <f t="shared" si="29"/>
        <v>PSCAD_SMIB_SF_5255_SCR6.07_XR4.35_P0_Q0.395_3P.Balanced.32</v>
      </c>
      <c r="X733" t="str">
        <f t="shared" si="30"/>
        <v>0_0.395_6.07_4.35</v>
      </c>
      <c r="Z733">
        <v>0</v>
      </c>
    </row>
    <row r="734" spans="1:26" x14ac:dyDescent="0.25">
      <c r="A734" t="s">
        <v>384</v>
      </c>
      <c r="B734" t="s">
        <v>55</v>
      </c>
      <c r="C734" t="s">
        <v>17</v>
      </c>
      <c r="D734" t="s">
        <v>1371</v>
      </c>
      <c r="E734" s="10">
        <v>5255</v>
      </c>
      <c r="F734" t="s">
        <v>305</v>
      </c>
      <c r="G734">
        <v>25</v>
      </c>
      <c r="H734">
        <v>0</v>
      </c>
      <c r="I734" s="7">
        <v>0.39500000000000002</v>
      </c>
      <c r="J734" s="7">
        <v>6.07</v>
      </c>
      <c r="K734" s="7">
        <v>4.3499999999999996</v>
      </c>
      <c r="L734" s="5" t="e">
        <f>VLOOKUP(X734,[7]Inputs!$A:$F,6,FALSE)</f>
        <v>#N/A</v>
      </c>
      <c r="M734" s="5" t="e">
        <f>VLOOKUP(X734,[7]Inputs!$A:$H,8,FALSE)</f>
        <v>#N/A</v>
      </c>
      <c r="N734" s="5" t="e">
        <f>VLOOKUP(X734,[7]Inputs!$A:$H,7,FALSE)</f>
        <v>#N/A</v>
      </c>
      <c r="O734">
        <v>0</v>
      </c>
      <c r="P734">
        <v>0.32500000000000001</v>
      </c>
      <c r="Q734">
        <v>4.9440487600000003</v>
      </c>
      <c r="R734">
        <v>6.8000000000000005E-2</v>
      </c>
      <c r="S734">
        <f>SQRT((100/(J734*[7]Inputs!$B$9))^2/(K734^2+1))*[7]Inputs!$B$8^2/100</f>
        <v>6.1837783479536759</v>
      </c>
      <c r="T734">
        <f>SQRT((100/(J734*[7]Inputs!$B$9))^2-SQRT((100/(J734*[7]Inputs!$B$9))^2/(K734^2+1))^2)*[7]Inputs!$B$8^2/100/2/PI()/50</f>
        <v>8.5623563522347179E-2</v>
      </c>
      <c r="U734">
        <v>0</v>
      </c>
      <c r="V734">
        <v>2</v>
      </c>
      <c r="W734" t="str">
        <f t="shared" si="29"/>
        <v>PSCAD_SMIB_SF_5255_SCR6.07_XR4.35_P0_Q0.395_3P.Balanced.33</v>
      </c>
      <c r="X734" t="str">
        <f t="shared" si="30"/>
        <v>0_0.395_6.07_4.35</v>
      </c>
      <c r="Z734">
        <v>0</v>
      </c>
    </row>
    <row r="735" spans="1:26" x14ac:dyDescent="0.25">
      <c r="A735" t="s">
        <v>385</v>
      </c>
      <c r="B735" t="s">
        <v>55</v>
      </c>
      <c r="C735" t="s">
        <v>17</v>
      </c>
      <c r="D735" t="s">
        <v>1371</v>
      </c>
      <c r="E735" s="10">
        <v>5255</v>
      </c>
      <c r="F735" t="s">
        <v>305</v>
      </c>
      <c r="G735">
        <v>25</v>
      </c>
      <c r="H735">
        <v>0</v>
      </c>
      <c r="I735" s="7">
        <v>-0.39500000000000002</v>
      </c>
      <c r="J735" s="7">
        <v>6.07</v>
      </c>
      <c r="K735" s="7">
        <v>4.3499999999999996</v>
      </c>
      <c r="L735" s="5" t="e">
        <f>VLOOKUP(X735,[7]Inputs!$A:$F,6,FALSE)</f>
        <v>#N/A</v>
      </c>
      <c r="M735" s="5" t="e">
        <f>VLOOKUP(X735,[7]Inputs!$A:$H,8,FALSE)</f>
        <v>#N/A</v>
      </c>
      <c r="N735" s="5" t="e">
        <f>VLOOKUP(X735,[7]Inputs!$A:$H,7,FALSE)</f>
        <v>#N/A</v>
      </c>
      <c r="O735">
        <v>0</v>
      </c>
      <c r="P735">
        <v>0.32500000000000001</v>
      </c>
      <c r="Q735">
        <v>1E-3</v>
      </c>
      <c r="R735">
        <v>0</v>
      </c>
      <c r="S735">
        <f>SQRT((100/(J735*[7]Inputs!$B$9))^2/(K735^2+1))*[7]Inputs!$B$8^2/100</f>
        <v>6.1837783479536759</v>
      </c>
      <c r="T735">
        <f>SQRT((100/(J735*[7]Inputs!$B$9))^2-SQRT((100/(J735*[7]Inputs!$B$9))^2/(K735^2+1))^2)*[7]Inputs!$B$8^2/100/2/PI()/50</f>
        <v>8.5623563522347179E-2</v>
      </c>
      <c r="U735">
        <v>0</v>
      </c>
      <c r="V735">
        <v>0</v>
      </c>
      <c r="W735" t="str">
        <f t="shared" si="29"/>
        <v>PSCAD_SMIB_SF_5255_SCR6.07_XR4.35_P0_Q-0.395_3P.Balanced.34</v>
      </c>
      <c r="X735" t="str">
        <f t="shared" si="30"/>
        <v>0_-0.395_6.07_4.35</v>
      </c>
      <c r="Z735">
        <v>0</v>
      </c>
    </row>
    <row r="736" spans="1:26" x14ac:dyDescent="0.25">
      <c r="A736" t="s">
        <v>386</v>
      </c>
      <c r="B736" t="s">
        <v>55</v>
      </c>
      <c r="C736" t="s">
        <v>17</v>
      </c>
      <c r="D736" t="s">
        <v>1371</v>
      </c>
      <c r="E736" s="10">
        <v>5255</v>
      </c>
      <c r="F736" t="s">
        <v>305</v>
      </c>
      <c r="G736">
        <v>25</v>
      </c>
      <c r="H736">
        <v>0</v>
      </c>
      <c r="I736" s="7">
        <v>-0.39500000000000002</v>
      </c>
      <c r="J736" s="7">
        <v>6.07</v>
      </c>
      <c r="K736" s="7">
        <v>4.3499999999999996</v>
      </c>
      <c r="L736" s="5" t="e">
        <f>VLOOKUP(X736,[7]Inputs!$A:$F,6,FALSE)</f>
        <v>#N/A</v>
      </c>
      <c r="M736" s="5" t="e">
        <f>VLOOKUP(X736,[7]Inputs!$A:$H,8,FALSE)</f>
        <v>#N/A</v>
      </c>
      <c r="N736" s="5" t="e">
        <f>VLOOKUP(X736,[7]Inputs!$A:$H,7,FALSE)</f>
        <v>#N/A</v>
      </c>
      <c r="O736">
        <v>0</v>
      </c>
      <c r="P736">
        <v>0.32500000000000001</v>
      </c>
      <c r="Q736">
        <v>2.4720243800000001</v>
      </c>
      <c r="R736">
        <v>3.4000000000000002E-2</v>
      </c>
      <c r="S736">
        <f>SQRT((100/(J736*[7]Inputs!$B$9))^2/(K736^2+1))*[7]Inputs!$B$8^2/100</f>
        <v>6.1837783479536759</v>
      </c>
      <c r="T736">
        <f>SQRT((100/(J736*[7]Inputs!$B$9))^2-SQRT((100/(J736*[7]Inputs!$B$9))^2/(K736^2+1))^2)*[7]Inputs!$B$8^2/100/2/PI()/50</f>
        <v>8.5623563522347179E-2</v>
      </c>
      <c r="U736">
        <v>0</v>
      </c>
      <c r="V736">
        <v>1</v>
      </c>
      <c r="W736" t="str">
        <f t="shared" si="29"/>
        <v>PSCAD_SMIB_SF_5255_SCR6.07_XR4.35_P0_Q-0.395_3P.Balanced.35</v>
      </c>
      <c r="X736" t="str">
        <f t="shared" si="30"/>
        <v>0_-0.395_6.07_4.35</v>
      </c>
      <c r="Z736">
        <v>0</v>
      </c>
    </row>
    <row r="737" spans="1:26" x14ac:dyDescent="0.25">
      <c r="A737" t="s">
        <v>387</v>
      </c>
      <c r="B737" t="s">
        <v>55</v>
      </c>
      <c r="C737" t="s">
        <v>17</v>
      </c>
      <c r="D737" t="s">
        <v>1371</v>
      </c>
      <c r="E737" s="10">
        <v>5255</v>
      </c>
      <c r="F737" t="s">
        <v>305</v>
      </c>
      <c r="G737">
        <v>25</v>
      </c>
      <c r="H737">
        <v>0</v>
      </c>
      <c r="I737" s="7">
        <v>-0.39500000000000002</v>
      </c>
      <c r="J737" s="7">
        <v>6.07</v>
      </c>
      <c r="K737" s="7">
        <v>4.3499999999999996</v>
      </c>
      <c r="L737" s="5" t="e">
        <f>VLOOKUP(X737,[7]Inputs!$A:$F,6,FALSE)</f>
        <v>#N/A</v>
      </c>
      <c r="M737" s="5" t="e">
        <f>VLOOKUP(X737,[7]Inputs!$A:$H,8,FALSE)</f>
        <v>#N/A</v>
      </c>
      <c r="N737" s="5" t="e">
        <f>VLOOKUP(X737,[7]Inputs!$A:$H,7,FALSE)</f>
        <v>#N/A</v>
      </c>
      <c r="O737">
        <v>0</v>
      </c>
      <c r="P737">
        <v>0.32500000000000001</v>
      </c>
      <c r="Q737">
        <v>4.9440487600000003</v>
      </c>
      <c r="R737">
        <v>6.8000000000000005E-2</v>
      </c>
      <c r="S737">
        <f>SQRT((100/(J737*[7]Inputs!$B$9))^2/(K737^2+1))*[7]Inputs!$B$8^2/100</f>
        <v>6.1837783479536759</v>
      </c>
      <c r="T737">
        <f>SQRT((100/(J737*[7]Inputs!$B$9))^2-SQRT((100/(J737*[7]Inputs!$B$9))^2/(K737^2+1))^2)*[7]Inputs!$B$8^2/100/2/PI()/50</f>
        <v>8.5623563522347179E-2</v>
      </c>
      <c r="U737">
        <v>0</v>
      </c>
      <c r="V737">
        <v>2</v>
      </c>
      <c r="W737" t="str">
        <f t="shared" si="29"/>
        <v>PSCAD_SMIB_SF_5255_SCR6.07_XR4.35_P0_Q-0.395_3P.Balanced.36</v>
      </c>
      <c r="X737" t="str">
        <f t="shared" si="30"/>
        <v>0_-0.395_6.07_4.35</v>
      </c>
      <c r="Z737">
        <v>0</v>
      </c>
    </row>
    <row r="738" spans="1:26" x14ac:dyDescent="0.25">
      <c r="A738" t="s">
        <v>874</v>
      </c>
      <c r="B738" t="s">
        <v>55</v>
      </c>
      <c r="C738" t="s">
        <v>18</v>
      </c>
      <c r="D738" t="s">
        <v>1371</v>
      </c>
      <c r="E738" s="10">
        <v>5255</v>
      </c>
      <c r="F738" t="s">
        <v>305</v>
      </c>
      <c r="G738">
        <v>25</v>
      </c>
      <c r="H738">
        <v>1</v>
      </c>
      <c r="I738" s="7">
        <v>0</v>
      </c>
      <c r="J738" s="7">
        <v>10.66</v>
      </c>
      <c r="K738" s="7">
        <v>4.88</v>
      </c>
      <c r="L738" s="5" t="e">
        <f>VLOOKUP(X738,[7]Inputs!$A:$F,6,FALSE)</f>
        <v>#N/A</v>
      </c>
      <c r="M738" s="5" t="e">
        <f>VLOOKUP(X738,[7]Inputs!$A:$H,8,FALSE)</f>
        <v>#N/A</v>
      </c>
      <c r="N738" s="5" t="e">
        <f>VLOOKUP(X738,[7]Inputs!$A:$H,7,FALSE)</f>
        <v>#N/A</v>
      </c>
      <c r="O738">
        <v>0</v>
      </c>
      <c r="P738">
        <v>0.32500000000000001</v>
      </c>
      <c r="Q738">
        <v>1E-3</v>
      </c>
      <c r="R738">
        <v>0</v>
      </c>
      <c r="S738">
        <f>SQRT((100/(J738*[7]Inputs!$B$9))^2/(K738^2+1))*[7]Inputs!$B$8^2/100</f>
        <v>3.1550440642649038</v>
      </c>
      <c r="T738">
        <f>SQRT((100/(J738*[7]Inputs!$B$9))^2-SQRT((100/(J738*[7]Inputs!$B$9))^2/(K738^2+1))^2)*[7]Inputs!$B$8^2/100/2/PI()/50</f>
        <v>4.9008947789649086E-2</v>
      </c>
      <c r="U738">
        <v>0</v>
      </c>
      <c r="V738">
        <v>0</v>
      </c>
      <c r="W738" t="str">
        <f t="shared" si="29"/>
        <v>PSCAD_SMIB_SF_5255_SCR10.66_XR4.88_P1_Q0_2P.Unbalanced.1</v>
      </c>
      <c r="X738" t="str">
        <f t="shared" si="30"/>
        <v>1_0_10.66_4.88</v>
      </c>
      <c r="Z738">
        <v>0</v>
      </c>
    </row>
    <row r="739" spans="1:26" x14ac:dyDescent="0.25">
      <c r="A739" t="s">
        <v>875</v>
      </c>
      <c r="B739" t="s">
        <v>55</v>
      </c>
      <c r="C739" t="s">
        <v>18</v>
      </c>
      <c r="D739" t="s">
        <v>1371</v>
      </c>
      <c r="E739" s="10">
        <v>5255</v>
      </c>
      <c r="F739" t="s">
        <v>305</v>
      </c>
      <c r="G739">
        <v>25</v>
      </c>
      <c r="H739">
        <v>1</v>
      </c>
      <c r="I739" s="7">
        <v>0</v>
      </c>
      <c r="J739" s="7">
        <v>10.66</v>
      </c>
      <c r="K739" s="7">
        <v>4.88</v>
      </c>
      <c r="L739" s="5" t="e">
        <f>VLOOKUP(X739,[7]Inputs!$A:$F,6,FALSE)</f>
        <v>#N/A</v>
      </c>
      <c r="M739" s="5" t="e">
        <f>VLOOKUP(X739,[7]Inputs!$A:$H,8,FALSE)</f>
        <v>#N/A</v>
      </c>
      <c r="N739" s="5" t="e">
        <f>VLOOKUP(X739,[7]Inputs!$A:$H,7,FALSE)</f>
        <v>#N/A</v>
      </c>
      <c r="O739">
        <v>0</v>
      </c>
      <c r="P739">
        <v>0.32500000000000001</v>
      </c>
      <c r="Q739">
        <v>1.26104825</v>
      </c>
      <c r="R739">
        <v>0.02</v>
      </c>
      <c r="S739">
        <f>SQRT((100/(J739*[7]Inputs!$B$9))^2/(K739^2+1))*[7]Inputs!$B$8^2/100</f>
        <v>3.1550440642649038</v>
      </c>
      <c r="T739">
        <f>SQRT((100/(J739*[7]Inputs!$B$9))^2-SQRT((100/(J739*[7]Inputs!$B$9))^2/(K739^2+1))^2)*[7]Inputs!$B$8^2/100/2/PI()/50</f>
        <v>4.9008947789649086E-2</v>
      </c>
      <c r="U739">
        <v>0</v>
      </c>
      <c r="V739">
        <v>1</v>
      </c>
      <c r="W739" t="str">
        <f t="shared" si="29"/>
        <v>PSCAD_SMIB_SF_5255_SCR10.66_XR4.88_P1_Q0_2P.Unbalanced.2</v>
      </c>
      <c r="X739" t="str">
        <f t="shared" si="30"/>
        <v>1_0_10.66_4.88</v>
      </c>
      <c r="Z739">
        <v>0</v>
      </c>
    </row>
    <row r="740" spans="1:26" x14ac:dyDescent="0.25">
      <c r="A740" t="s">
        <v>876</v>
      </c>
      <c r="B740" t="s">
        <v>55</v>
      </c>
      <c r="C740" t="s">
        <v>18</v>
      </c>
      <c r="D740" t="s">
        <v>1371</v>
      </c>
      <c r="E740" s="10">
        <v>5255</v>
      </c>
      <c r="F740" t="s">
        <v>305</v>
      </c>
      <c r="G740">
        <v>25</v>
      </c>
      <c r="H740">
        <v>1</v>
      </c>
      <c r="I740" s="7">
        <v>0</v>
      </c>
      <c r="J740" s="7">
        <v>10.66</v>
      </c>
      <c r="K740" s="7">
        <v>4.88</v>
      </c>
      <c r="L740" s="5" t="e">
        <f>VLOOKUP(X740,[7]Inputs!$A:$F,6,FALSE)</f>
        <v>#N/A</v>
      </c>
      <c r="M740" s="5" t="e">
        <f>VLOOKUP(X740,[7]Inputs!$A:$H,8,FALSE)</f>
        <v>#N/A</v>
      </c>
      <c r="N740" s="5" t="e">
        <f>VLOOKUP(X740,[7]Inputs!$A:$H,7,FALSE)</f>
        <v>#N/A</v>
      </c>
      <c r="O740">
        <v>0</v>
      </c>
      <c r="P740">
        <v>0.32500000000000001</v>
      </c>
      <c r="Q740">
        <v>2.5220965</v>
      </c>
      <c r="R740">
        <v>3.9E-2</v>
      </c>
      <c r="S740">
        <f>SQRT((100/(J740*[7]Inputs!$B$9))^2/(K740^2+1))*[7]Inputs!$B$8^2/100</f>
        <v>3.1550440642649038</v>
      </c>
      <c r="T740">
        <f>SQRT((100/(J740*[7]Inputs!$B$9))^2-SQRT((100/(J740*[7]Inputs!$B$9))^2/(K740^2+1))^2)*[7]Inputs!$B$8^2/100/2/PI()/50</f>
        <v>4.9008947789649086E-2</v>
      </c>
      <c r="U740">
        <v>0</v>
      </c>
      <c r="V740">
        <v>2</v>
      </c>
      <c r="W740" t="str">
        <f t="shared" si="29"/>
        <v>PSCAD_SMIB_SF_5255_SCR10.66_XR4.88_P1_Q0_2P.Unbalanced.3</v>
      </c>
      <c r="X740" t="str">
        <f t="shared" si="30"/>
        <v>1_0_10.66_4.88</v>
      </c>
      <c r="Z740">
        <v>0</v>
      </c>
    </row>
    <row r="741" spans="1:26" x14ac:dyDescent="0.25">
      <c r="A741" t="s">
        <v>877</v>
      </c>
      <c r="B741" t="s">
        <v>55</v>
      </c>
      <c r="C741" t="s">
        <v>18</v>
      </c>
      <c r="D741" t="s">
        <v>1371</v>
      </c>
      <c r="E741" s="10">
        <v>5255</v>
      </c>
      <c r="F741" t="s">
        <v>305</v>
      </c>
      <c r="G741">
        <v>25</v>
      </c>
      <c r="H741">
        <v>1</v>
      </c>
      <c r="I741" s="7">
        <v>0.39500000000000002</v>
      </c>
      <c r="J741" s="7">
        <v>10.66</v>
      </c>
      <c r="K741" s="7">
        <v>4.88</v>
      </c>
      <c r="L741" s="5" t="e">
        <f>VLOOKUP(X741,[7]Inputs!$A:$F,6,FALSE)</f>
        <v>#N/A</v>
      </c>
      <c r="M741" s="5" t="e">
        <f>VLOOKUP(X741,[7]Inputs!$A:$H,8,FALSE)</f>
        <v>#N/A</v>
      </c>
      <c r="N741" s="5" t="e">
        <f>VLOOKUP(X741,[7]Inputs!$A:$H,7,FALSE)</f>
        <v>#N/A</v>
      </c>
      <c r="O741">
        <v>0</v>
      </c>
      <c r="P741">
        <v>0.32500000000000001</v>
      </c>
      <c r="Q741">
        <v>1E-3</v>
      </c>
      <c r="R741">
        <v>0</v>
      </c>
      <c r="S741">
        <f>SQRT((100/(J741*[7]Inputs!$B$9))^2/(K741^2+1))*[7]Inputs!$B$8^2/100</f>
        <v>3.1550440642649038</v>
      </c>
      <c r="T741">
        <f>SQRT((100/(J741*[7]Inputs!$B$9))^2-SQRT((100/(J741*[7]Inputs!$B$9))^2/(K741^2+1))^2)*[7]Inputs!$B$8^2/100/2/PI()/50</f>
        <v>4.9008947789649086E-2</v>
      </c>
      <c r="U741">
        <v>0</v>
      </c>
      <c r="V741">
        <v>0</v>
      </c>
      <c r="W741" t="str">
        <f t="shared" si="29"/>
        <v>PSCAD_SMIB_SF_5255_SCR10.66_XR4.88_P1_Q0.395_2P.Unbalanced.4</v>
      </c>
      <c r="X741" t="str">
        <f t="shared" si="30"/>
        <v>1_0.395_10.66_4.88</v>
      </c>
      <c r="Z741">
        <v>0</v>
      </c>
    </row>
    <row r="742" spans="1:26" x14ac:dyDescent="0.25">
      <c r="A742" t="s">
        <v>878</v>
      </c>
      <c r="B742" t="s">
        <v>55</v>
      </c>
      <c r="C742" t="s">
        <v>18</v>
      </c>
      <c r="D742" t="s">
        <v>1371</v>
      </c>
      <c r="E742" s="10">
        <v>5255</v>
      </c>
      <c r="F742" t="s">
        <v>305</v>
      </c>
      <c r="G742">
        <v>25</v>
      </c>
      <c r="H742">
        <v>1</v>
      </c>
      <c r="I742" s="7">
        <v>0.39500000000000002</v>
      </c>
      <c r="J742" s="7">
        <v>10.66</v>
      </c>
      <c r="K742" s="7">
        <v>4.88</v>
      </c>
      <c r="L742" s="5" t="e">
        <f>VLOOKUP(X742,[7]Inputs!$A:$F,6,FALSE)</f>
        <v>#N/A</v>
      </c>
      <c r="M742" s="5" t="e">
        <f>VLOOKUP(X742,[7]Inputs!$A:$H,8,FALSE)</f>
        <v>#N/A</v>
      </c>
      <c r="N742" s="5" t="e">
        <f>VLOOKUP(X742,[7]Inputs!$A:$H,7,FALSE)</f>
        <v>#N/A</v>
      </c>
      <c r="O742">
        <v>0</v>
      </c>
      <c r="P742">
        <v>0.32500000000000001</v>
      </c>
      <c r="Q742">
        <v>1.26104825</v>
      </c>
      <c r="R742">
        <v>0.02</v>
      </c>
      <c r="S742">
        <f>SQRT((100/(J742*[7]Inputs!$B$9))^2/(K742^2+1))*[7]Inputs!$B$8^2/100</f>
        <v>3.1550440642649038</v>
      </c>
      <c r="T742">
        <f>SQRT((100/(J742*[7]Inputs!$B$9))^2-SQRT((100/(J742*[7]Inputs!$B$9))^2/(K742^2+1))^2)*[7]Inputs!$B$8^2/100/2/PI()/50</f>
        <v>4.9008947789649086E-2</v>
      </c>
      <c r="U742">
        <v>0</v>
      </c>
      <c r="V742">
        <v>1</v>
      </c>
      <c r="W742" t="str">
        <f t="shared" si="29"/>
        <v>PSCAD_SMIB_SF_5255_SCR10.66_XR4.88_P1_Q0.395_2P.Unbalanced.5</v>
      </c>
      <c r="X742" t="str">
        <f t="shared" si="30"/>
        <v>1_0.395_10.66_4.88</v>
      </c>
      <c r="Z742">
        <v>0</v>
      </c>
    </row>
    <row r="743" spans="1:26" x14ac:dyDescent="0.25">
      <c r="A743" t="s">
        <v>879</v>
      </c>
      <c r="B743" t="s">
        <v>55</v>
      </c>
      <c r="C743" t="s">
        <v>18</v>
      </c>
      <c r="D743" t="s">
        <v>1371</v>
      </c>
      <c r="E743" s="10">
        <v>5255</v>
      </c>
      <c r="F743" t="s">
        <v>305</v>
      </c>
      <c r="G743">
        <v>25</v>
      </c>
      <c r="H743">
        <v>1</v>
      </c>
      <c r="I743" s="7">
        <v>0.39500000000000002</v>
      </c>
      <c r="J743" s="7">
        <v>10.66</v>
      </c>
      <c r="K743" s="7">
        <v>4.88</v>
      </c>
      <c r="L743" s="5" t="e">
        <f>VLOOKUP(X743,[7]Inputs!$A:$F,6,FALSE)</f>
        <v>#N/A</v>
      </c>
      <c r="M743" s="5" t="e">
        <f>VLOOKUP(X743,[7]Inputs!$A:$H,8,FALSE)</f>
        <v>#N/A</v>
      </c>
      <c r="N743" s="5" t="e">
        <f>VLOOKUP(X743,[7]Inputs!$A:$H,7,FALSE)</f>
        <v>#N/A</v>
      </c>
      <c r="O743">
        <v>0</v>
      </c>
      <c r="P743">
        <v>0.32500000000000001</v>
      </c>
      <c r="Q743">
        <v>2.5220965</v>
      </c>
      <c r="R743">
        <v>3.9E-2</v>
      </c>
      <c r="S743">
        <f>SQRT((100/(J743*[7]Inputs!$B$9))^2/(K743^2+1))*[7]Inputs!$B$8^2/100</f>
        <v>3.1550440642649038</v>
      </c>
      <c r="T743">
        <f>SQRT((100/(J743*[7]Inputs!$B$9))^2-SQRT((100/(J743*[7]Inputs!$B$9))^2/(K743^2+1))^2)*[7]Inputs!$B$8^2/100/2/PI()/50</f>
        <v>4.9008947789649086E-2</v>
      </c>
      <c r="U743">
        <v>0</v>
      </c>
      <c r="V743">
        <v>2</v>
      </c>
      <c r="W743" t="str">
        <f t="shared" si="29"/>
        <v>PSCAD_SMIB_SF_5255_SCR10.66_XR4.88_P1_Q0.395_2P.Unbalanced.6</v>
      </c>
      <c r="X743" t="str">
        <f t="shared" si="30"/>
        <v>1_0.395_10.66_4.88</v>
      </c>
      <c r="Z743">
        <v>0</v>
      </c>
    </row>
    <row r="744" spans="1:26" x14ac:dyDescent="0.25">
      <c r="A744" t="s">
        <v>880</v>
      </c>
      <c r="B744" t="s">
        <v>55</v>
      </c>
      <c r="C744" t="s">
        <v>18</v>
      </c>
      <c r="D744" t="s">
        <v>1371</v>
      </c>
      <c r="E744" s="10">
        <v>5255</v>
      </c>
      <c r="F744" t="s">
        <v>305</v>
      </c>
      <c r="G744">
        <v>25</v>
      </c>
      <c r="H744">
        <v>1</v>
      </c>
      <c r="I744" s="7">
        <v>-0.39500000000000002</v>
      </c>
      <c r="J744" s="7">
        <v>10.66</v>
      </c>
      <c r="K744" s="7">
        <v>4.88</v>
      </c>
      <c r="L744" s="5" t="e">
        <f>VLOOKUP(X744,[7]Inputs!$A:$F,6,FALSE)</f>
        <v>#N/A</v>
      </c>
      <c r="M744" s="5" t="e">
        <f>VLOOKUP(X744,[7]Inputs!$A:$H,8,FALSE)</f>
        <v>#N/A</v>
      </c>
      <c r="N744" s="5" t="e">
        <f>VLOOKUP(X744,[7]Inputs!$A:$H,7,FALSE)</f>
        <v>#N/A</v>
      </c>
      <c r="O744">
        <v>0</v>
      </c>
      <c r="P744">
        <v>0.32500000000000001</v>
      </c>
      <c r="Q744">
        <v>1E-3</v>
      </c>
      <c r="R744">
        <v>0</v>
      </c>
      <c r="S744">
        <f>SQRT((100/(J744*[7]Inputs!$B$9))^2/(K744^2+1))*[7]Inputs!$B$8^2/100</f>
        <v>3.1550440642649038</v>
      </c>
      <c r="T744">
        <f>SQRT((100/(J744*[7]Inputs!$B$9))^2-SQRT((100/(J744*[7]Inputs!$B$9))^2/(K744^2+1))^2)*[7]Inputs!$B$8^2/100/2/PI()/50</f>
        <v>4.9008947789649086E-2</v>
      </c>
      <c r="U744">
        <v>0</v>
      </c>
      <c r="V744">
        <v>0</v>
      </c>
      <c r="W744" t="str">
        <f t="shared" si="29"/>
        <v>PSCAD_SMIB_SF_5255_SCR10.66_XR4.88_P1_Q-0.395_2P.Unbalanced.7</v>
      </c>
      <c r="X744" t="str">
        <f t="shared" si="30"/>
        <v>1_-0.395_10.66_4.88</v>
      </c>
      <c r="Z744">
        <v>0</v>
      </c>
    </row>
    <row r="745" spans="1:26" x14ac:dyDescent="0.25">
      <c r="A745" t="s">
        <v>881</v>
      </c>
      <c r="B745" t="s">
        <v>55</v>
      </c>
      <c r="C745" t="s">
        <v>18</v>
      </c>
      <c r="D745" t="s">
        <v>1371</v>
      </c>
      <c r="E745" s="10">
        <v>5255</v>
      </c>
      <c r="F745" t="s">
        <v>305</v>
      </c>
      <c r="G745">
        <v>25</v>
      </c>
      <c r="H745">
        <v>1</v>
      </c>
      <c r="I745" s="7">
        <v>-0.39500000000000002</v>
      </c>
      <c r="J745" s="7">
        <v>10.66</v>
      </c>
      <c r="K745" s="7">
        <v>4.88</v>
      </c>
      <c r="L745" s="5" t="e">
        <f>VLOOKUP(X745,[7]Inputs!$A:$F,6,FALSE)</f>
        <v>#N/A</v>
      </c>
      <c r="M745" s="5" t="e">
        <f>VLOOKUP(X745,[7]Inputs!$A:$H,8,FALSE)</f>
        <v>#N/A</v>
      </c>
      <c r="N745" s="5" t="e">
        <f>VLOOKUP(X745,[7]Inputs!$A:$H,7,FALSE)</f>
        <v>#N/A</v>
      </c>
      <c r="O745">
        <v>0</v>
      </c>
      <c r="P745">
        <v>0.32500000000000001</v>
      </c>
      <c r="Q745">
        <v>1.26104825</v>
      </c>
      <c r="R745">
        <v>0.02</v>
      </c>
      <c r="S745">
        <f>SQRT((100/(J745*[7]Inputs!$B$9))^2/(K745^2+1))*[7]Inputs!$B$8^2/100</f>
        <v>3.1550440642649038</v>
      </c>
      <c r="T745">
        <f>SQRT((100/(J745*[7]Inputs!$B$9))^2-SQRT((100/(J745*[7]Inputs!$B$9))^2/(K745^2+1))^2)*[7]Inputs!$B$8^2/100/2/PI()/50</f>
        <v>4.9008947789649086E-2</v>
      </c>
      <c r="U745">
        <v>0</v>
      </c>
      <c r="V745">
        <v>1</v>
      </c>
      <c r="W745" t="str">
        <f t="shared" si="29"/>
        <v>PSCAD_SMIB_SF_5255_SCR10.66_XR4.88_P1_Q-0.395_2P.Unbalanced.8</v>
      </c>
      <c r="X745" t="str">
        <f t="shared" si="30"/>
        <v>1_-0.395_10.66_4.88</v>
      </c>
      <c r="Z745">
        <v>0</v>
      </c>
    </row>
    <row r="746" spans="1:26" x14ac:dyDescent="0.25">
      <c r="A746" t="s">
        <v>882</v>
      </c>
      <c r="B746" t="s">
        <v>55</v>
      </c>
      <c r="C746" t="s">
        <v>18</v>
      </c>
      <c r="D746" t="s">
        <v>1371</v>
      </c>
      <c r="E746" s="10">
        <v>5255</v>
      </c>
      <c r="F746" t="s">
        <v>305</v>
      </c>
      <c r="G746">
        <v>25</v>
      </c>
      <c r="H746">
        <v>1</v>
      </c>
      <c r="I746" s="7">
        <v>-0.39500000000000002</v>
      </c>
      <c r="J746" s="7">
        <v>10.66</v>
      </c>
      <c r="K746" s="7">
        <v>4.88</v>
      </c>
      <c r="L746" s="5" t="e">
        <f>VLOOKUP(X746,[7]Inputs!$A:$F,6,FALSE)</f>
        <v>#N/A</v>
      </c>
      <c r="M746" s="5" t="e">
        <f>VLOOKUP(X746,[7]Inputs!$A:$H,8,FALSE)</f>
        <v>#N/A</v>
      </c>
      <c r="N746" s="5" t="e">
        <f>VLOOKUP(X746,[7]Inputs!$A:$H,7,FALSE)</f>
        <v>#N/A</v>
      </c>
      <c r="O746">
        <v>0</v>
      </c>
      <c r="P746">
        <v>0.32500000000000001</v>
      </c>
      <c r="Q746">
        <v>2.5220965</v>
      </c>
      <c r="R746">
        <v>3.9E-2</v>
      </c>
      <c r="S746">
        <f>SQRT((100/(J746*[7]Inputs!$B$9))^2/(K746^2+1))*[7]Inputs!$B$8^2/100</f>
        <v>3.1550440642649038</v>
      </c>
      <c r="T746">
        <f>SQRT((100/(J746*[7]Inputs!$B$9))^2-SQRT((100/(J746*[7]Inputs!$B$9))^2/(K746^2+1))^2)*[7]Inputs!$B$8^2/100/2/PI()/50</f>
        <v>4.9008947789649086E-2</v>
      </c>
      <c r="U746">
        <v>0</v>
      </c>
      <c r="V746">
        <v>2</v>
      </c>
      <c r="W746" t="str">
        <f t="shared" si="29"/>
        <v>PSCAD_SMIB_SF_5255_SCR10.66_XR4.88_P1_Q-0.395_2P.Unbalanced.9</v>
      </c>
      <c r="X746" t="str">
        <f t="shared" si="30"/>
        <v>1_-0.395_10.66_4.88</v>
      </c>
      <c r="Z746">
        <v>0</v>
      </c>
    </row>
    <row r="747" spans="1:26" x14ac:dyDescent="0.25">
      <c r="A747" t="s">
        <v>883</v>
      </c>
      <c r="B747" t="s">
        <v>55</v>
      </c>
      <c r="C747" t="s">
        <v>18</v>
      </c>
      <c r="D747" t="s">
        <v>1371</v>
      </c>
      <c r="E747" s="10">
        <v>5255</v>
      </c>
      <c r="F747" t="s">
        <v>305</v>
      </c>
      <c r="G747">
        <v>25</v>
      </c>
      <c r="H747">
        <v>1</v>
      </c>
      <c r="I747" s="7">
        <v>0</v>
      </c>
      <c r="J747" s="7">
        <v>6.07</v>
      </c>
      <c r="K747" s="7">
        <v>4.3499999999999996</v>
      </c>
      <c r="L747" s="5" t="e">
        <f>VLOOKUP(X747,[7]Inputs!$A:$F,6,FALSE)</f>
        <v>#N/A</v>
      </c>
      <c r="M747" s="5" t="e">
        <f>VLOOKUP(X747,[7]Inputs!$A:$H,8,FALSE)</f>
        <v>#N/A</v>
      </c>
      <c r="N747" s="5" t="e">
        <f>VLOOKUP(X747,[7]Inputs!$A:$H,7,FALSE)</f>
        <v>#N/A</v>
      </c>
      <c r="O747">
        <v>0</v>
      </c>
      <c r="P747">
        <v>0.32500000000000001</v>
      </c>
      <c r="Q747">
        <v>1E-3</v>
      </c>
      <c r="R747">
        <v>0</v>
      </c>
      <c r="S747">
        <f>SQRT((100/(J747*[7]Inputs!$B$9))^2/(K747^2+1))*[7]Inputs!$B$8^2/100</f>
        <v>6.1837783479536759</v>
      </c>
      <c r="T747">
        <f>SQRT((100/(J747*[7]Inputs!$B$9))^2-SQRT((100/(J747*[7]Inputs!$B$9))^2/(K747^2+1))^2)*[7]Inputs!$B$8^2/100/2/PI()/50</f>
        <v>8.5623563522347179E-2</v>
      </c>
      <c r="U747">
        <v>0</v>
      </c>
      <c r="V747">
        <v>0</v>
      </c>
      <c r="W747" t="str">
        <f t="shared" si="29"/>
        <v>PSCAD_SMIB_SF_5255_SCR6.07_XR4.35_P1_Q0_2P.Unbalanced.10</v>
      </c>
      <c r="X747" t="str">
        <f t="shared" si="30"/>
        <v>1_0_6.07_4.35</v>
      </c>
      <c r="Z747">
        <v>0</v>
      </c>
    </row>
    <row r="748" spans="1:26" x14ac:dyDescent="0.25">
      <c r="A748" t="s">
        <v>884</v>
      </c>
      <c r="B748" t="s">
        <v>55</v>
      </c>
      <c r="C748" t="s">
        <v>18</v>
      </c>
      <c r="D748" t="s">
        <v>1371</v>
      </c>
      <c r="E748" s="10">
        <v>5255</v>
      </c>
      <c r="F748" t="s">
        <v>305</v>
      </c>
      <c r="G748">
        <v>25</v>
      </c>
      <c r="H748">
        <v>1</v>
      </c>
      <c r="I748" s="7">
        <v>0</v>
      </c>
      <c r="J748" s="7">
        <v>6.07</v>
      </c>
      <c r="K748" s="7">
        <v>4.3499999999999996</v>
      </c>
      <c r="L748" s="5" t="e">
        <f>VLOOKUP(X748,[7]Inputs!$A:$F,6,FALSE)</f>
        <v>#N/A</v>
      </c>
      <c r="M748" s="5" t="e">
        <f>VLOOKUP(X748,[7]Inputs!$A:$H,8,FALSE)</f>
        <v>#N/A</v>
      </c>
      <c r="N748" s="5" t="e">
        <f>VLOOKUP(X748,[7]Inputs!$A:$H,7,FALSE)</f>
        <v>#N/A</v>
      </c>
      <c r="O748">
        <v>0</v>
      </c>
      <c r="P748">
        <v>0.32500000000000001</v>
      </c>
      <c r="Q748">
        <v>2.4720243800000001</v>
      </c>
      <c r="R748">
        <v>3.4000000000000002E-2</v>
      </c>
      <c r="S748">
        <f>SQRT((100/(J748*[7]Inputs!$B$9))^2/(K748^2+1))*[7]Inputs!$B$8^2/100</f>
        <v>6.1837783479536759</v>
      </c>
      <c r="T748">
        <f>SQRT((100/(J748*[7]Inputs!$B$9))^2-SQRT((100/(J748*[7]Inputs!$B$9))^2/(K748^2+1))^2)*[7]Inputs!$B$8^2/100/2/PI()/50</f>
        <v>8.5623563522347179E-2</v>
      </c>
      <c r="U748">
        <v>0</v>
      </c>
      <c r="V748">
        <v>1</v>
      </c>
      <c r="W748" t="str">
        <f t="shared" si="29"/>
        <v>PSCAD_SMIB_SF_5255_SCR6.07_XR4.35_P1_Q0_2P.Unbalanced.11</v>
      </c>
      <c r="X748" t="str">
        <f t="shared" si="30"/>
        <v>1_0_6.07_4.35</v>
      </c>
      <c r="Z748">
        <v>0</v>
      </c>
    </row>
    <row r="749" spans="1:26" x14ac:dyDescent="0.25">
      <c r="A749" t="s">
        <v>885</v>
      </c>
      <c r="B749" t="s">
        <v>55</v>
      </c>
      <c r="C749" t="s">
        <v>18</v>
      </c>
      <c r="D749" t="s">
        <v>1371</v>
      </c>
      <c r="E749" s="10">
        <v>5255</v>
      </c>
      <c r="F749" t="s">
        <v>305</v>
      </c>
      <c r="G749">
        <v>25</v>
      </c>
      <c r="H749">
        <v>1</v>
      </c>
      <c r="I749" s="7">
        <v>0</v>
      </c>
      <c r="J749" s="7">
        <v>6.07</v>
      </c>
      <c r="K749" s="7">
        <v>4.3499999999999996</v>
      </c>
      <c r="L749" s="5" t="e">
        <f>VLOOKUP(X749,[7]Inputs!$A:$F,6,FALSE)</f>
        <v>#N/A</v>
      </c>
      <c r="M749" s="5" t="e">
        <f>VLOOKUP(X749,[7]Inputs!$A:$H,8,FALSE)</f>
        <v>#N/A</v>
      </c>
      <c r="N749" s="5" t="e">
        <f>VLOOKUP(X749,[7]Inputs!$A:$H,7,FALSE)</f>
        <v>#N/A</v>
      </c>
      <c r="O749">
        <v>0</v>
      </c>
      <c r="P749">
        <v>0.32500000000000001</v>
      </c>
      <c r="Q749">
        <v>4.9440487600000003</v>
      </c>
      <c r="R749">
        <v>6.8000000000000005E-2</v>
      </c>
      <c r="S749">
        <f>SQRT((100/(J749*[7]Inputs!$B$9))^2/(K749^2+1))*[7]Inputs!$B$8^2/100</f>
        <v>6.1837783479536759</v>
      </c>
      <c r="T749">
        <f>SQRT((100/(J749*[7]Inputs!$B$9))^2-SQRT((100/(J749*[7]Inputs!$B$9))^2/(K749^2+1))^2)*[7]Inputs!$B$8^2/100/2/PI()/50</f>
        <v>8.5623563522347179E-2</v>
      </c>
      <c r="U749">
        <v>0</v>
      </c>
      <c r="V749">
        <v>2</v>
      </c>
      <c r="W749" t="str">
        <f t="shared" si="29"/>
        <v>PSCAD_SMIB_SF_5255_SCR6.07_XR4.35_P1_Q0_2P.Unbalanced.12</v>
      </c>
      <c r="X749" t="str">
        <f t="shared" si="30"/>
        <v>1_0_6.07_4.35</v>
      </c>
      <c r="Z749">
        <v>0</v>
      </c>
    </row>
    <row r="750" spans="1:26" x14ac:dyDescent="0.25">
      <c r="A750" t="s">
        <v>886</v>
      </c>
      <c r="B750" t="s">
        <v>55</v>
      </c>
      <c r="C750" t="s">
        <v>18</v>
      </c>
      <c r="D750" t="s">
        <v>1371</v>
      </c>
      <c r="E750" s="10">
        <v>5255</v>
      </c>
      <c r="F750" t="s">
        <v>305</v>
      </c>
      <c r="G750">
        <v>25</v>
      </c>
      <c r="H750">
        <v>1</v>
      </c>
      <c r="I750" s="7">
        <v>0.39500000000000002</v>
      </c>
      <c r="J750" s="7">
        <v>6.07</v>
      </c>
      <c r="K750" s="7">
        <v>4.3499999999999996</v>
      </c>
      <c r="L750" s="5" t="e">
        <f>VLOOKUP(X750,[7]Inputs!$A:$F,6,FALSE)</f>
        <v>#N/A</v>
      </c>
      <c r="M750" s="5" t="e">
        <f>VLOOKUP(X750,[7]Inputs!$A:$H,8,FALSE)</f>
        <v>#N/A</v>
      </c>
      <c r="N750" s="5" t="e">
        <f>VLOOKUP(X750,[7]Inputs!$A:$H,7,FALSE)</f>
        <v>#N/A</v>
      </c>
      <c r="O750">
        <v>0</v>
      </c>
      <c r="P750">
        <v>0.32500000000000001</v>
      </c>
      <c r="Q750">
        <v>1E-3</v>
      </c>
      <c r="R750">
        <v>0</v>
      </c>
      <c r="S750">
        <f>SQRT((100/(J750*[7]Inputs!$B$9))^2/(K750^2+1))*[7]Inputs!$B$8^2/100</f>
        <v>6.1837783479536759</v>
      </c>
      <c r="T750">
        <f>SQRT((100/(J750*[7]Inputs!$B$9))^2-SQRT((100/(J750*[7]Inputs!$B$9))^2/(K750^2+1))^2)*[7]Inputs!$B$8^2/100/2/PI()/50</f>
        <v>8.5623563522347179E-2</v>
      </c>
      <c r="U750">
        <v>0</v>
      </c>
      <c r="V750">
        <v>0</v>
      </c>
      <c r="W750" t="str">
        <f t="shared" si="29"/>
        <v>PSCAD_SMIB_SF_5255_SCR6.07_XR4.35_P1_Q0.395_2P.Unbalanced.13</v>
      </c>
      <c r="X750" t="str">
        <f t="shared" si="30"/>
        <v>1_0.395_6.07_4.35</v>
      </c>
      <c r="Z750">
        <v>0</v>
      </c>
    </row>
    <row r="751" spans="1:26" x14ac:dyDescent="0.25">
      <c r="A751" t="s">
        <v>887</v>
      </c>
      <c r="B751" t="s">
        <v>55</v>
      </c>
      <c r="C751" t="s">
        <v>18</v>
      </c>
      <c r="D751" t="s">
        <v>1371</v>
      </c>
      <c r="E751" s="10">
        <v>5255</v>
      </c>
      <c r="F751" t="s">
        <v>305</v>
      </c>
      <c r="G751">
        <v>25</v>
      </c>
      <c r="H751">
        <v>1</v>
      </c>
      <c r="I751" s="7">
        <v>0.39500000000000002</v>
      </c>
      <c r="J751" s="7">
        <v>6.07</v>
      </c>
      <c r="K751" s="7">
        <v>4.3499999999999996</v>
      </c>
      <c r="L751" s="5" t="e">
        <f>VLOOKUP(X751,[7]Inputs!$A:$F,6,FALSE)</f>
        <v>#N/A</v>
      </c>
      <c r="M751" s="5" t="e">
        <f>VLOOKUP(X751,[7]Inputs!$A:$H,8,FALSE)</f>
        <v>#N/A</v>
      </c>
      <c r="N751" s="5" t="e">
        <f>VLOOKUP(X751,[7]Inputs!$A:$H,7,FALSE)</f>
        <v>#N/A</v>
      </c>
      <c r="O751">
        <v>0</v>
      </c>
      <c r="P751">
        <v>0.32500000000000001</v>
      </c>
      <c r="Q751">
        <v>2.4720243800000001</v>
      </c>
      <c r="R751">
        <v>3.4000000000000002E-2</v>
      </c>
      <c r="S751">
        <f>SQRT((100/(J751*[7]Inputs!$B$9))^2/(K751^2+1))*[7]Inputs!$B$8^2/100</f>
        <v>6.1837783479536759</v>
      </c>
      <c r="T751">
        <f>SQRT((100/(J751*[7]Inputs!$B$9))^2-SQRT((100/(J751*[7]Inputs!$B$9))^2/(K751^2+1))^2)*[7]Inputs!$B$8^2/100/2/PI()/50</f>
        <v>8.5623563522347179E-2</v>
      </c>
      <c r="U751">
        <v>0</v>
      </c>
      <c r="V751">
        <v>1</v>
      </c>
      <c r="W751" t="str">
        <f t="shared" si="29"/>
        <v>PSCAD_SMIB_SF_5255_SCR6.07_XR4.35_P1_Q0.395_2P.Unbalanced.14</v>
      </c>
      <c r="X751" t="str">
        <f t="shared" si="30"/>
        <v>1_0.395_6.07_4.35</v>
      </c>
      <c r="Z751">
        <v>0</v>
      </c>
    </row>
    <row r="752" spans="1:26" x14ac:dyDescent="0.25">
      <c r="A752" t="s">
        <v>888</v>
      </c>
      <c r="B752" t="s">
        <v>55</v>
      </c>
      <c r="C752" t="s">
        <v>18</v>
      </c>
      <c r="D752" t="s">
        <v>1371</v>
      </c>
      <c r="E752" s="10">
        <v>5255</v>
      </c>
      <c r="F752" t="s">
        <v>305</v>
      </c>
      <c r="G752">
        <v>25</v>
      </c>
      <c r="H752">
        <v>1</v>
      </c>
      <c r="I752" s="7">
        <v>0.39500000000000002</v>
      </c>
      <c r="J752" s="7">
        <v>6.07</v>
      </c>
      <c r="K752" s="7">
        <v>4.3499999999999996</v>
      </c>
      <c r="L752" s="5" t="e">
        <f>VLOOKUP(X752,[7]Inputs!$A:$F,6,FALSE)</f>
        <v>#N/A</v>
      </c>
      <c r="M752" s="5" t="e">
        <f>VLOOKUP(X752,[7]Inputs!$A:$H,8,FALSE)</f>
        <v>#N/A</v>
      </c>
      <c r="N752" s="5" t="e">
        <f>VLOOKUP(X752,[7]Inputs!$A:$H,7,FALSE)</f>
        <v>#N/A</v>
      </c>
      <c r="O752">
        <v>0</v>
      </c>
      <c r="P752">
        <v>0.32500000000000001</v>
      </c>
      <c r="Q752">
        <v>4.9440487600000003</v>
      </c>
      <c r="R752">
        <v>6.8000000000000005E-2</v>
      </c>
      <c r="S752">
        <f>SQRT((100/(J752*[7]Inputs!$B$9))^2/(K752^2+1))*[7]Inputs!$B$8^2/100</f>
        <v>6.1837783479536759</v>
      </c>
      <c r="T752">
        <f>SQRT((100/(J752*[7]Inputs!$B$9))^2-SQRT((100/(J752*[7]Inputs!$B$9))^2/(K752^2+1))^2)*[7]Inputs!$B$8^2/100/2/PI()/50</f>
        <v>8.5623563522347179E-2</v>
      </c>
      <c r="U752">
        <v>0</v>
      </c>
      <c r="V752">
        <v>2</v>
      </c>
      <c r="W752" t="str">
        <f t="shared" si="29"/>
        <v>PSCAD_SMIB_SF_5255_SCR6.07_XR4.35_P1_Q0.395_2P.Unbalanced.15</v>
      </c>
      <c r="X752" t="str">
        <f t="shared" si="30"/>
        <v>1_0.395_6.07_4.35</v>
      </c>
      <c r="Z752">
        <v>0</v>
      </c>
    </row>
    <row r="753" spans="1:26" x14ac:dyDescent="0.25">
      <c r="A753" t="s">
        <v>889</v>
      </c>
      <c r="B753" t="s">
        <v>55</v>
      </c>
      <c r="C753" t="s">
        <v>18</v>
      </c>
      <c r="D753" t="s">
        <v>1371</v>
      </c>
      <c r="E753" s="10">
        <v>5255</v>
      </c>
      <c r="F753" t="s">
        <v>305</v>
      </c>
      <c r="G753">
        <v>25</v>
      </c>
      <c r="H753">
        <v>1</v>
      </c>
      <c r="I753" s="7">
        <v>-0.39500000000000002</v>
      </c>
      <c r="J753" s="7">
        <v>6.07</v>
      </c>
      <c r="K753" s="7">
        <v>4.3499999999999996</v>
      </c>
      <c r="L753" s="5" t="e">
        <f>VLOOKUP(X753,[7]Inputs!$A:$F,6,FALSE)</f>
        <v>#N/A</v>
      </c>
      <c r="M753" s="5" t="e">
        <f>VLOOKUP(X753,[7]Inputs!$A:$H,8,FALSE)</f>
        <v>#N/A</v>
      </c>
      <c r="N753" s="5" t="e">
        <f>VLOOKUP(X753,[7]Inputs!$A:$H,7,FALSE)</f>
        <v>#N/A</v>
      </c>
      <c r="O753">
        <v>0</v>
      </c>
      <c r="P753">
        <v>0.32500000000000001</v>
      </c>
      <c r="Q753">
        <v>1E-3</v>
      </c>
      <c r="R753">
        <v>0</v>
      </c>
      <c r="S753">
        <f>SQRT((100/(J753*[7]Inputs!$B$9))^2/(K753^2+1))*[7]Inputs!$B$8^2/100</f>
        <v>6.1837783479536759</v>
      </c>
      <c r="T753">
        <f>SQRT((100/(J753*[7]Inputs!$B$9))^2-SQRT((100/(J753*[7]Inputs!$B$9))^2/(K753^2+1))^2)*[7]Inputs!$B$8^2/100/2/PI()/50</f>
        <v>8.5623563522347179E-2</v>
      </c>
      <c r="U753">
        <v>0</v>
      </c>
      <c r="V753">
        <v>0</v>
      </c>
      <c r="W753" t="str">
        <f t="shared" si="29"/>
        <v>PSCAD_SMIB_SF_5255_SCR6.07_XR4.35_P1_Q-0.395_2P.Unbalanced.16</v>
      </c>
      <c r="X753" t="str">
        <f t="shared" si="30"/>
        <v>1_-0.395_6.07_4.35</v>
      </c>
      <c r="Z753">
        <v>0</v>
      </c>
    </row>
    <row r="754" spans="1:26" x14ac:dyDescent="0.25">
      <c r="A754" t="s">
        <v>890</v>
      </c>
      <c r="B754" t="s">
        <v>55</v>
      </c>
      <c r="C754" t="s">
        <v>18</v>
      </c>
      <c r="D754" t="s">
        <v>1371</v>
      </c>
      <c r="E754" s="10">
        <v>5255</v>
      </c>
      <c r="F754" t="s">
        <v>305</v>
      </c>
      <c r="G754">
        <v>25</v>
      </c>
      <c r="H754">
        <v>1</v>
      </c>
      <c r="I754" s="7">
        <v>-0.39500000000000002</v>
      </c>
      <c r="J754" s="7">
        <v>6.07</v>
      </c>
      <c r="K754" s="7">
        <v>4.3499999999999996</v>
      </c>
      <c r="L754" s="5" t="e">
        <f>VLOOKUP(X754,[7]Inputs!$A:$F,6,FALSE)</f>
        <v>#N/A</v>
      </c>
      <c r="M754" s="5" t="e">
        <f>VLOOKUP(X754,[7]Inputs!$A:$H,8,FALSE)</f>
        <v>#N/A</v>
      </c>
      <c r="N754" s="5" t="e">
        <f>VLOOKUP(X754,[7]Inputs!$A:$H,7,FALSE)</f>
        <v>#N/A</v>
      </c>
      <c r="O754">
        <v>0</v>
      </c>
      <c r="P754">
        <v>0.32500000000000001</v>
      </c>
      <c r="Q754">
        <v>2.4720243800000001</v>
      </c>
      <c r="R754">
        <v>3.4000000000000002E-2</v>
      </c>
      <c r="S754">
        <f>SQRT((100/(J754*[7]Inputs!$B$9))^2/(K754^2+1))*[7]Inputs!$B$8^2/100</f>
        <v>6.1837783479536759</v>
      </c>
      <c r="T754">
        <f>SQRT((100/(J754*[7]Inputs!$B$9))^2-SQRT((100/(J754*[7]Inputs!$B$9))^2/(K754^2+1))^2)*[7]Inputs!$B$8^2/100/2/PI()/50</f>
        <v>8.5623563522347179E-2</v>
      </c>
      <c r="U754">
        <v>0</v>
      </c>
      <c r="V754">
        <v>1</v>
      </c>
      <c r="W754" t="str">
        <f t="shared" si="29"/>
        <v>PSCAD_SMIB_SF_5255_SCR6.07_XR4.35_P1_Q-0.395_2P.Unbalanced.17</v>
      </c>
      <c r="X754" t="str">
        <f t="shared" si="30"/>
        <v>1_-0.395_6.07_4.35</v>
      </c>
      <c r="Z754">
        <v>0</v>
      </c>
    </row>
    <row r="755" spans="1:26" x14ac:dyDescent="0.25">
      <c r="A755" t="s">
        <v>891</v>
      </c>
      <c r="B755" t="s">
        <v>55</v>
      </c>
      <c r="C755" t="s">
        <v>18</v>
      </c>
      <c r="D755" t="s">
        <v>1371</v>
      </c>
      <c r="E755" s="10">
        <v>5255</v>
      </c>
      <c r="F755" t="s">
        <v>305</v>
      </c>
      <c r="G755">
        <v>25</v>
      </c>
      <c r="H755">
        <v>1</v>
      </c>
      <c r="I755" s="7">
        <v>-0.39500000000000002</v>
      </c>
      <c r="J755" s="7">
        <v>6.07</v>
      </c>
      <c r="K755" s="7">
        <v>4.3499999999999996</v>
      </c>
      <c r="L755" s="5" t="e">
        <f>VLOOKUP(X755,[7]Inputs!$A:$F,6,FALSE)</f>
        <v>#N/A</v>
      </c>
      <c r="M755" s="5" t="e">
        <f>VLOOKUP(X755,[7]Inputs!$A:$H,8,FALSE)</f>
        <v>#N/A</v>
      </c>
      <c r="N755" s="5" t="e">
        <f>VLOOKUP(X755,[7]Inputs!$A:$H,7,FALSE)</f>
        <v>#N/A</v>
      </c>
      <c r="O755">
        <v>0</v>
      </c>
      <c r="P755">
        <v>0.32500000000000001</v>
      </c>
      <c r="Q755">
        <v>4.9440487600000003</v>
      </c>
      <c r="R755">
        <v>6.8000000000000005E-2</v>
      </c>
      <c r="S755">
        <f>SQRT((100/(J755*[7]Inputs!$B$9))^2/(K755^2+1))*[7]Inputs!$B$8^2/100</f>
        <v>6.1837783479536759</v>
      </c>
      <c r="T755">
        <f>SQRT((100/(J755*[7]Inputs!$B$9))^2-SQRT((100/(J755*[7]Inputs!$B$9))^2/(K755^2+1))^2)*[7]Inputs!$B$8^2/100/2/PI()/50</f>
        <v>8.5623563522347179E-2</v>
      </c>
      <c r="U755">
        <v>0</v>
      </c>
      <c r="V755">
        <v>2</v>
      </c>
      <c r="W755" t="str">
        <f t="shared" si="29"/>
        <v>PSCAD_SMIB_SF_5255_SCR6.07_XR4.35_P1_Q-0.395_2P.Unbalanced.18</v>
      </c>
      <c r="X755" t="str">
        <f t="shared" si="30"/>
        <v>1_-0.395_6.07_4.35</v>
      </c>
      <c r="Z755">
        <v>0</v>
      </c>
    </row>
    <row r="756" spans="1:26" x14ac:dyDescent="0.25">
      <c r="A756" t="s">
        <v>892</v>
      </c>
      <c r="B756" t="s">
        <v>55</v>
      </c>
      <c r="C756" t="s">
        <v>18</v>
      </c>
      <c r="D756" t="s">
        <v>1371</v>
      </c>
      <c r="E756" s="10">
        <v>5255</v>
      </c>
      <c r="F756" t="s">
        <v>305</v>
      </c>
      <c r="G756">
        <v>25</v>
      </c>
      <c r="H756">
        <v>0</v>
      </c>
      <c r="I756" s="7">
        <v>0</v>
      </c>
      <c r="J756" s="7">
        <v>10.66</v>
      </c>
      <c r="K756" s="7">
        <v>4.88</v>
      </c>
      <c r="L756" s="5" t="e">
        <f>VLOOKUP(X756,[7]Inputs!$A:$F,6,FALSE)</f>
        <v>#N/A</v>
      </c>
      <c r="M756" s="5" t="e">
        <f>VLOOKUP(X756,[7]Inputs!$A:$H,8,FALSE)</f>
        <v>#N/A</v>
      </c>
      <c r="N756" s="5" t="e">
        <f>VLOOKUP(X756,[7]Inputs!$A:$H,7,FALSE)</f>
        <v>#N/A</v>
      </c>
      <c r="O756">
        <v>0</v>
      </c>
      <c r="P756">
        <v>0.32500000000000001</v>
      </c>
      <c r="Q756">
        <v>1E-3</v>
      </c>
      <c r="R756">
        <v>0</v>
      </c>
      <c r="S756">
        <f>SQRT((100/(J756*[7]Inputs!$B$9))^2/(K756^2+1))*[7]Inputs!$B$8^2/100</f>
        <v>3.1550440642649038</v>
      </c>
      <c r="T756">
        <f>SQRT((100/(J756*[7]Inputs!$B$9))^2-SQRT((100/(J756*[7]Inputs!$B$9))^2/(K756^2+1))^2)*[7]Inputs!$B$8^2/100/2/PI()/50</f>
        <v>4.9008947789649086E-2</v>
      </c>
      <c r="U756">
        <v>0</v>
      </c>
      <c r="V756">
        <v>0</v>
      </c>
      <c r="W756" t="str">
        <f t="shared" si="29"/>
        <v>PSCAD_SMIB_SF_5255_SCR10.66_XR4.88_P0_Q0_2P.Unbalanced.19</v>
      </c>
      <c r="X756" t="str">
        <f t="shared" si="30"/>
        <v>0_0_10.66_4.88</v>
      </c>
      <c r="Z756">
        <v>0</v>
      </c>
    </row>
    <row r="757" spans="1:26" x14ac:dyDescent="0.25">
      <c r="A757" t="s">
        <v>893</v>
      </c>
      <c r="B757" t="s">
        <v>55</v>
      </c>
      <c r="C757" t="s">
        <v>18</v>
      </c>
      <c r="D757" t="s">
        <v>1371</v>
      </c>
      <c r="E757" s="10">
        <v>5255</v>
      </c>
      <c r="F757" t="s">
        <v>305</v>
      </c>
      <c r="G757">
        <v>25</v>
      </c>
      <c r="H757">
        <v>0</v>
      </c>
      <c r="I757" s="7">
        <v>0</v>
      </c>
      <c r="J757" s="7">
        <v>10.66</v>
      </c>
      <c r="K757" s="7">
        <v>4.88</v>
      </c>
      <c r="L757" s="5" t="e">
        <f>VLOOKUP(X757,[7]Inputs!$A:$F,6,FALSE)</f>
        <v>#N/A</v>
      </c>
      <c r="M757" s="5" t="e">
        <f>VLOOKUP(X757,[7]Inputs!$A:$H,8,FALSE)</f>
        <v>#N/A</v>
      </c>
      <c r="N757" s="5" t="e">
        <f>VLOOKUP(X757,[7]Inputs!$A:$H,7,FALSE)</f>
        <v>#N/A</v>
      </c>
      <c r="O757">
        <v>0</v>
      </c>
      <c r="P757">
        <v>0.32500000000000001</v>
      </c>
      <c r="Q757">
        <v>1.26104825</v>
      </c>
      <c r="R757">
        <v>0.02</v>
      </c>
      <c r="S757">
        <f>SQRT((100/(J757*[7]Inputs!$B$9))^2/(K757^2+1))*[7]Inputs!$B$8^2/100</f>
        <v>3.1550440642649038</v>
      </c>
      <c r="T757">
        <f>SQRT((100/(J757*[7]Inputs!$B$9))^2-SQRT((100/(J757*[7]Inputs!$B$9))^2/(K757^2+1))^2)*[7]Inputs!$B$8^2/100/2/PI()/50</f>
        <v>4.9008947789649086E-2</v>
      </c>
      <c r="U757">
        <v>0</v>
      </c>
      <c r="V757">
        <v>1</v>
      </c>
      <c r="W757" t="str">
        <f t="shared" si="29"/>
        <v>PSCAD_SMIB_SF_5255_SCR10.66_XR4.88_P0_Q0_2P.Unbalanced.20</v>
      </c>
      <c r="X757" t="str">
        <f t="shared" si="30"/>
        <v>0_0_10.66_4.88</v>
      </c>
      <c r="Z757">
        <v>0</v>
      </c>
    </row>
    <row r="758" spans="1:26" x14ac:dyDescent="0.25">
      <c r="A758" t="s">
        <v>894</v>
      </c>
      <c r="B758" t="s">
        <v>55</v>
      </c>
      <c r="C758" t="s">
        <v>18</v>
      </c>
      <c r="D758" t="s">
        <v>1371</v>
      </c>
      <c r="E758" s="10">
        <v>5255</v>
      </c>
      <c r="F758" t="s">
        <v>305</v>
      </c>
      <c r="G758">
        <v>25</v>
      </c>
      <c r="H758">
        <v>0</v>
      </c>
      <c r="I758" s="7">
        <v>0</v>
      </c>
      <c r="J758" s="7">
        <v>10.66</v>
      </c>
      <c r="K758" s="7">
        <v>4.88</v>
      </c>
      <c r="L758" s="5" t="e">
        <f>VLOOKUP(X758,[7]Inputs!$A:$F,6,FALSE)</f>
        <v>#N/A</v>
      </c>
      <c r="M758" s="5" t="e">
        <f>VLOOKUP(X758,[7]Inputs!$A:$H,8,FALSE)</f>
        <v>#N/A</v>
      </c>
      <c r="N758" s="5" t="e">
        <f>VLOOKUP(X758,[7]Inputs!$A:$H,7,FALSE)</f>
        <v>#N/A</v>
      </c>
      <c r="O758">
        <v>0</v>
      </c>
      <c r="P758">
        <v>0.32500000000000001</v>
      </c>
      <c r="Q758">
        <v>2.5220965</v>
      </c>
      <c r="R758">
        <v>3.9E-2</v>
      </c>
      <c r="S758">
        <f>SQRT((100/(J758*[7]Inputs!$B$9))^2/(K758^2+1))*[7]Inputs!$B$8^2/100</f>
        <v>3.1550440642649038</v>
      </c>
      <c r="T758">
        <f>SQRT((100/(J758*[7]Inputs!$B$9))^2-SQRT((100/(J758*[7]Inputs!$B$9))^2/(K758^2+1))^2)*[7]Inputs!$B$8^2/100/2/PI()/50</f>
        <v>4.9008947789649086E-2</v>
      </c>
      <c r="U758">
        <v>0</v>
      </c>
      <c r="V758">
        <v>2</v>
      </c>
      <c r="W758" t="str">
        <f t="shared" si="29"/>
        <v>PSCAD_SMIB_SF_5255_SCR10.66_XR4.88_P0_Q0_2P.Unbalanced.21</v>
      </c>
      <c r="X758" t="str">
        <f t="shared" si="30"/>
        <v>0_0_10.66_4.88</v>
      </c>
      <c r="Z758">
        <v>0</v>
      </c>
    </row>
    <row r="759" spans="1:26" x14ac:dyDescent="0.25">
      <c r="A759" t="s">
        <v>895</v>
      </c>
      <c r="B759" t="s">
        <v>55</v>
      </c>
      <c r="C759" t="s">
        <v>18</v>
      </c>
      <c r="D759" t="s">
        <v>1371</v>
      </c>
      <c r="E759" s="10">
        <v>5255</v>
      </c>
      <c r="F759" t="s">
        <v>305</v>
      </c>
      <c r="G759">
        <v>25</v>
      </c>
      <c r="H759">
        <v>0</v>
      </c>
      <c r="I759" s="7">
        <v>0.39500000000000002</v>
      </c>
      <c r="J759" s="7">
        <v>10.66</v>
      </c>
      <c r="K759" s="7">
        <v>4.88</v>
      </c>
      <c r="L759" s="5" t="e">
        <f>VLOOKUP(X759,[7]Inputs!$A:$F,6,FALSE)</f>
        <v>#N/A</v>
      </c>
      <c r="M759" s="5" t="e">
        <f>VLOOKUP(X759,[7]Inputs!$A:$H,8,FALSE)</f>
        <v>#N/A</v>
      </c>
      <c r="N759" s="5" t="e">
        <f>VLOOKUP(X759,[7]Inputs!$A:$H,7,FALSE)</f>
        <v>#N/A</v>
      </c>
      <c r="O759">
        <v>0</v>
      </c>
      <c r="P759">
        <v>0.32500000000000001</v>
      </c>
      <c r="Q759">
        <v>1E-3</v>
      </c>
      <c r="R759">
        <v>0</v>
      </c>
      <c r="S759">
        <f>SQRT((100/(J759*[7]Inputs!$B$9))^2/(K759^2+1))*[7]Inputs!$B$8^2/100</f>
        <v>3.1550440642649038</v>
      </c>
      <c r="T759">
        <f>SQRT((100/(J759*[7]Inputs!$B$9))^2-SQRT((100/(J759*[7]Inputs!$B$9))^2/(K759^2+1))^2)*[7]Inputs!$B$8^2/100/2/PI()/50</f>
        <v>4.9008947789649086E-2</v>
      </c>
      <c r="U759">
        <v>0</v>
      </c>
      <c r="V759">
        <v>0</v>
      </c>
      <c r="W759" t="str">
        <f t="shared" si="29"/>
        <v>PSCAD_SMIB_SF_5255_SCR10.66_XR4.88_P0_Q0.395_2P.Unbalanced.22</v>
      </c>
      <c r="X759" t="str">
        <f t="shared" si="30"/>
        <v>0_0.395_10.66_4.88</v>
      </c>
      <c r="Z759">
        <v>0</v>
      </c>
    </row>
    <row r="760" spans="1:26" x14ac:dyDescent="0.25">
      <c r="A760" t="s">
        <v>896</v>
      </c>
      <c r="B760" t="s">
        <v>55</v>
      </c>
      <c r="C760" t="s">
        <v>18</v>
      </c>
      <c r="D760" t="s">
        <v>1371</v>
      </c>
      <c r="E760" s="10">
        <v>5255</v>
      </c>
      <c r="F760" t="s">
        <v>305</v>
      </c>
      <c r="G760">
        <v>25</v>
      </c>
      <c r="H760">
        <v>0</v>
      </c>
      <c r="I760" s="7">
        <v>0.39500000000000002</v>
      </c>
      <c r="J760" s="7">
        <v>10.66</v>
      </c>
      <c r="K760" s="7">
        <v>4.88</v>
      </c>
      <c r="L760" s="5" t="e">
        <f>VLOOKUP(X760,[7]Inputs!$A:$F,6,FALSE)</f>
        <v>#N/A</v>
      </c>
      <c r="M760" s="5" t="e">
        <f>VLOOKUP(X760,[7]Inputs!$A:$H,8,FALSE)</f>
        <v>#N/A</v>
      </c>
      <c r="N760" s="5" t="e">
        <f>VLOOKUP(X760,[7]Inputs!$A:$H,7,FALSE)</f>
        <v>#N/A</v>
      </c>
      <c r="O760">
        <v>0</v>
      </c>
      <c r="P760">
        <v>0.32500000000000001</v>
      </c>
      <c r="Q760">
        <v>1.26104825</v>
      </c>
      <c r="R760">
        <v>0.02</v>
      </c>
      <c r="S760">
        <f>SQRT((100/(J760*[7]Inputs!$B$9))^2/(K760^2+1))*[7]Inputs!$B$8^2/100</f>
        <v>3.1550440642649038</v>
      </c>
      <c r="T760">
        <f>SQRT((100/(J760*[7]Inputs!$B$9))^2-SQRT((100/(J760*[7]Inputs!$B$9))^2/(K760^2+1))^2)*[7]Inputs!$B$8^2/100/2/PI()/50</f>
        <v>4.9008947789649086E-2</v>
      </c>
      <c r="U760">
        <v>0</v>
      </c>
      <c r="V760">
        <v>1</v>
      </c>
      <c r="W760" t="str">
        <f t="shared" si="29"/>
        <v>PSCAD_SMIB_SF_5255_SCR10.66_XR4.88_P0_Q0.395_2P.Unbalanced.23</v>
      </c>
      <c r="X760" t="str">
        <f t="shared" si="30"/>
        <v>0_0.395_10.66_4.88</v>
      </c>
      <c r="Z760">
        <v>0</v>
      </c>
    </row>
    <row r="761" spans="1:26" x14ac:dyDescent="0.25">
      <c r="A761" t="s">
        <v>897</v>
      </c>
      <c r="B761" t="s">
        <v>55</v>
      </c>
      <c r="C761" t="s">
        <v>18</v>
      </c>
      <c r="D761" t="s">
        <v>1371</v>
      </c>
      <c r="E761" s="10">
        <v>5255</v>
      </c>
      <c r="F761" t="s">
        <v>305</v>
      </c>
      <c r="G761">
        <v>25</v>
      </c>
      <c r="H761">
        <v>0</v>
      </c>
      <c r="I761" s="7">
        <v>0.39500000000000002</v>
      </c>
      <c r="J761" s="7">
        <v>10.66</v>
      </c>
      <c r="K761" s="7">
        <v>4.88</v>
      </c>
      <c r="L761" s="5" t="e">
        <f>VLOOKUP(X761,[7]Inputs!$A:$F,6,FALSE)</f>
        <v>#N/A</v>
      </c>
      <c r="M761" s="5" t="e">
        <f>VLOOKUP(X761,[7]Inputs!$A:$H,8,FALSE)</f>
        <v>#N/A</v>
      </c>
      <c r="N761" s="5" t="e">
        <f>VLOOKUP(X761,[7]Inputs!$A:$H,7,FALSE)</f>
        <v>#N/A</v>
      </c>
      <c r="O761">
        <v>0</v>
      </c>
      <c r="P761">
        <v>0.32500000000000001</v>
      </c>
      <c r="Q761">
        <v>2.5220965</v>
      </c>
      <c r="R761">
        <v>3.9E-2</v>
      </c>
      <c r="S761">
        <f>SQRT((100/(J761*[7]Inputs!$B$9))^2/(K761^2+1))*[7]Inputs!$B$8^2/100</f>
        <v>3.1550440642649038</v>
      </c>
      <c r="T761">
        <f>SQRT((100/(J761*[7]Inputs!$B$9))^2-SQRT((100/(J761*[7]Inputs!$B$9))^2/(K761^2+1))^2)*[7]Inputs!$B$8^2/100/2/PI()/50</f>
        <v>4.9008947789649086E-2</v>
      </c>
      <c r="U761">
        <v>0</v>
      </c>
      <c r="V761">
        <v>2</v>
      </c>
      <c r="W761" t="str">
        <f t="shared" si="29"/>
        <v>PSCAD_SMIB_SF_5255_SCR10.66_XR4.88_P0_Q0.395_2P.Unbalanced.24</v>
      </c>
      <c r="X761" t="str">
        <f t="shared" si="30"/>
        <v>0_0.395_10.66_4.88</v>
      </c>
      <c r="Z761">
        <v>0</v>
      </c>
    </row>
    <row r="762" spans="1:26" x14ac:dyDescent="0.25">
      <c r="A762" t="s">
        <v>898</v>
      </c>
      <c r="B762" t="s">
        <v>55</v>
      </c>
      <c r="C762" t="s">
        <v>18</v>
      </c>
      <c r="D762" t="s">
        <v>1371</v>
      </c>
      <c r="E762" s="10">
        <v>5255</v>
      </c>
      <c r="F762" t="s">
        <v>305</v>
      </c>
      <c r="G762">
        <v>25</v>
      </c>
      <c r="H762">
        <v>0</v>
      </c>
      <c r="I762" s="7">
        <v>-0.39500000000000002</v>
      </c>
      <c r="J762" s="7">
        <v>10.66</v>
      </c>
      <c r="K762" s="7">
        <v>4.88</v>
      </c>
      <c r="L762" s="5" t="e">
        <f>VLOOKUP(X762,[7]Inputs!$A:$F,6,FALSE)</f>
        <v>#N/A</v>
      </c>
      <c r="M762" s="5" t="e">
        <f>VLOOKUP(X762,[7]Inputs!$A:$H,8,FALSE)</f>
        <v>#N/A</v>
      </c>
      <c r="N762" s="5" t="e">
        <f>VLOOKUP(X762,[7]Inputs!$A:$H,7,FALSE)</f>
        <v>#N/A</v>
      </c>
      <c r="O762">
        <v>0</v>
      </c>
      <c r="P762">
        <v>0.32500000000000001</v>
      </c>
      <c r="Q762">
        <v>1E-3</v>
      </c>
      <c r="R762">
        <v>0</v>
      </c>
      <c r="S762">
        <f>SQRT((100/(J762*[7]Inputs!$B$9))^2/(K762^2+1))*[7]Inputs!$B$8^2/100</f>
        <v>3.1550440642649038</v>
      </c>
      <c r="T762">
        <f>SQRT((100/(J762*[7]Inputs!$B$9))^2-SQRT((100/(J762*[7]Inputs!$B$9))^2/(K762^2+1))^2)*[7]Inputs!$B$8^2/100/2/PI()/50</f>
        <v>4.9008947789649086E-2</v>
      </c>
      <c r="U762">
        <v>0</v>
      </c>
      <c r="V762">
        <v>0</v>
      </c>
      <c r="W762" t="str">
        <f t="shared" si="29"/>
        <v>PSCAD_SMIB_SF_5255_SCR10.66_XR4.88_P0_Q-0.395_2P.Unbalanced.25</v>
      </c>
      <c r="X762" t="str">
        <f t="shared" si="30"/>
        <v>0_-0.395_10.66_4.88</v>
      </c>
      <c r="Z762">
        <v>0</v>
      </c>
    </row>
    <row r="763" spans="1:26" x14ac:dyDescent="0.25">
      <c r="A763" t="s">
        <v>899</v>
      </c>
      <c r="B763" t="s">
        <v>55</v>
      </c>
      <c r="C763" t="s">
        <v>18</v>
      </c>
      <c r="D763" t="s">
        <v>1371</v>
      </c>
      <c r="E763" s="10">
        <v>5255</v>
      </c>
      <c r="F763" t="s">
        <v>305</v>
      </c>
      <c r="G763">
        <v>25</v>
      </c>
      <c r="H763">
        <v>0</v>
      </c>
      <c r="I763" s="7">
        <v>-0.39500000000000002</v>
      </c>
      <c r="J763" s="7">
        <v>10.66</v>
      </c>
      <c r="K763" s="7">
        <v>4.88</v>
      </c>
      <c r="L763" s="5" t="e">
        <f>VLOOKUP(X763,[7]Inputs!$A:$F,6,FALSE)</f>
        <v>#N/A</v>
      </c>
      <c r="M763" s="5" t="e">
        <f>VLOOKUP(X763,[7]Inputs!$A:$H,8,FALSE)</f>
        <v>#N/A</v>
      </c>
      <c r="N763" s="5" t="e">
        <f>VLOOKUP(X763,[7]Inputs!$A:$H,7,FALSE)</f>
        <v>#N/A</v>
      </c>
      <c r="O763">
        <v>0</v>
      </c>
      <c r="P763">
        <v>0.32500000000000001</v>
      </c>
      <c r="Q763">
        <v>1.26104825</v>
      </c>
      <c r="R763">
        <v>0.02</v>
      </c>
      <c r="S763">
        <f>SQRT((100/(J763*[7]Inputs!$B$9))^2/(K763^2+1))*[7]Inputs!$B$8^2/100</f>
        <v>3.1550440642649038</v>
      </c>
      <c r="T763">
        <f>SQRT((100/(J763*[7]Inputs!$B$9))^2-SQRT((100/(J763*[7]Inputs!$B$9))^2/(K763^2+1))^2)*[7]Inputs!$B$8^2/100/2/PI()/50</f>
        <v>4.9008947789649086E-2</v>
      </c>
      <c r="U763">
        <v>0</v>
      </c>
      <c r="V763">
        <v>1</v>
      </c>
      <c r="W763" t="str">
        <f t="shared" si="29"/>
        <v>PSCAD_SMIB_SF_5255_SCR10.66_XR4.88_P0_Q-0.395_2P.Unbalanced.26</v>
      </c>
      <c r="X763" t="str">
        <f t="shared" si="30"/>
        <v>0_-0.395_10.66_4.88</v>
      </c>
      <c r="Z763">
        <v>0</v>
      </c>
    </row>
    <row r="764" spans="1:26" x14ac:dyDescent="0.25">
      <c r="A764" t="s">
        <v>900</v>
      </c>
      <c r="B764" t="s">
        <v>55</v>
      </c>
      <c r="C764" t="s">
        <v>18</v>
      </c>
      <c r="D764" t="s">
        <v>1371</v>
      </c>
      <c r="E764" s="10">
        <v>5255</v>
      </c>
      <c r="F764" t="s">
        <v>305</v>
      </c>
      <c r="G764">
        <v>25</v>
      </c>
      <c r="H764">
        <v>0</v>
      </c>
      <c r="I764" s="7">
        <v>-0.39500000000000002</v>
      </c>
      <c r="J764" s="7">
        <v>10.66</v>
      </c>
      <c r="K764" s="7">
        <v>4.88</v>
      </c>
      <c r="L764" s="5" t="e">
        <f>VLOOKUP(X764,[7]Inputs!$A:$F,6,FALSE)</f>
        <v>#N/A</v>
      </c>
      <c r="M764" s="5" t="e">
        <f>VLOOKUP(X764,[7]Inputs!$A:$H,8,FALSE)</f>
        <v>#N/A</v>
      </c>
      <c r="N764" s="5" t="e">
        <f>VLOOKUP(X764,[7]Inputs!$A:$H,7,FALSE)</f>
        <v>#N/A</v>
      </c>
      <c r="O764">
        <v>0</v>
      </c>
      <c r="P764">
        <v>0.32500000000000001</v>
      </c>
      <c r="Q764">
        <v>2.5220965</v>
      </c>
      <c r="R764">
        <v>3.9E-2</v>
      </c>
      <c r="S764">
        <f>SQRT((100/(J764*[7]Inputs!$B$9))^2/(K764^2+1))*[7]Inputs!$B$8^2/100</f>
        <v>3.1550440642649038</v>
      </c>
      <c r="T764">
        <f>SQRT((100/(J764*[7]Inputs!$B$9))^2-SQRT((100/(J764*[7]Inputs!$B$9))^2/(K764^2+1))^2)*[7]Inputs!$B$8^2/100/2/PI()/50</f>
        <v>4.9008947789649086E-2</v>
      </c>
      <c r="U764">
        <v>0</v>
      </c>
      <c r="V764">
        <v>2</v>
      </c>
      <c r="W764" t="str">
        <f t="shared" si="29"/>
        <v>PSCAD_SMIB_SF_5255_SCR10.66_XR4.88_P0_Q-0.395_2P.Unbalanced.27</v>
      </c>
      <c r="X764" t="str">
        <f t="shared" si="30"/>
        <v>0_-0.395_10.66_4.88</v>
      </c>
      <c r="Z764">
        <v>0</v>
      </c>
    </row>
    <row r="765" spans="1:26" x14ac:dyDescent="0.25">
      <c r="A765" t="s">
        <v>901</v>
      </c>
      <c r="B765" t="s">
        <v>55</v>
      </c>
      <c r="C765" t="s">
        <v>18</v>
      </c>
      <c r="D765" t="s">
        <v>1371</v>
      </c>
      <c r="E765" s="10">
        <v>5255</v>
      </c>
      <c r="F765" t="s">
        <v>305</v>
      </c>
      <c r="G765">
        <v>25</v>
      </c>
      <c r="H765">
        <v>0</v>
      </c>
      <c r="I765" s="7">
        <v>0</v>
      </c>
      <c r="J765" s="7">
        <v>6.07</v>
      </c>
      <c r="K765" s="7">
        <v>4.3499999999999996</v>
      </c>
      <c r="L765" s="5" t="e">
        <f>VLOOKUP(X765,[7]Inputs!$A:$F,6,FALSE)</f>
        <v>#N/A</v>
      </c>
      <c r="M765" s="5" t="e">
        <f>VLOOKUP(X765,[7]Inputs!$A:$H,8,FALSE)</f>
        <v>#N/A</v>
      </c>
      <c r="N765" s="5" t="e">
        <f>VLOOKUP(X765,[7]Inputs!$A:$H,7,FALSE)</f>
        <v>#N/A</v>
      </c>
      <c r="O765">
        <v>0</v>
      </c>
      <c r="P765">
        <v>0.32500000000000001</v>
      </c>
      <c r="Q765">
        <v>1E-3</v>
      </c>
      <c r="R765">
        <v>0</v>
      </c>
      <c r="S765">
        <f>SQRT((100/(J765*[7]Inputs!$B$9))^2/(K765^2+1))*[7]Inputs!$B$8^2/100</f>
        <v>6.1837783479536759</v>
      </c>
      <c r="T765">
        <f>SQRT((100/(J765*[7]Inputs!$B$9))^2-SQRT((100/(J765*[7]Inputs!$B$9))^2/(K765^2+1))^2)*[7]Inputs!$B$8^2/100/2/PI()/50</f>
        <v>8.5623563522347179E-2</v>
      </c>
      <c r="U765">
        <v>0</v>
      </c>
      <c r="V765">
        <v>0</v>
      </c>
      <c r="W765" t="str">
        <f t="shared" si="29"/>
        <v>PSCAD_SMIB_SF_5255_SCR6.07_XR4.35_P0_Q0_2P.Unbalanced.28</v>
      </c>
      <c r="X765" t="str">
        <f t="shared" si="30"/>
        <v>0_0_6.07_4.35</v>
      </c>
      <c r="Z765">
        <v>0</v>
      </c>
    </row>
    <row r="766" spans="1:26" x14ac:dyDescent="0.25">
      <c r="A766" t="s">
        <v>902</v>
      </c>
      <c r="B766" t="s">
        <v>55</v>
      </c>
      <c r="C766" t="s">
        <v>18</v>
      </c>
      <c r="D766" t="s">
        <v>1371</v>
      </c>
      <c r="E766" s="10">
        <v>5255</v>
      </c>
      <c r="F766" t="s">
        <v>305</v>
      </c>
      <c r="G766">
        <v>25</v>
      </c>
      <c r="H766">
        <v>0</v>
      </c>
      <c r="I766" s="7">
        <v>0</v>
      </c>
      <c r="J766" s="7">
        <v>6.07</v>
      </c>
      <c r="K766" s="7">
        <v>4.3499999999999996</v>
      </c>
      <c r="L766" s="5" t="e">
        <f>VLOOKUP(X766,[7]Inputs!$A:$F,6,FALSE)</f>
        <v>#N/A</v>
      </c>
      <c r="M766" s="5" t="e">
        <f>VLOOKUP(X766,[7]Inputs!$A:$H,8,FALSE)</f>
        <v>#N/A</v>
      </c>
      <c r="N766" s="5" t="e">
        <f>VLOOKUP(X766,[7]Inputs!$A:$H,7,FALSE)</f>
        <v>#N/A</v>
      </c>
      <c r="O766">
        <v>0</v>
      </c>
      <c r="P766">
        <v>0.32500000000000001</v>
      </c>
      <c r="Q766">
        <v>2.4720243800000001</v>
      </c>
      <c r="R766">
        <v>3.4000000000000002E-2</v>
      </c>
      <c r="S766">
        <f>SQRT((100/(J766*[7]Inputs!$B$9))^2/(K766^2+1))*[7]Inputs!$B$8^2/100</f>
        <v>6.1837783479536759</v>
      </c>
      <c r="T766">
        <f>SQRT((100/(J766*[7]Inputs!$B$9))^2-SQRT((100/(J766*[7]Inputs!$B$9))^2/(K766^2+1))^2)*[7]Inputs!$B$8^2/100/2/PI()/50</f>
        <v>8.5623563522347179E-2</v>
      </c>
      <c r="U766">
        <v>0</v>
      </c>
      <c r="V766">
        <v>1</v>
      </c>
      <c r="W766" t="str">
        <f t="shared" si="29"/>
        <v>PSCAD_SMIB_SF_5255_SCR6.07_XR4.35_P0_Q0_2P.Unbalanced.29</v>
      </c>
      <c r="X766" t="str">
        <f t="shared" si="30"/>
        <v>0_0_6.07_4.35</v>
      </c>
      <c r="Z766">
        <v>0</v>
      </c>
    </row>
    <row r="767" spans="1:26" x14ac:dyDescent="0.25">
      <c r="A767" t="s">
        <v>903</v>
      </c>
      <c r="B767" t="s">
        <v>55</v>
      </c>
      <c r="C767" t="s">
        <v>18</v>
      </c>
      <c r="D767" t="s">
        <v>1371</v>
      </c>
      <c r="E767" s="10">
        <v>5255</v>
      </c>
      <c r="F767" t="s">
        <v>305</v>
      </c>
      <c r="G767">
        <v>25</v>
      </c>
      <c r="H767">
        <v>0</v>
      </c>
      <c r="I767" s="7">
        <v>0</v>
      </c>
      <c r="J767" s="7">
        <v>6.07</v>
      </c>
      <c r="K767" s="7">
        <v>4.3499999999999996</v>
      </c>
      <c r="L767" s="5" t="e">
        <f>VLOOKUP(X767,[7]Inputs!$A:$F,6,FALSE)</f>
        <v>#N/A</v>
      </c>
      <c r="M767" s="5" t="e">
        <f>VLOOKUP(X767,[7]Inputs!$A:$H,8,FALSE)</f>
        <v>#N/A</v>
      </c>
      <c r="N767" s="5" t="e">
        <f>VLOOKUP(X767,[7]Inputs!$A:$H,7,FALSE)</f>
        <v>#N/A</v>
      </c>
      <c r="O767">
        <v>0</v>
      </c>
      <c r="P767">
        <v>0.32500000000000001</v>
      </c>
      <c r="Q767">
        <v>4.9440487600000003</v>
      </c>
      <c r="R767">
        <v>6.8000000000000005E-2</v>
      </c>
      <c r="S767">
        <f>SQRT((100/(J767*[7]Inputs!$B$9))^2/(K767^2+1))*[7]Inputs!$B$8^2/100</f>
        <v>6.1837783479536759</v>
      </c>
      <c r="T767">
        <f>SQRT((100/(J767*[7]Inputs!$B$9))^2-SQRT((100/(J767*[7]Inputs!$B$9))^2/(K767^2+1))^2)*[7]Inputs!$B$8^2/100/2/PI()/50</f>
        <v>8.5623563522347179E-2</v>
      </c>
      <c r="U767">
        <v>0</v>
      </c>
      <c r="V767">
        <v>2</v>
      </c>
      <c r="W767" t="str">
        <f t="shared" si="29"/>
        <v>PSCAD_SMIB_SF_5255_SCR6.07_XR4.35_P0_Q0_2P.Unbalanced.30</v>
      </c>
      <c r="X767" t="str">
        <f t="shared" si="30"/>
        <v>0_0_6.07_4.35</v>
      </c>
      <c r="Z767">
        <v>0</v>
      </c>
    </row>
    <row r="768" spans="1:26" x14ac:dyDescent="0.25">
      <c r="A768" t="s">
        <v>904</v>
      </c>
      <c r="B768" t="s">
        <v>55</v>
      </c>
      <c r="C768" t="s">
        <v>18</v>
      </c>
      <c r="D768" t="s">
        <v>1371</v>
      </c>
      <c r="E768" s="10">
        <v>5255</v>
      </c>
      <c r="F768" t="s">
        <v>305</v>
      </c>
      <c r="G768">
        <v>25</v>
      </c>
      <c r="H768">
        <v>0</v>
      </c>
      <c r="I768" s="7">
        <v>0.39500000000000002</v>
      </c>
      <c r="J768" s="7">
        <v>6.07</v>
      </c>
      <c r="K768" s="7">
        <v>4.3499999999999996</v>
      </c>
      <c r="L768" s="5" t="e">
        <f>VLOOKUP(X768,[7]Inputs!$A:$F,6,FALSE)</f>
        <v>#N/A</v>
      </c>
      <c r="M768" s="5" t="e">
        <f>VLOOKUP(X768,[7]Inputs!$A:$H,8,FALSE)</f>
        <v>#N/A</v>
      </c>
      <c r="N768" s="5" t="e">
        <f>VLOOKUP(X768,[7]Inputs!$A:$H,7,FALSE)</f>
        <v>#N/A</v>
      </c>
      <c r="O768">
        <v>0</v>
      </c>
      <c r="P768">
        <v>0.32500000000000001</v>
      </c>
      <c r="Q768">
        <v>1E-3</v>
      </c>
      <c r="R768">
        <v>0</v>
      </c>
      <c r="S768">
        <f>SQRT((100/(J768*[7]Inputs!$B$9))^2/(K768^2+1))*[7]Inputs!$B$8^2/100</f>
        <v>6.1837783479536759</v>
      </c>
      <c r="T768">
        <f>SQRT((100/(J768*[7]Inputs!$B$9))^2-SQRT((100/(J768*[7]Inputs!$B$9))^2/(K768^2+1))^2)*[7]Inputs!$B$8^2/100/2/PI()/50</f>
        <v>8.5623563522347179E-2</v>
      </c>
      <c r="U768">
        <v>0</v>
      </c>
      <c r="V768">
        <v>0</v>
      </c>
      <c r="W768" t="str">
        <f t="shared" si="29"/>
        <v>PSCAD_SMIB_SF_5255_SCR6.07_XR4.35_P0_Q0.395_2P.Unbalanced.31</v>
      </c>
      <c r="X768" t="str">
        <f t="shared" si="30"/>
        <v>0_0.395_6.07_4.35</v>
      </c>
      <c r="Z768">
        <v>0</v>
      </c>
    </row>
    <row r="769" spans="1:26" x14ac:dyDescent="0.25">
      <c r="A769" t="s">
        <v>905</v>
      </c>
      <c r="B769" t="s">
        <v>55</v>
      </c>
      <c r="C769" t="s">
        <v>18</v>
      </c>
      <c r="D769" t="s">
        <v>1371</v>
      </c>
      <c r="E769" s="10">
        <v>5255</v>
      </c>
      <c r="F769" t="s">
        <v>305</v>
      </c>
      <c r="G769">
        <v>25</v>
      </c>
      <c r="H769">
        <v>0</v>
      </c>
      <c r="I769" s="7">
        <v>0.39500000000000002</v>
      </c>
      <c r="J769" s="7">
        <v>6.07</v>
      </c>
      <c r="K769" s="7">
        <v>4.3499999999999996</v>
      </c>
      <c r="L769" s="5" t="e">
        <f>VLOOKUP(X769,[7]Inputs!$A:$F,6,FALSE)</f>
        <v>#N/A</v>
      </c>
      <c r="M769" s="5" t="e">
        <f>VLOOKUP(X769,[7]Inputs!$A:$H,8,FALSE)</f>
        <v>#N/A</v>
      </c>
      <c r="N769" s="5" t="e">
        <f>VLOOKUP(X769,[7]Inputs!$A:$H,7,FALSE)</f>
        <v>#N/A</v>
      </c>
      <c r="O769">
        <v>0</v>
      </c>
      <c r="P769">
        <v>0.32500000000000001</v>
      </c>
      <c r="Q769">
        <v>2.4720243800000001</v>
      </c>
      <c r="R769">
        <v>3.4000000000000002E-2</v>
      </c>
      <c r="S769">
        <f>SQRT((100/(J769*[7]Inputs!$B$9))^2/(K769^2+1))*[7]Inputs!$B$8^2/100</f>
        <v>6.1837783479536759</v>
      </c>
      <c r="T769">
        <f>SQRT((100/(J769*[7]Inputs!$B$9))^2-SQRT((100/(J769*[7]Inputs!$B$9))^2/(K769^2+1))^2)*[7]Inputs!$B$8^2/100/2/PI()/50</f>
        <v>8.5623563522347179E-2</v>
      </c>
      <c r="U769">
        <v>0</v>
      </c>
      <c r="V769">
        <v>1</v>
      </c>
      <c r="W769" t="str">
        <f t="shared" si="29"/>
        <v>PSCAD_SMIB_SF_5255_SCR6.07_XR4.35_P0_Q0.395_2P.Unbalanced.32</v>
      </c>
      <c r="X769" t="str">
        <f t="shared" si="30"/>
        <v>0_0.395_6.07_4.35</v>
      </c>
      <c r="Z769">
        <v>0</v>
      </c>
    </row>
    <row r="770" spans="1:26" x14ac:dyDescent="0.25">
      <c r="A770" t="s">
        <v>906</v>
      </c>
      <c r="B770" t="s">
        <v>55</v>
      </c>
      <c r="C770" t="s">
        <v>18</v>
      </c>
      <c r="D770" t="s">
        <v>1371</v>
      </c>
      <c r="E770" s="10">
        <v>5255</v>
      </c>
      <c r="F770" t="s">
        <v>305</v>
      </c>
      <c r="G770">
        <v>25</v>
      </c>
      <c r="H770">
        <v>0</v>
      </c>
      <c r="I770" s="7">
        <v>0.39500000000000002</v>
      </c>
      <c r="J770" s="7">
        <v>6.07</v>
      </c>
      <c r="K770" s="7">
        <v>4.3499999999999996</v>
      </c>
      <c r="L770" s="5" t="e">
        <f>VLOOKUP(X770,[7]Inputs!$A:$F,6,FALSE)</f>
        <v>#N/A</v>
      </c>
      <c r="M770" s="5" t="e">
        <f>VLOOKUP(X770,[7]Inputs!$A:$H,8,FALSE)</f>
        <v>#N/A</v>
      </c>
      <c r="N770" s="5" t="e">
        <f>VLOOKUP(X770,[7]Inputs!$A:$H,7,FALSE)</f>
        <v>#N/A</v>
      </c>
      <c r="O770">
        <v>0</v>
      </c>
      <c r="P770">
        <v>0.32500000000000001</v>
      </c>
      <c r="Q770">
        <v>4.9440487600000003</v>
      </c>
      <c r="R770">
        <v>6.8000000000000005E-2</v>
      </c>
      <c r="S770">
        <f>SQRT((100/(J770*[7]Inputs!$B$9))^2/(K770^2+1))*[7]Inputs!$B$8^2/100</f>
        <v>6.1837783479536759</v>
      </c>
      <c r="T770">
        <f>SQRT((100/(J770*[7]Inputs!$B$9))^2-SQRT((100/(J770*[7]Inputs!$B$9))^2/(K770^2+1))^2)*[7]Inputs!$B$8^2/100/2/PI()/50</f>
        <v>8.5623563522347179E-2</v>
      </c>
      <c r="U770">
        <v>0</v>
      </c>
      <c r="V770">
        <v>2</v>
      </c>
      <c r="W770" t="str">
        <f t="shared" si="29"/>
        <v>PSCAD_SMIB_SF_5255_SCR6.07_XR4.35_P0_Q0.395_2P.Unbalanced.33</v>
      </c>
      <c r="X770" t="str">
        <f t="shared" si="30"/>
        <v>0_0.395_6.07_4.35</v>
      </c>
      <c r="Z770">
        <v>0</v>
      </c>
    </row>
    <row r="771" spans="1:26" x14ac:dyDescent="0.25">
      <c r="A771" t="s">
        <v>907</v>
      </c>
      <c r="B771" t="s">
        <v>55</v>
      </c>
      <c r="C771" t="s">
        <v>18</v>
      </c>
      <c r="D771" t="s">
        <v>1371</v>
      </c>
      <c r="E771" s="10">
        <v>5255</v>
      </c>
      <c r="F771" t="s">
        <v>305</v>
      </c>
      <c r="G771">
        <v>25</v>
      </c>
      <c r="H771">
        <v>0</v>
      </c>
      <c r="I771" s="7">
        <v>-0.39500000000000002</v>
      </c>
      <c r="J771" s="7">
        <v>6.07</v>
      </c>
      <c r="K771" s="7">
        <v>4.3499999999999996</v>
      </c>
      <c r="L771" s="5" t="e">
        <f>VLOOKUP(X771,[7]Inputs!$A:$F,6,FALSE)</f>
        <v>#N/A</v>
      </c>
      <c r="M771" s="5" t="e">
        <f>VLOOKUP(X771,[7]Inputs!$A:$H,8,FALSE)</f>
        <v>#N/A</v>
      </c>
      <c r="N771" s="5" t="e">
        <f>VLOOKUP(X771,[7]Inputs!$A:$H,7,FALSE)</f>
        <v>#N/A</v>
      </c>
      <c r="O771">
        <v>0</v>
      </c>
      <c r="P771">
        <v>0.32500000000000001</v>
      </c>
      <c r="Q771">
        <v>1E-3</v>
      </c>
      <c r="R771">
        <v>0</v>
      </c>
      <c r="S771">
        <f>SQRT((100/(J771*[7]Inputs!$B$9))^2/(K771^2+1))*[7]Inputs!$B$8^2/100</f>
        <v>6.1837783479536759</v>
      </c>
      <c r="T771">
        <f>SQRT((100/(J771*[7]Inputs!$B$9))^2-SQRT((100/(J771*[7]Inputs!$B$9))^2/(K771^2+1))^2)*[7]Inputs!$B$8^2/100/2/PI()/50</f>
        <v>8.5623563522347179E-2</v>
      </c>
      <c r="U771">
        <v>0</v>
      </c>
      <c r="V771">
        <v>0</v>
      </c>
      <c r="W771" t="str">
        <f t="shared" ref="W771:W834" si="31">"PSCAD_"&amp;F771&amp;"_"&amp;D771&amp;"_"&amp;E771&amp;"_SCR"&amp;ROUND(J771,2)&amp;"_XR"&amp;ROUND(K771,2)&amp;"_P"&amp;H771&amp;"_Q"&amp;I771&amp;"_"&amp;A771</f>
        <v>PSCAD_SMIB_SF_5255_SCR6.07_XR4.35_P0_Q-0.395_2P.Unbalanced.34</v>
      </c>
      <c r="X771" t="str">
        <f t="shared" si="30"/>
        <v>0_-0.395_6.07_4.35</v>
      </c>
      <c r="Z771">
        <v>0</v>
      </c>
    </row>
    <row r="772" spans="1:26" x14ac:dyDescent="0.25">
      <c r="A772" t="s">
        <v>908</v>
      </c>
      <c r="B772" t="s">
        <v>55</v>
      </c>
      <c r="C772" t="s">
        <v>18</v>
      </c>
      <c r="D772" t="s">
        <v>1371</v>
      </c>
      <c r="E772" s="10">
        <v>5255</v>
      </c>
      <c r="F772" t="s">
        <v>305</v>
      </c>
      <c r="G772">
        <v>25</v>
      </c>
      <c r="H772">
        <v>0</v>
      </c>
      <c r="I772" s="7">
        <v>-0.39500000000000002</v>
      </c>
      <c r="J772" s="7">
        <v>6.07</v>
      </c>
      <c r="K772" s="7">
        <v>4.3499999999999996</v>
      </c>
      <c r="L772" s="5" t="e">
        <f>VLOOKUP(X772,[7]Inputs!$A:$F,6,FALSE)</f>
        <v>#N/A</v>
      </c>
      <c r="M772" s="5" t="e">
        <f>VLOOKUP(X772,[7]Inputs!$A:$H,8,FALSE)</f>
        <v>#N/A</v>
      </c>
      <c r="N772" s="5" t="e">
        <f>VLOOKUP(X772,[7]Inputs!$A:$H,7,FALSE)</f>
        <v>#N/A</v>
      </c>
      <c r="O772">
        <v>0</v>
      </c>
      <c r="P772">
        <v>0.32500000000000001</v>
      </c>
      <c r="Q772">
        <v>2.4720243800000001</v>
      </c>
      <c r="R772">
        <v>3.4000000000000002E-2</v>
      </c>
      <c r="S772">
        <f>SQRT((100/(J772*[7]Inputs!$B$9))^2/(K772^2+1))*[7]Inputs!$B$8^2/100</f>
        <v>6.1837783479536759</v>
      </c>
      <c r="T772">
        <f>SQRT((100/(J772*[7]Inputs!$B$9))^2-SQRT((100/(J772*[7]Inputs!$B$9))^2/(K772^2+1))^2)*[7]Inputs!$B$8^2/100/2/PI()/50</f>
        <v>8.5623563522347179E-2</v>
      </c>
      <c r="U772">
        <v>0</v>
      </c>
      <c r="V772">
        <v>1</v>
      </c>
      <c r="W772" t="str">
        <f t="shared" si="31"/>
        <v>PSCAD_SMIB_SF_5255_SCR6.07_XR4.35_P0_Q-0.395_2P.Unbalanced.35</v>
      </c>
      <c r="X772" t="str">
        <f t="shared" si="30"/>
        <v>0_-0.395_6.07_4.35</v>
      </c>
      <c r="Z772">
        <v>0</v>
      </c>
    </row>
    <row r="773" spans="1:26" x14ac:dyDescent="0.25">
      <c r="A773" t="s">
        <v>909</v>
      </c>
      <c r="B773" t="s">
        <v>55</v>
      </c>
      <c r="C773" t="s">
        <v>18</v>
      </c>
      <c r="D773" t="s">
        <v>1371</v>
      </c>
      <c r="E773" s="10">
        <v>5255</v>
      </c>
      <c r="F773" t="s">
        <v>305</v>
      </c>
      <c r="G773">
        <v>25</v>
      </c>
      <c r="H773">
        <v>0</v>
      </c>
      <c r="I773" s="7">
        <v>-0.39500000000000002</v>
      </c>
      <c r="J773" s="7">
        <v>6.07</v>
      </c>
      <c r="K773" s="7">
        <v>4.3499999999999996</v>
      </c>
      <c r="L773" s="5" t="e">
        <f>VLOOKUP(X773,[7]Inputs!$A:$F,6,FALSE)</f>
        <v>#N/A</v>
      </c>
      <c r="M773" s="5" t="e">
        <f>VLOOKUP(X773,[7]Inputs!$A:$H,8,FALSE)</f>
        <v>#N/A</v>
      </c>
      <c r="N773" s="5" t="e">
        <f>VLOOKUP(X773,[7]Inputs!$A:$H,7,FALSE)</f>
        <v>#N/A</v>
      </c>
      <c r="O773">
        <v>0</v>
      </c>
      <c r="P773">
        <v>0.32500000000000001</v>
      </c>
      <c r="Q773">
        <v>4.9440487600000003</v>
      </c>
      <c r="R773">
        <v>6.8000000000000005E-2</v>
      </c>
      <c r="S773">
        <f>SQRT((100/(J773*[7]Inputs!$B$9))^2/(K773^2+1))*[7]Inputs!$B$8^2/100</f>
        <v>6.1837783479536759</v>
      </c>
      <c r="T773">
        <f>SQRT((100/(J773*[7]Inputs!$B$9))^2-SQRT((100/(J773*[7]Inputs!$B$9))^2/(K773^2+1))^2)*[7]Inputs!$B$8^2/100/2/PI()/50</f>
        <v>8.5623563522347179E-2</v>
      </c>
      <c r="U773">
        <v>0</v>
      </c>
      <c r="V773">
        <v>2</v>
      </c>
      <c r="W773" t="str">
        <f t="shared" si="31"/>
        <v>PSCAD_SMIB_SF_5255_SCR6.07_XR4.35_P0_Q-0.395_2P.Unbalanced.36</v>
      </c>
      <c r="X773" t="str">
        <f t="shared" ref="X773:X836" si="32">H773&amp;"_"&amp;I773&amp;"_"&amp;ROUND(J773,2)&amp;"_"&amp;ROUND(K773,2)</f>
        <v>0_-0.395_6.07_4.35</v>
      </c>
      <c r="Z773">
        <v>0</v>
      </c>
    </row>
    <row r="774" spans="1:26" x14ac:dyDescent="0.25">
      <c r="A774" t="s">
        <v>910</v>
      </c>
      <c r="B774" t="s">
        <v>55</v>
      </c>
      <c r="C774" t="s">
        <v>19</v>
      </c>
      <c r="D774" t="s">
        <v>1371</v>
      </c>
      <c r="E774" s="10">
        <v>5255</v>
      </c>
      <c r="F774" t="s">
        <v>305</v>
      </c>
      <c r="G774">
        <v>25</v>
      </c>
      <c r="H774">
        <v>1</v>
      </c>
      <c r="I774" s="7">
        <v>0</v>
      </c>
      <c r="J774" s="7">
        <v>10.66</v>
      </c>
      <c r="K774" s="7">
        <v>4.88</v>
      </c>
      <c r="L774" s="5" t="e">
        <f>VLOOKUP(X774,[7]Inputs!$A:$F,6,FALSE)</f>
        <v>#N/A</v>
      </c>
      <c r="M774" s="5" t="e">
        <f>VLOOKUP(X774,[7]Inputs!$A:$H,8,FALSE)</f>
        <v>#N/A</v>
      </c>
      <c r="N774" s="5" t="e">
        <f>VLOOKUP(X774,[7]Inputs!$A:$H,7,FALSE)</f>
        <v>#N/A</v>
      </c>
      <c r="O774">
        <v>0</v>
      </c>
      <c r="P774">
        <v>0.32500000000000001</v>
      </c>
      <c r="Q774">
        <v>1E-3</v>
      </c>
      <c r="R774">
        <v>0</v>
      </c>
      <c r="S774">
        <f>SQRT((100/(J774*[7]Inputs!$B$9))^2/(K774^2+1))*[7]Inputs!$B$8^2/100</f>
        <v>3.1550440642649038</v>
      </c>
      <c r="T774">
        <f>SQRT((100/(J774*[7]Inputs!$B$9))^2-SQRT((100/(J774*[7]Inputs!$B$9))^2/(K774^2+1))^2)*[7]Inputs!$B$8^2/100/2/PI()/50</f>
        <v>4.9008947789649086E-2</v>
      </c>
      <c r="U774">
        <v>0</v>
      </c>
      <c r="V774">
        <v>0</v>
      </c>
      <c r="W774" t="str">
        <f t="shared" si="31"/>
        <v>PSCAD_SMIB_SF_5255_SCR10.66_XR4.88_P1_Q0_1P.Unbalanced.1</v>
      </c>
      <c r="X774" t="str">
        <f t="shared" si="32"/>
        <v>1_0_10.66_4.88</v>
      </c>
      <c r="Z774">
        <v>0</v>
      </c>
    </row>
    <row r="775" spans="1:26" x14ac:dyDescent="0.25">
      <c r="A775" t="s">
        <v>911</v>
      </c>
      <c r="B775" t="s">
        <v>55</v>
      </c>
      <c r="C775" t="s">
        <v>19</v>
      </c>
      <c r="D775" t="s">
        <v>1371</v>
      </c>
      <c r="E775" s="10">
        <v>5255</v>
      </c>
      <c r="F775" t="s">
        <v>305</v>
      </c>
      <c r="G775">
        <v>25</v>
      </c>
      <c r="H775">
        <v>1</v>
      </c>
      <c r="I775" s="7">
        <v>0</v>
      </c>
      <c r="J775" s="7">
        <v>10.66</v>
      </c>
      <c r="K775" s="7">
        <v>4.88</v>
      </c>
      <c r="L775" s="5" t="e">
        <f>VLOOKUP(X775,[7]Inputs!$A:$F,6,FALSE)</f>
        <v>#N/A</v>
      </c>
      <c r="M775" s="5" t="e">
        <f>VLOOKUP(X775,[7]Inputs!$A:$H,8,FALSE)</f>
        <v>#N/A</v>
      </c>
      <c r="N775" s="5" t="e">
        <f>VLOOKUP(X775,[7]Inputs!$A:$H,7,FALSE)</f>
        <v>#N/A</v>
      </c>
      <c r="O775">
        <v>0</v>
      </c>
      <c r="P775">
        <v>0.32500000000000001</v>
      </c>
      <c r="Q775">
        <v>1.26104825</v>
      </c>
      <c r="R775">
        <v>0.02</v>
      </c>
      <c r="S775">
        <f>SQRT((100/(J775*[7]Inputs!$B$9))^2/(K775^2+1))*[7]Inputs!$B$8^2/100</f>
        <v>3.1550440642649038</v>
      </c>
      <c r="T775">
        <f>SQRT((100/(J775*[7]Inputs!$B$9))^2-SQRT((100/(J775*[7]Inputs!$B$9))^2/(K775^2+1))^2)*[7]Inputs!$B$8^2/100/2/PI()/50</f>
        <v>4.9008947789649086E-2</v>
      </c>
      <c r="U775">
        <v>0</v>
      </c>
      <c r="V775">
        <v>1</v>
      </c>
      <c r="W775" t="str">
        <f t="shared" si="31"/>
        <v>PSCAD_SMIB_SF_5255_SCR10.66_XR4.88_P1_Q0_1P.Unbalanced.2</v>
      </c>
      <c r="X775" t="str">
        <f t="shared" si="32"/>
        <v>1_0_10.66_4.88</v>
      </c>
      <c r="Z775">
        <v>0</v>
      </c>
    </row>
    <row r="776" spans="1:26" x14ac:dyDescent="0.25">
      <c r="A776" t="s">
        <v>912</v>
      </c>
      <c r="B776" t="s">
        <v>55</v>
      </c>
      <c r="C776" t="s">
        <v>19</v>
      </c>
      <c r="D776" t="s">
        <v>1371</v>
      </c>
      <c r="E776" s="10">
        <v>5255</v>
      </c>
      <c r="F776" t="s">
        <v>305</v>
      </c>
      <c r="G776">
        <v>25</v>
      </c>
      <c r="H776">
        <v>1</v>
      </c>
      <c r="I776" s="7">
        <v>0</v>
      </c>
      <c r="J776" s="7">
        <v>10.66</v>
      </c>
      <c r="K776" s="7">
        <v>4.88</v>
      </c>
      <c r="L776" s="5" t="e">
        <f>VLOOKUP(X776,[7]Inputs!$A:$F,6,FALSE)</f>
        <v>#N/A</v>
      </c>
      <c r="M776" s="5" t="e">
        <f>VLOOKUP(X776,[7]Inputs!$A:$H,8,FALSE)</f>
        <v>#N/A</v>
      </c>
      <c r="N776" s="5" t="e">
        <f>VLOOKUP(X776,[7]Inputs!$A:$H,7,FALSE)</f>
        <v>#N/A</v>
      </c>
      <c r="O776">
        <v>0</v>
      </c>
      <c r="P776">
        <v>0.32500000000000001</v>
      </c>
      <c r="Q776">
        <v>2.5220965</v>
      </c>
      <c r="R776">
        <v>3.9E-2</v>
      </c>
      <c r="S776">
        <f>SQRT((100/(J776*[7]Inputs!$B$9))^2/(K776^2+1))*[7]Inputs!$B$8^2/100</f>
        <v>3.1550440642649038</v>
      </c>
      <c r="T776">
        <f>SQRT((100/(J776*[7]Inputs!$B$9))^2-SQRT((100/(J776*[7]Inputs!$B$9))^2/(K776^2+1))^2)*[7]Inputs!$B$8^2/100/2/PI()/50</f>
        <v>4.9008947789649086E-2</v>
      </c>
      <c r="U776">
        <v>0</v>
      </c>
      <c r="V776">
        <v>2</v>
      </c>
      <c r="W776" t="str">
        <f t="shared" si="31"/>
        <v>PSCAD_SMIB_SF_5255_SCR10.66_XR4.88_P1_Q0_1P.Unbalanced.3</v>
      </c>
      <c r="X776" t="str">
        <f t="shared" si="32"/>
        <v>1_0_10.66_4.88</v>
      </c>
      <c r="Z776">
        <v>0</v>
      </c>
    </row>
    <row r="777" spans="1:26" x14ac:dyDescent="0.25">
      <c r="A777" t="s">
        <v>913</v>
      </c>
      <c r="B777" t="s">
        <v>55</v>
      </c>
      <c r="C777" t="s">
        <v>19</v>
      </c>
      <c r="D777" t="s">
        <v>1371</v>
      </c>
      <c r="E777" s="10">
        <v>5255</v>
      </c>
      <c r="F777" t="s">
        <v>305</v>
      </c>
      <c r="G777">
        <v>25</v>
      </c>
      <c r="H777">
        <v>1</v>
      </c>
      <c r="I777" s="7">
        <v>0.39500000000000002</v>
      </c>
      <c r="J777" s="7">
        <v>10.66</v>
      </c>
      <c r="K777" s="7">
        <v>4.88</v>
      </c>
      <c r="L777" s="5" t="e">
        <f>VLOOKUP(X777,[7]Inputs!$A:$F,6,FALSE)</f>
        <v>#N/A</v>
      </c>
      <c r="M777" s="5" t="e">
        <f>VLOOKUP(X777,[7]Inputs!$A:$H,8,FALSE)</f>
        <v>#N/A</v>
      </c>
      <c r="N777" s="5" t="e">
        <f>VLOOKUP(X777,[7]Inputs!$A:$H,7,FALSE)</f>
        <v>#N/A</v>
      </c>
      <c r="O777">
        <v>0</v>
      </c>
      <c r="P777">
        <v>0.32500000000000001</v>
      </c>
      <c r="Q777">
        <v>1E-3</v>
      </c>
      <c r="R777">
        <v>0</v>
      </c>
      <c r="S777">
        <f>SQRT((100/(J777*[7]Inputs!$B$9))^2/(K777^2+1))*[7]Inputs!$B$8^2/100</f>
        <v>3.1550440642649038</v>
      </c>
      <c r="T777">
        <f>SQRT((100/(J777*[7]Inputs!$B$9))^2-SQRT((100/(J777*[7]Inputs!$B$9))^2/(K777^2+1))^2)*[7]Inputs!$B$8^2/100/2/PI()/50</f>
        <v>4.9008947789649086E-2</v>
      </c>
      <c r="U777">
        <v>0</v>
      </c>
      <c r="V777">
        <v>0</v>
      </c>
      <c r="W777" t="str">
        <f t="shared" si="31"/>
        <v>PSCAD_SMIB_SF_5255_SCR10.66_XR4.88_P1_Q0.395_1P.Unbalanced.4</v>
      </c>
      <c r="X777" t="str">
        <f t="shared" si="32"/>
        <v>1_0.395_10.66_4.88</v>
      </c>
      <c r="Z777">
        <v>0</v>
      </c>
    </row>
    <row r="778" spans="1:26" x14ac:dyDescent="0.25">
      <c r="A778" t="s">
        <v>914</v>
      </c>
      <c r="B778" t="s">
        <v>55</v>
      </c>
      <c r="C778" t="s">
        <v>19</v>
      </c>
      <c r="D778" t="s">
        <v>1371</v>
      </c>
      <c r="E778" s="10">
        <v>5255</v>
      </c>
      <c r="F778" t="s">
        <v>305</v>
      </c>
      <c r="G778">
        <v>25</v>
      </c>
      <c r="H778">
        <v>1</v>
      </c>
      <c r="I778" s="7">
        <v>0.39500000000000002</v>
      </c>
      <c r="J778" s="7">
        <v>10.66</v>
      </c>
      <c r="K778" s="7">
        <v>4.88</v>
      </c>
      <c r="L778" s="5" t="e">
        <f>VLOOKUP(X778,[7]Inputs!$A:$F,6,FALSE)</f>
        <v>#N/A</v>
      </c>
      <c r="M778" s="5" t="e">
        <f>VLOOKUP(X778,[7]Inputs!$A:$H,8,FALSE)</f>
        <v>#N/A</v>
      </c>
      <c r="N778" s="5" t="e">
        <f>VLOOKUP(X778,[7]Inputs!$A:$H,7,FALSE)</f>
        <v>#N/A</v>
      </c>
      <c r="O778">
        <v>0</v>
      </c>
      <c r="P778">
        <v>0.32500000000000001</v>
      </c>
      <c r="Q778">
        <v>1.26104825</v>
      </c>
      <c r="R778">
        <v>0.02</v>
      </c>
      <c r="S778">
        <f>SQRT((100/(J778*[7]Inputs!$B$9))^2/(K778^2+1))*[7]Inputs!$B$8^2/100</f>
        <v>3.1550440642649038</v>
      </c>
      <c r="T778">
        <f>SQRT((100/(J778*[7]Inputs!$B$9))^2-SQRT((100/(J778*[7]Inputs!$B$9))^2/(K778^2+1))^2)*[7]Inputs!$B$8^2/100/2/PI()/50</f>
        <v>4.9008947789649086E-2</v>
      </c>
      <c r="U778">
        <v>0</v>
      </c>
      <c r="V778">
        <v>1</v>
      </c>
      <c r="W778" t="str">
        <f t="shared" si="31"/>
        <v>PSCAD_SMIB_SF_5255_SCR10.66_XR4.88_P1_Q0.395_1P.Unbalanced.5</v>
      </c>
      <c r="X778" t="str">
        <f t="shared" si="32"/>
        <v>1_0.395_10.66_4.88</v>
      </c>
      <c r="Z778">
        <v>0</v>
      </c>
    </row>
    <row r="779" spans="1:26" x14ac:dyDescent="0.25">
      <c r="A779" t="s">
        <v>915</v>
      </c>
      <c r="B779" t="s">
        <v>55</v>
      </c>
      <c r="C779" t="s">
        <v>19</v>
      </c>
      <c r="D779" t="s">
        <v>1371</v>
      </c>
      <c r="E779" s="10">
        <v>5255</v>
      </c>
      <c r="F779" t="s">
        <v>305</v>
      </c>
      <c r="G779">
        <v>25</v>
      </c>
      <c r="H779">
        <v>1</v>
      </c>
      <c r="I779" s="7">
        <v>0.39500000000000002</v>
      </c>
      <c r="J779" s="7">
        <v>10.66</v>
      </c>
      <c r="K779" s="7">
        <v>4.88</v>
      </c>
      <c r="L779" s="5" t="e">
        <f>VLOOKUP(X779,[7]Inputs!$A:$F,6,FALSE)</f>
        <v>#N/A</v>
      </c>
      <c r="M779" s="5" t="e">
        <f>VLOOKUP(X779,[7]Inputs!$A:$H,8,FALSE)</f>
        <v>#N/A</v>
      </c>
      <c r="N779" s="5" t="e">
        <f>VLOOKUP(X779,[7]Inputs!$A:$H,7,FALSE)</f>
        <v>#N/A</v>
      </c>
      <c r="O779">
        <v>0</v>
      </c>
      <c r="P779">
        <v>0.32500000000000001</v>
      </c>
      <c r="Q779">
        <v>2.5220965</v>
      </c>
      <c r="R779">
        <v>3.9E-2</v>
      </c>
      <c r="S779">
        <f>SQRT((100/(J779*[7]Inputs!$B$9))^2/(K779^2+1))*[7]Inputs!$B$8^2/100</f>
        <v>3.1550440642649038</v>
      </c>
      <c r="T779">
        <f>SQRT((100/(J779*[7]Inputs!$B$9))^2-SQRT((100/(J779*[7]Inputs!$B$9))^2/(K779^2+1))^2)*[7]Inputs!$B$8^2/100/2/PI()/50</f>
        <v>4.9008947789649086E-2</v>
      </c>
      <c r="U779">
        <v>0</v>
      </c>
      <c r="V779">
        <v>2</v>
      </c>
      <c r="W779" t="str">
        <f t="shared" si="31"/>
        <v>PSCAD_SMIB_SF_5255_SCR10.66_XR4.88_P1_Q0.395_1P.Unbalanced.6</v>
      </c>
      <c r="X779" t="str">
        <f t="shared" si="32"/>
        <v>1_0.395_10.66_4.88</v>
      </c>
      <c r="Z779">
        <v>0</v>
      </c>
    </row>
    <row r="780" spans="1:26" x14ac:dyDescent="0.25">
      <c r="A780" t="s">
        <v>916</v>
      </c>
      <c r="B780" t="s">
        <v>55</v>
      </c>
      <c r="C780" t="s">
        <v>19</v>
      </c>
      <c r="D780" t="s">
        <v>1371</v>
      </c>
      <c r="E780" s="10">
        <v>5255</v>
      </c>
      <c r="F780" t="s">
        <v>305</v>
      </c>
      <c r="G780">
        <v>25</v>
      </c>
      <c r="H780">
        <v>1</v>
      </c>
      <c r="I780" s="7">
        <v>-0.39500000000000002</v>
      </c>
      <c r="J780" s="7">
        <v>10.66</v>
      </c>
      <c r="K780" s="7">
        <v>4.88</v>
      </c>
      <c r="L780" s="5" t="e">
        <f>VLOOKUP(X780,[7]Inputs!$A:$F,6,FALSE)</f>
        <v>#N/A</v>
      </c>
      <c r="M780" s="5" t="e">
        <f>VLOOKUP(X780,[7]Inputs!$A:$H,8,FALSE)</f>
        <v>#N/A</v>
      </c>
      <c r="N780" s="5" t="e">
        <f>VLOOKUP(X780,[7]Inputs!$A:$H,7,FALSE)</f>
        <v>#N/A</v>
      </c>
      <c r="O780">
        <v>0</v>
      </c>
      <c r="P780">
        <v>0.32500000000000001</v>
      </c>
      <c r="Q780">
        <v>1E-3</v>
      </c>
      <c r="R780">
        <v>0</v>
      </c>
      <c r="S780">
        <f>SQRT((100/(J780*[7]Inputs!$B$9))^2/(K780^2+1))*[7]Inputs!$B$8^2/100</f>
        <v>3.1550440642649038</v>
      </c>
      <c r="T780">
        <f>SQRT((100/(J780*[7]Inputs!$B$9))^2-SQRT((100/(J780*[7]Inputs!$B$9))^2/(K780^2+1))^2)*[7]Inputs!$B$8^2/100/2/PI()/50</f>
        <v>4.9008947789649086E-2</v>
      </c>
      <c r="U780">
        <v>0</v>
      </c>
      <c r="V780">
        <v>0</v>
      </c>
      <c r="W780" t="str">
        <f t="shared" si="31"/>
        <v>PSCAD_SMIB_SF_5255_SCR10.66_XR4.88_P1_Q-0.395_1P.Unbalanced.7</v>
      </c>
      <c r="X780" t="str">
        <f t="shared" si="32"/>
        <v>1_-0.395_10.66_4.88</v>
      </c>
      <c r="Z780">
        <v>0</v>
      </c>
    </row>
    <row r="781" spans="1:26" x14ac:dyDescent="0.25">
      <c r="A781" t="s">
        <v>917</v>
      </c>
      <c r="B781" t="s">
        <v>55</v>
      </c>
      <c r="C781" t="s">
        <v>19</v>
      </c>
      <c r="D781" t="s">
        <v>1371</v>
      </c>
      <c r="E781" s="10">
        <v>5255</v>
      </c>
      <c r="F781" t="s">
        <v>305</v>
      </c>
      <c r="G781">
        <v>25</v>
      </c>
      <c r="H781">
        <v>1</v>
      </c>
      <c r="I781" s="7">
        <v>-0.39500000000000002</v>
      </c>
      <c r="J781" s="7">
        <v>10.66</v>
      </c>
      <c r="K781" s="7">
        <v>4.88</v>
      </c>
      <c r="L781" s="5" t="e">
        <f>VLOOKUP(X781,[7]Inputs!$A:$F,6,FALSE)</f>
        <v>#N/A</v>
      </c>
      <c r="M781" s="5" t="e">
        <f>VLOOKUP(X781,[7]Inputs!$A:$H,8,FALSE)</f>
        <v>#N/A</v>
      </c>
      <c r="N781" s="5" t="e">
        <f>VLOOKUP(X781,[7]Inputs!$A:$H,7,FALSE)</f>
        <v>#N/A</v>
      </c>
      <c r="O781">
        <v>0</v>
      </c>
      <c r="P781">
        <v>0.32500000000000001</v>
      </c>
      <c r="Q781">
        <v>1.26104825</v>
      </c>
      <c r="R781">
        <v>0.02</v>
      </c>
      <c r="S781">
        <f>SQRT((100/(J781*[7]Inputs!$B$9))^2/(K781^2+1))*[7]Inputs!$B$8^2/100</f>
        <v>3.1550440642649038</v>
      </c>
      <c r="T781">
        <f>SQRT((100/(J781*[7]Inputs!$B$9))^2-SQRT((100/(J781*[7]Inputs!$B$9))^2/(K781^2+1))^2)*[7]Inputs!$B$8^2/100/2/PI()/50</f>
        <v>4.9008947789649086E-2</v>
      </c>
      <c r="U781">
        <v>0</v>
      </c>
      <c r="V781">
        <v>1</v>
      </c>
      <c r="W781" t="str">
        <f t="shared" si="31"/>
        <v>PSCAD_SMIB_SF_5255_SCR10.66_XR4.88_P1_Q-0.395_1P.Unbalanced.8</v>
      </c>
      <c r="X781" t="str">
        <f t="shared" si="32"/>
        <v>1_-0.395_10.66_4.88</v>
      </c>
      <c r="Z781">
        <v>0</v>
      </c>
    </row>
    <row r="782" spans="1:26" x14ac:dyDescent="0.25">
      <c r="A782" t="s">
        <v>918</v>
      </c>
      <c r="B782" t="s">
        <v>55</v>
      </c>
      <c r="C782" t="s">
        <v>19</v>
      </c>
      <c r="D782" t="s">
        <v>1371</v>
      </c>
      <c r="E782" s="10">
        <v>5255</v>
      </c>
      <c r="F782" t="s">
        <v>305</v>
      </c>
      <c r="G782">
        <v>25</v>
      </c>
      <c r="H782">
        <v>1</v>
      </c>
      <c r="I782" s="7">
        <v>-0.39500000000000002</v>
      </c>
      <c r="J782" s="7">
        <v>10.66</v>
      </c>
      <c r="K782" s="7">
        <v>4.88</v>
      </c>
      <c r="L782" s="5" t="e">
        <f>VLOOKUP(X782,[7]Inputs!$A:$F,6,FALSE)</f>
        <v>#N/A</v>
      </c>
      <c r="M782" s="5" t="e">
        <f>VLOOKUP(X782,[7]Inputs!$A:$H,8,FALSE)</f>
        <v>#N/A</v>
      </c>
      <c r="N782" s="5" t="e">
        <f>VLOOKUP(X782,[7]Inputs!$A:$H,7,FALSE)</f>
        <v>#N/A</v>
      </c>
      <c r="O782">
        <v>0</v>
      </c>
      <c r="P782">
        <v>0.32500000000000001</v>
      </c>
      <c r="Q782">
        <v>2.5220965</v>
      </c>
      <c r="R782">
        <v>3.9E-2</v>
      </c>
      <c r="S782">
        <f>SQRT((100/(J782*[7]Inputs!$B$9))^2/(K782^2+1))*[7]Inputs!$B$8^2/100</f>
        <v>3.1550440642649038</v>
      </c>
      <c r="T782">
        <f>SQRT((100/(J782*[7]Inputs!$B$9))^2-SQRT((100/(J782*[7]Inputs!$B$9))^2/(K782^2+1))^2)*[7]Inputs!$B$8^2/100/2/PI()/50</f>
        <v>4.9008947789649086E-2</v>
      </c>
      <c r="U782">
        <v>0</v>
      </c>
      <c r="V782">
        <v>2</v>
      </c>
      <c r="W782" t="str">
        <f t="shared" si="31"/>
        <v>PSCAD_SMIB_SF_5255_SCR10.66_XR4.88_P1_Q-0.395_1P.Unbalanced.9</v>
      </c>
      <c r="X782" t="str">
        <f t="shared" si="32"/>
        <v>1_-0.395_10.66_4.88</v>
      </c>
      <c r="Z782">
        <v>0</v>
      </c>
    </row>
    <row r="783" spans="1:26" x14ac:dyDescent="0.25">
      <c r="A783" t="s">
        <v>919</v>
      </c>
      <c r="B783" t="s">
        <v>55</v>
      </c>
      <c r="C783" t="s">
        <v>19</v>
      </c>
      <c r="D783" t="s">
        <v>1371</v>
      </c>
      <c r="E783" s="10">
        <v>5255</v>
      </c>
      <c r="F783" t="s">
        <v>305</v>
      </c>
      <c r="G783">
        <v>25</v>
      </c>
      <c r="H783">
        <v>1</v>
      </c>
      <c r="I783" s="7">
        <v>0</v>
      </c>
      <c r="J783" s="7">
        <v>6.07</v>
      </c>
      <c r="K783" s="7">
        <v>4.3499999999999996</v>
      </c>
      <c r="L783" s="5" t="e">
        <f>VLOOKUP(X783,[7]Inputs!$A:$F,6,FALSE)</f>
        <v>#N/A</v>
      </c>
      <c r="M783" s="5" t="e">
        <f>VLOOKUP(X783,[7]Inputs!$A:$H,8,FALSE)</f>
        <v>#N/A</v>
      </c>
      <c r="N783" s="5" t="e">
        <f>VLOOKUP(X783,[7]Inputs!$A:$H,7,FALSE)</f>
        <v>#N/A</v>
      </c>
      <c r="O783">
        <v>0</v>
      </c>
      <c r="P783">
        <v>0.32500000000000001</v>
      </c>
      <c r="Q783">
        <v>1E-3</v>
      </c>
      <c r="R783">
        <v>0</v>
      </c>
      <c r="S783">
        <f>SQRT((100/(J783*[7]Inputs!$B$9))^2/(K783^2+1))*[7]Inputs!$B$8^2/100</f>
        <v>6.1837783479536759</v>
      </c>
      <c r="T783">
        <f>SQRT((100/(J783*[7]Inputs!$B$9))^2-SQRT((100/(J783*[7]Inputs!$B$9))^2/(K783^2+1))^2)*[7]Inputs!$B$8^2/100/2/PI()/50</f>
        <v>8.5623563522347179E-2</v>
      </c>
      <c r="U783">
        <v>0</v>
      </c>
      <c r="V783">
        <v>0</v>
      </c>
      <c r="W783" t="str">
        <f t="shared" si="31"/>
        <v>PSCAD_SMIB_SF_5255_SCR6.07_XR4.35_P1_Q0_1P.Unbalanced.10</v>
      </c>
      <c r="X783" t="str">
        <f t="shared" si="32"/>
        <v>1_0_6.07_4.35</v>
      </c>
      <c r="Z783">
        <v>0</v>
      </c>
    </row>
    <row r="784" spans="1:26" x14ac:dyDescent="0.25">
      <c r="A784" t="s">
        <v>920</v>
      </c>
      <c r="B784" t="s">
        <v>55</v>
      </c>
      <c r="C784" t="s">
        <v>19</v>
      </c>
      <c r="D784" t="s">
        <v>1371</v>
      </c>
      <c r="E784" s="10">
        <v>5255</v>
      </c>
      <c r="F784" t="s">
        <v>305</v>
      </c>
      <c r="G784">
        <v>25</v>
      </c>
      <c r="H784">
        <v>1</v>
      </c>
      <c r="I784" s="7">
        <v>0</v>
      </c>
      <c r="J784" s="7">
        <v>6.07</v>
      </c>
      <c r="K784" s="7">
        <v>4.3499999999999996</v>
      </c>
      <c r="L784" s="5" t="e">
        <f>VLOOKUP(X784,[7]Inputs!$A:$F,6,FALSE)</f>
        <v>#N/A</v>
      </c>
      <c r="M784" s="5" t="e">
        <f>VLOOKUP(X784,[7]Inputs!$A:$H,8,FALSE)</f>
        <v>#N/A</v>
      </c>
      <c r="N784" s="5" t="e">
        <f>VLOOKUP(X784,[7]Inputs!$A:$H,7,FALSE)</f>
        <v>#N/A</v>
      </c>
      <c r="O784">
        <v>0</v>
      </c>
      <c r="P784">
        <v>0.32500000000000001</v>
      </c>
      <c r="Q784">
        <v>2.4720243800000001</v>
      </c>
      <c r="R784">
        <v>3.4000000000000002E-2</v>
      </c>
      <c r="S784">
        <f>SQRT((100/(J784*[7]Inputs!$B$9))^2/(K784^2+1))*[7]Inputs!$B$8^2/100</f>
        <v>6.1837783479536759</v>
      </c>
      <c r="T784">
        <f>SQRT((100/(J784*[7]Inputs!$B$9))^2-SQRT((100/(J784*[7]Inputs!$B$9))^2/(K784^2+1))^2)*[7]Inputs!$B$8^2/100/2/PI()/50</f>
        <v>8.5623563522347179E-2</v>
      </c>
      <c r="U784">
        <v>0</v>
      </c>
      <c r="V784">
        <v>1</v>
      </c>
      <c r="W784" t="str">
        <f t="shared" si="31"/>
        <v>PSCAD_SMIB_SF_5255_SCR6.07_XR4.35_P1_Q0_1P.Unbalanced.11</v>
      </c>
      <c r="X784" t="str">
        <f t="shared" si="32"/>
        <v>1_0_6.07_4.35</v>
      </c>
      <c r="Z784">
        <v>0</v>
      </c>
    </row>
    <row r="785" spans="1:26" x14ac:dyDescent="0.25">
      <c r="A785" t="s">
        <v>921</v>
      </c>
      <c r="B785" t="s">
        <v>55</v>
      </c>
      <c r="C785" t="s">
        <v>19</v>
      </c>
      <c r="D785" t="s">
        <v>1371</v>
      </c>
      <c r="E785" s="10">
        <v>5255</v>
      </c>
      <c r="F785" t="s">
        <v>305</v>
      </c>
      <c r="G785">
        <v>25</v>
      </c>
      <c r="H785">
        <v>1</v>
      </c>
      <c r="I785" s="7">
        <v>0</v>
      </c>
      <c r="J785" s="7">
        <v>6.07</v>
      </c>
      <c r="K785" s="7">
        <v>4.3499999999999996</v>
      </c>
      <c r="L785" s="5" t="e">
        <f>VLOOKUP(X785,[7]Inputs!$A:$F,6,FALSE)</f>
        <v>#N/A</v>
      </c>
      <c r="M785" s="5" t="e">
        <f>VLOOKUP(X785,[7]Inputs!$A:$H,8,FALSE)</f>
        <v>#N/A</v>
      </c>
      <c r="N785" s="5" t="e">
        <f>VLOOKUP(X785,[7]Inputs!$A:$H,7,FALSE)</f>
        <v>#N/A</v>
      </c>
      <c r="O785">
        <v>0</v>
      </c>
      <c r="P785">
        <v>0.32500000000000001</v>
      </c>
      <c r="Q785">
        <v>4.9440487600000003</v>
      </c>
      <c r="R785">
        <v>6.8000000000000005E-2</v>
      </c>
      <c r="S785">
        <f>SQRT((100/(J785*[7]Inputs!$B$9))^2/(K785^2+1))*[7]Inputs!$B$8^2/100</f>
        <v>6.1837783479536759</v>
      </c>
      <c r="T785">
        <f>SQRT((100/(J785*[7]Inputs!$B$9))^2-SQRT((100/(J785*[7]Inputs!$B$9))^2/(K785^2+1))^2)*[7]Inputs!$B$8^2/100/2/PI()/50</f>
        <v>8.5623563522347179E-2</v>
      </c>
      <c r="U785">
        <v>0</v>
      </c>
      <c r="V785">
        <v>2</v>
      </c>
      <c r="W785" t="str">
        <f t="shared" si="31"/>
        <v>PSCAD_SMIB_SF_5255_SCR6.07_XR4.35_P1_Q0_1P.Unbalanced.12</v>
      </c>
      <c r="X785" t="str">
        <f t="shared" si="32"/>
        <v>1_0_6.07_4.35</v>
      </c>
      <c r="Z785">
        <v>0</v>
      </c>
    </row>
    <row r="786" spans="1:26" x14ac:dyDescent="0.25">
      <c r="A786" t="s">
        <v>922</v>
      </c>
      <c r="B786" t="s">
        <v>55</v>
      </c>
      <c r="C786" t="s">
        <v>19</v>
      </c>
      <c r="D786" t="s">
        <v>1371</v>
      </c>
      <c r="E786" s="10">
        <v>5255</v>
      </c>
      <c r="F786" t="s">
        <v>305</v>
      </c>
      <c r="G786">
        <v>25</v>
      </c>
      <c r="H786">
        <v>1</v>
      </c>
      <c r="I786" s="7">
        <v>0.39500000000000002</v>
      </c>
      <c r="J786" s="7">
        <v>6.07</v>
      </c>
      <c r="K786" s="7">
        <v>4.3499999999999996</v>
      </c>
      <c r="L786" s="5" t="e">
        <f>VLOOKUP(X786,[7]Inputs!$A:$F,6,FALSE)</f>
        <v>#N/A</v>
      </c>
      <c r="M786" s="5" t="e">
        <f>VLOOKUP(X786,[7]Inputs!$A:$H,8,FALSE)</f>
        <v>#N/A</v>
      </c>
      <c r="N786" s="5" t="e">
        <f>VLOOKUP(X786,[7]Inputs!$A:$H,7,FALSE)</f>
        <v>#N/A</v>
      </c>
      <c r="O786">
        <v>0</v>
      </c>
      <c r="P786">
        <v>0.32500000000000001</v>
      </c>
      <c r="Q786">
        <v>1E-3</v>
      </c>
      <c r="R786">
        <v>0</v>
      </c>
      <c r="S786">
        <f>SQRT((100/(J786*[7]Inputs!$B$9))^2/(K786^2+1))*[7]Inputs!$B$8^2/100</f>
        <v>6.1837783479536759</v>
      </c>
      <c r="T786">
        <f>SQRT((100/(J786*[7]Inputs!$B$9))^2-SQRT((100/(J786*[7]Inputs!$B$9))^2/(K786^2+1))^2)*[7]Inputs!$B$8^2/100/2/PI()/50</f>
        <v>8.5623563522347179E-2</v>
      </c>
      <c r="U786">
        <v>0</v>
      </c>
      <c r="V786">
        <v>0</v>
      </c>
      <c r="W786" t="str">
        <f t="shared" si="31"/>
        <v>PSCAD_SMIB_SF_5255_SCR6.07_XR4.35_P1_Q0.395_1P.Unbalanced.13</v>
      </c>
      <c r="X786" t="str">
        <f t="shared" si="32"/>
        <v>1_0.395_6.07_4.35</v>
      </c>
      <c r="Z786">
        <v>0</v>
      </c>
    </row>
    <row r="787" spans="1:26" x14ac:dyDescent="0.25">
      <c r="A787" t="s">
        <v>923</v>
      </c>
      <c r="B787" t="s">
        <v>55</v>
      </c>
      <c r="C787" t="s">
        <v>19</v>
      </c>
      <c r="D787" t="s">
        <v>1371</v>
      </c>
      <c r="E787" s="10">
        <v>5255</v>
      </c>
      <c r="F787" t="s">
        <v>305</v>
      </c>
      <c r="G787">
        <v>25</v>
      </c>
      <c r="H787">
        <v>1</v>
      </c>
      <c r="I787" s="7">
        <v>0.39500000000000002</v>
      </c>
      <c r="J787" s="7">
        <v>6.07</v>
      </c>
      <c r="K787" s="7">
        <v>4.3499999999999996</v>
      </c>
      <c r="L787" s="5" t="e">
        <f>VLOOKUP(X787,[7]Inputs!$A:$F,6,FALSE)</f>
        <v>#N/A</v>
      </c>
      <c r="M787" s="5" t="e">
        <f>VLOOKUP(X787,[7]Inputs!$A:$H,8,FALSE)</f>
        <v>#N/A</v>
      </c>
      <c r="N787" s="5" t="e">
        <f>VLOOKUP(X787,[7]Inputs!$A:$H,7,FALSE)</f>
        <v>#N/A</v>
      </c>
      <c r="O787">
        <v>0</v>
      </c>
      <c r="P787">
        <v>0.32500000000000001</v>
      </c>
      <c r="Q787">
        <v>2.4720243800000001</v>
      </c>
      <c r="R787">
        <v>3.4000000000000002E-2</v>
      </c>
      <c r="S787">
        <f>SQRT((100/(J787*[7]Inputs!$B$9))^2/(K787^2+1))*[7]Inputs!$B$8^2/100</f>
        <v>6.1837783479536759</v>
      </c>
      <c r="T787">
        <f>SQRT((100/(J787*[7]Inputs!$B$9))^2-SQRT((100/(J787*[7]Inputs!$B$9))^2/(K787^2+1))^2)*[7]Inputs!$B$8^2/100/2/PI()/50</f>
        <v>8.5623563522347179E-2</v>
      </c>
      <c r="U787">
        <v>0</v>
      </c>
      <c r="V787">
        <v>1</v>
      </c>
      <c r="W787" t="str">
        <f t="shared" si="31"/>
        <v>PSCAD_SMIB_SF_5255_SCR6.07_XR4.35_P1_Q0.395_1P.Unbalanced.14</v>
      </c>
      <c r="X787" t="str">
        <f t="shared" si="32"/>
        <v>1_0.395_6.07_4.35</v>
      </c>
      <c r="Z787">
        <v>0</v>
      </c>
    </row>
    <row r="788" spans="1:26" x14ac:dyDescent="0.25">
      <c r="A788" t="s">
        <v>924</v>
      </c>
      <c r="B788" t="s">
        <v>55</v>
      </c>
      <c r="C788" t="s">
        <v>19</v>
      </c>
      <c r="D788" t="s">
        <v>1371</v>
      </c>
      <c r="E788" s="10">
        <v>5255</v>
      </c>
      <c r="F788" t="s">
        <v>305</v>
      </c>
      <c r="G788">
        <v>25</v>
      </c>
      <c r="H788">
        <v>1</v>
      </c>
      <c r="I788" s="7">
        <v>0.39500000000000002</v>
      </c>
      <c r="J788" s="7">
        <v>6.07</v>
      </c>
      <c r="K788" s="7">
        <v>4.3499999999999996</v>
      </c>
      <c r="L788" s="5" t="e">
        <f>VLOOKUP(X788,[7]Inputs!$A:$F,6,FALSE)</f>
        <v>#N/A</v>
      </c>
      <c r="M788" s="5" t="e">
        <f>VLOOKUP(X788,[7]Inputs!$A:$H,8,FALSE)</f>
        <v>#N/A</v>
      </c>
      <c r="N788" s="5" t="e">
        <f>VLOOKUP(X788,[7]Inputs!$A:$H,7,FALSE)</f>
        <v>#N/A</v>
      </c>
      <c r="O788">
        <v>0</v>
      </c>
      <c r="P788">
        <v>0.32500000000000001</v>
      </c>
      <c r="Q788">
        <v>4.9440487600000003</v>
      </c>
      <c r="R788">
        <v>6.8000000000000005E-2</v>
      </c>
      <c r="S788">
        <f>SQRT((100/(J788*[7]Inputs!$B$9))^2/(K788^2+1))*[7]Inputs!$B$8^2/100</f>
        <v>6.1837783479536759</v>
      </c>
      <c r="T788">
        <f>SQRT((100/(J788*[7]Inputs!$B$9))^2-SQRT((100/(J788*[7]Inputs!$B$9))^2/(K788^2+1))^2)*[7]Inputs!$B$8^2/100/2/PI()/50</f>
        <v>8.5623563522347179E-2</v>
      </c>
      <c r="U788">
        <v>0</v>
      </c>
      <c r="V788">
        <v>2</v>
      </c>
      <c r="W788" t="str">
        <f t="shared" si="31"/>
        <v>PSCAD_SMIB_SF_5255_SCR6.07_XR4.35_P1_Q0.395_1P.Unbalanced.15</v>
      </c>
      <c r="X788" t="str">
        <f t="shared" si="32"/>
        <v>1_0.395_6.07_4.35</v>
      </c>
      <c r="Z788">
        <v>0</v>
      </c>
    </row>
    <row r="789" spans="1:26" x14ac:dyDescent="0.25">
      <c r="A789" t="s">
        <v>925</v>
      </c>
      <c r="B789" t="s">
        <v>55</v>
      </c>
      <c r="C789" t="s">
        <v>19</v>
      </c>
      <c r="D789" t="s">
        <v>1371</v>
      </c>
      <c r="E789" s="10">
        <v>5255</v>
      </c>
      <c r="F789" t="s">
        <v>305</v>
      </c>
      <c r="G789">
        <v>25</v>
      </c>
      <c r="H789">
        <v>1</v>
      </c>
      <c r="I789" s="7">
        <v>-0.39500000000000002</v>
      </c>
      <c r="J789" s="7">
        <v>6.07</v>
      </c>
      <c r="K789" s="7">
        <v>4.3499999999999996</v>
      </c>
      <c r="L789" s="5" t="e">
        <f>VLOOKUP(X789,[7]Inputs!$A:$F,6,FALSE)</f>
        <v>#N/A</v>
      </c>
      <c r="M789" s="5" t="e">
        <f>VLOOKUP(X789,[7]Inputs!$A:$H,8,FALSE)</f>
        <v>#N/A</v>
      </c>
      <c r="N789" s="5" t="e">
        <f>VLOOKUP(X789,[7]Inputs!$A:$H,7,FALSE)</f>
        <v>#N/A</v>
      </c>
      <c r="O789">
        <v>0</v>
      </c>
      <c r="P789">
        <v>0.32500000000000001</v>
      </c>
      <c r="Q789">
        <v>1E-3</v>
      </c>
      <c r="R789">
        <v>0</v>
      </c>
      <c r="S789">
        <f>SQRT((100/(J789*[7]Inputs!$B$9))^2/(K789^2+1))*[7]Inputs!$B$8^2/100</f>
        <v>6.1837783479536759</v>
      </c>
      <c r="T789">
        <f>SQRT((100/(J789*[7]Inputs!$B$9))^2-SQRT((100/(J789*[7]Inputs!$B$9))^2/(K789^2+1))^2)*[7]Inputs!$B$8^2/100/2/PI()/50</f>
        <v>8.5623563522347179E-2</v>
      </c>
      <c r="U789">
        <v>0</v>
      </c>
      <c r="V789">
        <v>0</v>
      </c>
      <c r="W789" t="str">
        <f t="shared" si="31"/>
        <v>PSCAD_SMIB_SF_5255_SCR6.07_XR4.35_P1_Q-0.395_1P.Unbalanced.16</v>
      </c>
      <c r="X789" t="str">
        <f t="shared" si="32"/>
        <v>1_-0.395_6.07_4.35</v>
      </c>
      <c r="Z789">
        <v>0</v>
      </c>
    </row>
    <row r="790" spans="1:26" x14ac:dyDescent="0.25">
      <c r="A790" t="s">
        <v>926</v>
      </c>
      <c r="B790" t="s">
        <v>55</v>
      </c>
      <c r="C790" t="s">
        <v>19</v>
      </c>
      <c r="D790" t="s">
        <v>1371</v>
      </c>
      <c r="E790" s="10">
        <v>5255</v>
      </c>
      <c r="F790" t="s">
        <v>305</v>
      </c>
      <c r="G790">
        <v>25</v>
      </c>
      <c r="H790">
        <v>1</v>
      </c>
      <c r="I790" s="7">
        <v>-0.39500000000000002</v>
      </c>
      <c r="J790" s="7">
        <v>6.07</v>
      </c>
      <c r="K790" s="7">
        <v>4.3499999999999996</v>
      </c>
      <c r="L790" s="5" t="e">
        <f>VLOOKUP(X790,[7]Inputs!$A:$F,6,FALSE)</f>
        <v>#N/A</v>
      </c>
      <c r="M790" s="5" t="e">
        <f>VLOOKUP(X790,[7]Inputs!$A:$H,8,FALSE)</f>
        <v>#N/A</v>
      </c>
      <c r="N790" s="5" t="e">
        <f>VLOOKUP(X790,[7]Inputs!$A:$H,7,FALSE)</f>
        <v>#N/A</v>
      </c>
      <c r="O790">
        <v>0</v>
      </c>
      <c r="P790">
        <v>0.32500000000000001</v>
      </c>
      <c r="Q790">
        <v>2.4720243800000001</v>
      </c>
      <c r="R790">
        <v>3.4000000000000002E-2</v>
      </c>
      <c r="S790">
        <f>SQRT((100/(J790*[7]Inputs!$B$9))^2/(K790^2+1))*[7]Inputs!$B$8^2/100</f>
        <v>6.1837783479536759</v>
      </c>
      <c r="T790">
        <f>SQRT((100/(J790*[7]Inputs!$B$9))^2-SQRT((100/(J790*[7]Inputs!$B$9))^2/(K790^2+1))^2)*[7]Inputs!$B$8^2/100/2/PI()/50</f>
        <v>8.5623563522347179E-2</v>
      </c>
      <c r="U790">
        <v>0</v>
      </c>
      <c r="V790">
        <v>1</v>
      </c>
      <c r="W790" t="str">
        <f t="shared" si="31"/>
        <v>PSCAD_SMIB_SF_5255_SCR6.07_XR4.35_P1_Q-0.395_1P.Unbalanced.17</v>
      </c>
      <c r="X790" t="str">
        <f t="shared" si="32"/>
        <v>1_-0.395_6.07_4.35</v>
      </c>
      <c r="Z790">
        <v>0</v>
      </c>
    </row>
    <row r="791" spans="1:26" x14ac:dyDescent="0.25">
      <c r="A791" t="s">
        <v>927</v>
      </c>
      <c r="B791" t="s">
        <v>55</v>
      </c>
      <c r="C791" t="s">
        <v>19</v>
      </c>
      <c r="D791" t="s">
        <v>1371</v>
      </c>
      <c r="E791" s="10">
        <v>5255</v>
      </c>
      <c r="F791" t="s">
        <v>305</v>
      </c>
      <c r="G791">
        <v>25</v>
      </c>
      <c r="H791">
        <v>1</v>
      </c>
      <c r="I791" s="7">
        <v>-0.39500000000000002</v>
      </c>
      <c r="J791" s="7">
        <v>6.07</v>
      </c>
      <c r="K791" s="7">
        <v>4.3499999999999996</v>
      </c>
      <c r="L791" s="5" t="e">
        <f>VLOOKUP(X791,[7]Inputs!$A:$F,6,FALSE)</f>
        <v>#N/A</v>
      </c>
      <c r="M791" s="5" t="e">
        <f>VLOOKUP(X791,[7]Inputs!$A:$H,8,FALSE)</f>
        <v>#N/A</v>
      </c>
      <c r="N791" s="5" t="e">
        <f>VLOOKUP(X791,[7]Inputs!$A:$H,7,FALSE)</f>
        <v>#N/A</v>
      </c>
      <c r="O791">
        <v>0</v>
      </c>
      <c r="P791">
        <v>0.32500000000000001</v>
      </c>
      <c r="Q791">
        <v>4.9440487600000003</v>
      </c>
      <c r="R791">
        <v>6.8000000000000005E-2</v>
      </c>
      <c r="S791">
        <f>SQRT((100/(J791*[7]Inputs!$B$9))^2/(K791^2+1))*[7]Inputs!$B$8^2/100</f>
        <v>6.1837783479536759</v>
      </c>
      <c r="T791">
        <f>SQRT((100/(J791*[7]Inputs!$B$9))^2-SQRT((100/(J791*[7]Inputs!$B$9))^2/(K791^2+1))^2)*[7]Inputs!$B$8^2/100/2/PI()/50</f>
        <v>8.5623563522347179E-2</v>
      </c>
      <c r="U791">
        <v>0</v>
      </c>
      <c r="V791">
        <v>2</v>
      </c>
      <c r="W791" t="str">
        <f t="shared" si="31"/>
        <v>PSCAD_SMIB_SF_5255_SCR6.07_XR4.35_P1_Q-0.395_1P.Unbalanced.18</v>
      </c>
      <c r="X791" t="str">
        <f t="shared" si="32"/>
        <v>1_-0.395_6.07_4.35</v>
      </c>
      <c r="Z791">
        <v>0</v>
      </c>
    </row>
    <row r="792" spans="1:26" x14ac:dyDescent="0.25">
      <c r="A792" t="s">
        <v>928</v>
      </c>
      <c r="B792" t="s">
        <v>55</v>
      </c>
      <c r="C792" t="s">
        <v>19</v>
      </c>
      <c r="D792" t="s">
        <v>1371</v>
      </c>
      <c r="E792" s="10">
        <v>5255</v>
      </c>
      <c r="F792" t="s">
        <v>305</v>
      </c>
      <c r="G792">
        <v>25</v>
      </c>
      <c r="H792">
        <v>0</v>
      </c>
      <c r="I792" s="7">
        <v>0</v>
      </c>
      <c r="J792" s="7">
        <v>10.66</v>
      </c>
      <c r="K792" s="7">
        <v>4.88</v>
      </c>
      <c r="L792" s="5" t="e">
        <f>VLOOKUP(X792,[7]Inputs!$A:$F,6,FALSE)</f>
        <v>#N/A</v>
      </c>
      <c r="M792" s="5" t="e">
        <f>VLOOKUP(X792,[7]Inputs!$A:$H,8,FALSE)</f>
        <v>#N/A</v>
      </c>
      <c r="N792" s="5" t="e">
        <f>VLOOKUP(X792,[7]Inputs!$A:$H,7,FALSE)</f>
        <v>#N/A</v>
      </c>
      <c r="O792">
        <v>0</v>
      </c>
      <c r="P792">
        <v>0.32500000000000001</v>
      </c>
      <c r="Q792">
        <v>1E-3</v>
      </c>
      <c r="R792">
        <v>0</v>
      </c>
      <c r="S792">
        <f>SQRT((100/(J792*[7]Inputs!$B$9))^2/(K792^2+1))*[7]Inputs!$B$8^2/100</f>
        <v>3.1550440642649038</v>
      </c>
      <c r="T792">
        <f>SQRT((100/(J792*[7]Inputs!$B$9))^2-SQRT((100/(J792*[7]Inputs!$B$9))^2/(K792^2+1))^2)*[7]Inputs!$B$8^2/100/2/PI()/50</f>
        <v>4.9008947789649086E-2</v>
      </c>
      <c r="U792">
        <v>0</v>
      </c>
      <c r="V792">
        <v>0</v>
      </c>
      <c r="W792" t="str">
        <f t="shared" si="31"/>
        <v>PSCAD_SMIB_SF_5255_SCR10.66_XR4.88_P0_Q0_1P.Unbalanced.19</v>
      </c>
      <c r="X792" t="str">
        <f t="shared" si="32"/>
        <v>0_0_10.66_4.88</v>
      </c>
      <c r="Z792">
        <v>0</v>
      </c>
    </row>
    <row r="793" spans="1:26" x14ac:dyDescent="0.25">
      <c r="A793" t="s">
        <v>929</v>
      </c>
      <c r="B793" t="s">
        <v>55</v>
      </c>
      <c r="C793" t="s">
        <v>19</v>
      </c>
      <c r="D793" t="s">
        <v>1371</v>
      </c>
      <c r="E793" s="10">
        <v>5255</v>
      </c>
      <c r="F793" t="s">
        <v>305</v>
      </c>
      <c r="G793">
        <v>25</v>
      </c>
      <c r="H793">
        <v>0</v>
      </c>
      <c r="I793" s="7">
        <v>0</v>
      </c>
      <c r="J793" s="7">
        <v>10.66</v>
      </c>
      <c r="K793" s="7">
        <v>4.88</v>
      </c>
      <c r="L793" s="5" t="e">
        <f>VLOOKUP(X793,[7]Inputs!$A:$F,6,FALSE)</f>
        <v>#N/A</v>
      </c>
      <c r="M793" s="5" t="e">
        <f>VLOOKUP(X793,[7]Inputs!$A:$H,8,FALSE)</f>
        <v>#N/A</v>
      </c>
      <c r="N793" s="5" t="e">
        <f>VLOOKUP(X793,[7]Inputs!$A:$H,7,FALSE)</f>
        <v>#N/A</v>
      </c>
      <c r="O793">
        <v>0</v>
      </c>
      <c r="P793">
        <v>0.32500000000000001</v>
      </c>
      <c r="Q793">
        <v>1.26104825</v>
      </c>
      <c r="R793">
        <v>0.02</v>
      </c>
      <c r="S793">
        <f>SQRT((100/(J793*[7]Inputs!$B$9))^2/(K793^2+1))*[7]Inputs!$B$8^2/100</f>
        <v>3.1550440642649038</v>
      </c>
      <c r="T793">
        <f>SQRT((100/(J793*[7]Inputs!$B$9))^2-SQRT((100/(J793*[7]Inputs!$B$9))^2/(K793^2+1))^2)*[7]Inputs!$B$8^2/100/2/PI()/50</f>
        <v>4.9008947789649086E-2</v>
      </c>
      <c r="U793">
        <v>0</v>
      </c>
      <c r="V793">
        <v>1</v>
      </c>
      <c r="W793" t="str">
        <f t="shared" si="31"/>
        <v>PSCAD_SMIB_SF_5255_SCR10.66_XR4.88_P0_Q0_1P.Unbalanced.20</v>
      </c>
      <c r="X793" t="str">
        <f t="shared" si="32"/>
        <v>0_0_10.66_4.88</v>
      </c>
      <c r="Z793">
        <v>0</v>
      </c>
    </row>
    <row r="794" spans="1:26" x14ac:dyDescent="0.25">
      <c r="A794" t="s">
        <v>930</v>
      </c>
      <c r="B794" t="s">
        <v>55</v>
      </c>
      <c r="C794" t="s">
        <v>19</v>
      </c>
      <c r="D794" t="s">
        <v>1371</v>
      </c>
      <c r="E794" s="10">
        <v>5255</v>
      </c>
      <c r="F794" t="s">
        <v>305</v>
      </c>
      <c r="G794">
        <v>25</v>
      </c>
      <c r="H794">
        <v>0</v>
      </c>
      <c r="I794" s="7">
        <v>0</v>
      </c>
      <c r="J794" s="7">
        <v>10.66</v>
      </c>
      <c r="K794" s="7">
        <v>4.88</v>
      </c>
      <c r="L794" s="5" t="e">
        <f>VLOOKUP(X794,[7]Inputs!$A:$F,6,FALSE)</f>
        <v>#N/A</v>
      </c>
      <c r="M794" s="5" t="e">
        <f>VLOOKUP(X794,[7]Inputs!$A:$H,8,FALSE)</f>
        <v>#N/A</v>
      </c>
      <c r="N794" s="5" t="e">
        <f>VLOOKUP(X794,[7]Inputs!$A:$H,7,FALSE)</f>
        <v>#N/A</v>
      </c>
      <c r="O794">
        <v>0</v>
      </c>
      <c r="P794">
        <v>0.32500000000000001</v>
      </c>
      <c r="Q794">
        <v>2.5220965</v>
      </c>
      <c r="R794">
        <v>3.9E-2</v>
      </c>
      <c r="S794">
        <f>SQRT((100/(J794*[7]Inputs!$B$9))^2/(K794^2+1))*[7]Inputs!$B$8^2/100</f>
        <v>3.1550440642649038</v>
      </c>
      <c r="T794">
        <f>SQRT((100/(J794*[7]Inputs!$B$9))^2-SQRT((100/(J794*[7]Inputs!$B$9))^2/(K794^2+1))^2)*[7]Inputs!$B$8^2/100/2/PI()/50</f>
        <v>4.9008947789649086E-2</v>
      </c>
      <c r="U794">
        <v>0</v>
      </c>
      <c r="V794">
        <v>2</v>
      </c>
      <c r="W794" t="str">
        <f t="shared" si="31"/>
        <v>PSCAD_SMIB_SF_5255_SCR10.66_XR4.88_P0_Q0_1P.Unbalanced.21</v>
      </c>
      <c r="X794" t="str">
        <f t="shared" si="32"/>
        <v>0_0_10.66_4.88</v>
      </c>
      <c r="Z794">
        <v>0</v>
      </c>
    </row>
    <row r="795" spans="1:26" x14ac:dyDescent="0.25">
      <c r="A795" t="s">
        <v>931</v>
      </c>
      <c r="B795" t="s">
        <v>55</v>
      </c>
      <c r="C795" t="s">
        <v>19</v>
      </c>
      <c r="D795" t="s">
        <v>1371</v>
      </c>
      <c r="E795" s="10">
        <v>5255</v>
      </c>
      <c r="F795" t="s">
        <v>305</v>
      </c>
      <c r="G795">
        <v>25</v>
      </c>
      <c r="H795">
        <v>0</v>
      </c>
      <c r="I795" s="7">
        <v>0.39500000000000002</v>
      </c>
      <c r="J795" s="7">
        <v>10.66</v>
      </c>
      <c r="K795" s="7">
        <v>4.88</v>
      </c>
      <c r="L795" s="5" t="e">
        <f>VLOOKUP(X795,[7]Inputs!$A:$F,6,FALSE)</f>
        <v>#N/A</v>
      </c>
      <c r="M795" s="5" t="e">
        <f>VLOOKUP(X795,[7]Inputs!$A:$H,8,FALSE)</f>
        <v>#N/A</v>
      </c>
      <c r="N795" s="5" t="e">
        <f>VLOOKUP(X795,[7]Inputs!$A:$H,7,FALSE)</f>
        <v>#N/A</v>
      </c>
      <c r="O795">
        <v>0</v>
      </c>
      <c r="P795">
        <v>0.32500000000000001</v>
      </c>
      <c r="Q795">
        <v>1E-3</v>
      </c>
      <c r="R795">
        <v>0</v>
      </c>
      <c r="S795">
        <f>SQRT((100/(J795*[7]Inputs!$B$9))^2/(K795^2+1))*[7]Inputs!$B$8^2/100</f>
        <v>3.1550440642649038</v>
      </c>
      <c r="T795">
        <f>SQRT((100/(J795*[7]Inputs!$B$9))^2-SQRT((100/(J795*[7]Inputs!$B$9))^2/(K795^2+1))^2)*[7]Inputs!$B$8^2/100/2/PI()/50</f>
        <v>4.9008947789649086E-2</v>
      </c>
      <c r="U795">
        <v>0</v>
      </c>
      <c r="V795">
        <v>0</v>
      </c>
      <c r="W795" t="str">
        <f t="shared" si="31"/>
        <v>PSCAD_SMIB_SF_5255_SCR10.66_XR4.88_P0_Q0.395_1P.Unbalanced.22</v>
      </c>
      <c r="X795" t="str">
        <f t="shared" si="32"/>
        <v>0_0.395_10.66_4.88</v>
      </c>
      <c r="Z795">
        <v>0</v>
      </c>
    </row>
    <row r="796" spans="1:26" x14ac:dyDescent="0.25">
      <c r="A796" t="s">
        <v>932</v>
      </c>
      <c r="B796" t="s">
        <v>55</v>
      </c>
      <c r="C796" t="s">
        <v>19</v>
      </c>
      <c r="D796" t="s">
        <v>1371</v>
      </c>
      <c r="E796" s="10">
        <v>5255</v>
      </c>
      <c r="F796" t="s">
        <v>305</v>
      </c>
      <c r="G796">
        <v>25</v>
      </c>
      <c r="H796">
        <v>0</v>
      </c>
      <c r="I796" s="7">
        <v>0.39500000000000002</v>
      </c>
      <c r="J796" s="7">
        <v>10.66</v>
      </c>
      <c r="K796" s="7">
        <v>4.88</v>
      </c>
      <c r="L796" s="5" t="e">
        <f>VLOOKUP(X796,[7]Inputs!$A:$F,6,FALSE)</f>
        <v>#N/A</v>
      </c>
      <c r="M796" s="5" t="e">
        <f>VLOOKUP(X796,[7]Inputs!$A:$H,8,FALSE)</f>
        <v>#N/A</v>
      </c>
      <c r="N796" s="5" t="e">
        <f>VLOOKUP(X796,[7]Inputs!$A:$H,7,FALSE)</f>
        <v>#N/A</v>
      </c>
      <c r="O796">
        <v>0</v>
      </c>
      <c r="P796">
        <v>0.32500000000000001</v>
      </c>
      <c r="Q796">
        <v>1.26104825</v>
      </c>
      <c r="R796">
        <v>0.02</v>
      </c>
      <c r="S796">
        <f>SQRT((100/(J796*[7]Inputs!$B$9))^2/(K796^2+1))*[7]Inputs!$B$8^2/100</f>
        <v>3.1550440642649038</v>
      </c>
      <c r="T796">
        <f>SQRT((100/(J796*[7]Inputs!$B$9))^2-SQRT((100/(J796*[7]Inputs!$B$9))^2/(K796^2+1))^2)*[7]Inputs!$B$8^2/100/2/PI()/50</f>
        <v>4.9008947789649086E-2</v>
      </c>
      <c r="U796">
        <v>0</v>
      </c>
      <c r="V796">
        <v>1</v>
      </c>
      <c r="W796" t="str">
        <f t="shared" si="31"/>
        <v>PSCAD_SMIB_SF_5255_SCR10.66_XR4.88_P0_Q0.395_1P.Unbalanced.23</v>
      </c>
      <c r="X796" t="str">
        <f t="shared" si="32"/>
        <v>0_0.395_10.66_4.88</v>
      </c>
      <c r="Z796">
        <v>0</v>
      </c>
    </row>
    <row r="797" spans="1:26" x14ac:dyDescent="0.25">
      <c r="A797" t="s">
        <v>933</v>
      </c>
      <c r="B797" t="s">
        <v>55</v>
      </c>
      <c r="C797" t="s">
        <v>19</v>
      </c>
      <c r="D797" t="s">
        <v>1371</v>
      </c>
      <c r="E797" s="10">
        <v>5255</v>
      </c>
      <c r="F797" t="s">
        <v>305</v>
      </c>
      <c r="G797">
        <v>25</v>
      </c>
      <c r="H797">
        <v>0</v>
      </c>
      <c r="I797" s="7">
        <v>0.39500000000000002</v>
      </c>
      <c r="J797" s="7">
        <v>10.66</v>
      </c>
      <c r="K797" s="7">
        <v>4.88</v>
      </c>
      <c r="L797" s="5" t="e">
        <f>VLOOKUP(X797,[7]Inputs!$A:$F,6,FALSE)</f>
        <v>#N/A</v>
      </c>
      <c r="M797" s="5" t="e">
        <f>VLOOKUP(X797,[7]Inputs!$A:$H,8,FALSE)</f>
        <v>#N/A</v>
      </c>
      <c r="N797" s="5" t="e">
        <f>VLOOKUP(X797,[7]Inputs!$A:$H,7,FALSE)</f>
        <v>#N/A</v>
      </c>
      <c r="O797">
        <v>0</v>
      </c>
      <c r="P797">
        <v>0.32500000000000001</v>
      </c>
      <c r="Q797">
        <v>2.5220965</v>
      </c>
      <c r="R797">
        <v>3.9E-2</v>
      </c>
      <c r="S797">
        <f>SQRT((100/(J797*[7]Inputs!$B$9))^2/(K797^2+1))*[7]Inputs!$B$8^2/100</f>
        <v>3.1550440642649038</v>
      </c>
      <c r="T797">
        <f>SQRT((100/(J797*[7]Inputs!$B$9))^2-SQRT((100/(J797*[7]Inputs!$B$9))^2/(K797^2+1))^2)*[7]Inputs!$B$8^2/100/2/PI()/50</f>
        <v>4.9008947789649086E-2</v>
      </c>
      <c r="U797">
        <v>0</v>
      </c>
      <c r="V797">
        <v>2</v>
      </c>
      <c r="W797" t="str">
        <f t="shared" si="31"/>
        <v>PSCAD_SMIB_SF_5255_SCR10.66_XR4.88_P0_Q0.395_1P.Unbalanced.24</v>
      </c>
      <c r="X797" t="str">
        <f t="shared" si="32"/>
        <v>0_0.395_10.66_4.88</v>
      </c>
      <c r="Z797">
        <v>0</v>
      </c>
    </row>
    <row r="798" spans="1:26" x14ac:dyDescent="0.25">
      <c r="A798" t="s">
        <v>934</v>
      </c>
      <c r="B798" t="s">
        <v>55</v>
      </c>
      <c r="C798" t="s">
        <v>19</v>
      </c>
      <c r="D798" t="s">
        <v>1371</v>
      </c>
      <c r="E798" s="10">
        <v>5255</v>
      </c>
      <c r="F798" t="s">
        <v>305</v>
      </c>
      <c r="G798">
        <v>25</v>
      </c>
      <c r="H798">
        <v>0</v>
      </c>
      <c r="I798" s="7">
        <v>-0.39500000000000002</v>
      </c>
      <c r="J798" s="7">
        <v>10.66</v>
      </c>
      <c r="K798" s="7">
        <v>4.88</v>
      </c>
      <c r="L798" s="5" t="e">
        <f>VLOOKUP(X798,[7]Inputs!$A:$F,6,FALSE)</f>
        <v>#N/A</v>
      </c>
      <c r="M798" s="5" t="e">
        <f>VLOOKUP(X798,[7]Inputs!$A:$H,8,FALSE)</f>
        <v>#N/A</v>
      </c>
      <c r="N798" s="5" t="e">
        <f>VLOOKUP(X798,[7]Inputs!$A:$H,7,FALSE)</f>
        <v>#N/A</v>
      </c>
      <c r="O798">
        <v>0</v>
      </c>
      <c r="P798">
        <v>0.32500000000000001</v>
      </c>
      <c r="Q798">
        <v>1E-3</v>
      </c>
      <c r="R798">
        <v>0</v>
      </c>
      <c r="S798">
        <f>SQRT((100/(J798*[7]Inputs!$B$9))^2/(K798^2+1))*[7]Inputs!$B$8^2/100</f>
        <v>3.1550440642649038</v>
      </c>
      <c r="T798">
        <f>SQRT((100/(J798*[7]Inputs!$B$9))^2-SQRT((100/(J798*[7]Inputs!$B$9))^2/(K798^2+1))^2)*[7]Inputs!$B$8^2/100/2/PI()/50</f>
        <v>4.9008947789649086E-2</v>
      </c>
      <c r="U798">
        <v>0</v>
      </c>
      <c r="V798">
        <v>0</v>
      </c>
      <c r="W798" t="str">
        <f t="shared" si="31"/>
        <v>PSCAD_SMIB_SF_5255_SCR10.66_XR4.88_P0_Q-0.395_1P.Unbalanced.25</v>
      </c>
      <c r="X798" t="str">
        <f t="shared" si="32"/>
        <v>0_-0.395_10.66_4.88</v>
      </c>
      <c r="Z798">
        <v>0</v>
      </c>
    </row>
    <row r="799" spans="1:26" x14ac:dyDescent="0.25">
      <c r="A799" t="s">
        <v>935</v>
      </c>
      <c r="B799" t="s">
        <v>55</v>
      </c>
      <c r="C799" t="s">
        <v>19</v>
      </c>
      <c r="D799" t="s">
        <v>1371</v>
      </c>
      <c r="E799" s="10">
        <v>5255</v>
      </c>
      <c r="F799" t="s">
        <v>305</v>
      </c>
      <c r="G799">
        <v>25</v>
      </c>
      <c r="H799">
        <v>0</v>
      </c>
      <c r="I799" s="7">
        <v>-0.39500000000000002</v>
      </c>
      <c r="J799" s="7">
        <v>10.66</v>
      </c>
      <c r="K799" s="7">
        <v>4.88</v>
      </c>
      <c r="L799" s="5" t="e">
        <f>VLOOKUP(X799,[7]Inputs!$A:$F,6,FALSE)</f>
        <v>#N/A</v>
      </c>
      <c r="M799" s="5" t="e">
        <f>VLOOKUP(X799,[7]Inputs!$A:$H,8,FALSE)</f>
        <v>#N/A</v>
      </c>
      <c r="N799" s="5" t="e">
        <f>VLOOKUP(X799,[7]Inputs!$A:$H,7,FALSE)</f>
        <v>#N/A</v>
      </c>
      <c r="O799">
        <v>0</v>
      </c>
      <c r="P799">
        <v>0.32500000000000001</v>
      </c>
      <c r="Q799">
        <v>1.26104825</v>
      </c>
      <c r="R799">
        <v>0.02</v>
      </c>
      <c r="S799">
        <f>SQRT((100/(J799*[7]Inputs!$B$9))^2/(K799^2+1))*[7]Inputs!$B$8^2/100</f>
        <v>3.1550440642649038</v>
      </c>
      <c r="T799">
        <f>SQRT((100/(J799*[7]Inputs!$B$9))^2-SQRT((100/(J799*[7]Inputs!$B$9))^2/(K799^2+1))^2)*[7]Inputs!$B$8^2/100/2/PI()/50</f>
        <v>4.9008947789649086E-2</v>
      </c>
      <c r="U799">
        <v>0</v>
      </c>
      <c r="V799">
        <v>1</v>
      </c>
      <c r="W799" t="str">
        <f t="shared" si="31"/>
        <v>PSCAD_SMIB_SF_5255_SCR10.66_XR4.88_P0_Q-0.395_1P.Unbalanced.26</v>
      </c>
      <c r="X799" t="str">
        <f t="shared" si="32"/>
        <v>0_-0.395_10.66_4.88</v>
      </c>
      <c r="Z799">
        <v>0</v>
      </c>
    </row>
    <row r="800" spans="1:26" x14ac:dyDescent="0.25">
      <c r="A800" t="s">
        <v>936</v>
      </c>
      <c r="B800" t="s">
        <v>55</v>
      </c>
      <c r="C800" t="s">
        <v>19</v>
      </c>
      <c r="D800" t="s">
        <v>1371</v>
      </c>
      <c r="E800" s="10">
        <v>5255</v>
      </c>
      <c r="F800" t="s">
        <v>305</v>
      </c>
      <c r="G800">
        <v>25</v>
      </c>
      <c r="H800">
        <v>0</v>
      </c>
      <c r="I800" s="7">
        <v>-0.39500000000000002</v>
      </c>
      <c r="J800" s="7">
        <v>10.66</v>
      </c>
      <c r="K800" s="7">
        <v>4.88</v>
      </c>
      <c r="L800" s="5" t="e">
        <f>VLOOKUP(X800,[7]Inputs!$A:$F,6,FALSE)</f>
        <v>#N/A</v>
      </c>
      <c r="M800" s="5" t="e">
        <f>VLOOKUP(X800,[7]Inputs!$A:$H,8,FALSE)</f>
        <v>#N/A</v>
      </c>
      <c r="N800" s="5" t="e">
        <f>VLOOKUP(X800,[7]Inputs!$A:$H,7,FALSE)</f>
        <v>#N/A</v>
      </c>
      <c r="O800">
        <v>0</v>
      </c>
      <c r="P800">
        <v>0.32500000000000001</v>
      </c>
      <c r="Q800">
        <v>2.5220965</v>
      </c>
      <c r="R800">
        <v>3.9E-2</v>
      </c>
      <c r="S800">
        <f>SQRT((100/(J800*[7]Inputs!$B$9))^2/(K800^2+1))*[7]Inputs!$B$8^2/100</f>
        <v>3.1550440642649038</v>
      </c>
      <c r="T800">
        <f>SQRT((100/(J800*[7]Inputs!$B$9))^2-SQRT((100/(J800*[7]Inputs!$B$9))^2/(K800^2+1))^2)*[7]Inputs!$B$8^2/100/2/PI()/50</f>
        <v>4.9008947789649086E-2</v>
      </c>
      <c r="U800">
        <v>0</v>
      </c>
      <c r="V800">
        <v>2</v>
      </c>
      <c r="W800" t="str">
        <f t="shared" si="31"/>
        <v>PSCAD_SMIB_SF_5255_SCR10.66_XR4.88_P0_Q-0.395_1P.Unbalanced.27</v>
      </c>
      <c r="X800" t="str">
        <f t="shared" si="32"/>
        <v>0_-0.395_10.66_4.88</v>
      </c>
      <c r="Z800">
        <v>0</v>
      </c>
    </row>
    <row r="801" spans="1:26" x14ac:dyDescent="0.25">
      <c r="A801" t="s">
        <v>937</v>
      </c>
      <c r="B801" t="s">
        <v>55</v>
      </c>
      <c r="C801" t="s">
        <v>19</v>
      </c>
      <c r="D801" t="s">
        <v>1371</v>
      </c>
      <c r="E801" s="10">
        <v>5255</v>
      </c>
      <c r="F801" t="s">
        <v>305</v>
      </c>
      <c r="G801">
        <v>25</v>
      </c>
      <c r="H801">
        <v>0</v>
      </c>
      <c r="I801" s="7">
        <v>0</v>
      </c>
      <c r="J801" s="7">
        <v>6.07</v>
      </c>
      <c r="K801" s="7">
        <v>4.3499999999999996</v>
      </c>
      <c r="L801" s="5" t="e">
        <f>VLOOKUP(X801,[7]Inputs!$A:$F,6,FALSE)</f>
        <v>#N/A</v>
      </c>
      <c r="M801" s="5" t="e">
        <f>VLOOKUP(X801,[7]Inputs!$A:$H,8,FALSE)</f>
        <v>#N/A</v>
      </c>
      <c r="N801" s="5" t="e">
        <f>VLOOKUP(X801,[7]Inputs!$A:$H,7,FALSE)</f>
        <v>#N/A</v>
      </c>
      <c r="O801">
        <v>0</v>
      </c>
      <c r="P801">
        <v>0.32500000000000001</v>
      </c>
      <c r="Q801">
        <v>1E-3</v>
      </c>
      <c r="R801">
        <v>0</v>
      </c>
      <c r="S801">
        <f>SQRT((100/(J801*[7]Inputs!$B$9))^2/(K801^2+1))*[7]Inputs!$B$8^2/100</f>
        <v>6.1837783479536759</v>
      </c>
      <c r="T801">
        <f>SQRT((100/(J801*[7]Inputs!$B$9))^2-SQRT((100/(J801*[7]Inputs!$B$9))^2/(K801^2+1))^2)*[7]Inputs!$B$8^2/100/2/PI()/50</f>
        <v>8.5623563522347179E-2</v>
      </c>
      <c r="U801">
        <v>0</v>
      </c>
      <c r="V801">
        <v>0</v>
      </c>
      <c r="W801" t="str">
        <f t="shared" si="31"/>
        <v>PSCAD_SMIB_SF_5255_SCR6.07_XR4.35_P0_Q0_1P.Unbalanced.28</v>
      </c>
      <c r="X801" t="str">
        <f t="shared" si="32"/>
        <v>0_0_6.07_4.35</v>
      </c>
      <c r="Z801">
        <v>0</v>
      </c>
    </row>
    <row r="802" spans="1:26" x14ac:dyDescent="0.25">
      <c r="A802" t="s">
        <v>938</v>
      </c>
      <c r="B802" t="s">
        <v>55</v>
      </c>
      <c r="C802" t="s">
        <v>19</v>
      </c>
      <c r="D802" t="s">
        <v>1371</v>
      </c>
      <c r="E802" s="10">
        <v>5255</v>
      </c>
      <c r="F802" t="s">
        <v>305</v>
      </c>
      <c r="G802">
        <v>25</v>
      </c>
      <c r="H802">
        <v>0</v>
      </c>
      <c r="I802" s="7">
        <v>0</v>
      </c>
      <c r="J802" s="7">
        <v>6.07</v>
      </c>
      <c r="K802" s="7">
        <v>4.3499999999999996</v>
      </c>
      <c r="L802" s="5" t="e">
        <f>VLOOKUP(X802,[7]Inputs!$A:$F,6,FALSE)</f>
        <v>#N/A</v>
      </c>
      <c r="M802" s="5" t="e">
        <f>VLOOKUP(X802,[7]Inputs!$A:$H,8,FALSE)</f>
        <v>#N/A</v>
      </c>
      <c r="N802" s="5" t="e">
        <f>VLOOKUP(X802,[7]Inputs!$A:$H,7,FALSE)</f>
        <v>#N/A</v>
      </c>
      <c r="O802">
        <v>0</v>
      </c>
      <c r="P802">
        <v>0.32500000000000001</v>
      </c>
      <c r="Q802">
        <v>2.4720243800000001</v>
      </c>
      <c r="R802">
        <v>3.4000000000000002E-2</v>
      </c>
      <c r="S802">
        <f>SQRT((100/(J802*[7]Inputs!$B$9))^2/(K802^2+1))*[7]Inputs!$B$8^2/100</f>
        <v>6.1837783479536759</v>
      </c>
      <c r="T802">
        <f>SQRT((100/(J802*[7]Inputs!$B$9))^2-SQRT((100/(J802*[7]Inputs!$B$9))^2/(K802^2+1))^2)*[7]Inputs!$B$8^2/100/2/PI()/50</f>
        <v>8.5623563522347179E-2</v>
      </c>
      <c r="U802">
        <v>0</v>
      </c>
      <c r="V802">
        <v>1</v>
      </c>
      <c r="W802" t="str">
        <f t="shared" si="31"/>
        <v>PSCAD_SMIB_SF_5255_SCR6.07_XR4.35_P0_Q0_1P.Unbalanced.29</v>
      </c>
      <c r="X802" t="str">
        <f t="shared" si="32"/>
        <v>0_0_6.07_4.35</v>
      </c>
      <c r="Z802">
        <v>0</v>
      </c>
    </row>
    <row r="803" spans="1:26" x14ac:dyDescent="0.25">
      <c r="A803" t="s">
        <v>939</v>
      </c>
      <c r="B803" t="s">
        <v>55</v>
      </c>
      <c r="C803" t="s">
        <v>19</v>
      </c>
      <c r="D803" t="s">
        <v>1371</v>
      </c>
      <c r="E803" s="10">
        <v>5255</v>
      </c>
      <c r="F803" t="s">
        <v>305</v>
      </c>
      <c r="G803">
        <v>25</v>
      </c>
      <c r="H803">
        <v>0</v>
      </c>
      <c r="I803" s="7">
        <v>0</v>
      </c>
      <c r="J803" s="7">
        <v>6.07</v>
      </c>
      <c r="K803" s="7">
        <v>4.3499999999999996</v>
      </c>
      <c r="L803" s="5" t="e">
        <f>VLOOKUP(X803,[7]Inputs!$A:$F,6,FALSE)</f>
        <v>#N/A</v>
      </c>
      <c r="M803" s="5" t="e">
        <f>VLOOKUP(X803,[7]Inputs!$A:$H,8,FALSE)</f>
        <v>#N/A</v>
      </c>
      <c r="N803" s="5" t="e">
        <f>VLOOKUP(X803,[7]Inputs!$A:$H,7,FALSE)</f>
        <v>#N/A</v>
      </c>
      <c r="O803">
        <v>0</v>
      </c>
      <c r="P803">
        <v>0.32500000000000001</v>
      </c>
      <c r="Q803">
        <v>4.9440487600000003</v>
      </c>
      <c r="R803">
        <v>6.8000000000000005E-2</v>
      </c>
      <c r="S803">
        <f>SQRT((100/(J803*[7]Inputs!$B$9))^2/(K803^2+1))*[7]Inputs!$B$8^2/100</f>
        <v>6.1837783479536759</v>
      </c>
      <c r="T803">
        <f>SQRT((100/(J803*[7]Inputs!$B$9))^2-SQRT((100/(J803*[7]Inputs!$B$9))^2/(K803^2+1))^2)*[7]Inputs!$B$8^2/100/2/PI()/50</f>
        <v>8.5623563522347179E-2</v>
      </c>
      <c r="U803">
        <v>0</v>
      </c>
      <c r="V803">
        <v>2</v>
      </c>
      <c r="W803" t="str">
        <f t="shared" si="31"/>
        <v>PSCAD_SMIB_SF_5255_SCR6.07_XR4.35_P0_Q0_1P.Unbalanced.30</v>
      </c>
      <c r="X803" t="str">
        <f t="shared" si="32"/>
        <v>0_0_6.07_4.35</v>
      </c>
      <c r="Z803">
        <v>0</v>
      </c>
    </row>
    <row r="804" spans="1:26" x14ac:dyDescent="0.25">
      <c r="A804" t="s">
        <v>940</v>
      </c>
      <c r="B804" t="s">
        <v>55</v>
      </c>
      <c r="C804" t="s">
        <v>19</v>
      </c>
      <c r="D804" t="s">
        <v>1371</v>
      </c>
      <c r="E804" s="10">
        <v>5255</v>
      </c>
      <c r="F804" t="s">
        <v>305</v>
      </c>
      <c r="G804">
        <v>25</v>
      </c>
      <c r="H804">
        <v>0</v>
      </c>
      <c r="I804" s="7">
        <v>0.39500000000000002</v>
      </c>
      <c r="J804" s="7">
        <v>6.07</v>
      </c>
      <c r="K804" s="7">
        <v>4.3499999999999996</v>
      </c>
      <c r="L804" s="5" t="e">
        <f>VLOOKUP(X804,[7]Inputs!$A:$F,6,FALSE)</f>
        <v>#N/A</v>
      </c>
      <c r="M804" s="5" t="e">
        <f>VLOOKUP(X804,[7]Inputs!$A:$H,8,FALSE)</f>
        <v>#N/A</v>
      </c>
      <c r="N804" s="5" t="e">
        <f>VLOOKUP(X804,[7]Inputs!$A:$H,7,FALSE)</f>
        <v>#N/A</v>
      </c>
      <c r="O804">
        <v>0</v>
      </c>
      <c r="P804">
        <v>0.32500000000000001</v>
      </c>
      <c r="Q804">
        <v>1E-3</v>
      </c>
      <c r="R804">
        <v>0</v>
      </c>
      <c r="S804">
        <f>SQRT((100/(J804*[7]Inputs!$B$9))^2/(K804^2+1))*[7]Inputs!$B$8^2/100</f>
        <v>6.1837783479536759</v>
      </c>
      <c r="T804">
        <f>SQRT((100/(J804*[7]Inputs!$B$9))^2-SQRT((100/(J804*[7]Inputs!$B$9))^2/(K804^2+1))^2)*[7]Inputs!$B$8^2/100/2/PI()/50</f>
        <v>8.5623563522347179E-2</v>
      </c>
      <c r="U804">
        <v>0</v>
      </c>
      <c r="V804">
        <v>0</v>
      </c>
      <c r="W804" t="str">
        <f t="shared" si="31"/>
        <v>PSCAD_SMIB_SF_5255_SCR6.07_XR4.35_P0_Q0.395_1P.Unbalanced.31</v>
      </c>
      <c r="X804" t="str">
        <f t="shared" si="32"/>
        <v>0_0.395_6.07_4.35</v>
      </c>
      <c r="Z804">
        <v>0</v>
      </c>
    </row>
    <row r="805" spans="1:26" x14ac:dyDescent="0.25">
      <c r="A805" t="s">
        <v>941</v>
      </c>
      <c r="B805" t="s">
        <v>55</v>
      </c>
      <c r="C805" t="s">
        <v>19</v>
      </c>
      <c r="D805" t="s">
        <v>1371</v>
      </c>
      <c r="E805" s="10">
        <v>5255</v>
      </c>
      <c r="F805" t="s">
        <v>305</v>
      </c>
      <c r="G805">
        <v>25</v>
      </c>
      <c r="H805">
        <v>0</v>
      </c>
      <c r="I805" s="7">
        <v>0.39500000000000002</v>
      </c>
      <c r="J805" s="7">
        <v>6.07</v>
      </c>
      <c r="K805" s="7">
        <v>4.3499999999999996</v>
      </c>
      <c r="L805" s="5" t="e">
        <f>VLOOKUP(X805,[7]Inputs!$A:$F,6,FALSE)</f>
        <v>#N/A</v>
      </c>
      <c r="M805" s="5" t="e">
        <f>VLOOKUP(X805,[7]Inputs!$A:$H,8,FALSE)</f>
        <v>#N/A</v>
      </c>
      <c r="N805" s="5" t="e">
        <f>VLOOKUP(X805,[7]Inputs!$A:$H,7,FALSE)</f>
        <v>#N/A</v>
      </c>
      <c r="O805">
        <v>0</v>
      </c>
      <c r="P805">
        <v>0.32500000000000001</v>
      </c>
      <c r="Q805">
        <v>2.4720243800000001</v>
      </c>
      <c r="R805">
        <v>3.4000000000000002E-2</v>
      </c>
      <c r="S805">
        <f>SQRT((100/(J805*[7]Inputs!$B$9))^2/(K805^2+1))*[7]Inputs!$B$8^2/100</f>
        <v>6.1837783479536759</v>
      </c>
      <c r="T805">
        <f>SQRT((100/(J805*[7]Inputs!$B$9))^2-SQRT((100/(J805*[7]Inputs!$B$9))^2/(K805^2+1))^2)*[7]Inputs!$B$8^2/100/2/PI()/50</f>
        <v>8.5623563522347179E-2</v>
      </c>
      <c r="U805">
        <v>0</v>
      </c>
      <c r="V805">
        <v>1</v>
      </c>
      <c r="W805" t="str">
        <f t="shared" si="31"/>
        <v>PSCAD_SMIB_SF_5255_SCR6.07_XR4.35_P0_Q0.395_1P.Unbalanced.32</v>
      </c>
      <c r="X805" t="str">
        <f t="shared" si="32"/>
        <v>0_0.395_6.07_4.35</v>
      </c>
      <c r="Z805">
        <v>0</v>
      </c>
    </row>
    <row r="806" spans="1:26" x14ac:dyDescent="0.25">
      <c r="A806" t="s">
        <v>942</v>
      </c>
      <c r="B806" t="s">
        <v>55</v>
      </c>
      <c r="C806" t="s">
        <v>19</v>
      </c>
      <c r="D806" t="s">
        <v>1371</v>
      </c>
      <c r="E806" s="10">
        <v>5255</v>
      </c>
      <c r="F806" t="s">
        <v>305</v>
      </c>
      <c r="G806">
        <v>25</v>
      </c>
      <c r="H806">
        <v>0</v>
      </c>
      <c r="I806" s="7">
        <v>0.39500000000000002</v>
      </c>
      <c r="J806" s="7">
        <v>6.07</v>
      </c>
      <c r="K806" s="7">
        <v>4.3499999999999996</v>
      </c>
      <c r="L806" s="5" t="e">
        <f>VLOOKUP(X806,[7]Inputs!$A:$F,6,FALSE)</f>
        <v>#N/A</v>
      </c>
      <c r="M806" s="5" t="e">
        <f>VLOOKUP(X806,[7]Inputs!$A:$H,8,FALSE)</f>
        <v>#N/A</v>
      </c>
      <c r="N806" s="5" t="e">
        <f>VLOOKUP(X806,[7]Inputs!$A:$H,7,FALSE)</f>
        <v>#N/A</v>
      </c>
      <c r="O806">
        <v>0</v>
      </c>
      <c r="P806">
        <v>0.32500000000000001</v>
      </c>
      <c r="Q806">
        <v>4.9440487600000003</v>
      </c>
      <c r="R806">
        <v>6.8000000000000005E-2</v>
      </c>
      <c r="S806">
        <f>SQRT((100/(J806*[7]Inputs!$B$9))^2/(K806^2+1))*[7]Inputs!$B$8^2/100</f>
        <v>6.1837783479536759</v>
      </c>
      <c r="T806">
        <f>SQRT((100/(J806*[7]Inputs!$B$9))^2-SQRT((100/(J806*[7]Inputs!$B$9))^2/(K806^2+1))^2)*[7]Inputs!$B$8^2/100/2/PI()/50</f>
        <v>8.5623563522347179E-2</v>
      </c>
      <c r="U806">
        <v>0</v>
      </c>
      <c r="V806">
        <v>2</v>
      </c>
      <c r="W806" t="str">
        <f t="shared" si="31"/>
        <v>PSCAD_SMIB_SF_5255_SCR6.07_XR4.35_P0_Q0.395_1P.Unbalanced.33</v>
      </c>
      <c r="X806" t="str">
        <f t="shared" si="32"/>
        <v>0_0.395_6.07_4.35</v>
      </c>
      <c r="Z806">
        <v>0</v>
      </c>
    </row>
    <row r="807" spans="1:26" x14ac:dyDescent="0.25">
      <c r="A807" t="s">
        <v>943</v>
      </c>
      <c r="B807" t="s">
        <v>55</v>
      </c>
      <c r="C807" t="s">
        <v>19</v>
      </c>
      <c r="D807" t="s">
        <v>1371</v>
      </c>
      <c r="E807" s="10">
        <v>5255</v>
      </c>
      <c r="F807" t="s">
        <v>305</v>
      </c>
      <c r="G807">
        <v>25</v>
      </c>
      <c r="H807">
        <v>0</v>
      </c>
      <c r="I807" s="7">
        <v>-0.39500000000000002</v>
      </c>
      <c r="J807" s="7">
        <v>6.07</v>
      </c>
      <c r="K807" s="7">
        <v>4.3499999999999996</v>
      </c>
      <c r="L807" s="5" t="e">
        <f>VLOOKUP(X807,[7]Inputs!$A:$F,6,FALSE)</f>
        <v>#N/A</v>
      </c>
      <c r="M807" s="5" t="e">
        <f>VLOOKUP(X807,[7]Inputs!$A:$H,8,FALSE)</f>
        <v>#N/A</v>
      </c>
      <c r="N807" s="5" t="e">
        <f>VLOOKUP(X807,[7]Inputs!$A:$H,7,FALSE)</f>
        <v>#N/A</v>
      </c>
      <c r="O807">
        <v>0</v>
      </c>
      <c r="P807">
        <v>0.32500000000000001</v>
      </c>
      <c r="Q807">
        <v>1E-3</v>
      </c>
      <c r="R807">
        <v>0</v>
      </c>
      <c r="S807">
        <f>SQRT((100/(J807*[7]Inputs!$B$9))^2/(K807^2+1))*[7]Inputs!$B$8^2/100</f>
        <v>6.1837783479536759</v>
      </c>
      <c r="T807">
        <f>SQRT((100/(J807*[7]Inputs!$B$9))^2-SQRT((100/(J807*[7]Inputs!$B$9))^2/(K807^2+1))^2)*[7]Inputs!$B$8^2/100/2/PI()/50</f>
        <v>8.5623563522347179E-2</v>
      </c>
      <c r="U807">
        <v>0</v>
      </c>
      <c r="V807">
        <v>0</v>
      </c>
      <c r="W807" t="str">
        <f t="shared" si="31"/>
        <v>PSCAD_SMIB_SF_5255_SCR6.07_XR4.35_P0_Q-0.395_1P.Unbalanced.34</v>
      </c>
      <c r="X807" t="str">
        <f t="shared" si="32"/>
        <v>0_-0.395_6.07_4.35</v>
      </c>
      <c r="Z807">
        <v>0</v>
      </c>
    </row>
    <row r="808" spans="1:26" x14ac:dyDescent="0.25">
      <c r="A808" t="s">
        <v>944</v>
      </c>
      <c r="B808" t="s">
        <v>55</v>
      </c>
      <c r="C808" t="s">
        <v>19</v>
      </c>
      <c r="D808" t="s">
        <v>1371</v>
      </c>
      <c r="E808" s="10">
        <v>5255</v>
      </c>
      <c r="F808" t="s">
        <v>305</v>
      </c>
      <c r="G808">
        <v>25</v>
      </c>
      <c r="H808">
        <v>0</v>
      </c>
      <c r="I808" s="7">
        <v>-0.39500000000000002</v>
      </c>
      <c r="J808" s="7">
        <v>6.07</v>
      </c>
      <c r="K808" s="7">
        <v>4.3499999999999996</v>
      </c>
      <c r="L808" s="5" t="e">
        <f>VLOOKUP(X808,[7]Inputs!$A:$F,6,FALSE)</f>
        <v>#N/A</v>
      </c>
      <c r="M808" s="5" t="e">
        <f>VLOOKUP(X808,[7]Inputs!$A:$H,8,FALSE)</f>
        <v>#N/A</v>
      </c>
      <c r="N808" s="5" t="e">
        <f>VLOOKUP(X808,[7]Inputs!$A:$H,7,FALSE)</f>
        <v>#N/A</v>
      </c>
      <c r="O808">
        <v>0</v>
      </c>
      <c r="P808">
        <v>0.32500000000000001</v>
      </c>
      <c r="Q808">
        <v>2.4720243800000001</v>
      </c>
      <c r="R808">
        <v>3.4000000000000002E-2</v>
      </c>
      <c r="S808">
        <f>SQRT((100/(J808*[7]Inputs!$B$9))^2/(K808^2+1))*[7]Inputs!$B$8^2/100</f>
        <v>6.1837783479536759</v>
      </c>
      <c r="T808">
        <f>SQRT((100/(J808*[7]Inputs!$B$9))^2-SQRT((100/(J808*[7]Inputs!$B$9))^2/(K808^2+1))^2)*[7]Inputs!$B$8^2/100/2/PI()/50</f>
        <v>8.5623563522347179E-2</v>
      </c>
      <c r="U808">
        <v>0</v>
      </c>
      <c r="V808">
        <v>1</v>
      </c>
      <c r="W808" t="str">
        <f t="shared" si="31"/>
        <v>PSCAD_SMIB_SF_5255_SCR6.07_XR4.35_P0_Q-0.395_1P.Unbalanced.35</v>
      </c>
      <c r="X808" t="str">
        <f t="shared" si="32"/>
        <v>0_-0.395_6.07_4.35</v>
      </c>
      <c r="Z808">
        <v>0</v>
      </c>
    </row>
    <row r="809" spans="1:26" x14ac:dyDescent="0.25">
      <c r="A809" t="s">
        <v>945</v>
      </c>
      <c r="B809" t="s">
        <v>55</v>
      </c>
      <c r="C809" t="s">
        <v>19</v>
      </c>
      <c r="D809" t="s">
        <v>1371</v>
      </c>
      <c r="E809" s="10">
        <v>5255</v>
      </c>
      <c r="F809" t="s">
        <v>305</v>
      </c>
      <c r="G809">
        <v>25</v>
      </c>
      <c r="H809">
        <v>0</v>
      </c>
      <c r="I809" s="7">
        <v>-0.39500000000000002</v>
      </c>
      <c r="J809" s="7">
        <v>6.07</v>
      </c>
      <c r="K809" s="7">
        <v>4.3499999999999996</v>
      </c>
      <c r="L809" s="5" t="e">
        <f>VLOOKUP(X809,[7]Inputs!$A:$F,6,FALSE)</f>
        <v>#N/A</v>
      </c>
      <c r="M809" s="5" t="e">
        <f>VLOOKUP(X809,[7]Inputs!$A:$H,8,FALSE)</f>
        <v>#N/A</v>
      </c>
      <c r="N809" s="5" t="e">
        <f>VLOOKUP(X809,[7]Inputs!$A:$H,7,FALSE)</f>
        <v>#N/A</v>
      </c>
      <c r="O809">
        <v>0</v>
      </c>
      <c r="P809">
        <v>0.32500000000000001</v>
      </c>
      <c r="Q809">
        <v>4.9440487600000003</v>
      </c>
      <c r="R809">
        <v>6.8000000000000005E-2</v>
      </c>
      <c r="S809">
        <f>SQRT((100/(J809*[7]Inputs!$B$9))^2/(K809^2+1))*[7]Inputs!$B$8^2/100</f>
        <v>6.1837783479536759</v>
      </c>
      <c r="T809">
        <f>SQRT((100/(J809*[7]Inputs!$B$9))^2-SQRT((100/(J809*[7]Inputs!$B$9))^2/(K809^2+1))^2)*[7]Inputs!$B$8^2/100/2/PI()/50</f>
        <v>8.5623563522347179E-2</v>
      </c>
      <c r="U809">
        <v>0</v>
      </c>
      <c r="V809">
        <v>2</v>
      </c>
      <c r="W809" t="str">
        <f t="shared" si="31"/>
        <v>PSCAD_SMIB_SF_5255_SCR6.07_XR4.35_P0_Q-0.395_1P.Unbalanced.36</v>
      </c>
      <c r="X809" t="str">
        <f t="shared" si="32"/>
        <v>0_-0.395_6.07_4.35</v>
      </c>
      <c r="Z809">
        <v>0</v>
      </c>
    </row>
    <row r="810" spans="1:26" x14ac:dyDescent="0.25">
      <c r="A810" t="s">
        <v>946</v>
      </c>
      <c r="B810" t="s">
        <v>55</v>
      </c>
      <c r="C810" t="s">
        <v>20</v>
      </c>
      <c r="D810" t="s">
        <v>1371</v>
      </c>
      <c r="E810" s="10">
        <v>5255</v>
      </c>
      <c r="F810" t="s">
        <v>305</v>
      </c>
      <c r="G810">
        <v>25</v>
      </c>
      <c r="H810">
        <v>1</v>
      </c>
      <c r="I810" s="7">
        <v>0</v>
      </c>
      <c r="J810" s="7">
        <v>10.66</v>
      </c>
      <c r="K810" s="7">
        <v>4.88</v>
      </c>
      <c r="L810" s="5" t="e">
        <f>VLOOKUP(X810,[7]Inputs!$A:$F,6,FALSE)</f>
        <v>#N/A</v>
      </c>
      <c r="M810" s="5" t="e">
        <f>VLOOKUP(X810,[7]Inputs!$A:$H,8,FALSE)</f>
        <v>#N/A</v>
      </c>
      <c r="N810" s="5" t="e">
        <f>VLOOKUP(X810,[7]Inputs!$A:$H,7,FALSE)</f>
        <v>#N/A</v>
      </c>
      <c r="O810">
        <v>0</v>
      </c>
      <c r="P810">
        <v>0.32500000000000001</v>
      </c>
      <c r="Q810">
        <v>1E-3</v>
      </c>
      <c r="R810">
        <v>0</v>
      </c>
      <c r="S810">
        <f>SQRT((100/(J810*[7]Inputs!$B$9))^2/(K810^2+1))*[7]Inputs!$B$8^2/100</f>
        <v>3.1550440642649038</v>
      </c>
      <c r="T810">
        <f>SQRT((100/(J810*[7]Inputs!$B$9))^2-SQRT((100/(J810*[7]Inputs!$B$9))^2/(K810^2+1))^2)*[7]Inputs!$B$8^2/100/2/PI()/50</f>
        <v>4.9008947789649086E-2</v>
      </c>
      <c r="U810">
        <v>0</v>
      </c>
      <c r="V810">
        <v>0</v>
      </c>
      <c r="W810" t="str">
        <f t="shared" si="31"/>
        <v>PSCAD_SMIB_SF_5255_SCR10.66_XR4.88_P1_Q0_PP.Unbalanced.1</v>
      </c>
      <c r="X810" t="str">
        <f t="shared" si="32"/>
        <v>1_0_10.66_4.88</v>
      </c>
      <c r="Z810">
        <v>0</v>
      </c>
    </row>
    <row r="811" spans="1:26" x14ac:dyDescent="0.25">
      <c r="A811" t="s">
        <v>947</v>
      </c>
      <c r="B811" t="s">
        <v>55</v>
      </c>
      <c r="C811" t="s">
        <v>20</v>
      </c>
      <c r="D811" t="s">
        <v>1371</v>
      </c>
      <c r="E811" s="10">
        <v>5255</v>
      </c>
      <c r="F811" t="s">
        <v>305</v>
      </c>
      <c r="G811">
        <v>25</v>
      </c>
      <c r="H811">
        <v>1</v>
      </c>
      <c r="I811" s="7">
        <v>0</v>
      </c>
      <c r="J811" s="7">
        <v>10.66</v>
      </c>
      <c r="K811" s="7">
        <v>4.88</v>
      </c>
      <c r="L811" s="5" t="e">
        <f>VLOOKUP(X811,[7]Inputs!$A:$F,6,FALSE)</f>
        <v>#N/A</v>
      </c>
      <c r="M811" s="5" t="e">
        <f>VLOOKUP(X811,[7]Inputs!$A:$H,8,FALSE)</f>
        <v>#N/A</v>
      </c>
      <c r="N811" s="5" t="e">
        <f>VLOOKUP(X811,[7]Inputs!$A:$H,7,FALSE)</f>
        <v>#N/A</v>
      </c>
      <c r="O811">
        <v>0</v>
      </c>
      <c r="P811">
        <v>0.32500000000000001</v>
      </c>
      <c r="Q811">
        <v>1.26104825</v>
      </c>
      <c r="R811">
        <v>0.02</v>
      </c>
      <c r="S811">
        <f>SQRT((100/(J811*[7]Inputs!$B$9))^2/(K811^2+1))*[7]Inputs!$B$8^2/100</f>
        <v>3.1550440642649038</v>
      </c>
      <c r="T811">
        <f>SQRT((100/(J811*[7]Inputs!$B$9))^2-SQRT((100/(J811*[7]Inputs!$B$9))^2/(K811^2+1))^2)*[7]Inputs!$B$8^2/100/2/PI()/50</f>
        <v>4.9008947789649086E-2</v>
      </c>
      <c r="U811">
        <v>0</v>
      </c>
      <c r="V811">
        <v>1</v>
      </c>
      <c r="W811" t="str">
        <f t="shared" si="31"/>
        <v>PSCAD_SMIB_SF_5255_SCR10.66_XR4.88_P1_Q0_PP.Unbalanced.2</v>
      </c>
      <c r="X811" t="str">
        <f t="shared" si="32"/>
        <v>1_0_10.66_4.88</v>
      </c>
      <c r="Z811">
        <v>0</v>
      </c>
    </row>
    <row r="812" spans="1:26" x14ac:dyDescent="0.25">
      <c r="A812" t="s">
        <v>948</v>
      </c>
      <c r="B812" t="s">
        <v>55</v>
      </c>
      <c r="C812" t="s">
        <v>20</v>
      </c>
      <c r="D812" t="s">
        <v>1371</v>
      </c>
      <c r="E812" s="10">
        <v>5255</v>
      </c>
      <c r="F812" t="s">
        <v>305</v>
      </c>
      <c r="G812">
        <v>25</v>
      </c>
      <c r="H812">
        <v>1</v>
      </c>
      <c r="I812" s="7">
        <v>0</v>
      </c>
      <c r="J812" s="7">
        <v>10.66</v>
      </c>
      <c r="K812" s="7">
        <v>4.88</v>
      </c>
      <c r="L812" s="5" t="e">
        <f>VLOOKUP(X812,[7]Inputs!$A:$F,6,FALSE)</f>
        <v>#N/A</v>
      </c>
      <c r="M812" s="5" t="e">
        <f>VLOOKUP(X812,[7]Inputs!$A:$H,8,FALSE)</f>
        <v>#N/A</v>
      </c>
      <c r="N812" s="5" t="e">
        <f>VLOOKUP(X812,[7]Inputs!$A:$H,7,FALSE)</f>
        <v>#N/A</v>
      </c>
      <c r="O812">
        <v>0</v>
      </c>
      <c r="P812">
        <v>0.32500000000000001</v>
      </c>
      <c r="Q812">
        <v>2.5220965</v>
      </c>
      <c r="R812">
        <v>3.9E-2</v>
      </c>
      <c r="S812">
        <f>SQRT((100/(J812*[7]Inputs!$B$9))^2/(K812^2+1))*[7]Inputs!$B$8^2/100</f>
        <v>3.1550440642649038</v>
      </c>
      <c r="T812">
        <f>SQRT((100/(J812*[7]Inputs!$B$9))^2-SQRT((100/(J812*[7]Inputs!$B$9))^2/(K812^2+1))^2)*[7]Inputs!$B$8^2/100/2/PI()/50</f>
        <v>4.9008947789649086E-2</v>
      </c>
      <c r="U812">
        <v>0</v>
      </c>
      <c r="V812">
        <v>2</v>
      </c>
      <c r="W812" t="str">
        <f t="shared" si="31"/>
        <v>PSCAD_SMIB_SF_5255_SCR10.66_XR4.88_P1_Q0_PP.Unbalanced.3</v>
      </c>
      <c r="X812" t="str">
        <f t="shared" si="32"/>
        <v>1_0_10.66_4.88</v>
      </c>
      <c r="Z812">
        <v>0</v>
      </c>
    </row>
    <row r="813" spans="1:26" x14ac:dyDescent="0.25">
      <c r="A813" t="s">
        <v>949</v>
      </c>
      <c r="B813" t="s">
        <v>55</v>
      </c>
      <c r="C813" t="s">
        <v>20</v>
      </c>
      <c r="D813" t="s">
        <v>1371</v>
      </c>
      <c r="E813" s="10">
        <v>5255</v>
      </c>
      <c r="F813" t="s">
        <v>305</v>
      </c>
      <c r="G813">
        <v>25</v>
      </c>
      <c r="H813">
        <v>1</v>
      </c>
      <c r="I813" s="7">
        <v>0.39500000000000002</v>
      </c>
      <c r="J813" s="7">
        <v>10.66</v>
      </c>
      <c r="K813" s="7">
        <v>4.88</v>
      </c>
      <c r="L813" s="5" t="e">
        <f>VLOOKUP(X813,[7]Inputs!$A:$F,6,FALSE)</f>
        <v>#N/A</v>
      </c>
      <c r="M813" s="5" t="e">
        <f>VLOOKUP(X813,[7]Inputs!$A:$H,8,FALSE)</f>
        <v>#N/A</v>
      </c>
      <c r="N813" s="5" t="e">
        <f>VLOOKUP(X813,[7]Inputs!$A:$H,7,FALSE)</f>
        <v>#N/A</v>
      </c>
      <c r="O813">
        <v>0</v>
      </c>
      <c r="P813">
        <v>0.32500000000000001</v>
      </c>
      <c r="Q813">
        <v>1E-3</v>
      </c>
      <c r="R813">
        <v>0</v>
      </c>
      <c r="S813">
        <f>SQRT((100/(J813*[7]Inputs!$B$9))^2/(K813^2+1))*[7]Inputs!$B$8^2/100</f>
        <v>3.1550440642649038</v>
      </c>
      <c r="T813">
        <f>SQRT((100/(J813*[7]Inputs!$B$9))^2-SQRT((100/(J813*[7]Inputs!$B$9))^2/(K813^2+1))^2)*[7]Inputs!$B$8^2/100/2/PI()/50</f>
        <v>4.9008947789649086E-2</v>
      </c>
      <c r="U813">
        <v>0</v>
      </c>
      <c r="V813">
        <v>0</v>
      </c>
      <c r="W813" t="str">
        <f t="shared" si="31"/>
        <v>PSCAD_SMIB_SF_5255_SCR10.66_XR4.88_P1_Q0.395_PP.Unbalanced.4</v>
      </c>
      <c r="X813" t="str">
        <f t="shared" si="32"/>
        <v>1_0.395_10.66_4.88</v>
      </c>
      <c r="Z813">
        <v>0</v>
      </c>
    </row>
    <row r="814" spans="1:26" x14ac:dyDescent="0.25">
      <c r="A814" t="s">
        <v>950</v>
      </c>
      <c r="B814" t="s">
        <v>55</v>
      </c>
      <c r="C814" t="s">
        <v>20</v>
      </c>
      <c r="D814" t="s">
        <v>1371</v>
      </c>
      <c r="E814" s="10">
        <v>5255</v>
      </c>
      <c r="F814" t="s">
        <v>305</v>
      </c>
      <c r="G814">
        <v>25</v>
      </c>
      <c r="H814">
        <v>1</v>
      </c>
      <c r="I814" s="7">
        <v>0.39500000000000002</v>
      </c>
      <c r="J814" s="7">
        <v>10.66</v>
      </c>
      <c r="K814" s="7">
        <v>4.88</v>
      </c>
      <c r="L814" s="5" t="e">
        <f>VLOOKUP(X814,[7]Inputs!$A:$F,6,FALSE)</f>
        <v>#N/A</v>
      </c>
      <c r="M814" s="5" t="e">
        <f>VLOOKUP(X814,[7]Inputs!$A:$H,8,FALSE)</f>
        <v>#N/A</v>
      </c>
      <c r="N814" s="5" t="e">
        <f>VLOOKUP(X814,[7]Inputs!$A:$H,7,FALSE)</f>
        <v>#N/A</v>
      </c>
      <c r="O814">
        <v>0</v>
      </c>
      <c r="P814">
        <v>0.32500000000000001</v>
      </c>
      <c r="Q814">
        <v>1.26104825</v>
      </c>
      <c r="R814">
        <v>0.02</v>
      </c>
      <c r="S814">
        <f>SQRT((100/(J814*[7]Inputs!$B$9))^2/(K814^2+1))*[7]Inputs!$B$8^2/100</f>
        <v>3.1550440642649038</v>
      </c>
      <c r="T814">
        <f>SQRT((100/(J814*[7]Inputs!$B$9))^2-SQRT((100/(J814*[7]Inputs!$B$9))^2/(K814^2+1))^2)*[7]Inputs!$B$8^2/100/2/PI()/50</f>
        <v>4.9008947789649086E-2</v>
      </c>
      <c r="U814">
        <v>0</v>
      </c>
      <c r="V814">
        <v>1</v>
      </c>
      <c r="W814" t="str">
        <f t="shared" si="31"/>
        <v>PSCAD_SMIB_SF_5255_SCR10.66_XR4.88_P1_Q0.395_PP.Unbalanced.5</v>
      </c>
      <c r="X814" t="str">
        <f t="shared" si="32"/>
        <v>1_0.395_10.66_4.88</v>
      </c>
      <c r="Z814">
        <v>0</v>
      </c>
    </row>
    <row r="815" spans="1:26" x14ac:dyDescent="0.25">
      <c r="A815" t="s">
        <v>951</v>
      </c>
      <c r="B815" t="s">
        <v>55</v>
      </c>
      <c r="C815" t="s">
        <v>20</v>
      </c>
      <c r="D815" t="s">
        <v>1371</v>
      </c>
      <c r="E815" s="10">
        <v>5255</v>
      </c>
      <c r="F815" t="s">
        <v>305</v>
      </c>
      <c r="G815">
        <v>25</v>
      </c>
      <c r="H815">
        <v>1</v>
      </c>
      <c r="I815" s="7">
        <v>0.39500000000000002</v>
      </c>
      <c r="J815" s="7">
        <v>10.66</v>
      </c>
      <c r="K815" s="7">
        <v>4.88</v>
      </c>
      <c r="L815" s="5" t="e">
        <f>VLOOKUP(X815,[7]Inputs!$A:$F,6,FALSE)</f>
        <v>#N/A</v>
      </c>
      <c r="M815" s="5" t="e">
        <f>VLOOKUP(X815,[7]Inputs!$A:$H,8,FALSE)</f>
        <v>#N/A</v>
      </c>
      <c r="N815" s="5" t="e">
        <f>VLOOKUP(X815,[7]Inputs!$A:$H,7,FALSE)</f>
        <v>#N/A</v>
      </c>
      <c r="O815">
        <v>0</v>
      </c>
      <c r="P815">
        <v>0.32500000000000001</v>
      </c>
      <c r="Q815">
        <v>2.5220965</v>
      </c>
      <c r="R815">
        <v>3.9E-2</v>
      </c>
      <c r="S815">
        <f>SQRT((100/(J815*[7]Inputs!$B$9))^2/(K815^2+1))*[7]Inputs!$B$8^2/100</f>
        <v>3.1550440642649038</v>
      </c>
      <c r="T815">
        <f>SQRT((100/(J815*[7]Inputs!$B$9))^2-SQRT((100/(J815*[7]Inputs!$B$9))^2/(K815^2+1))^2)*[7]Inputs!$B$8^2/100/2/PI()/50</f>
        <v>4.9008947789649086E-2</v>
      </c>
      <c r="U815">
        <v>0</v>
      </c>
      <c r="V815">
        <v>2</v>
      </c>
      <c r="W815" t="str">
        <f t="shared" si="31"/>
        <v>PSCAD_SMIB_SF_5255_SCR10.66_XR4.88_P1_Q0.395_PP.Unbalanced.6</v>
      </c>
      <c r="X815" t="str">
        <f t="shared" si="32"/>
        <v>1_0.395_10.66_4.88</v>
      </c>
      <c r="Z815">
        <v>0</v>
      </c>
    </row>
    <row r="816" spans="1:26" x14ac:dyDescent="0.25">
      <c r="A816" t="s">
        <v>952</v>
      </c>
      <c r="B816" t="s">
        <v>55</v>
      </c>
      <c r="C816" t="s">
        <v>20</v>
      </c>
      <c r="D816" t="s">
        <v>1371</v>
      </c>
      <c r="E816" s="10">
        <v>5255</v>
      </c>
      <c r="F816" t="s">
        <v>305</v>
      </c>
      <c r="G816">
        <v>25</v>
      </c>
      <c r="H816">
        <v>1</v>
      </c>
      <c r="I816" s="7">
        <v>-0.39500000000000002</v>
      </c>
      <c r="J816" s="7">
        <v>10.66</v>
      </c>
      <c r="K816" s="7">
        <v>4.88</v>
      </c>
      <c r="L816" s="5" t="e">
        <f>VLOOKUP(X816,[7]Inputs!$A:$F,6,FALSE)</f>
        <v>#N/A</v>
      </c>
      <c r="M816" s="5" t="e">
        <f>VLOOKUP(X816,[7]Inputs!$A:$H,8,FALSE)</f>
        <v>#N/A</v>
      </c>
      <c r="N816" s="5" t="e">
        <f>VLOOKUP(X816,[7]Inputs!$A:$H,7,FALSE)</f>
        <v>#N/A</v>
      </c>
      <c r="O816">
        <v>0</v>
      </c>
      <c r="P816">
        <v>0.32500000000000001</v>
      </c>
      <c r="Q816">
        <v>1E-3</v>
      </c>
      <c r="R816">
        <v>0</v>
      </c>
      <c r="S816">
        <f>SQRT((100/(J816*[7]Inputs!$B$9))^2/(K816^2+1))*[7]Inputs!$B$8^2/100</f>
        <v>3.1550440642649038</v>
      </c>
      <c r="T816">
        <f>SQRT((100/(J816*[7]Inputs!$B$9))^2-SQRT((100/(J816*[7]Inputs!$B$9))^2/(K816^2+1))^2)*[7]Inputs!$B$8^2/100/2/PI()/50</f>
        <v>4.9008947789649086E-2</v>
      </c>
      <c r="U816">
        <v>0</v>
      </c>
      <c r="V816">
        <v>0</v>
      </c>
      <c r="W816" t="str">
        <f t="shared" si="31"/>
        <v>PSCAD_SMIB_SF_5255_SCR10.66_XR4.88_P1_Q-0.395_PP.Unbalanced.7</v>
      </c>
      <c r="X816" t="str">
        <f t="shared" si="32"/>
        <v>1_-0.395_10.66_4.88</v>
      </c>
      <c r="Z816">
        <v>0</v>
      </c>
    </row>
    <row r="817" spans="1:26" x14ac:dyDescent="0.25">
      <c r="A817" t="s">
        <v>953</v>
      </c>
      <c r="B817" t="s">
        <v>55</v>
      </c>
      <c r="C817" t="s">
        <v>20</v>
      </c>
      <c r="D817" t="s">
        <v>1371</v>
      </c>
      <c r="E817" s="10">
        <v>5255</v>
      </c>
      <c r="F817" t="s">
        <v>305</v>
      </c>
      <c r="G817">
        <v>25</v>
      </c>
      <c r="H817">
        <v>1</v>
      </c>
      <c r="I817" s="7">
        <v>-0.39500000000000002</v>
      </c>
      <c r="J817" s="7">
        <v>10.66</v>
      </c>
      <c r="K817" s="7">
        <v>4.88</v>
      </c>
      <c r="L817" s="5" t="e">
        <f>VLOOKUP(X817,[7]Inputs!$A:$F,6,FALSE)</f>
        <v>#N/A</v>
      </c>
      <c r="M817" s="5" t="e">
        <f>VLOOKUP(X817,[7]Inputs!$A:$H,8,FALSE)</f>
        <v>#N/A</v>
      </c>
      <c r="N817" s="5" t="e">
        <f>VLOOKUP(X817,[7]Inputs!$A:$H,7,FALSE)</f>
        <v>#N/A</v>
      </c>
      <c r="O817">
        <v>0</v>
      </c>
      <c r="P817">
        <v>0.32500000000000001</v>
      </c>
      <c r="Q817">
        <v>1.26104825</v>
      </c>
      <c r="R817">
        <v>0.02</v>
      </c>
      <c r="S817">
        <f>SQRT((100/(J817*[7]Inputs!$B$9))^2/(K817^2+1))*[7]Inputs!$B$8^2/100</f>
        <v>3.1550440642649038</v>
      </c>
      <c r="T817">
        <f>SQRT((100/(J817*[7]Inputs!$B$9))^2-SQRT((100/(J817*[7]Inputs!$B$9))^2/(K817^2+1))^2)*[7]Inputs!$B$8^2/100/2/PI()/50</f>
        <v>4.9008947789649086E-2</v>
      </c>
      <c r="U817">
        <v>0</v>
      </c>
      <c r="V817">
        <v>1</v>
      </c>
      <c r="W817" t="str">
        <f t="shared" si="31"/>
        <v>PSCAD_SMIB_SF_5255_SCR10.66_XR4.88_P1_Q-0.395_PP.Unbalanced.8</v>
      </c>
      <c r="X817" t="str">
        <f t="shared" si="32"/>
        <v>1_-0.395_10.66_4.88</v>
      </c>
      <c r="Z817">
        <v>0</v>
      </c>
    </row>
    <row r="818" spans="1:26" x14ac:dyDescent="0.25">
      <c r="A818" t="s">
        <v>954</v>
      </c>
      <c r="B818" t="s">
        <v>55</v>
      </c>
      <c r="C818" t="s">
        <v>20</v>
      </c>
      <c r="D818" t="s">
        <v>1371</v>
      </c>
      <c r="E818" s="10">
        <v>5255</v>
      </c>
      <c r="F818" t="s">
        <v>305</v>
      </c>
      <c r="G818">
        <v>25</v>
      </c>
      <c r="H818">
        <v>1</v>
      </c>
      <c r="I818" s="7">
        <v>-0.39500000000000002</v>
      </c>
      <c r="J818" s="7">
        <v>10.66</v>
      </c>
      <c r="K818" s="7">
        <v>4.88</v>
      </c>
      <c r="L818" s="5" t="e">
        <f>VLOOKUP(X818,[7]Inputs!$A:$F,6,FALSE)</f>
        <v>#N/A</v>
      </c>
      <c r="M818" s="5" t="e">
        <f>VLOOKUP(X818,[7]Inputs!$A:$H,8,FALSE)</f>
        <v>#N/A</v>
      </c>
      <c r="N818" s="5" t="e">
        <f>VLOOKUP(X818,[7]Inputs!$A:$H,7,FALSE)</f>
        <v>#N/A</v>
      </c>
      <c r="O818">
        <v>0</v>
      </c>
      <c r="P818">
        <v>0.32500000000000001</v>
      </c>
      <c r="Q818">
        <v>2.5220965</v>
      </c>
      <c r="R818">
        <v>3.9E-2</v>
      </c>
      <c r="S818">
        <f>SQRT((100/(J818*[7]Inputs!$B$9))^2/(K818^2+1))*[7]Inputs!$B$8^2/100</f>
        <v>3.1550440642649038</v>
      </c>
      <c r="T818">
        <f>SQRT((100/(J818*[7]Inputs!$B$9))^2-SQRT((100/(J818*[7]Inputs!$B$9))^2/(K818^2+1))^2)*[7]Inputs!$B$8^2/100/2/PI()/50</f>
        <v>4.9008947789649086E-2</v>
      </c>
      <c r="U818">
        <v>0</v>
      </c>
      <c r="V818">
        <v>2</v>
      </c>
      <c r="W818" t="str">
        <f t="shared" si="31"/>
        <v>PSCAD_SMIB_SF_5255_SCR10.66_XR4.88_P1_Q-0.395_PP.Unbalanced.9</v>
      </c>
      <c r="X818" t="str">
        <f t="shared" si="32"/>
        <v>1_-0.395_10.66_4.88</v>
      </c>
      <c r="Z818">
        <v>0</v>
      </c>
    </row>
    <row r="819" spans="1:26" x14ac:dyDescent="0.25">
      <c r="A819" t="s">
        <v>955</v>
      </c>
      <c r="B819" t="s">
        <v>55</v>
      </c>
      <c r="C819" t="s">
        <v>20</v>
      </c>
      <c r="D819" t="s">
        <v>1371</v>
      </c>
      <c r="E819" s="10">
        <v>5255</v>
      </c>
      <c r="F819" t="s">
        <v>305</v>
      </c>
      <c r="G819">
        <v>25</v>
      </c>
      <c r="H819">
        <v>1</v>
      </c>
      <c r="I819" s="7">
        <v>0</v>
      </c>
      <c r="J819" s="7">
        <v>6.07</v>
      </c>
      <c r="K819" s="7">
        <v>4.3499999999999996</v>
      </c>
      <c r="L819" s="5" t="e">
        <f>VLOOKUP(X819,[7]Inputs!$A:$F,6,FALSE)</f>
        <v>#N/A</v>
      </c>
      <c r="M819" s="5" t="e">
        <f>VLOOKUP(X819,[7]Inputs!$A:$H,8,FALSE)</f>
        <v>#N/A</v>
      </c>
      <c r="N819" s="5" t="e">
        <f>VLOOKUP(X819,[7]Inputs!$A:$H,7,FALSE)</f>
        <v>#N/A</v>
      </c>
      <c r="O819">
        <v>0</v>
      </c>
      <c r="P819">
        <v>0.32500000000000001</v>
      </c>
      <c r="Q819">
        <v>1E-3</v>
      </c>
      <c r="R819">
        <v>0</v>
      </c>
      <c r="S819">
        <f>SQRT((100/(J819*[7]Inputs!$B$9))^2/(K819^2+1))*[7]Inputs!$B$8^2/100</f>
        <v>6.1837783479536759</v>
      </c>
      <c r="T819">
        <f>SQRT((100/(J819*[7]Inputs!$B$9))^2-SQRT((100/(J819*[7]Inputs!$B$9))^2/(K819^2+1))^2)*[7]Inputs!$B$8^2/100/2/PI()/50</f>
        <v>8.5623563522347179E-2</v>
      </c>
      <c r="U819">
        <v>0</v>
      </c>
      <c r="V819">
        <v>0</v>
      </c>
      <c r="W819" t="str">
        <f t="shared" si="31"/>
        <v>PSCAD_SMIB_SF_5255_SCR6.07_XR4.35_P1_Q0_PP.Unbalanced.10</v>
      </c>
      <c r="X819" t="str">
        <f t="shared" si="32"/>
        <v>1_0_6.07_4.35</v>
      </c>
      <c r="Z819">
        <v>0</v>
      </c>
    </row>
    <row r="820" spans="1:26" x14ac:dyDescent="0.25">
      <c r="A820" t="s">
        <v>956</v>
      </c>
      <c r="B820" t="s">
        <v>55</v>
      </c>
      <c r="C820" t="s">
        <v>20</v>
      </c>
      <c r="D820" t="s">
        <v>1371</v>
      </c>
      <c r="E820" s="10">
        <v>5255</v>
      </c>
      <c r="F820" t="s">
        <v>305</v>
      </c>
      <c r="G820">
        <v>25</v>
      </c>
      <c r="H820">
        <v>1</v>
      </c>
      <c r="I820" s="7">
        <v>0</v>
      </c>
      <c r="J820" s="7">
        <v>6.07</v>
      </c>
      <c r="K820" s="7">
        <v>4.3499999999999996</v>
      </c>
      <c r="L820" s="5" t="e">
        <f>VLOOKUP(X820,[7]Inputs!$A:$F,6,FALSE)</f>
        <v>#N/A</v>
      </c>
      <c r="M820" s="5" t="e">
        <f>VLOOKUP(X820,[7]Inputs!$A:$H,8,FALSE)</f>
        <v>#N/A</v>
      </c>
      <c r="N820" s="5" t="e">
        <f>VLOOKUP(X820,[7]Inputs!$A:$H,7,FALSE)</f>
        <v>#N/A</v>
      </c>
      <c r="O820">
        <v>0</v>
      </c>
      <c r="P820">
        <v>0.32500000000000001</v>
      </c>
      <c r="Q820">
        <v>2.4720243800000001</v>
      </c>
      <c r="R820">
        <v>3.4000000000000002E-2</v>
      </c>
      <c r="S820">
        <f>SQRT((100/(J820*[7]Inputs!$B$9))^2/(K820^2+1))*[7]Inputs!$B$8^2/100</f>
        <v>6.1837783479536759</v>
      </c>
      <c r="T820">
        <f>SQRT((100/(J820*[7]Inputs!$B$9))^2-SQRT((100/(J820*[7]Inputs!$B$9))^2/(K820^2+1))^2)*[7]Inputs!$B$8^2/100/2/PI()/50</f>
        <v>8.5623563522347179E-2</v>
      </c>
      <c r="U820">
        <v>0</v>
      </c>
      <c r="V820">
        <v>1</v>
      </c>
      <c r="W820" t="str">
        <f t="shared" si="31"/>
        <v>PSCAD_SMIB_SF_5255_SCR6.07_XR4.35_P1_Q0_PP.Unbalanced.11</v>
      </c>
      <c r="X820" t="str">
        <f t="shared" si="32"/>
        <v>1_0_6.07_4.35</v>
      </c>
      <c r="Z820">
        <v>0</v>
      </c>
    </row>
    <row r="821" spans="1:26" x14ac:dyDescent="0.25">
      <c r="A821" t="s">
        <v>957</v>
      </c>
      <c r="B821" t="s">
        <v>55</v>
      </c>
      <c r="C821" t="s">
        <v>20</v>
      </c>
      <c r="D821" t="s">
        <v>1371</v>
      </c>
      <c r="E821" s="10">
        <v>5255</v>
      </c>
      <c r="F821" t="s">
        <v>305</v>
      </c>
      <c r="G821">
        <v>25</v>
      </c>
      <c r="H821">
        <v>1</v>
      </c>
      <c r="I821" s="7">
        <v>0</v>
      </c>
      <c r="J821" s="7">
        <v>6.07</v>
      </c>
      <c r="K821" s="7">
        <v>4.3499999999999996</v>
      </c>
      <c r="L821" s="5" t="e">
        <f>VLOOKUP(X821,[7]Inputs!$A:$F,6,FALSE)</f>
        <v>#N/A</v>
      </c>
      <c r="M821" s="5" t="e">
        <f>VLOOKUP(X821,[7]Inputs!$A:$H,8,FALSE)</f>
        <v>#N/A</v>
      </c>
      <c r="N821" s="5" t="e">
        <f>VLOOKUP(X821,[7]Inputs!$A:$H,7,FALSE)</f>
        <v>#N/A</v>
      </c>
      <c r="O821">
        <v>0</v>
      </c>
      <c r="P821">
        <v>0.32500000000000001</v>
      </c>
      <c r="Q821">
        <v>4.9440487600000003</v>
      </c>
      <c r="R821">
        <v>6.8000000000000005E-2</v>
      </c>
      <c r="S821">
        <f>SQRT((100/(J821*[7]Inputs!$B$9))^2/(K821^2+1))*[7]Inputs!$B$8^2/100</f>
        <v>6.1837783479536759</v>
      </c>
      <c r="T821">
        <f>SQRT((100/(J821*[7]Inputs!$B$9))^2-SQRT((100/(J821*[7]Inputs!$B$9))^2/(K821^2+1))^2)*[7]Inputs!$B$8^2/100/2/PI()/50</f>
        <v>8.5623563522347179E-2</v>
      </c>
      <c r="U821">
        <v>0</v>
      </c>
      <c r="V821">
        <v>2</v>
      </c>
      <c r="W821" t="str">
        <f t="shared" si="31"/>
        <v>PSCAD_SMIB_SF_5255_SCR6.07_XR4.35_P1_Q0_PP.Unbalanced.12</v>
      </c>
      <c r="X821" t="str">
        <f t="shared" si="32"/>
        <v>1_0_6.07_4.35</v>
      </c>
      <c r="Z821">
        <v>0</v>
      </c>
    </row>
    <row r="822" spans="1:26" x14ac:dyDescent="0.25">
      <c r="A822" t="s">
        <v>958</v>
      </c>
      <c r="B822" t="s">
        <v>55</v>
      </c>
      <c r="C822" t="s">
        <v>20</v>
      </c>
      <c r="D822" t="s">
        <v>1371</v>
      </c>
      <c r="E822" s="10">
        <v>5255</v>
      </c>
      <c r="F822" t="s">
        <v>305</v>
      </c>
      <c r="G822">
        <v>25</v>
      </c>
      <c r="H822">
        <v>1</v>
      </c>
      <c r="I822" s="7">
        <v>0.39500000000000002</v>
      </c>
      <c r="J822" s="7">
        <v>6.07</v>
      </c>
      <c r="K822" s="7">
        <v>4.3499999999999996</v>
      </c>
      <c r="L822" s="5" t="e">
        <f>VLOOKUP(X822,[7]Inputs!$A:$F,6,FALSE)</f>
        <v>#N/A</v>
      </c>
      <c r="M822" s="5" t="e">
        <f>VLOOKUP(X822,[7]Inputs!$A:$H,8,FALSE)</f>
        <v>#N/A</v>
      </c>
      <c r="N822" s="5" t="e">
        <f>VLOOKUP(X822,[7]Inputs!$A:$H,7,FALSE)</f>
        <v>#N/A</v>
      </c>
      <c r="O822">
        <v>0</v>
      </c>
      <c r="P822">
        <v>0.32500000000000001</v>
      </c>
      <c r="Q822">
        <v>1E-3</v>
      </c>
      <c r="R822">
        <v>0</v>
      </c>
      <c r="S822">
        <f>SQRT((100/(J822*[7]Inputs!$B$9))^2/(K822^2+1))*[7]Inputs!$B$8^2/100</f>
        <v>6.1837783479536759</v>
      </c>
      <c r="T822">
        <f>SQRT((100/(J822*[7]Inputs!$B$9))^2-SQRT((100/(J822*[7]Inputs!$B$9))^2/(K822^2+1))^2)*[7]Inputs!$B$8^2/100/2/PI()/50</f>
        <v>8.5623563522347179E-2</v>
      </c>
      <c r="U822">
        <v>0</v>
      </c>
      <c r="V822">
        <v>0</v>
      </c>
      <c r="W822" t="str">
        <f t="shared" si="31"/>
        <v>PSCAD_SMIB_SF_5255_SCR6.07_XR4.35_P1_Q0.395_PP.Unbalanced.13</v>
      </c>
      <c r="X822" t="str">
        <f t="shared" si="32"/>
        <v>1_0.395_6.07_4.35</v>
      </c>
      <c r="Z822">
        <v>0</v>
      </c>
    </row>
    <row r="823" spans="1:26" x14ac:dyDescent="0.25">
      <c r="A823" t="s">
        <v>959</v>
      </c>
      <c r="B823" t="s">
        <v>55</v>
      </c>
      <c r="C823" t="s">
        <v>20</v>
      </c>
      <c r="D823" t="s">
        <v>1371</v>
      </c>
      <c r="E823" s="10">
        <v>5255</v>
      </c>
      <c r="F823" t="s">
        <v>305</v>
      </c>
      <c r="G823">
        <v>25</v>
      </c>
      <c r="H823">
        <v>1</v>
      </c>
      <c r="I823" s="7">
        <v>0.39500000000000002</v>
      </c>
      <c r="J823" s="7">
        <v>6.07</v>
      </c>
      <c r="K823" s="7">
        <v>4.3499999999999996</v>
      </c>
      <c r="L823" s="5" t="e">
        <f>VLOOKUP(X823,[7]Inputs!$A:$F,6,FALSE)</f>
        <v>#N/A</v>
      </c>
      <c r="M823" s="5" t="e">
        <f>VLOOKUP(X823,[7]Inputs!$A:$H,8,FALSE)</f>
        <v>#N/A</v>
      </c>
      <c r="N823" s="5" t="e">
        <f>VLOOKUP(X823,[7]Inputs!$A:$H,7,FALSE)</f>
        <v>#N/A</v>
      </c>
      <c r="O823">
        <v>0</v>
      </c>
      <c r="P823">
        <v>0.32500000000000001</v>
      </c>
      <c r="Q823">
        <v>2.4720243800000001</v>
      </c>
      <c r="R823">
        <v>3.4000000000000002E-2</v>
      </c>
      <c r="S823">
        <f>SQRT((100/(J823*[7]Inputs!$B$9))^2/(K823^2+1))*[7]Inputs!$B$8^2/100</f>
        <v>6.1837783479536759</v>
      </c>
      <c r="T823">
        <f>SQRT((100/(J823*[7]Inputs!$B$9))^2-SQRT((100/(J823*[7]Inputs!$B$9))^2/(K823^2+1))^2)*[7]Inputs!$B$8^2/100/2/PI()/50</f>
        <v>8.5623563522347179E-2</v>
      </c>
      <c r="U823">
        <v>0</v>
      </c>
      <c r="V823">
        <v>1</v>
      </c>
      <c r="W823" t="str">
        <f t="shared" si="31"/>
        <v>PSCAD_SMIB_SF_5255_SCR6.07_XR4.35_P1_Q0.395_PP.Unbalanced.14</v>
      </c>
      <c r="X823" t="str">
        <f t="shared" si="32"/>
        <v>1_0.395_6.07_4.35</v>
      </c>
      <c r="Z823">
        <v>0</v>
      </c>
    </row>
    <row r="824" spans="1:26" x14ac:dyDescent="0.25">
      <c r="A824" t="s">
        <v>960</v>
      </c>
      <c r="B824" t="s">
        <v>55</v>
      </c>
      <c r="C824" t="s">
        <v>20</v>
      </c>
      <c r="D824" t="s">
        <v>1371</v>
      </c>
      <c r="E824" s="10">
        <v>5255</v>
      </c>
      <c r="F824" t="s">
        <v>305</v>
      </c>
      <c r="G824">
        <v>25</v>
      </c>
      <c r="H824">
        <v>1</v>
      </c>
      <c r="I824" s="7">
        <v>0.39500000000000002</v>
      </c>
      <c r="J824" s="7">
        <v>6.07</v>
      </c>
      <c r="K824" s="7">
        <v>4.3499999999999996</v>
      </c>
      <c r="L824" s="5" t="e">
        <f>VLOOKUP(X824,[7]Inputs!$A:$F,6,FALSE)</f>
        <v>#N/A</v>
      </c>
      <c r="M824" s="5" t="e">
        <f>VLOOKUP(X824,[7]Inputs!$A:$H,8,FALSE)</f>
        <v>#N/A</v>
      </c>
      <c r="N824" s="5" t="e">
        <f>VLOOKUP(X824,[7]Inputs!$A:$H,7,FALSE)</f>
        <v>#N/A</v>
      </c>
      <c r="O824">
        <v>0</v>
      </c>
      <c r="P824">
        <v>0.32500000000000001</v>
      </c>
      <c r="Q824">
        <v>4.9440487600000003</v>
      </c>
      <c r="R824">
        <v>6.8000000000000005E-2</v>
      </c>
      <c r="S824">
        <f>SQRT((100/(J824*[7]Inputs!$B$9))^2/(K824^2+1))*[7]Inputs!$B$8^2/100</f>
        <v>6.1837783479536759</v>
      </c>
      <c r="T824">
        <f>SQRT((100/(J824*[7]Inputs!$B$9))^2-SQRT((100/(J824*[7]Inputs!$B$9))^2/(K824^2+1))^2)*[7]Inputs!$B$8^2/100/2/PI()/50</f>
        <v>8.5623563522347179E-2</v>
      </c>
      <c r="U824">
        <v>0</v>
      </c>
      <c r="V824">
        <v>2</v>
      </c>
      <c r="W824" t="str">
        <f t="shared" si="31"/>
        <v>PSCAD_SMIB_SF_5255_SCR6.07_XR4.35_P1_Q0.395_PP.Unbalanced.15</v>
      </c>
      <c r="X824" t="str">
        <f t="shared" si="32"/>
        <v>1_0.395_6.07_4.35</v>
      </c>
      <c r="Z824">
        <v>0</v>
      </c>
    </row>
    <row r="825" spans="1:26" x14ac:dyDescent="0.25">
      <c r="A825" t="s">
        <v>961</v>
      </c>
      <c r="B825" t="s">
        <v>55</v>
      </c>
      <c r="C825" t="s">
        <v>20</v>
      </c>
      <c r="D825" t="s">
        <v>1371</v>
      </c>
      <c r="E825" s="10">
        <v>5255</v>
      </c>
      <c r="F825" t="s">
        <v>305</v>
      </c>
      <c r="G825">
        <v>25</v>
      </c>
      <c r="H825">
        <v>1</v>
      </c>
      <c r="I825" s="7">
        <v>-0.39500000000000002</v>
      </c>
      <c r="J825" s="7">
        <v>6.07</v>
      </c>
      <c r="K825" s="7">
        <v>4.3499999999999996</v>
      </c>
      <c r="L825" s="5" t="e">
        <f>VLOOKUP(X825,[7]Inputs!$A:$F,6,FALSE)</f>
        <v>#N/A</v>
      </c>
      <c r="M825" s="5" t="e">
        <f>VLOOKUP(X825,[7]Inputs!$A:$H,8,FALSE)</f>
        <v>#N/A</v>
      </c>
      <c r="N825" s="5" t="e">
        <f>VLOOKUP(X825,[7]Inputs!$A:$H,7,FALSE)</f>
        <v>#N/A</v>
      </c>
      <c r="O825">
        <v>0</v>
      </c>
      <c r="P825">
        <v>0.32500000000000001</v>
      </c>
      <c r="Q825">
        <v>1E-3</v>
      </c>
      <c r="R825">
        <v>0</v>
      </c>
      <c r="S825">
        <f>SQRT((100/(J825*[7]Inputs!$B$9))^2/(K825^2+1))*[7]Inputs!$B$8^2/100</f>
        <v>6.1837783479536759</v>
      </c>
      <c r="T825">
        <f>SQRT((100/(J825*[7]Inputs!$B$9))^2-SQRT((100/(J825*[7]Inputs!$B$9))^2/(K825^2+1))^2)*[7]Inputs!$B$8^2/100/2/PI()/50</f>
        <v>8.5623563522347179E-2</v>
      </c>
      <c r="U825">
        <v>0</v>
      </c>
      <c r="V825">
        <v>0</v>
      </c>
      <c r="W825" t="str">
        <f t="shared" si="31"/>
        <v>PSCAD_SMIB_SF_5255_SCR6.07_XR4.35_P1_Q-0.395_PP.Unbalanced.16</v>
      </c>
      <c r="X825" t="str">
        <f t="shared" si="32"/>
        <v>1_-0.395_6.07_4.35</v>
      </c>
      <c r="Z825">
        <v>0</v>
      </c>
    </row>
    <row r="826" spans="1:26" x14ac:dyDescent="0.25">
      <c r="A826" t="s">
        <v>962</v>
      </c>
      <c r="B826" t="s">
        <v>55</v>
      </c>
      <c r="C826" t="s">
        <v>20</v>
      </c>
      <c r="D826" t="s">
        <v>1371</v>
      </c>
      <c r="E826" s="10">
        <v>5255</v>
      </c>
      <c r="F826" t="s">
        <v>305</v>
      </c>
      <c r="G826">
        <v>25</v>
      </c>
      <c r="H826">
        <v>1</v>
      </c>
      <c r="I826" s="7">
        <v>-0.39500000000000002</v>
      </c>
      <c r="J826" s="7">
        <v>6.07</v>
      </c>
      <c r="K826" s="7">
        <v>4.3499999999999996</v>
      </c>
      <c r="L826" s="5" t="e">
        <f>VLOOKUP(X826,[7]Inputs!$A:$F,6,FALSE)</f>
        <v>#N/A</v>
      </c>
      <c r="M826" s="5" t="e">
        <f>VLOOKUP(X826,[7]Inputs!$A:$H,8,FALSE)</f>
        <v>#N/A</v>
      </c>
      <c r="N826" s="5" t="e">
        <f>VLOOKUP(X826,[7]Inputs!$A:$H,7,FALSE)</f>
        <v>#N/A</v>
      </c>
      <c r="O826">
        <v>0</v>
      </c>
      <c r="P826">
        <v>0.32500000000000001</v>
      </c>
      <c r="Q826">
        <v>2.4720243800000001</v>
      </c>
      <c r="R826">
        <v>3.4000000000000002E-2</v>
      </c>
      <c r="S826">
        <f>SQRT((100/(J826*[7]Inputs!$B$9))^2/(K826^2+1))*[7]Inputs!$B$8^2/100</f>
        <v>6.1837783479536759</v>
      </c>
      <c r="T826">
        <f>SQRT((100/(J826*[7]Inputs!$B$9))^2-SQRT((100/(J826*[7]Inputs!$B$9))^2/(K826^2+1))^2)*[7]Inputs!$B$8^2/100/2/PI()/50</f>
        <v>8.5623563522347179E-2</v>
      </c>
      <c r="U826">
        <v>0</v>
      </c>
      <c r="V826">
        <v>1</v>
      </c>
      <c r="W826" t="str">
        <f t="shared" si="31"/>
        <v>PSCAD_SMIB_SF_5255_SCR6.07_XR4.35_P1_Q-0.395_PP.Unbalanced.17</v>
      </c>
      <c r="X826" t="str">
        <f t="shared" si="32"/>
        <v>1_-0.395_6.07_4.35</v>
      </c>
      <c r="Z826">
        <v>0</v>
      </c>
    </row>
    <row r="827" spans="1:26" x14ac:dyDescent="0.25">
      <c r="A827" t="s">
        <v>963</v>
      </c>
      <c r="B827" t="s">
        <v>55</v>
      </c>
      <c r="C827" t="s">
        <v>20</v>
      </c>
      <c r="D827" t="s">
        <v>1371</v>
      </c>
      <c r="E827" s="10">
        <v>5255</v>
      </c>
      <c r="F827" t="s">
        <v>305</v>
      </c>
      <c r="G827">
        <v>25</v>
      </c>
      <c r="H827">
        <v>1</v>
      </c>
      <c r="I827" s="7">
        <v>-0.39500000000000002</v>
      </c>
      <c r="J827" s="7">
        <v>6.07</v>
      </c>
      <c r="K827" s="7">
        <v>4.3499999999999996</v>
      </c>
      <c r="L827" s="5" t="e">
        <f>VLOOKUP(X827,[7]Inputs!$A:$F,6,FALSE)</f>
        <v>#N/A</v>
      </c>
      <c r="M827" s="5" t="e">
        <f>VLOOKUP(X827,[7]Inputs!$A:$H,8,FALSE)</f>
        <v>#N/A</v>
      </c>
      <c r="N827" s="5" t="e">
        <f>VLOOKUP(X827,[7]Inputs!$A:$H,7,FALSE)</f>
        <v>#N/A</v>
      </c>
      <c r="O827">
        <v>0</v>
      </c>
      <c r="P827">
        <v>0.32500000000000001</v>
      </c>
      <c r="Q827">
        <v>4.9440487600000003</v>
      </c>
      <c r="R827">
        <v>6.8000000000000005E-2</v>
      </c>
      <c r="S827">
        <f>SQRT((100/(J827*[7]Inputs!$B$9))^2/(K827^2+1))*[7]Inputs!$B$8^2/100</f>
        <v>6.1837783479536759</v>
      </c>
      <c r="T827">
        <f>SQRT((100/(J827*[7]Inputs!$B$9))^2-SQRT((100/(J827*[7]Inputs!$B$9))^2/(K827^2+1))^2)*[7]Inputs!$B$8^2/100/2/PI()/50</f>
        <v>8.5623563522347179E-2</v>
      </c>
      <c r="U827">
        <v>0</v>
      </c>
      <c r="V827">
        <v>2</v>
      </c>
      <c r="W827" t="str">
        <f t="shared" si="31"/>
        <v>PSCAD_SMIB_SF_5255_SCR6.07_XR4.35_P1_Q-0.395_PP.Unbalanced.18</v>
      </c>
      <c r="X827" t="str">
        <f t="shared" si="32"/>
        <v>1_-0.395_6.07_4.35</v>
      </c>
      <c r="Z827">
        <v>0</v>
      </c>
    </row>
    <row r="828" spans="1:26" x14ac:dyDescent="0.25">
      <c r="A828" t="s">
        <v>964</v>
      </c>
      <c r="B828" t="s">
        <v>55</v>
      </c>
      <c r="C828" t="s">
        <v>20</v>
      </c>
      <c r="D828" t="s">
        <v>1371</v>
      </c>
      <c r="E828" s="10">
        <v>5255</v>
      </c>
      <c r="F828" t="s">
        <v>305</v>
      </c>
      <c r="G828">
        <v>25</v>
      </c>
      <c r="H828">
        <v>0</v>
      </c>
      <c r="I828" s="7">
        <v>0</v>
      </c>
      <c r="J828" s="7">
        <v>10.66</v>
      </c>
      <c r="K828" s="7">
        <v>4.88</v>
      </c>
      <c r="L828" s="5" t="e">
        <f>VLOOKUP(X828,[7]Inputs!$A:$F,6,FALSE)</f>
        <v>#N/A</v>
      </c>
      <c r="M828" s="5" t="e">
        <f>VLOOKUP(X828,[7]Inputs!$A:$H,8,FALSE)</f>
        <v>#N/A</v>
      </c>
      <c r="N828" s="5" t="e">
        <f>VLOOKUP(X828,[7]Inputs!$A:$H,7,FALSE)</f>
        <v>#N/A</v>
      </c>
      <c r="O828">
        <v>0</v>
      </c>
      <c r="P828">
        <v>0.32500000000000001</v>
      </c>
      <c r="Q828">
        <v>1E-3</v>
      </c>
      <c r="R828">
        <v>0</v>
      </c>
      <c r="S828">
        <f>SQRT((100/(J828*[7]Inputs!$B$9))^2/(K828^2+1))*[7]Inputs!$B$8^2/100</f>
        <v>3.1550440642649038</v>
      </c>
      <c r="T828">
        <f>SQRT((100/(J828*[7]Inputs!$B$9))^2-SQRT((100/(J828*[7]Inputs!$B$9))^2/(K828^2+1))^2)*[7]Inputs!$B$8^2/100/2/PI()/50</f>
        <v>4.9008947789649086E-2</v>
      </c>
      <c r="U828">
        <v>0</v>
      </c>
      <c r="V828">
        <v>0</v>
      </c>
      <c r="W828" t="str">
        <f t="shared" si="31"/>
        <v>PSCAD_SMIB_SF_5255_SCR10.66_XR4.88_P0_Q0_PP.Unbalanced.19</v>
      </c>
      <c r="X828" t="str">
        <f t="shared" si="32"/>
        <v>0_0_10.66_4.88</v>
      </c>
      <c r="Z828">
        <v>0</v>
      </c>
    </row>
    <row r="829" spans="1:26" x14ac:dyDescent="0.25">
      <c r="A829" t="s">
        <v>965</v>
      </c>
      <c r="B829" t="s">
        <v>55</v>
      </c>
      <c r="C829" t="s">
        <v>20</v>
      </c>
      <c r="D829" t="s">
        <v>1371</v>
      </c>
      <c r="E829" s="10">
        <v>5255</v>
      </c>
      <c r="F829" t="s">
        <v>305</v>
      </c>
      <c r="G829">
        <v>25</v>
      </c>
      <c r="H829">
        <v>0</v>
      </c>
      <c r="I829" s="7">
        <v>0</v>
      </c>
      <c r="J829" s="7">
        <v>10.66</v>
      </c>
      <c r="K829" s="7">
        <v>4.88</v>
      </c>
      <c r="L829" s="5" t="e">
        <f>VLOOKUP(X829,[7]Inputs!$A:$F,6,FALSE)</f>
        <v>#N/A</v>
      </c>
      <c r="M829" s="5" t="e">
        <f>VLOOKUP(X829,[7]Inputs!$A:$H,8,FALSE)</f>
        <v>#N/A</v>
      </c>
      <c r="N829" s="5" t="e">
        <f>VLOOKUP(X829,[7]Inputs!$A:$H,7,FALSE)</f>
        <v>#N/A</v>
      </c>
      <c r="O829">
        <v>0</v>
      </c>
      <c r="P829">
        <v>0.32500000000000001</v>
      </c>
      <c r="Q829">
        <v>1.26104825</v>
      </c>
      <c r="R829">
        <v>0.02</v>
      </c>
      <c r="S829">
        <f>SQRT((100/(J829*[7]Inputs!$B$9))^2/(K829^2+1))*[7]Inputs!$B$8^2/100</f>
        <v>3.1550440642649038</v>
      </c>
      <c r="T829">
        <f>SQRT((100/(J829*[7]Inputs!$B$9))^2-SQRT((100/(J829*[7]Inputs!$B$9))^2/(K829^2+1))^2)*[7]Inputs!$B$8^2/100/2/PI()/50</f>
        <v>4.9008947789649086E-2</v>
      </c>
      <c r="U829">
        <v>0</v>
      </c>
      <c r="V829">
        <v>1</v>
      </c>
      <c r="W829" t="str">
        <f t="shared" si="31"/>
        <v>PSCAD_SMIB_SF_5255_SCR10.66_XR4.88_P0_Q0_PP.Unbalanced.20</v>
      </c>
      <c r="X829" t="str">
        <f t="shared" si="32"/>
        <v>0_0_10.66_4.88</v>
      </c>
      <c r="Z829">
        <v>0</v>
      </c>
    </row>
    <row r="830" spans="1:26" x14ac:dyDescent="0.25">
      <c r="A830" t="s">
        <v>966</v>
      </c>
      <c r="B830" t="s">
        <v>55</v>
      </c>
      <c r="C830" t="s">
        <v>20</v>
      </c>
      <c r="D830" t="s">
        <v>1371</v>
      </c>
      <c r="E830" s="10">
        <v>5255</v>
      </c>
      <c r="F830" t="s">
        <v>305</v>
      </c>
      <c r="G830">
        <v>25</v>
      </c>
      <c r="H830">
        <v>0</v>
      </c>
      <c r="I830" s="7">
        <v>0</v>
      </c>
      <c r="J830" s="7">
        <v>10.66</v>
      </c>
      <c r="K830" s="7">
        <v>4.88</v>
      </c>
      <c r="L830" s="5" t="e">
        <f>VLOOKUP(X830,[7]Inputs!$A:$F,6,FALSE)</f>
        <v>#N/A</v>
      </c>
      <c r="M830" s="5" t="e">
        <f>VLOOKUP(X830,[7]Inputs!$A:$H,8,FALSE)</f>
        <v>#N/A</v>
      </c>
      <c r="N830" s="5" t="e">
        <f>VLOOKUP(X830,[7]Inputs!$A:$H,7,FALSE)</f>
        <v>#N/A</v>
      </c>
      <c r="O830">
        <v>0</v>
      </c>
      <c r="P830">
        <v>0.32500000000000001</v>
      </c>
      <c r="Q830">
        <v>2.5220965</v>
      </c>
      <c r="R830">
        <v>3.9E-2</v>
      </c>
      <c r="S830">
        <f>SQRT((100/(J830*[7]Inputs!$B$9))^2/(K830^2+1))*[7]Inputs!$B$8^2/100</f>
        <v>3.1550440642649038</v>
      </c>
      <c r="T830">
        <f>SQRT((100/(J830*[7]Inputs!$B$9))^2-SQRT((100/(J830*[7]Inputs!$B$9))^2/(K830^2+1))^2)*[7]Inputs!$B$8^2/100/2/PI()/50</f>
        <v>4.9008947789649086E-2</v>
      </c>
      <c r="U830">
        <v>0</v>
      </c>
      <c r="V830">
        <v>2</v>
      </c>
      <c r="W830" t="str">
        <f t="shared" si="31"/>
        <v>PSCAD_SMIB_SF_5255_SCR10.66_XR4.88_P0_Q0_PP.Unbalanced.21</v>
      </c>
      <c r="X830" t="str">
        <f t="shared" si="32"/>
        <v>0_0_10.66_4.88</v>
      </c>
      <c r="Z830">
        <v>0</v>
      </c>
    </row>
    <row r="831" spans="1:26" x14ac:dyDescent="0.25">
      <c r="A831" t="s">
        <v>967</v>
      </c>
      <c r="B831" t="s">
        <v>55</v>
      </c>
      <c r="C831" t="s">
        <v>20</v>
      </c>
      <c r="D831" t="s">
        <v>1371</v>
      </c>
      <c r="E831" s="10">
        <v>5255</v>
      </c>
      <c r="F831" t="s">
        <v>305</v>
      </c>
      <c r="G831">
        <v>25</v>
      </c>
      <c r="H831">
        <v>0</v>
      </c>
      <c r="I831" s="7">
        <v>0.39500000000000002</v>
      </c>
      <c r="J831" s="7">
        <v>10.66</v>
      </c>
      <c r="K831" s="7">
        <v>4.88</v>
      </c>
      <c r="L831" s="5" t="e">
        <f>VLOOKUP(X831,[7]Inputs!$A:$F,6,FALSE)</f>
        <v>#N/A</v>
      </c>
      <c r="M831" s="5" t="e">
        <f>VLOOKUP(X831,[7]Inputs!$A:$H,8,FALSE)</f>
        <v>#N/A</v>
      </c>
      <c r="N831" s="5" t="e">
        <f>VLOOKUP(X831,[7]Inputs!$A:$H,7,FALSE)</f>
        <v>#N/A</v>
      </c>
      <c r="O831">
        <v>0</v>
      </c>
      <c r="P831">
        <v>0.32500000000000001</v>
      </c>
      <c r="Q831">
        <v>1E-3</v>
      </c>
      <c r="R831">
        <v>0</v>
      </c>
      <c r="S831">
        <f>SQRT((100/(J831*[7]Inputs!$B$9))^2/(K831^2+1))*[7]Inputs!$B$8^2/100</f>
        <v>3.1550440642649038</v>
      </c>
      <c r="T831">
        <f>SQRT((100/(J831*[7]Inputs!$B$9))^2-SQRT((100/(J831*[7]Inputs!$B$9))^2/(K831^2+1))^2)*[7]Inputs!$B$8^2/100/2/PI()/50</f>
        <v>4.9008947789649086E-2</v>
      </c>
      <c r="U831">
        <v>0</v>
      </c>
      <c r="V831">
        <v>0</v>
      </c>
      <c r="W831" t="str">
        <f t="shared" si="31"/>
        <v>PSCAD_SMIB_SF_5255_SCR10.66_XR4.88_P0_Q0.395_PP.Unbalanced.22</v>
      </c>
      <c r="X831" t="str">
        <f t="shared" si="32"/>
        <v>0_0.395_10.66_4.88</v>
      </c>
      <c r="Z831">
        <v>0</v>
      </c>
    </row>
    <row r="832" spans="1:26" x14ac:dyDescent="0.25">
      <c r="A832" t="s">
        <v>968</v>
      </c>
      <c r="B832" t="s">
        <v>55</v>
      </c>
      <c r="C832" t="s">
        <v>20</v>
      </c>
      <c r="D832" t="s">
        <v>1371</v>
      </c>
      <c r="E832" s="10">
        <v>5255</v>
      </c>
      <c r="F832" t="s">
        <v>305</v>
      </c>
      <c r="G832">
        <v>25</v>
      </c>
      <c r="H832">
        <v>0</v>
      </c>
      <c r="I832" s="7">
        <v>0.39500000000000002</v>
      </c>
      <c r="J832" s="7">
        <v>10.66</v>
      </c>
      <c r="K832" s="7">
        <v>4.88</v>
      </c>
      <c r="L832" s="5" t="e">
        <f>VLOOKUP(X832,[7]Inputs!$A:$F,6,FALSE)</f>
        <v>#N/A</v>
      </c>
      <c r="M832" s="5" t="e">
        <f>VLOOKUP(X832,[7]Inputs!$A:$H,8,FALSE)</f>
        <v>#N/A</v>
      </c>
      <c r="N832" s="5" t="e">
        <f>VLOOKUP(X832,[7]Inputs!$A:$H,7,FALSE)</f>
        <v>#N/A</v>
      </c>
      <c r="O832">
        <v>0</v>
      </c>
      <c r="P832">
        <v>0.32500000000000001</v>
      </c>
      <c r="Q832">
        <v>1.26104825</v>
      </c>
      <c r="R832">
        <v>0.02</v>
      </c>
      <c r="S832">
        <f>SQRT((100/(J832*[7]Inputs!$B$9))^2/(K832^2+1))*[7]Inputs!$B$8^2/100</f>
        <v>3.1550440642649038</v>
      </c>
      <c r="T832">
        <f>SQRT((100/(J832*[7]Inputs!$B$9))^2-SQRT((100/(J832*[7]Inputs!$B$9))^2/(K832^2+1))^2)*[7]Inputs!$B$8^2/100/2/PI()/50</f>
        <v>4.9008947789649086E-2</v>
      </c>
      <c r="U832">
        <v>0</v>
      </c>
      <c r="V832">
        <v>1</v>
      </c>
      <c r="W832" t="str">
        <f t="shared" si="31"/>
        <v>PSCAD_SMIB_SF_5255_SCR10.66_XR4.88_P0_Q0.395_PP.Unbalanced.23</v>
      </c>
      <c r="X832" t="str">
        <f t="shared" si="32"/>
        <v>0_0.395_10.66_4.88</v>
      </c>
      <c r="Z832">
        <v>0</v>
      </c>
    </row>
    <row r="833" spans="1:30" x14ac:dyDescent="0.25">
      <c r="A833" t="s">
        <v>969</v>
      </c>
      <c r="B833" t="s">
        <v>55</v>
      </c>
      <c r="C833" t="s">
        <v>20</v>
      </c>
      <c r="D833" t="s">
        <v>1371</v>
      </c>
      <c r="E833" s="10">
        <v>5255</v>
      </c>
      <c r="F833" t="s">
        <v>305</v>
      </c>
      <c r="G833">
        <v>25</v>
      </c>
      <c r="H833">
        <v>0</v>
      </c>
      <c r="I833" s="7">
        <v>0.39500000000000002</v>
      </c>
      <c r="J833" s="7">
        <v>10.66</v>
      </c>
      <c r="K833" s="7">
        <v>4.88</v>
      </c>
      <c r="L833" s="5" t="e">
        <f>VLOOKUP(X833,[7]Inputs!$A:$F,6,FALSE)</f>
        <v>#N/A</v>
      </c>
      <c r="M833" s="5" t="e">
        <f>VLOOKUP(X833,[7]Inputs!$A:$H,8,FALSE)</f>
        <v>#N/A</v>
      </c>
      <c r="N833" s="5" t="e">
        <f>VLOOKUP(X833,[7]Inputs!$A:$H,7,FALSE)</f>
        <v>#N/A</v>
      </c>
      <c r="O833">
        <v>0</v>
      </c>
      <c r="P833">
        <v>0.32500000000000001</v>
      </c>
      <c r="Q833">
        <v>2.5220965</v>
      </c>
      <c r="R833">
        <v>3.9E-2</v>
      </c>
      <c r="S833">
        <f>SQRT((100/(J833*[7]Inputs!$B$9))^2/(K833^2+1))*[7]Inputs!$B$8^2/100</f>
        <v>3.1550440642649038</v>
      </c>
      <c r="T833">
        <f>SQRT((100/(J833*[7]Inputs!$B$9))^2-SQRT((100/(J833*[7]Inputs!$B$9))^2/(K833^2+1))^2)*[7]Inputs!$B$8^2/100/2/PI()/50</f>
        <v>4.9008947789649086E-2</v>
      </c>
      <c r="U833">
        <v>0</v>
      </c>
      <c r="V833">
        <v>2</v>
      </c>
      <c r="W833" t="str">
        <f t="shared" si="31"/>
        <v>PSCAD_SMIB_SF_5255_SCR10.66_XR4.88_P0_Q0.395_PP.Unbalanced.24</v>
      </c>
      <c r="X833" t="str">
        <f t="shared" si="32"/>
        <v>0_0.395_10.66_4.88</v>
      </c>
      <c r="Z833">
        <v>0</v>
      </c>
    </row>
    <row r="834" spans="1:30" x14ac:dyDescent="0.25">
      <c r="A834" t="s">
        <v>970</v>
      </c>
      <c r="B834" t="s">
        <v>55</v>
      </c>
      <c r="C834" t="s">
        <v>20</v>
      </c>
      <c r="D834" t="s">
        <v>1371</v>
      </c>
      <c r="E834" s="10">
        <v>5255</v>
      </c>
      <c r="F834" t="s">
        <v>305</v>
      </c>
      <c r="G834">
        <v>25</v>
      </c>
      <c r="H834">
        <v>0</v>
      </c>
      <c r="I834" s="7">
        <v>-0.39500000000000002</v>
      </c>
      <c r="J834" s="7">
        <v>10.66</v>
      </c>
      <c r="K834" s="7">
        <v>4.88</v>
      </c>
      <c r="L834" s="5" t="e">
        <f>VLOOKUP(X834,[7]Inputs!$A:$F,6,FALSE)</f>
        <v>#N/A</v>
      </c>
      <c r="M834" s="5" t="e">
        <f>VLOOKUP(X834,[7]Inputs!$A:$H,8,FALSE)</f>
        <v>#N/A</v>
      </c>
      <c r="N834" s="5" t="e">
        <f>VLOOKUP(X834,[7]Inputs!$A:$H,7,FALSE)</f>
        <v>#N/A</v>
      </c>
      <c r="O834">
        <v>0</v>
      </c>
      <c r="P834">
        <v>0.32500000000000001</v>
      </c>
      <c r="Q834">
        <v>1E-3</v>
      </c>
      <c r="R834">
        <v>0</v>
      </c>
      <c r="S834">
        <f>SQRT((100/(J834*[7]Inputs!$B$9))^2/(K834^2+1))*[7]Inputs!$B$8^2/100</f>
        <v>3.1550440642649038</v>
      </c>
      <c r="T834">
        <f>SQRT((100/(J834*[7]Inputs!$B$9))^2-SQRT((100/(J834*[7]Inputs!$B$9))^2/(K834^2+1))^2)*[7]Inputs!$B$8^2/100/2/PI()/50</f>
        <v>4.9008947789649086E-2</v>
      </c>
      <c r="U834">
        <v>0</v>
      </c>
      <c r="V834">
        <v>0</v>
      </c>
      <c r="W834" t="str">
        <f t="shared" si="31"/>
        <v>PSCAD_SMIB_SF_5255_SCR10.66_XR4.88_P0_Q-0.395_PP.Unbalanced.25</v>
      </c>
      <c r="X834" t="str">
        <f t="shared" si="32"/>
        <v>0_-0.395_10.66_4.88</v>
      </c>
      <c r="Z834">
        <v>0</v>
      </c>
    </row>
    <row r="835" spans="1:30" x14ac:dyDescent="0.25">
      <c r="A835" t="s">
        <v>971</v>
      </c>
      <c r="B835" t="s">
        <v>55</v>
      </c>
      <c r="C835" t="s">
        <v>20</v>
      </c>
      <c r="D835" t="s">
        <v>1371</v>
      </c>
      <c r="E835" s="10">
        <v>5255</v>
      </c>
      <c r="F835" t="s">
        <v>305</v>
      </c>
      <c r="G835">
        <v>25</v>
      </c>
      <c r="H835">
        <v>0</v>
      </c>
      <c r="I835" s="7">
        <v>-0.39500000000000002</v>
      </c>
      <c r="J835" s="7">
        <v>10.66</v>
      </c>
      <c r="K835" s="7">
        <v>4.88</v>
      </c>
      <c r="L835" s="5" t="e">
        <f>VLOOKUP(X835,[7]Inputs!$A:$F,6,FALSE)</f>
        <v>#N/A</v>
      </c>
      <c r="M835" s="5" t="e">
        <f>VLOOKUP(X835,[7]Inputs!$A:$H,8,FALSE)</f>
        <v>#N/A</v>
      </c>
      <c r="N835" s="5" t="e">
        <f>VLOOKUP(X835,[7]Inputs!$A:$H,7,FALSE)</f>
        <v>#N/A</v>
      </c>
      <c r="O835">
        <v>0</v>
      </c>
      <c r="P835">
        <v>0.32500000000000001</v>
      </c>
      <c r="Q835">
        <v>1.26104825</v>
      </c>
      <c r="R835">
        <v>0.02</v>
      </c>
      <c r="S835">
        <f>SQRT((100/(J835*[7]Inputs!$B$9))^2/(K835^2+1))*[7]Inputs!$B$8^2/100</f>
        <v>3.1550440642649038</v>
      </c>
      <c r="T835">
        <f>SQRT((100/(J835*[7]Inputs!$B$9))^2-SQRT((100/(J835*[7]Inputs!$B$9))^2/(K835^2+1))^2)*[7]Inputs!$B$8^2/100/2/PI()/50</f>
        <v>4.9008947789649086E-2</v>
      </c>
      <c r="U835">
        <v>0</v>
      </c>
      <c r="V835">
        <v>1</v>
      </c>
      <c r="W835" t="str">
        <f t="shared" ref="W835:W898" si="33">"PSCAD_"&amp;F835&amp;"_"&amp;D835&amp;"_"&amp;E835&amp;"_SCR"&amp;ROUND(J835,2)&amp;"_XR"&amp;ROUND(K835,2)&amp;"_P"&amp;H835&amp;"_Q"&amp;I835&amp;"_"&amp;A835</f>
        <v>PSCAD_SMIB_SF_5255_SCR10.66_XR4.88_P0_Q-0.395_PP.Unbalanced.26</v>
      </c>
      <c r="X835" t="str">
        <f t="shared" si="32"/>
        <v>0_-0.395_10.66_4.88</v>
      </c>
      <c r="Z835">
        <v>0</v>
      </c>
    </row>
    <row r="836" spans="1:30" x14ac:dyDescent="0.25">
      <c r="A836" t="s">
        <v>972</v>
      </c>
      <c r="B836" t="s">
        <v>55</v>
      </c>
      <c r="C836" t="s">
        <v>20</v>
      </c>
      <c r="D836" t="s">
        <v>1371</v>
      </c>
      <c r="E836" s="10">
        <v>5255</v>
      </c>
      <c r="F836" t="s">
        <v>305</v>
      </c>
      <c r="G836">
        <v>25</v>
      </c>
      <c r="H836">
        <v>0</v>
      </c>
      <c r="I836" s="7">
        <v>-0.39500000000000002</v>
      </c>
      <c r="J836" s="7">
        <v>10.66</v>
      </c>
      <c r="K836" s="7">
        <v>4.88</v>
      </c>
      <c r="L836" s="5" t="e">
        <f>VLOOKUP(X836,[7]Inputs!$A:$F,6,FALSE)</f>
        <v>#N/A</v>
      </c>
      <c r="M836" s="5" t="e">
        <f>VLOOKUP(X836,[7]Inputs!$A:$H,8,FALSE)</f>
        <v>#N/A</v>
      </c>
      <c r="N836" s="5" t="e">
        <f>VLOOKUP(X836,[7]Inputs!$A:$H,7,FALSE)</f>
        <v>#N/A</v>
      </c>
      <c r="O836">
        <v>0</v>
      </c>
      <c r="P836">
        <v>0.32500000000000001</v>
      </c>
      <c r="Q836">
        <v>2.5220965</v>
      </c>
      <c r="R836">
        <v>3.9E-2</v>
      </c>
      <c r="S836">
        <f>SQRT((100/(J836*[7]Inputs!$B$9))^2/(K836^2+1))*[7]Inputs!$B$8^2/100</f>
        <v>3.1550440642649038</v>
      </c>
      <c r="T836">
        <f>SQRT((100/(J836*[7]Inputs!$B$9))^2-SQRT((100/(J836*[7]Inputs!$B$9))^2/(K836^2+1))^2)*[7]Inputs!$B$8^2/100/2/PI()/50</f>
        <v>4.9008947789649086E-2</v>
      </c>
      <c r="U836">
        <v>0</v>
      </c>
      <c r="V836">
        <v>2</v>
      </c>
      <c r="W836" t="str">
        <f t="shared" si="33"/>
        <v>PSCAD_SMIB_SF_5255_SCR10.66_XR4.88_P0_Q-0.395_PP.Unbalanced.27</v>
      </c>
      <c r="X836" t="str">
        <f t="shared" si="32"/>
        <v>0_-0.395_10.66_4.88</v>
      </c>
      <c r="Z836">
        <v>0</v>
      </c>
    </row>
    <row r="837" spans="1:30" x14ac:dyDescent="0.25">
      <c r="A837" t="s">
        <v>973</v>
      </c>
      <c r="B837" t="s">
        <v>55</v>
      </c>
      <c r="C837" t="s">
        <v>20</v>
      </c>
      <c r="D837" t="s">
        <v>1371</v>
      </c>
      <c r="E837" s="10">
        <v>5255</v>
      </c>
      <c r="F837" t="s">
        <v>305</v>
      </c>
      <c r="G837">
        <v>25</v>
      </c>
      <c r="H837">
        <v>0</v>
      </c>
      <c r="I837" s="7">
        <v>0</v>
      </c>
      <c r="J837" s="7">
        <v>6.07</v>
      </c>
      <c r="K837" s="7">
        <v>4.3499999999999996</v>
      </c>
      <c r="L837" s="5" t="e">
        <f>VLOOKUP(X837,[7]Inputs!$A:$F,6,FALSE)</f>
        <v>#N/A</v>
      </c>
      <c r="M837" s="5" t="e">
        <f>VLOOKUP(X837,[7]Inputs!$A:$H,8,FALSE)</f>
        <v>#N/A</v>
      </c>
      <c r="N837" s="5" t="e">
        <f>VLOOKUP(X837,[7]Inputs!$A:$H,7,FALSE)</f>
        <v>#N/A</v>
      </c>
      <c r="O837">
        <v>0</v>
      </c>
      <c r="P837">
        <v>0.32500000000000001</v>
      </c>
      <c r="Q837">
        <v>1E-3</v>
      </c>
      <c r="R837">
        <v>0</v>
      </c>
      <c r="S837">
        <f>SQRT((100/(J837*[7]Inputs!$B$9))^2/(K837^2+1))*[7]Inputs!$B$8^2/100</f>
        <v>6.1837783479536759</v>
      </c>
      <c r="T837">
        <f>SQRT((100/(J837*[7]Inputs!$B$9))^2-SQRT((100/(J837*[7]Inputs!$B$9))^2/(K837^2+1))^2)*[7]Inputs!$B$8^2/100/2/PI()/50</f>
        <v>8.5623563522347179E-2</v>
      </c>
      <c r="U837">
        <v>0</v>
      </c>
      <c r="V837">
        <v>0</v>
      </c>
      <c r="W837" t="str">
        <f t="shared" si="33"/>
        <v>PSCAD_SMIB_SF_5255_SCR6.07_XR4.35_P0_Q0_PP.Unbalanced.28</v>
      </c>
      <c r="X837" t="str">
        <f t="shared" ref="X837:X900" si="34">H837&amp;"_"&amp;I837&amp;"_"&amp;ROUND(J837,2)&amp;"_"&amp;ROUND(K837,2)</f>
        <v>0_0_6.07_4.35</v>
      </c>
      <c r="Z837">
        <v>0</v>
      </c>
    </row>
    <row r="838" spans="1:30" x14ac:dyDescent="0.25">
      <c r="A838" t="s">
        <v>974</v>
      </c>
      <c r="B838" t="s">
        <v>55</v>
      </c>
      <c r="C838" t="s">
        <v>20</v>
      </c>
      <c r="D838" t="s">
        <v>1371</v>
      </c>
      <c r="E838" s="10">
        <v>5255</v>
      </c>
      <c r="F838" t="s">
        <v>305</v>
      </c>
      <c r="G838">
        <v>25</v>
      </c>
      <c r="H838">
        <v>0</v>
      </c>
      <c r="I838" s="7">
        <v>0</v>
      </c>
      <c r="J838" s="7">
        <v>6.07</v>
      </c>
      <c r="K838" s="7">
        <v>4.3499999999999996</v>
      </c>
      <c r="L838" s="5" t="e">
        <f>VLOOKUP(X838,[7]Inputs!$A:$F,6,FALSE)</f>
        <v>#N/A</v>
      </c>
      <c r="M838" s="5" t="e">
        <f>VLOOKUP(X838,[7]Inputs!$A:$H,8,FALSE)</f>
        <v>#N/A</v>
      </c>
      <c r="N838" s="5" t="e">
        <f>VLOOKUP(X838,[7]Inputs!$A:$H,7,FALSE)</f>
        <v>#N/A</v>
      </c>
      <c r="O838">
        <v>0</v>
      </c>
      <c r="P838">
        <v>0.32500000000000001</v>
      </c>
      <c r="Q838">
        <v>2.4720243800000001</v>
      </c>
      <c r="R838">
        <v>3.4000000000000002E-2</v>
      </c>
      <c r="S838">
        <f>SQRT((100/(J838*[7]Inputs!$B$9))^2/(K838^2+1))*[7]Inputs!$B$8^2/100</f>
        <v>6.1837783479536759</v>
      </c>
      <c r="T838">
        <f>SQRT((100/(J838*[7]Inputs!$B$9))^2-SQRT((100/(J838*[7]Inputs!$B$9))^2/(K838^2+1))^2)*[7]Inputs!$B$8^2/100/2/PI()/50</f>
        <v>8.5623563522347179E-2</v>
      </c>
      <c r="U838">
        <v>0</v>
      </c>
      <c r="V838">
        <v>1</v>
      </c>
      <c r="W838" t="str">
        <f t="shared" si="33"/>
        <v>PSCAD_SMIB_SF_5255_SCR6.07_XR4.35_P0_Q0_PP.Unbalanced.29</v>
      </c>
      <c r="X838" t="str">
        <f t="shared" si="34"/>
        <v>0_0_6.07_4.35</v>
      </c>
      <c r="Z838">
        <v>0</v>
      </c>
    </row>
    <row r="839" spans="1:30" x14ac:dyDescent="0.25">
      <c r="A839" t="s">
        <v>975</v>
      </c>
      <c r="B839" t="s">
        <v>55</v>
      </c>
      <c r="C839" t="s">
        <v>20</v>
      </c>
      <c r="D839" t="s">
        <v>1371</v>
      </c>
      <c r="E839" s="10">
        <v>5255</v>
      </c>
      <c r="F839" t="s">
        <v>305</v>
      </c>
      <c r="G839">
        <v>25</v>
      </c>
      <c r="H839">
        <v>0</v>
      </c>
      <c r="I839" s="7">
        <v>0</v>
      </c>
      <c r="J839" s="7">
        <v>6.07</v>
      </c>
      <c r="K839" s="7">
        <v>4.3499999999999996</v>
      </c>
      <c r="L839" s="5" t="e">
        <f>VLOOKUP(X839,[7]Inputs!$A:$F,6,FALSE)</f>
        <v>#N/A</v>
      </c>
      <c r="M839" s="5" t="e">
        <f>VLOOKUP(X839,[7]Inputs!$A:$H,8,FALSE)</f>
        <v>#N/A</v>
      </c>
      <c r="N839" s="5" t="e">
        <f>VLOOKUP(X839,[7]Inputs!$A:$H,7,FALSE)</f>
        <v>#N/A</v>
      </c>
      <c r="O839">
        <v>0</v>
      </c>
      <c r="P839">
        <v>0.32500000000000001</v>
      </c>
      <c r="Q839">
        <v>4.9440487600000003</v>
      </c>
      <c r="R839">
        <v>6.8000000000000005E-2</v>
      </c>
      <c r="S839">
        <f>SQRT((100/(J839*[7]Inputs!$B$9))^2/(K839^2+1))*[7]Inputs!$B$8^2/100</f>
        <v>6.1837783479536759</v>
      </c>
      <c r="T839">
        <f>SQRT((100/(J839*[7]Inputs!$B$9))^2-SQRT((100/(J839*[7]Inputs!$B$9))^2/(K839^2+1))^2)*[7]Inputs!$B$8^2/100/2/PI()/50</f>
        <v>8.5623563522347179E-2</v>
      </c>
      <c r="U839">
        <v>0</v>
      </c>
      <c r="V839">
        <v>2</v>
      </c>
      <c r="W839" t="str">
        <f t="shared" si="33"/>
        <v>PSCAD_SMIB_SF_5255_SCR6.07_XR4.35_P0_Q0_PP.Unbalanced.30</v>
      </c>
      <c r="X839" t="str">
        <f t="shared" si="34"/>
        <v>0_0_6.07_4.35</v>
      </c>
      <c r="Z839">
        <v>0</v>
      </c>
    </row>
    <row r="840" spans="1:30" x14ac:dyDescent="0.25">
      <c r="A840" t="s">
        <v>976</v>
      </c>
      <c r="B840" t="s">
        <v>55</v>
      </c>
      <c r="C840" t="s">
        <v>20</v>
      </c>
      <c r="D840" t="s">
        <v>1371</v>
      </c>
      <c r="E840" s="10">
        <v>5255</v>
      </c>
      <c r="F840" t="s">
        <v>305</v>
      </c>
      <c r="G840">
        <v>25</v>
      </c>
      <c r="H840">
        <v>0</v>
      </c>
      <c r="I840" s="7">
        <v>0.39500000000000002</v>
      </c>
      <c r="J840" s="7">
        <v>6.07</v>
      </c>
      <c r="K840" s="7">
        <v>4.3499999999999996</v>
      </c>
      <c r="L840" s="5" t="e">
        <f>VLOOKUP(X840,[7]Inputs!$A:$F,6,FALSE)</f>
        <v>#N/A</v>
      </c>
      <c r="M840" s="5" t="e">
        <f>VLOOKUP(X840,[7]Inputs!$A:$H,8,FALSE)</f>
        <v>#N/A</v>
      </c>
      <c r="N840" s="5" t="e">
        <f>VLOOKUP(X840,[7]Inputs!$A:$H,7,FALSE)</f>
        <v>#N/A</v>
      </c>
      <c r="O840">
        <v>0</v>
      </c>
      <c r="P840">
        <v>0.32500000000000001</v>
      </c>
      <c r="Q840">
        <v>1E-3</v>
      </c>
      <c r="R840">
        <v>0</v>
      </c>
      <c r="S840">
        <f>SQRT((100/(J840*[7]Inputs!$B$9))^2/(K840^2+1))*[7]Inputs!$B$8^2/100</f>
        <v>6.1837783479536759</v>
      </c>
      <c r="T840">
        <f>SQRT((100/(J840*[7]Inputs!$B$9))^2-SQRT((100/(J840*[7]Inputs!$B$9))^2/(K840^2+1))^2)*[7]Inputs!$B$8^2/100/2/PI()/50</f>
        <v>8.5623563522347179E-2</v>
      </c>
      <c r="U840">
        <v>0</v>
      </c>
      <c r="V840">
        <v>0</v>
      </c>
      <c r="W840" t="str">
        <f t="shared" si="33"/>
        <v>PSCAD_SMIB_SF_5255_SCR6.07_XR4.35_P0_Q0.395_PP.Unbalanced.31</v>
      </c>
      <c r="X840" t="str">
        <f t="shared" si="34"/>
        <v>0_0.395_6.07_4.35</v>
      </c>
      <c r="Z840">
        <v>0</v>
      </c>
    </row>
    <row r="841" spans="1:30" x14ac:dyDescent="0.25">
      <c r="A841" t="s">
        <v>977</v>
      </c>
      <c r="B841" t="s">
        <v>55</v>
      </c>
      <c r="C841" t="s">
        <v>20</v>
      </c>
      <c r="D841" t="s">
        <v>1371</v>
      </c>
      <c r="E841" s="10">
        <v>5255</v>
      </c>
      <c r="F841" t="s">
        <v>305</v>
      </c>
      <c r="G841">
        <v>25</v>
      </c>
      <c r="H841">
        <v>0</v>
      </c>
      <c r="I841" s="7">
        <v>0.39500000000000002</v>
      </c>
      <c r="J841" s="7">
        <v>6.07</v>
      </c>
      <c r="K841" s="7">
        <v>4.3499999999999996</v>
      </c>
      <c r="L841" s="5" t="e">
        <f>VLOOKUP(X841,[7]Inputs!$A:$F,6,FALSE)</f>
        <v>#N/A</v>
      </c>
      <c r="M841" s="5" t="e">
        <f>VLOOKUP(X841,[7]Inputs!$A:$H,8,FALSE)</f>
        <v>#N/A</v>
      </c>
      <c r="N841" s="5" t="e">
        <f>VLOOKUP(X841,[7]Inputs!$A:$H,7,FALSE)</f>
        <v>#N/A</v>
      </c>
      <c r="O841">
        <v>0</v>
      </c>
      <c r="P841">
        <v>0.32500000000000001</v>
      </c>
      <c r="Q841">
        <v>2.4720243800000001</v>
      </c>
      <c r="R841">
        <v>3.4000000000000002E-2</v>
      </c>
      <c r="S841">
        <f>SQRT((100/(J841*[7]Inputs!$B$9))^2/(K841^2+1))*[7]Inputs!$B$8^2/100</f>
        <v>6.1837783479536759</v>
      </c>
      <c r="T841">
        <f>SQRT((100/(J841*[7]Inputs!$B$9))^2-SQRT((100/(J841*[7]Inputs!$B$9))^2/(K841^2+1))^2)*[7]Inputs!$B$8^2/100/2/PI()/50</f>
        <v>8.5623563522347179E-2</v>
      </c>
      <c r="U841">
        <v>0</v>
      </c>
      <c r="V841">
        <v>1</v>
      </c>
      <c r="W841" t="str">
        <f t="shared" si="33"/>
        <v>PSCAD_SMIB_SF_5255_SCR6.07_XR4.35_P0_Q0.395_PP.Unbalanced.32</v>
      </c>
      <c r="X841" t="str">
        <f t="shared" si="34"/>
        <v>0_0.395_6.07_4.35</v>
      </c>
      <c r="Z841">
        <v>0</v>
      </c>
    </row>
    <row r="842" spans="1:30" x14ac:dyDescent="0.25">
      <c r="A842" t="s">
        <v>978</v>
      </c>
      <c r="B842" t="s">
        <v>55</v>
      </c>
      <c r="C842" t="s">
        <v>20</v>
      </c>
      <c r="D842" t="s">
        <v>1371</v>
      </c>
      <c r="E842" s="10">
        <v>5255</v>
      </c>
      <c r="F842" t="s">
        <v>305</v>
      </c>
      <c r="G842">
        <v>25</v>
      </c>
      <c r="H842">
        <v>0</v>
      </c>
      <c r="I842" s="7">
        <v>0.39500000000000002</v>
      </c>
      <c r="J842" s="7">
        <v>6.07</v>
      </c>
      <c r="K842" s="7">
        <v>4.3499999999999996</v>
      </c>
      <c r="L842" s="5" t="e">
        <f>VLOOKUP(X842,[7]Inputs!$A:$F,6,FALSE)</f>
        <v>#N/A</v>
      </c>
      <c r="M842" s="5" t="e">
        <f>VLOOKUP(X842,[7]Inputs!$A:$H,8,FALSE)</f>
        <v>#N/A</v>
      </c>
      <c r="N842" s="5" t="e">
        <f>VLOOKUP(X842,[7]Inputs!$A:$H,7,FALSE)</f>
        <v>#N/A</v>
      </c>
      <c r="O842">
        <v>0</v>
      </c>
      <c r="P842">
        <v>0.32500000000000001</v>
      </c>
      <c r="Q842">
        <v>4.9440487600000003</v>
      </c>
      <c r="R842">
        <v>6.8000000000000005E-2</v>
      </c>
      <c r="S842">
        <f>SQRT((100/(J842*[7]Inputs!$B$9))^2/(K842^2+1))*[7]Inputs!$B$8^2/100</f>
        <v>6.1837783479536759</v>
      </c>
      <c r="T842">
        <f>SQRT((100/(J842*[7]Inputs!$B$9))^2-SQRT((100/(J842*[7]Inputs!$B$9))^2/(K842^2+1))^2)*[7]Inputs!$B$8^2/100/2/PI()/50</f>
        <v>8.5623563522347179E-2</v>
      </c>
      <c r="U842">
        <v>0</v>
      </c>
      <c r="V842">
        <v>2</v>
      </c>
      <c r="W842" t="str">
        <f t="shared" si="33"/>
        <v>PSCAD_SMIB_SF_5255_SCR6.07_XR4.35_P0_Q0.395_PP.Unbalanced.33</v>
      </c>
      <c r="X842" t="str">
        <f t="shared" si="34"/>
        <v>0_0.395_6.07_4.35</v>
      </c>
      <c r="Z842">
        <v>0</v>
      </c>
    </row>
    <row r="843" spans="1:30" x14ac:dyDescent="0.25">
      <c r="A843" t="s">
        <v>979</v>
      </c>
      <c r="B843" t="s">
        <v>55</v>
      </c>
      <c r="C843" t="s">
        <v>20</v>
      </c>
      <c r="D843" t="s">
        <v>1371</v>
      </c>
      <c r="E843" s="10">
        <v>5255</v>
      </c>
      <c r="F843" t="s">
        <v>305</v>
      </c>
      <c r="G843">
        <v>25</v>
      </c>
      <c r="H843">
        <v>0</v>
      </c>
      <c r="I843" s="7">
        <v>-0.39500000000000002</v>
      </c>
      <c r="J843" s="7">
        <v>6.07</v>
      </c>
      <c r="K843" s="7">
        <v>4.3499999999999996</v>
      </c>
      <c r="L843" s="5" t="e">
        <f>VLOOKUP(X843,[7]Inputs!$A:$F,6,FALSE)</f>
        <v>#N/A</v>
      </c>
      <c r="M843" s="5" t="e">
        <f>VLOOKUP(X843,[7]Inputs!$A:$H,8,FALSE)</f>
        <v>#N/A</v>
      </c>
      <c r="N843" s="5" t="e">
        <f>VLOOKUP(X843,[7]Inputs!$A:$H,7,FALSE)</f>
        <v>#N/A</v>
      </c>
      <c r="O843">
        <v>0</v>
      </c>
      <c r="P843">
        <v>0.32500000000000001</v>
      </c>
      <c r="Q843">
        <v>1E-3</v>
      </c>
      <c r="R843">
        <v>0</v>
      </c>
      <c r="S843">
        <f>SQRT((100/(J843*[7]Inputs!$B$9))^2/(K843^2+1))*[7]Inputs!$B$8^2/100</f>
        <v>6.1837783479536759</v>
      </c>
      <c r="T843">
        <f>SQRT((100/(J843*[7]Inputs!$B$9))^2-SQRT((100/(J843*[7]Inputs!$B$9))^2/(K843^2+1))^2)*[7]Inputs!$B$8^2/100/2/PI()/50</f>
        <v>8.5623563522347179E-2</v>
      </c>
      <c r="U843">
        <v>0</v>
      </c>
      <c r="V843">
        <v>0</v>
      </c>
      <c r="W843" t="str">
        <f t="shared" si="33"/>
        <v>PSCAD_SMIB_SF_5255_SCR6.07_XR4.35_P0_Q-0.395_PP.Unbalanced.34</v>
      </c>
      <c r="X843" t="str">
        <f t="shared" si="34"/>
        <v>0_-0.395_6.07_4.35</v>
      </c>
      <c r="Z843">
        <v>0</v>
      </c>
    </row>
    <row r="844" spans="1:30" x14ac:dyDescent="0.25">
      <c r="A844" t="s">
        <v>980</v>
      </c>
      <c r="B844" t="s">
        <v>55</v>
      </c>
      <c r="C844" t="s">
        <v>20</v>
      </c>
      <c r="D844" t="s">
        <v>1371</v>
      </c>
      <c r="E844" s="10">
        <v>5255</v>
      </c>
      <c r="F844" t="s">
        <v>305</v>
      </c>
      <c r="G844">
        <v>25</v>
      </c>
      <c r="H844">
        <v>0</v>
      </c>
      <c r="I844" s="7">
        <v>-0.39500000000000002</v>
      </c>
      <c r="J844" s="7">
        <v>6.07</v>
      </c>
      <c r="K844" s="7">
        <v>4.3499999999999996</v>
      </c>
      <c r="L844" s="5" t="e">
        <f>VLOOKUP(X844,[7]Inputs!$A:$F,6,FALSE)</f>
        <v>#N/A</v>
      </c>
      <c r="M844" s="5" t="e">
        <f>VLOOKUP(X844,[7]Inputs!$A:$H,8,FALSE)</f>
        <v>#N/A</v>
      </c>
      <c r="N844" s="5" t="e">
        <f>VLOOKUP(X844,[7]Inputs!$A:$H,7,FALSE)</f>
        <v>#N/A</v>
      </c>
      <c r="O844">
        <v>0</v>
      </c>
      <c r="P844">
        <v>0.32500000000000001</v>
      </c>
      <c r="Q844">
        <v>2.4720243800000001</v>
      </c>
      <c r="R844">
        <v>3.4000000000000002E-2</v>
      </c>
      <c r="S844">
        <f>SQRT((100/(J844*[7]Inputs!$B$9))^2/(K844^2+1))*[7]Inputs!$B$8^2/100</f>
        <v>6.1837783479536759</v>
      </c>
      <c r="T844">
        <f>SQRT((100/(J844*[7]Inputs!$B$9))^2-SQRT((100/(J844*[7]Inputs!$B$9))^2/(K844^2+1))^2)*[7]Inputs!$B$8^2/100/2/PI()/50</f>
        <v>8.5623563522347179E-2</v>
      </c>
      <c r="U844">
        <v>0</v>
      </c>
      <c r="V844">
        <v>1</v>
      </c>
      <c r="W844" t="str">
        <f t="shared" si="33"/>
        <v>PSCAD_SMIB_SF_5255_SCR6.07_XR4.35_P0_Q-0.395_PP.Unbalanced.35</v>
      </c>
      <c r="X844" t="str">
        <f t="shared" si="34"/>
        <v>0_-0.395_6.07_4.35</v>
      </c>
      <c r="Z844">
        <v>0</v>
      </c>
    </row>
    <row r="845" spans="1:30" x14ac:dyDescent="0.25">
      <c r="A845" t="s">
        <v>981</v>
      </c>
      <c r="B845" t="s">
        <v>55</v>
      </c>
      <c r="C845" t="s">
        <v>20</v>
      </c>
      <c r="D845" t="s">
        <v>1371</v>
      </c>
      <c r="E845" s="10">
        <v>5255</v>
      </c>
      <c r="F845" t="s">
        <v>305</v>
      </c>
      <c r="G845">
        <v>25</v>
      </c>
      <c r="H845">
        <v>0</v>
      </c>
      <c r="I845" s="7">
        <v>-0.39500000000000002</v>
      </c>
      <c r="J845" s="7">
        <v>6.07</v>
      </c>
      <c r="K845" s="7">
        <v>4.3499999999999996</v>
      </c>
      <c r="L845" s="5" t="e">
        <f>VLOOKUP(X845,[7]Inputs!$A:$F,6,FALSE)</f>
        <v>#N/A</v>
      </c>
      <c r="M845" s="5" t="e">
        <f>VLOOKUP(X845,[7]Inputs!$A:$H,8,FALSE)</f>
        <v>#N/A</v>
      </c>
      <c r="N845" s="5" t="e">
        <f>VLOOKUP(X845,[7]Inputs!$A:$H,7,FALSE)</f>
        <v>#N/A</v>
      </c>
      <c r="O845">
        <v>0</v>
      </c>
      <c r="P845">
        <v>0.32500000000000001</v>
      </c>
      <c r="Q845">
        <v>4.9440487600000003</v>
      </c>
      <c r="R845">
        <v>6.8000000000000005E-2</v>
      </c>
      <c r="S845">
        <f>SQRT((100/(J845*[7]Inputs!$B$9))^2/(K845^2+1))*[7]Inputs!$B$8^2/100</f>
        <v>6.1837783479536759</v>
      </c>
      <c r="T845">
        <f>SQRT((100/(J845*[7]Inputs!$B$9))^2-SQRT((100/(J845*[7]Inputs!$B$9))^2/(K845^2+1))^2)*[7]Inputs!$B$8^2/100/2/PI()/50</f>
        <v>8.5623563522347179E-2</v>
      </c>
      <c r="U845">
        <v>0</v>
      </c>
      <c r="V845">
        <v>2</v>
      </c>
      <c r="W845" t="str">
        <f t="shared" si="33"/>
        <v>PSCAD_SMIB_SF_5255_SCR6.07_XR4.35_P0_Q-0.395_PP.Unbalanced.36</v>
      </c>
      <c r="X845" t="str">
        <f t="shared" si="34"/>
        <v>0_-0.395_6.07_4.35</v>
      </c>
      <c r="Z845">
        <v>0</v>
      </c>
    </row>
    <row r="846" spans="1:30" x14ac:dyDescent="0.25">
      <c r="A846" t="s">
        <v>1040</v>
      </c>
      <c r="B846" t="s">
        <v>280</v>
      </c>
      <c r="C846" t="s">
        <v>20</v>
      </c>
      <c r="D846" t="s">
        <v>1371</v>
      </c>
      <c r="E846" s="10">
        <v>5255</v>
      </c>
      <c r="F846" t="s">
        <v>305</v>
      </c>
      <c r="G846">
        <v>0.1</v>
      </c>
      <c r="H846">
        <v>0</v>
      </c>
      <c r="I846" s="7">
        <v>-0.39500000000000002</v>
      </c>
      <c r="J846" s="7">
        <v>6.07</v>
      </c>
      <c r="K846" s="7">
        <v>4.3499999999999996</v>
      </c>
      <c r="L846" s="5" t="e">
        <f>VLOOKUP(X846,[7]Inputs!$A:$F,6,FALSE)</f>
        <v>#N/A</v>
      </c>
      <c r="M846" s="5" t="e">
        <f>VLOOKUP(X846,[7]Inputs!$A:$H,8,FALSE)</f>
        <v>#N/A</v>
      </c>
      <c r="N846" s="5" t="e">
        <f>VLOOKUP(X846,[7]Inputs!$A:$H,7,FALSE)</f>
        <v>#N/A</v>
      </c>
      <c r="O846">
        <v>0</v>
      </c>
      <c r="P846">
        <v>0.32500000000000001</v>
      </c>
      <c r="Q846">
        <v>4.9440487600000003</v>
      </c>
      <c r="R846">
        <v>6.8000000000000005E-2</v>
      </c>
      <c r="S846">
        <f>SQRT((100/(J846*[7]Inputs!$B$9))^2/(K846^2+1))*[7]Inputs!$B$8^2/100</f>
        <v>6.1837783479536759</v>
      </c>
      <c r="T846">
        <f>SQRT((100/(J846*[7]Inputs!$B$9))^2-SQRT((100/(J846*[7]Inputs!$B$9))^2/(K846^2+1))^2)*[7]Inputs!$B$8^2/100/2/PI()/50</f>
        <v>8.5623563522347179E-2</v>
      </c>
      <c r="U846">
        <v>0</v>
      </c>
      <c r="V846">
        <v>2</v>
      </c>
      <c r="W846" t="str">
        <f t="shared" si="33"/>
        <v>PSCAD_SMIB_SF_5255_SCR6.07_XR4.35_P0_Q-0.395_garbage</v>
      </c>
      <c r="X846" t="str">
        <f t="shared" si="34"/>
        <v>0_-0.395_6.07_4.35</v>
      </c>
      <c r="Z846">
        <v>0</v>
      </c>
    </row>
    <row r="847" spans="1:30" x14ac:dyDescent="0.25">
      <c r="A847" s="1" t="s">
        <v>170</v>
      </c>
      <c r="B847" t="s">
        <v>55</v>
      </c>
      <c r="C847" t="s">
        <v>169</v>
      </c>
      <c r="D847" t="s">
        <v>983</v>
      </c>
      <c r="E847" s="4" t="s">
        <v>334</v>
      </c>
      <c r="F847" t="s">
        <v>304</v>
      </c>
      <c r="G847">
        <v>30</v>
      </c>
      <c r="H847">
        <v>1</v>
      </c>
      <c r="I847" s="7">
        <v>0</v>
      </c>
      <c r="J847" s="7">
        <f>[1]Inputs!$B$7</f>
        <v>4.53</v>
      </c>
      <c r="K847" s="7">
        <f>[1]Inputs!$C$7</f>
        <v>1.21</v>
      </c>
      <c r="L847" s="5" t="str">
        <f>VLOOKUP(X847,[1]Inputs!$A:$F,6,FALSE)</f>
        <v>0.9087</v>
      </c>
      <c r="M847" s="5" t="str">
        <f>VLOOKUP(X847,[1]Inputs!$A:$H,8,FALSE)</f>
        <v>1.0000</v>
      </c>
      <c r="N847" s="5" t="str">
        <f>VLOOKUP(X847,[1]Inputs!$A:$H,7,FALSE)</f>
        <v>1.0300</v>
      </c>
      <c r="O847">
        <v>0</v>
      </c>
      <c r="P847">
        <v>0</v>
      </c>
      <c r="Q847">
        <f t="shared" ref="Q847:Q904" si="35">IF(S847*V847=0,0.001,S847*V847)</f>
        <v>1E-3</v>
      </c>
      <c r="R847">
        <f t="shared" ref="R847:R904" si="36">T847*V847</f>
        <v>0</v>
      </c>
      <c r="S847">
        <f>[1]Inputs!$B$8^2/((J847*[1]Inputs!$B$9)*(SQRT(1+K847^2)))</f>
        <v>23.560643977140487</v>
      </c>
      <c r="T847">
        <f t="shared" ref="T847:T904" si="37">S847*K847/(2*PI()*50)</f>
        <v>9.0744989423642855E-2</v>
      </c>
      <c r="U847">
        <v>0</v>
      </c>
      <c r="V847">
        <v>0</v>
      </c>
      <c r="W847" t="str">
        <f t="shared" si="33"/>
        <v>PSCAD_DMAT_H_V.Osc_SCR4.53_XR1.21_P1_Q0_190.1_0.1Hz</v>
      </c>
      <c r="X847" t="str">
        <f t="shared" si="34"/>
        <v>1_0_4.53_1.21</v>
      </c>
      <c r="Z847">
        <v>0.1</v>
      </c>
      <c r="AB847" s="15" t="s">
        <v>261</v>
      </c>
      <c r="AC847" t="str">
        <f t="shared" ref="AC847:AC904" si="38">"PSCAD_Test_"&amp;A847&amp;"_LWBESS_R0_SCR"&amp;ROUND(J847,2)&amp;"_XR"&amp;ROUND(K847,2)&amp;"_P"&amp;H847&amp;"_Q"&amp;I847&amp;"_"&amp;"NOBESS"</f>
        <v>PSCAD_Test_190.1_0.1Hz_LWBESS_R0_SCR4.53_XR1.21_P1_Q0_NOBESS</v>
      </c>
      <c r="AD847" t="s">
        <v>197</v>
      </c>
    </row>
    <row r="848" spans="1:30" x14ac:dyDescent="0.25">
      <c r="A848" s="1" t="s">
        <v>171</v>
      </c>
      <c r="B848" t="s">
        <v>55</v>
      </c>
      <c r="C848" t="s">
        <v>169</v>
      </c>
      <c r="D848" t="s">
        <v>983</v>
      </c>
      <c r="E848" s="4" t="s">
        <v>334</v>
      </c>
      <c r="F848" t="s">
        <v>304</v>
      </c>
      <c r="G848">
        <v>30</v>
      </c>
      <c r="H848">
        <v>1</v>
      </c>
      <c r="I848" s="7">
        <v>0</v>
      </c>
      <c r="J848" s="7">
        <f>[1]Inputs!$B$7</f>
        <v>4.53</v>
      </c>
      <c r="K848" s="7">
        <f>[1]Inputs!$C$7</f>
        <v>1.21</v>
      </c>
      <c r="L848" s="5" t="str">
        <f>VLOOKUP(X848,[1]Inputs!$A:$F,6,FALSE)</f>
        <v>0.9087</v>
      </c>
      <c r="M848" s="5" t="str">
        <f>VLOOKUP(X848,[1]Inputs!$A:$H,8,FALSE)</f>
        <v>1.0000</v>
      </c>
      <c r="N848" s="5" t="str">
        <f>VLOOKUP(X848,[1]Inputs!$A:$H,7,FALSE)</f>
        <v>1.0300</v>
      </c>
      <c r="O848">
        <v>0</v>
      </c>
      <c r="P848">
        <v>0</v>
      </c>
      <c r="Q848">
        <f t="shared" si="35"/>
        <v>1E-3</v>
      </c>
      <c r="R848">
        <f t="shared" si="36"/>
        <v>0</v>
      </c>
      <c r="S848">
        <f>[1]Inputs!$B$8^2/((J848*[1]Inputs!$B$9)*(SQRT(1+K848^2)))</f>
        <v>23.560643977140487</v>
      </c>
      <c r="T848">
        <f t="shared" si="37"/>
        <v>9.0744989423642855E-2</v>
      </c>
      <c r="U848">
        <v>0</v>
      </c>
      <c r="V848">
        <v>0</v>
      </c>
      <c r="W848" t="str">
        <f t="shared" si="33"/>
        <v>PSCAD_DMAT_H_V.Osc_SCR4.53_XR1.21_P1_Q0_190.1_0.2Hz</v>
      </c>
      <c r="X848" t="str">
        <f t="shared" si="34"/>
        <v>1_0_4.53_1.21</v>
      </c>
      <c r="Z848">
        <v>0.2</v>
      </c>
      <c r="AB848" s="15"/>
      <c r="AC848" t="str">
        <f t="shared" si="38"/>
        <v>PSCAD_Test_190.1_0.2Hz_LWBESS_R0_SCR4.53_XR1.21_P1_Q0_NOBESS</v>
      </c>
      <c r="AD848" t="s">
        <v>198</v>
      </c>
    </row>
    <row r="849" spans="1:30" x14ac:dyDescent="0.25">
      <c r="A849" s="1" t="s">
        <v>172</v>
      </c>
      <c r="B849" t="s">
        <v>55</v>
      </c>
      <c r="C849" t="s">
        <v>169</v>
      </c>
      <c r="D849" t="s">
        <v>983</v>
      </c>
      <c r="E849" s="4" t="s">
        <v>334</v>
      </c>
      <c r="F849" t="s">
        <v>304</v>
      </c>
      <c r="G849">
        <v>30</v>
      </c>
      <c r="H849">
        <v>1</v>
      </c>
      <c r="I849" s="7">
        <v>0</v>
      </c>
      <c r="J849" s="7">
        <f>[1]Inputs!$B$7</f>
        <v>4.53</v>
      </c>
      <c r="K849" s="7">
        <f>[1]Inputs!$C$7</f>
        <v>1.21</v>
      </c>
      <c r="L849" s="5" t="str">
        <f>VLOOKUP(X849,[1]Inputs!$A:$F,6,FALSE)</f>
        <v>0.9087</v>
      </c>
      <c r="M849" s="5" t="str">
        <f>VLOOKUP(X849,[1]Inputs!$A:$H,8,FALSE)</f>
        <v>1.0000</v>
      </c>
      <c r="N849" s="5" t="str">
        <f>VLOOKUP(X849,[1]Inputs!$A:$H,7,FALSE)</f>
        <v>1.0300</v>
      </c>
      <c r="O849">
        <v>0</v>
      </c>
      <c r="P849">
        <v>0</v>
      </c>
      <c r="Q849">
        <f t="shared" si="35"/>
        <v>1E-3</v>
      </c>
      <c r="R849">
        <f t="shared" si="36"/>
        <v>0</v>
      </c>
      <c r="S849">
        <f>[1]Inputs!$B$8^2/((J849*[1]Inputs!$B$9)*(SQRT(1+K849^2)))</f>
        <v>23.560643977140487</v>
      </c>
      <c r="T849">
        <f t="shared" si="37"/>
        <v>9.0744989423642855E-2</v>
      </c>
      <c r="U849">
        <v>0</v>
      </c>
      <c r="V849">
        <v>0</v>
      </c>
      <c r="W849" t="str">
        <f t="shared" si="33"/>
        <v>PSCAD_DMAT_H_V.Osc_SCR4.53_XR1.21_P1_Q0_190.1_0.3Hz</v>
      </c>
      <c r="X849" t="str">
        <f t="shared" si="34"/>
        <v>1_0_4.53_1.21</v>
      </c>
      <c r="Z849">
        <v>0.3</v>
      </c>
      <c r="AB849" s="15"/>
      <c r="AC849" t="str">
        <f t="shared" si="38"/>
        <v>PSCAD_Test_190.1_0.3Hz_LWBESS_R0_SCR4.53_XR1.21_P1_Q0_NOBESS</v>
      </c>
      <c r="AD849" t="s">
        <v>199</v>
      </c>
    </row>
    <row r="850" spans="1:30" x14ac:dyDescent="0.25">
      <c r="A850" s="1" t="s">
        <v>173</v>
      </c>
      <c r="B850" t="s">
        <v>55</v>
      </c>
      <c r="C850" t="s">
        <v>169</v>
      </c>
      <c r="D850" t="s">
        <v>983</v>
      </c>
      <c r="E850" s="4" t="s">
        <v>334</v>
      </c>
      <c r="F850" t="s">
        <v>304</v>
      </c>
      <c r="G850">
        <v>30</v>
      </c>
      <c r="H850">
        <v>1</v>
      </c>
      <c r="I850" s="7">
        <v>0</v>
      </c>
      <c r="J850" s="7">
        <f>[1]Inputs!$B$7</f>
        <v>4.53</v>
      </c>
      <c r="K850" s="7">
        <f>[1]Inputs!$C$7</f>
        <v>1.21</v>
      </c>
      <c r="L850" s="5" t="str">
        <f>VLOOKUP(X850,[1]Inputs!$A:$F,6,FALSE)</f>
        <v>0.9087</v>
      </c>
      <c r="M850" s="5" t="str">
        <f>VLOOKUP(X850,[1]Inputs!$A:$H,8,FALSE)</f>
        <v>1.0000</v>
      </c>
      <c r="N850" s="5" t="str">
        <f>VLOOKUP(X850,[1]Inputs!$A:$H,7,FALSE)</f>
        <v>1.0300</v>
      </c>
      <c r="O850">
        <v>0</v>
      </c>
      <c r="P850">
        <v>0</v>
      </c>
      <c r="Q850">
        <f t="shared" si="35"/>
        <v>1E-3</v>
      </c>
      <c r="R850">
        <f t="shared" si="36"/>
        <v>0</v>
      </c>
      <c r="S850">
        <f>[1]Inputs!$B$8^2/((J850*[1]Inputs!$B$9)*(SQRT(1+K850^2)))</f>
        <v>23.560643977140487</v>
      </c>
      <c r="T850">
        <f t="shared" si="37"/>
        <v>9.0744989423642855E-2</v>
      </c>
      <c r="U850">
        <v>0</v>
      </c>
      <c r="V850">
        <v>0</v>
      </c>
      <c r="W850" t="str">
        <f t="shared" si="33"/>
        <v>PSCAD_DMAT_H_V.Osc_SCR4.53_XR1.21_P1_Q0_190.1_0.4Hz</v>
      </c>
      <c r="X850" t="str">
        <f t="shared" si="34"/>
        <v>1_0_4.53_1.21</v>
      </c>
      <c r="Z850">
        <v>0.4</v>
      </c>
      <c r="AB850" s="15"/>
      <c r="AC850" t="str">
        <f t="shared" si="38"/>
        <v>PSCAD_Test_190.1_0.4Hz_LWBESS_R0_SCR4.53_XR1.21_P1_Q0_NOBESS</v>
      </c>
      <c r="AD850" t="s">
        <v>200</v>
      </c>
    </row>
    <row r="851" spans="1:30" x14ac:dyDescent="0.25">
      <c r="A851" s="1" t="s">
        <v>174</v>
      </c>
      <c r="B851" t="s">
        <v>55</v>
      </c>
      <c r="C851" t="s">
        <v>169</v>
      </c>
      <c r="D851" t="s">
        <v>983</v>
      </c>
      <c r="E851" s="4" t="s">
        <v>334</v>
      </c>
      <c r="F851" t="s">
        <v>304</v>
      </c>
      <c r="G851">
        <v>30</v>
      </c>
      <c r="H851">
        <v>1</v>
      </c>
      <c r="I851" s="7">
        <v>0</v>
      </c>
      <c r="J851" s="7">
        <f>[1]Inputs!$B$7</f>
        <v>4.53</v>
      </c>
      <c r="K851" s="7">
        <f>[1]Inputs!$C$7</f>
        <v>1.21</v>
      </c>
      <c r="L851" s="5" t="str">
        <f>VLOOKUP(X851,[1]Inputs!$A:$F,6,FALSE)</f>
        <v>0.9087</v>
      </c>
      <c r="M851" s="5" t="str">
        <f>VLOOKUP(X851,[1]Inputs!$A:$H,8,FALSE)</f>
        <v>1.0000</v>
      </c>
      <c r="N851" s="5" t="str">
        <f>VLOOKUP(X851,[1]Inputs!$A:$H,7,FALSE)</f>
        <v>1.0300</v>
      </c>
      <c r="O851">
        <v>0</v>
      </c>
      <c r="P851">
        <v>0</v>
      </c>
      <c r="Q851">
        <f t="shared" si="35"/>
        <v>1E-3</v>
      </c>
      <c r="R851">
        <f t="shared" si="36"/>
        <v>0</v>
      </c>
      <c r="S851">
        <f>[1]Inputs!$B$8^2/((J851*[1]Inputs!$B$9)*(SQRT(1+K851^2)))</f>
        <v>23.560643977140487</v>
      </c>
      <c r="T851">
        <f t="shared" si="37"/>
        <v>9.0744989423642855E-2</v>
      </c>
      <c r="U851">
        <v>0</v>
      </c>
      <c r="V851">
        <v>0</v>
      </c>
      <c r="W851" t="str">
        <f t="shared" si="33"/>
        <v>PSCAD_DMAT_H_V.Osc_SCR4.53_XR1.21_P1_Q0_190.1_0.5Hz</v>
      </c>
      <c r="X851" t="str">
        <f t="shared" si="34"/>
        <v>1_0_4.53_1.21</v>
      </c>
      <c r="Z851">
        <v>0.5</v>
      </c>
      <c r="AB851" s="15"/>
      <c r="AC851" t="str">
        <f t="shared" si="38"/>
        <v>PSCAD_Test_190.1_0.5Hz_LWBESS_R0_SCR4.53_XR1.21_P1_Q0_NOBESS</v>
      </c>
      <c r="AD851" t="s">
        <v>201</v>
      </c>
    </row>
    <row r="852" spans="1:30" x14ac:dyDescent="0.25">
      <c r="A852" s="1" t="s">
        <v>175</v>
      </c>
      <c r="B852" t="s">
        <v>55</v>
      </c>
      <c r="C852" t="s">
        <v>169</v>
      </c>
      <c r="D852" t="s">
        <v>983</v>
      </c>
      <c r="E852" s="4" t="s">
        <v>334</v>
      </c>
      <c r="F852" t="s">
        <v>304</v>
      </c>
      <c r="G852">
        <v>30</v>
      </c>
      <c r="H852">
        <v>1</v>
      </c>
      <c r="I852" s="7">
        <v>0</v>
      </c>
      <c r="J852" s="7">
        <f>[1]Inputs!$B$7</f>
        <v>4.53</v>
      </c>
      <c r="K852" s="7">
        <f>[1]Inputs!$C$7</f>
        <v>1.21</v>
      </c>
      <c r="L852" s="5" t="str">
        <f>VLOOKUP(X852,[1]Inputs!$A:$F,6,FALSE)</f>
        <v>0.9087</v>
      </c>
      <c r="M852" s="5" t="str">
        <f>VLOOKUP(X852,[1]Inputs!$A:$H,8,FALSE)</f>
        <v>1.0000</v>
      </c>
      <c r="N852" s="5" t="str">
        <f>VLOOKUP(X852,[1]Inputs!$A:$H,7,FALSE)</f>
        <v>1.0300</v>
      </c>
      <c r="O852">
        <v>0</v>
      </c>
      <c r="P852">
        <v>0</v>
      </c>
      <c r="Q852">
        <f t="shared" si="35"/>
        <v>1E-3</v>
      </c>
      <c r="R852">
        <f t="shared" si="36"/>
        <v>0</v>
      </c>
      <c r="S852">
        <f>[1]Inputs!$B$8^2/((J852*[1]Inputs!$B$9)*(SQRT(1+K852^2)))</f>
        <v>23.560643977140487</v>
      </c>
      <c r="T852">
        <f t="shared" si="37"/>
        <v>9.0744989423642855E-2</v>
      </c>
      <c r="U852">
        <v>0</v>
      </c>
      <c r="V852">
        <v>0</v>
      </c>
      <c r="W852" t="str">
        <f t="shared" si="33"/>
        <v>PSCAD_DMAT_H_V.Osc_SCR4.53_XR1.21_P1_Q0_190.1_0.6Hz</v>
      </c>
      <c r="X852" t="str">
        <f t="shared" si="34"/>
        <v>1_0_4.53_1.21</v>
      </c>
      <c r="Z852">
        <v>0.6</v>
      </c>
      <c r="AB852" s="15"/>
      <c r="AC852" t="str">
        <f t="shared" si="38"/>
        <v>PSCAD_Test_190.1_0.6Hz_LWBESS_R0_SCR4.53_XR1.21_P1_Q0_NOBESS</v>
      </c>
      <c r="AD852" t="s">
        <v>202</v>
      </c>
    </row>
    <row r="853" spans="1:30" x14ac:dyDescent="0.25">
      <c r="A853" s="1" t="s">
        <v>176</v>
      </c>
      <c r="B853" t="s">
        <v>55</v>
      </c>
      <c r="C853" t="s">
        <v>169</v>
      </c>
      <c r="D853" t="s">
        <v>983</v>
      </c>
      <c r="E853" s="4" t="s">
        <v>334</v>
      </c>
      <c r="F853" t="s">
        <v>304</v>
      </c>
      <c r="G853">
        <v>30</v>
      </c>
      <c r="H853">
        <v>1</v>
      </c>
      <c r="I853" s="7">
        <v>0</v>
      </c>
      <c r="J853" s="7">
        <f>[1]Inputs!$B$7</f>
        <v>4.53</v>
      </c>
      <c r="K853" s="7">
        <f>[1]Inputs!$C$7</f>
        <v>1.21</v>
      </c>
      <c r="L853" s="5" t="str">
        <f>VLOOKUP(X853,[1]Inputs!$A:$F,6,FALSE)</f>
        <v>0.9087</v>
      </c>
      <c r="M853" s="5" t="str">
        <f>VLOOKUP(X853,[1]Inputs!$A:$H,8,FALSE)</f>
        <v>1.0000</v>
      </c>
      <c r="N853" s="5" t="str">
        <f>VLOOKUP(X853,[1]Inputs!$A:$H,7,FALSE)</f>
        <v>1.0300</v>
      </c>
      <c r="O853">
        <v>0</v>
      </c>
      <c r="P853">
        <v>0</v>
      </c>
      <c r="Q853">
        <f t="shared" si="35"/>
        <v>1E-3</v>
      </c>
      <c r="R853">
        <f t="shared" si="36"/>
        <v>0</v>
      </c>
      <c r="S853">
        <f>[1]Inputs!$B$8^2/((J853*[1]Inputs!$B$9)*(SQRT(1+K853^2)))</f>
        <v>23.560643977140487</v>
      </c>
      <c r="T853">
        <f t="shared" si="37"/>
        <v>9.0744989423642855E-2</v>
      </c>
      <c r="U853">
        <v>0</v>
      </c>
      <c r="V853">
        <v>0</v>
      </c>
      <c r="W853" t="str">
        <f t="shared" si="33"/>
        <v>PSCAD_DMAT_H_V.Osc_SCR4.53_XR1.21_P1_Q0_190.1_0.7Hz</v>
      </c>
      <c r="X853" t="str">
        <f t="shared" si="34"/>
        <v>1_0_4.53_1.21</v>
      </c>
      <c r="Z853">
        <v>0.7</v>
      </c>
      <c r="AB853" s="15"/>
      <c r="AC853" t="str">
        <f t="shared" si="38"/>
        <v>PSCAD_Test_190.1_0.7Hz_LWBESS_R0_SCR4.53_XR1.21_P1_Q0_NOBESS</v>
      </c>
      <c r="AD853" t="s">
        <v>203</v>
      </c>
    </row>
    <row r="854" spans="1:30" x14ac:dyDescent="0.25">
      <c r="A854" s="1" t="s">
        <v>177</v>
      </c>
      <c r="B854" t="s">
        <v>55</v>
      </c>
      <c r="C854" t="s">
        <v>169</v>
      </c>
      <c r="D854" t="s">
        <v>983</v>
      </c>
      <c r="E854" s="4" t="s">
        <v>334</v>
      </c>
      <c r="F854" t="s">
        <v>304</v>
      </c>
      <c r="G854">
        <v>30</v>
      </c>
      <c r="H854">
        <v>1</v>
      </c>
      <c r="I854" s="7">
        <v>0</v>
      </c>
      <c r="J854" s="7">
        <f>[1]Inputs!$B$7</f>
        <v>4.53</v>
      </c>
      <c r="K854" s="7">
        <f>[1]Inputs!$C$7</f>
        <v>1.21</v>
      </c>
      <c r="L854" s="5" t="str">
        <f>VLOOKUP(X854,[1]Inputs!$A:$F,6,FALSE)</f>
        <v>0.9087</v>
      </c>
      <c r="M854" s="5" t="str">
        <f>VLOOKUP(X854,[1]Inputs!$A:$H,8,FALSE)</f>
        <v>1.0000</v>
      </c>
      <c r="N854" s="5" t="str">
        <f>VLOOKUP(X854,[1]Inputs!$A:$H,7,FALSE)</f>
        <v>1.0300</v>
      </c>
      <c r="O854">
        <v>0</v>
      </c>
      <c r="P854">
        <v>0</v>
      </c>
      <c r="Q854">
        <f t="shared" si="35"/>
        <v>1E-3</v>
      </c>
      <c r="R854">
        <f t="shared" si="36"/>
        <v>0</v>
      </c>
      <c r="S854">
        <f>[1]Inputs!$B$8^2/((J854*[1]Inputs!$B$9)*(SQRT(1+K854^2)))</f>
        <v>23.560643977140487</v>
      </c>
      <c r="T854">
        <f t="shared" si="37"/>
        <v>9.0744989423642855E-2</v>
      </c>
      <c r="U854">
        <v>0</v>
      </c>
      <c r="V854">
        <v>0</v>
      </c>
      <c r="W854" t="str">
        <f t="shared" si="33"/>
        <v>PSCAD_DMAT_H_V.Osc_SCR4.53_XR1.21_P1_Q0_190.1_0.8Hz</v>
      </c>
      <c r="X854" t="str">
        <f t="shared" si="34"/>
        <v>1_0_4.53_1.21</v>
      </c>
      <c r="Z854">
        <v>0.8</v>
      </c>
      <c r="AB854" s="15"/>
      <c r="AC854" t="str">
        <f t="shared" si="38"/>
        <v>PSCAD_Test_190.1_0.8Hz_LWBESS_R0_SCR4.53_XR1.21_P1_Q0_NOBESS</v>
      </c>
      <c r="AD854" t="s">
        <v>204</v>
      </c>
    </row>
    <row r="855" spans="1:30" x14ac:dyDescent="0.25">
      <c r="A855" s="1" t="s">
        <v>178</v>
      </c>
      <c r="B855" t="s">
        <v>55</v>
      </c>
      <c r="C855" t="s">
        <v>169</v>
      </c>
      <c r="D855" t="s">
        <v>983</v>
      </c>
      <c r="E855" s="4" t="s">
        <v>334</v>
      </c>
      <c r="F855" t="s">
        <v>304</v>
      </c>
      <c r="G855">
        <v>30</v>
      </c>
      <c r="H855">
        <v>1</v>
      </c>
      <c r="I855" s="7">
        <v>0</v>
      </c>
      <c r="J855" s="7">
        <f>[1]Inputs!$B$7</f>
        <v>4.53</v>
      </c>
      <c r="K855" s="7">
        <f>[1]Inputs!$C$7</f>
        <v>1.21</v>
      </c>
      <c r="L855" s="5" t="str">
        <f>VLOOKUP(X855,[1]Inputs!$A:$F,6,FALSE)</f>
        <v>0.9087</v>
      </c>
      <c r="M855" s="5" t="str">
        <f>VLOOKUP(X855,[1]Inputs!$A:$H,8,FALSE)</f>
        <v>1.0000</v>
      </c>
      <c r="N855" s="5" t="str">
        <f>VLOOKUP(X855,[1]Inputs!$A:$H,7,FALSE)</f>
        <v>1.0300</v>
      </c>
      <c r="O855">
        <v>0</v>
      </c>
      <c r="P855">
        <v>0</v>
      </c>
      <c r="Q855">
        <f t="shared" si="35"/>
        <v>1E-3</v>
      </c>
      <c r="R855">
        <f t="shared" si="36"/>
        <v>0</v>
      </c>
      <c r="S855">
        <f>[1]Inputs!$B$8^2/((J855*[1]Inputs!$B$9)*(SQRT(1+K855^2)))</f>
        <v>23.560643977140487</v>
      </c>
      <c r="T855">
        <f t="shared" si="37"/>
        <v>9.0744989423642855E-2</v>
      </c>
      <c r="U855">
        <v>0</v>
      </c>
      <c r="V855">
        <v>0</v>
      </c>
      <c r="W855" t="str">
        <f t="shared" si="33"/>
        <v>PSCAD_DMAT_H_V.Osc_SCR4.53_XR1.21_P1_Q0_190.1_0.9Hz</v>
      </c>
      <c r="X855" t="str">
        <f t="shared" si="34"/>
        <v>1_0_4.53_1.21</v>
      </c>
      <c r="Z855">
        <v>0.9</v>
      </c>
      <c r="AB855" s="15"/>
      <c r="AC855" t="str">
        <f t="shared" si="38"/>
        <v>PSCAD_Test_190.1_0.9Hz_LWBESS_R0_SCR4.53_XR1.21_P1_Q0_NOBESS</v>
      </c>
      <c r="AD855" t="s">
        <v>205</v>
      </c>
    </row>
    <row r="856" spans="1:30" x14ac:dyDescent="0.25">
      <c r="A856" s="1" t="s">
        <v>140</v>
      </c>
      <c r="B856" t="s">
        <v>55</v>
      </c>
      <c r="C856" t="s">
        <v>169</v>
      </c>
      <c r="D856" t="s">
        <v>983</v>
      </c>
      <c r="E856" s="4" t="s">
        <v>334</v>
      </c>
      <c r="F856" t="s">
        <v>304</v>
      </c>
      <c r="G856">
        <v>30</v>
      </c>
      <c r="H856">
        <v>0.5</v>
      </c>
      <c r="I856" s="7">
        <v>0</v>
      </c>
      <c r="J856" s="7">
        <f>[1]Inputs!$B$7</f>
        <v>4.53</v>
      </c>
      <c r="K856" s="7">
        <f>[1]Inputs!$C$7</f>
        <v>1.21</v>
      </c>
      <c r="L856" s="5" t="str">
        <f>VLOOKUP(X856,[1]Inputs!$A:$F,6,FALSE)</f>
        <v>0.9653</v>
      </c>
      <c r="M856" s="5" t="str">
        <f>VLOOKUP(X856,[1]Inputs!$A:$H,8,FALSE)</f>
        <v>1.0000</v>
      </c>
      <c r="N856" s="5" t="str">
        <f>VLOOKUP(X856,[1]Inputs!$A:$H,7,FALSE)</f>
        <v>1.0300</v>
      </c>
      <c r="O856">
        <v>0</v>
      </c>
      <c r="P856">
        <v>0</v>
      </c>
      <c r="Q856">
        <f t="shared" si="35"/>
        <v>1E-3</v>
      </c>
      <c r="R856">
        <f t="shared" si="36"/>
        <v>0</v>
      </c>
      <c r="S856">
        <f>[1]Inputs!$B$8^2/((J856*[1]Inputs!$B$9)*(SQRT(1+K856^2)))</f>
        <v>23.560643977140487</v>
      </c>
      <c r="T856">
        <f t="shared" si="37"/>
        <v>9.0744989423642855E-2</v>
      </c>
      <c r="U856">
        <v>0</v>
      </c>
      <c r="V856">
        <v>0</v>
      </c>
      <c r="W856" t="str">
        <f t="shared" si="33"/>
        <v>PSCAD_DMAT_H_V.Osc_SCR4.53_XR1.21_P0.5_Q0_191.1_1Hz</v>
      </c>
      <c r="X856" t="str">
        <f t="shared" si="34"/>
        <v>0.5_0_4.53_1.21</v>
      </c>
      <c r="Z856">
        <v>1</v>
      </c>
      <c r="AB856" s="15"/>
      <c r="AC856" t="str">
        <f t="shared" si="38"/>
        <v>PSCAD_Test_191.1_1Hz_LWBESS_R0_SCR4.53_XR1.21_P0.5_Q0_NOBESS</v>
      </c>
    </row>
    <row r="857" spans="1:30" x14ac:dyDescent="0.25">
      <c r="A857" s="1" t="s">
        <v>141</v>
      </c>
      <c r="B857" t="s">
        <v>55</v>
      </c>
      <c r="C857" t="s">
        <v>169</v>
      </c>
      <c r="D857" t="s">
        <v>983</v>
      </c>
      <c r="E857" s="4" t="s">
        <v>334</v>
      </c>
      <c r="F857" t="s">
        <v>304</v>
      </c>
      <c r="G857">
        <v>30</v>
      </c>
      <c r="H857">
        <v>0.5</v>
      </c>
      <c r="I857" s="7">
        <v>0</v>
      </c>
      <c r="J857" s="7">
        <f>[1]Inputs!$B$7</f>
        <v>4.53</v>
      </c>
      <c r="K857" s="7">
        <f>[1]Inputs!$C$7</f>
        <v>1.21</v>
      </c>
      <c r="L857" s="5" t="str">
        <f>VLOOKUP(X857,[1]Inputs!$A:$F,6,FALSE)</f>
        <v>0.9653</v>
      </c>
      <c r="M857" s="5" t="str">
        <f>VLOOKUP(X857,[1]Inputs!$A:$H,8,FALSE)</f>
        <v>1.0000</v>
      </c>
      <c r="N857" s="5" t="str">
        <f>VLOOKUP(X857,[1]Inputs!$A:$H,7,FALSE)</f>
        <v>1.0300</v>
      </c>
      <c r="O857">
        <v>0</v>
      </c>
      <c r="P857">
        <v>0</v>
      </c>
      <c r="Q857">
        <f t="shared" si="35"/>
        <v>1E-3</v>
      </c>
      <c r="R857">
        <f t="shared" si="36"/>
        <v>0</v>
      </c>
      <c r="S857">
        <f>[1]Inputs!$B$8^2/((J857*[1]Inputs!$B$9)*(SQRT(1+K857^2)))</f>
        <v>23.560643977140487</v>
      </c>
      <c r="T857">
        <f t="shared" si="37"/>
        <v>9.0744989423642855E-2</v>
      </c>
      <c r="U857">
        <v>0</v>
      </c>
      <c r="V857">
        <v>0</v>
      </c>
      <c r="W857" t="str">
        <f t="shared" si="33"/>
        <v>PSCAD_DMAT_H_V.Osc_SCR4.53_XR1.21_P0.5_Q0_191.1_2Hz</v>
      </c>
      <c r="X857" t="str">
        <f t="shared" si="34"/>
        <v>0.5_0_4.53_1.21</v>
      </c>
      <c r="Z857">
        <v>2</v>
      </c>
      <c r="AB857" s="15"/>
      <c r="AC857" t="str">
        <f t="shared" si="38"/>
        <v>PSCAD_Test_191.1_2Hz_LWBESS_R0_SCR4.53_XR1.21_P0.5_Q0_NOBESS</v>
      </c>
    </row>
    <row r="858" spans="1:30" x14ac:dyDescent="0.25">
      <c r="A858" s="1" t="s">
        <v>142</v>
      </c>
      <c r="B858" t="s">
        <v>55</v>
      </c>
      <c r="C858" t="s">
        <v>169</v>
      </c>
      <c r="D858" t="s">
        <v>983</v>
      </c>
      <c r="E858" s="4" t="s">
        <v>334</v>
      </c>
      <c r="F858" t="s">
        <v>304</v>
      </c>
      <c r="G858">
        <v>30</v>
      </c>
      <c r="H858">
        <v>0.5</v>
      </c>
      <c r="I858" s="7">
        <v>0</v>
      </c>
      <c r="J858" s="7">
        <f>[1]Inputs!$B$7</f>
        <v>4.53</v>
      </c>
      <c r="K858" s="7">
        <f>[1]Inputs!$C$7</f>
        <v>1.21</v>
      </c>
      <c r="L858" s="5" t="str">
        <f>VLOOKUP(X858,[1]Inputs!$A:$F,6,FALSE)</f>
        <v>0.9653</v>
      </c>
      <c r="M858" s="5" t="str">
        <f>VLOOKUP(X858,[1]Inputs!$A:$H,8,FALSE)</f>
        <v>1.0000</v>
      </c>
      <c r="N858" s="5" t="str">
        <f>VLOOKUP(X858,[1]Inputs!$A:$H,7,FALSE)</f>
        <v>1.0300</v>
      </c>
      <c r="O858">
        <v>0</v>
      </c>
      <c r="P858">
        <v>0</v>
      </c>
      <c r="Q858">
        <f t="shared" si="35"/>
        <v>1E-3</v>
      </c>
      <c r="R858">
        <f t="shared" si="36"/>
        <v>0</v>
      </c>
      <c r="S858">
        <f>[1]Inputs!$B$8^2/((J858*[1]Inputs!$B$9)*(SQRT(1+K858^2)))</f>
        <v>23.560643977140487</v>
      </c>
      <c r="T858">
        <f t="shared" si="37"/>
        <v>9.0744989423642855E-2</v>
      </c>
      <c r="U858">
        <v>0</v>
      </c>
      <c r="V858">
        <v>0</v>
      </c>
      <c r="W858" t="str">
        <f t="shared" si="33"/>
        <v>PSCAD_DMAT_H_V.Osc_SCR4.53_XR1.21_P0.5_Q0_191.1_3Hz</v>
      </c>
      <c r="X858" t="str">
        <f t="shared" si="34"/>
        <v>0.5_0_4.53_1.21</v>
      </c>
      <c r="Z858">
        <v>3</v>
      </c>
      <c r="AB858" s="15"/>
      <c r="AC858" t="str">
        <f t="shared" si="38"/>
        <v>PSCAD_Test_191.1_3Hz_LWBESS_R0_SCR4.53_XR1.21_P0.5_Q0_NOBESS</v>
      </c>
    </row>
    <row r="859" spans="1:30" x14ac:dyDescent="0.25">
      <c r="A859" s="1" t="s">
        <v>143</v>
      </c>
      <c r="B859" t="s">
        <v>55</v>
      </c>
      <c r="C859" t="s">
        <v>169</v>
      </c>
      <c r="D859" t="s">
        <v>983</v>
      </c>
      <c r="E859" s="4" t="s">
        <v>334</v>
      </c>
      <c r="F859" t="s">
        <v>304</v>
      </c>
      <c r="G859">
        <v>30</v>
      </c>
      <c r="H859">
        <v>0.5</v>
      </c>
      <c r="I859" s="7">
        <v>0</v>
      </c>
      <c r="J859" s="7">
        <f>[1]Inputs!$B$7</f>
        <v>4.53</v>
      </c>
      <c r="K859" s="7">
        <f>[1]Inputs!$C$7</f>
        <v>1.21</v>
      </c>
      <c r="L859" s="5" t="str">
        <f>VLOOKUP(X859,[1]Inputs!$A:$F,6,FALSE)</f>
        <v>0.9653</v>
      </c>
      <c r="M859" s="5" t="str">
        <f>VLOOKUP(X859,[1]Inputs!$A:$H,8,FALSE)</f>
        <v>1.0000</v>
      </c>
      <c r="N859" s="5" t="str">
        <f>VLOOKUP(X859,[1]Inputs!$A:$H,7,FALSE)</f>
        <v>1.0300</v>
      </c>
      <c r="O859">
        <v>0</v>
      </c>
      <c r="P859">
        <v>0</v>
      </c>
      <c r="Q859">
        <f t="shared" si="35"/>
        <v>1E-3</v>
      </c>
      <c r="R859">
        <f t="shared" si="36"/>
        <v>0</v>
      </c>
      <c r="S859">
        <f>[1]Inputs!$B$8^2/((J859*[1]Inputs!$B$9)*(SQRT(1+K859^2)))</f>
        <v>23.560643977140487</v>
      </c>
      <c r="T859">
        <f t="shared" si="37"/>
        <v>9.0744989423642855E-2</v>
      </c>
      <c r="U859">
        <v>0</v>
      </c>
      <c r="V859">
        <v>0</v>
      </c>
      <c r="W859" t="str">
        <f t="shared" si="33"/>
        <v>PSCAD_DMAT_H_V.Osc_SCR4.53_XR1.21_P0.5_Q0_191.1_4Hz</v>
      </c>
      <c r="X859" t="str">
        <f t="shared" si="34"/>
        <v>0.5_0_4.53_1.21</v>
      </c>
      <c r="Z859">
        <v>4</v>
      </c>
      <c r="AB859" s="15"/>
      <c r="AC859" t="str">
        <f t="shared" si="38"/>
        <v>PSCAD_Test_191.1_4Hz_LWBESS_R0_SCR4.53_XR1.21_P0.5_Q0_NOBESS</v>
      </c>
    </row>
    <row r="860" spans="1:30" x14ac:dyDescent="0.25">
      <c r="A860" s="1" t="s">
        <v>144</v>
      </c>
      <c r="B860" t="s">
        <v>55</v>
      </c>
      <c r="C860" t="s">
        <v>169</v>
      </c>
      <c r="D860" t="s">
        <v>983</v>
      </c>
      <c r="E860" s="4" t="s">
        <v>334</v>
      </c>
      <c r="F860" t="s">
        <v>304</v>
      </c>
      <c r="G860">
        <v>30</v>
      </c>
      <c r="H860">
        <v>0.5</v>
      </c>
      <c r="I860" s="7">
        <v>0</v>
      </c>
      <c r="J860" s="7">
        <f>[1]Inputs!$B$7</f>
        <v>4.53</v>
      </c>
      <c r="K860" s="7">
        <f>[1]Inputs!$C$7</f>
        <v>1.21</v>
      </c>
      <c r="L860" s="5" t="str">
        <f>VLOOKUP(X860,[1]Inputs!$A:$F,6,FALSE)</f>
        <v>0.9653</v>
      </c>
      <c r="M860" s="5" t="str">
        <f>VLOOKUP(X860,[1]Inputs!$A:$H,8,FALSE)</f>
        <v>1.0000</v>
      </c>
      <c r="N860" s="5" t="str">
        <f>VLOOKUP(X860,[1]Inputs!$A:$H,7,FALSE)</f>
        <v>1.0300</v>
      </c>
      <c r="O860">
        <v>0</v>
      </c>
      <c r="P860">
        <v>0</v>
      </c>
      <c r="Q860">
        <f t="shared" si="35"/>
        <v>1E-3</v>
      </c>
      <c r="R860">
        <f t="shared" si="36"/>
        <v>0</v>
      </c>
      <c r="S860">
        <f>[1]Inputs!$B$8^2/((J860*[1]Inputs!$B$9)*(SQRT(1+K860^2)))</f>
        <v>23.560643977140487</v>
      </c>
      <c r="T860">
        <f t="shared" si="37"/>
        <v>9.0744989423642855E-2</v>
      </c>
      <c r="U860">
        <v>0</v>
      </c>
      <c r="V860">
        <v>0</v>
      </c>
      <c r="W860" t="str">
        <f t="shared" si="33"/>
        <v>PSCAD_DMAT_H_V.Osc_SCR4.53_XR1.21_P0.5_Q0_191.1_5Hz</v>
      </c>
      <c r="X860" t="str">
        <f t="shared" si="34"/>
        <v>0.5_0_4.53_1.21</v>
      </c>
      <c r="Z860">
        <v>5</v>
      </c>
      <c r="AB860" s="15"/>
      <c r="AC860" t="str">
        <f t="shared" si="38"/>
        <v>PSCAD_Test_191.1_5Hz_LWBESS_R0_SCR4.53_XR1.21_P0.5_Q0_NOBESS</v>
      </c>
    </row>
    <row r="861" spans="1:30" x14ac:dyDescent="0.25">
      <c r="A861" s="1" t="s">
        <v>145</v>
      </c>
      <c r="B861" t="s">
        <v>55</v>
      </c>
      <c r="C861" t="s">
        <v>169</v>
      </c>
      <c r="D861" t="s">
        <v>983</v>
      </c>
      <c r="E861" s="4" t="s">
        <v>334</v>
      </c>
      <c r="F861" t="s">
        <v>304</v>
      </c>
      <c r="G861">
        <v>30</v>
      </c>
      <c r="H861">
        <v>0.5</v>
      </c>
      <c r="I861" s="7">
        <v>0</v>
      </c>
      <c r="J861" s="7">
        <f>[1]Inputs!$B$7</f>
        <v>4.53</v>
      </c>
      <c r="K861" s="7">
        <f>[1]Inputs!$C$7</f>
        <v>1.21</v>
      </c>
      <c r="L861" s="5" t="str">
        <f>VLOOKUP(X861,[1]Inputs!$A:$F,6,FALSE)</f>
        <v>0.9653</v>
      </c>
      <c r="M861" s="5" t="str">
        <f>VLOOKUP(X861,[1]Inputs!$A:$H,8,FALSE)</f>
        <v>1.0000</v>
      </c>
      <c r="N861" s="5" t="str">
        <f>VLOOKUP(X861,[1]Inputs!$A:$H,7,FALSE)</f>
        <v>1.0300</v>
      </c>
      <c r="O861">
        <v>0</v>
      </c>
      <c r="P861">
        <v>0</v>
      </c>
      <c r="Q861">
        <f t="shared" si="35"/>
        <v>1E-3</v>
      </c>
      <c r="R861">
        <f t="shared" si="36"/>
        <v>0</v>
      </c>
      <c r="S861">
        <f>[1]Inputs!$B$8^2/((J861*[1]Inputs!$B$9)*(SQRT(1+K861^2)))</f>
        <v>23.560643977140487</v>
      </c>
      <c r="T861">
        <f t="shared" si="37"/>
        <v>9.0744989423642855E-2</v>
      </c>
      <c r="U861">
        <v>0</v>
      </c>
      <c r="V861">
        <v>0</v>
      </c>
      <c r="W861" t="str">
        <f t="shared" si="33"/>
        <v>PSCAD_DMAT_H_V.Osc_SCR4.53_XR1.21_P0.5_Q0_191.1_6Hz</v>
      </c>
      <c r="X861" t="str">
        <f t="shared" si="34"/>
        <v>0.5_0_4.53_1.21</v>
      </c>
      <c r="Z861">
        <v>6</v>
      </c>
      <c r="AB861" s="15"/>
      <c r="AC861" t="str">
        <f t="shared" si="38"/>
        <v>PSCAD_Test_191.1_6Hz_LWBESS_R0_SCR4.53_XR1.21_P0.5_Q0_NOBESS</v>
      </c>
    </row>
    <row r="862" spans="1:30" x14ac:dyDescent="0.25">
      <c r="A862" s="1" t="s">
        <v>146</v>
      </c>
      <c r="B862" t="s">
        <v>55</v>
      </c>
      <c r="C862" t="s">
        <v>169</v>
      </c>
      <c r="D862" t="s">
        <v>983</v>
      </c>
      <c r="E862" s="4" t="s">
        <v>334</v>
      </c>
      <c r="F862" t="s">
        <v>304</v>
      </c>
      <c r="G862">
        <v>30</v>
      </c>
      <c r="H862">
        <v>0.5</v>
      </c>
      <c r="I862" s="7">
        <v>0</v>
      </c>
      <c r="J862" s="7">
        <f>[1]Inputs!$B$7</f>
        <v>4.53</v>
      </c>
      <c r="K862" s="7">
        <f>[1]Inputs!$C$7</f>
        <v>1.21</v>
      </c>
      <c r="L862" s="5" t="str">
        <f>VLOOKUP(X862,[1]Inputs!$A:$F,6,FALSE)</f>
        <v>0.9653</v>
      </c>
      <c r="M862" s="5" t="str">
        <f>VLOOKUP(X862,[1]Inputs!$A:$H,8,FALSE)</f>
        <v>1.0000</v>
      </c>
      <c r="N862" s="5" t="str">
        <f>VLOOKUP(X862,[1]Inputs!$A:$H,7,FALSE)</f>
        <v>1.0300</v>
      </c>
      <c r="O862">
        <v>0</v>
      </c>
      <c r="P862">
        <v>0</v>
      </c>
      <c r="Q862">
        <f t="shared" si="35"/>
        <v>1E-3</v>
      </c>
      <c r="R862">
        <f t="shared" si="36"/>
        <v>0</v>
      </c>
      <c r="S862">
        <f>[1]Inputs!$B$8^2/((J862*[1]Inputs!$B$9)*(SQRT(1+K862^2)))</f>
        <v>23.560643977140487</v>
      </c>
      <c r="T862">
        <f t="shared" si="37"/>
        <v>9.0744989423642855E-2</v>
      </c>
      <c r="U862">
        <v>0</v>
      </c>
      <c r="V862">
        <v>0</v>
      </c>
      <c r="W862" t="str">
        <f t="shared" si="33"/>
        <v>PSCAD_DMAT_H_V.Osc_SCR4.53_XR1.21_P0.5_Q0_191.1_7Hz</v>
      </c>
      <c r="X862" t="str">
        <f t="shared" si="34"/>
        <v>0.5_0_4.53_1.21</v>
      </c>
      <c r="Z862">
        <v>7</v>
      </c>
      <c r="AB862" s="15"/>
      <c r="AC862" t="str">
        <f t="shared" si="38"/>
        <v>PSCAD_Test_191.1_7Hz_LWBESS_R0_SCR4.53_XR1.21_P0.5_Q0_NOBESS</v>
      </c>
    </row>
    <row r="863" spans="1:30" x14ac:dyDescent="0.25">
      <c r="A863" s="1" t="s">
        <v>147</v>
      </c>
      <c r="B863" t="s">
        <v>55</v>
      </c>
      <c r="C863" t="s">
        <v>169</v>
      </c>
      <c r="D863" t="s">
        <v>983</v>
      </c>
      <c r="E863" s="4" t="s">
        <v>334</v>
      </c>
      <c r="F863" t="s">
        <v>304</v>
      </c>
      <c r="G863">
        <v>30</v>
      </c>
      <c r="H863">
        <v>0.5</v>
      </c>
      <c r="I863" s="7">
        <v>0</v>
      </c>
      <c r="J863" s="7">
        <f>[1]Inputs!$B$7</f>
        <v>4.53</v>
      </c>
      <c r="K863" s="7">
        <f>[1]Inputs!$C$7</f>
        <v>1.21</v>
      </c>
      <c r="L863" s="5" t="str">
        <f>VLOOKUP(X863,[1]Inputs!$A:$F,6,FALSE)</f>
        <v>0.9653</v>
      </c>
      <c r="M863" s="5" t="str">
        <f>VLOOKUP(X863,[1]Inputs!$A:$H,8,FALSE)</f>
        <v>1.0000</v>
      </c>
      <c r="N863" s="5" t="str">
        <f>VLOOKUP(X863,[1]Inputs!$A:$H,7,FALSE)</f>
        <v>1.0300</v>
      </c>
      <c r="O863">
        <v>0</v>
      </c>
      <c r="P863">
        <v>0</v>
      </c>
      <c r="Q863">
        <f t="shared" si="35"/>
        <v>1E-3</v>
      </c>
      <c r="R863">
        <f t="shared" si="36"/>
        <v>0</v>
      </c>
      <c r="S863">
        <f>[1]Inputs!$B$8^2/((J863*[1]Inputs!$B$9)*(SQRT(1+K863^2)))</f>
        <v>23.560643977140487</v>
      </c>
      <c r="T863">
        <f t="shared" si="37"/>
        <v>9.0744989423642855E-2</v>
      </c>
      <c r="U863">
        <v>0</v>
      </c>
      <c r="V863">
        <v>0</v>
      </c>
      <c r="W863" t="str">
        <f t="shared" si="33"/>
        <v>PSCAD_DMAT_H_V.Osc_SCR4.53_XR1.21_P0.5_Q0_191.1_8Hz</v>
      </c>
      <c r="X863" t="str">
        <f t="shared" si="34"/>
        <v>0.5_0_4.53_1.21</v>
      </c>
      <c r="Z863">
        <v>8</v>
      </c>
      <c r="AB863" s="15"/>
      <c r="AC863" t="str">
        <f t="shared" si="38"/>
        <v>PSCAD_Test_191.1_8Hz_LWBESS_R0_SCR4.53_XR1.21_P0.5_Q0_NOBESS</v>
      </c>
    </row>
    <row r="864" spans="1:30" x14ac:dyDescent="0.25">
      <c r="A864" s="1" t="s">
        <v>148</v>
      </c>
      <c r="B864" t="s">
        <v>55</v>
      </c>
      <c r="C864" t="s">
        <v>169</v>
      </c>
      <c r="D864" t="s">
        <v>983</v>
      </c>
      <c r="E864" s="4" t="s">
        <v>334</v>
      </c>
      <c r="F864" t="s">
        <v>304</v>
      </c>
      <c r="G864">
        <v>30</v>
      </c>
      <c r="H864">
        <v>0.5</v>
      </c>
      <c r="I864" s="7">
        <v>0</v>
      </c>
      <c r="J864" s="7">
        <f>[1]Inputs!$B$7</f>
        <v>4.53</v>
      </c>
      <c r="K864" s="7">
        <f>[1]Inputs!$C$7</f>
        <v>1.21</v>
      </c>
      <c r="L864" s="5" t="str">
        <f>VLOOKUP(X864,[1]Inputs!$A:$F,6,FALSE)</f>
        <v>0.9653</v>
      </c>
      <c r="M864" s="5" t="str">
        <f>VLOOKUP(X864,[1]Inputs!$A:$H,8,FALSE)</f>
        <v>1.0000</v>
      </c>
      <c r="N864" s="5" t="str">
        <f>VLOOKUP(X864,[1]Inputs!$A:$H,7,FALSE)</f>
        <v>1.0300</v>
      </c>
      <c r="O864">
        <v>0</v>
      </c>
      <c r="P864">
        <v>0</v>
      </c>
      <c r="Q864">
        <f t="shared" si="35"/>
        <v>1E-3</v>
      </c>
      <c r="R864">
        <f t="shared" si="36"/>
        <v>0</v>
      </c>
      <c r="S864">
        <f>[1]Inputs!$B$8^2/((J864*[1]Inputs!$B$9)*(SQRT(1+K864^2)))</f>
        <v>23.560643977140487</v>
      </c>
      <c r="T864">
        <f t="shared" si="37"/>
        <v>9.0744989423642855E-2</v>
      </c>
      <c r="U864">
        <v>0</v>
      </c>
      <c r="V864">
        <v>0</v>
      </c>
      <c r="W864" t="str">
        <f t="shared" si="33"/>
        <v>PSCAD_DMAT_H_V.Osc_SCR4.53_XR1.21_P0.5_Q0_191.1_9Hz</v>
      </c>
      <c r="X864" t="str">
        <f t="shared" si="34"/>
        <v>0.5_0_4.53_1.21</v>
      </c>
      <c r="Z864">
        <v>9</v>
      </c>
      <c r="AB864" s="15"/>
      <c r="AC864" t="str">
        <f t="shared" si="38"/>
        <v>PSCAD_Test_191.1_9Hz_LWBESS_R0_SCR4.53_XR1.21_P0.5_Q0_NOBESS</v>
      </c>
    </row>
    <row r="865" spans="1:29" x14ac:dyDescent="0.25">
      <c r="A865" s="1" t="s">
        <v>149</v>
      </c>
      <c r="B865" t="s">
        <v>55</v>
      </c>
      <c r="C865" t="s">
        <v>169</v>
      </c>
      <c r="D865" t="s">
        <v>983</v>
      </c>
      <c r="E865" s="4" t="s">
        <v>334</v>
      </c>
      <c r="F865" t="s">
        <v>304</v>
      </c>
      <c r="G865">
        <v>30</v>
      </c>
      <c r="H865">
        <v>0.5</v>
      </c>
      <c r="I865" s="7">
        <v>0</v>
      </c>
      <c r="J865" s="7">
        <f>[1]Inputs!$B$7</f>
        <v>4.53</v>
      </c>
      <c r="K865" s="7">
        <f>[1]Inputs!$C$7</f>
        <v>1.21</v>
      </c>
      <c r="L865" s="5" t="str">
        <f>VLOOKUP(X865,[1]Inputs!$A:$F,6,FALSE)</f>
        <v>0.9653</v>
      </c>
      <c r="M865" s="5" t="str">
        <f>VLOOKUP(X865,[1]Inputs!$A:$H,8,FALSE)</f>
        <v>1.0000</v>
      </c>
      <c r="N865" s="5" t="str">
        <f>VLOOKUP(X865,[1]Inputs!$A:$H,7,FALSE)</f>
        <v>1.0300</v>
      </c>
      <c r="O865">
        <v>0</v>
      </c>
      <c r="P865">
        <v>0</v>
      </c>
      <c r="Q865">
        <f t="shared" si="35"/>
        <v>1E-3</v>
      </c>
      <c r="R865">
        <f t="shared" si="36"/>
        <v>0</v>
      </c>
      <c r="S865">
        <f>[1]Inputs!$B$8^2/((J865*[1]Inputs!$B$9)*(SQRT(1+K865^2)))</f>
        <v>23.560643977140487</v>
      </c>
      <c r="T865">
        <f t="shared" si="37"/>
        <v>9.0744989423642855E-2</v>
      </c>
      <c r="U865">
        <v>0</v>
      </c>
      <c r="V865">
        <v>0</v>
      </c>
      <c r="W865" t="str">
        <f t="shared" si="33"/>
        <v>PSCAD_DMAT_H_V.Osc_SCR4.53_XR1.21_P0.5_Q0_191.1_10Hz</v>
      </c>
      <c r="X865" t="str">
        <f t="shared" si="34"/>
        <v>0.5_0_4.53_1.21</v>
      </c>
      <c r="Z865">
        <v>10</v>
      </c>
      <c r="AB865" s="15"/>
      <c r="AC865" t="str">
        <f t="shared" si="38"/>
        <v>PSCAD_Test_191.1_10Hz_LWBESS_R0_SCR4.53_XR1.21_P0.5_Q0_NOBESS</v>
      </c>
    </row>
    <row r="866" spans="1:29" x14ac:dyDescent="0.25">
      <c r="A866" s="1" t="s">
        <v>150</v>
      </c>
      <c r="B866" t="s">
        <v>55</v>
      </c>
      <c r="C866" t="s">
        <v>169</v>
      </c>
      <c r="D866" t="s">
        <v>983</v>
      </c>
      <c r="E866" s="4" t="s">
        <v>334</v>
      </c>
      <c r="F866" t="s">
        <v>304</v>
      </c>
      <c r="G866">
        <v>30</v>
      </c>
      <c r="H866">
        <v>0.5</v>
      </c>
      <c r="I866" s="7">
        <v>0</v>
      </c>
      <c r="J866" s="7">
        <f>[1]Inputs!$B$7</f>
        <v>4.53</v>
      </c>
      <c r="K866" s="7">
        <f>[1]Inputs!$C$7</f>
        <v>1.21</v>
      </c>
      <c r="L866" s="5" t="str">
        <f>VLOOKUP(X866,[1]Inputs!$A:$F,6,FALSE)</f>
        <v>0.9653</v>
      </c>
      <c r="M866" s="5" t="str">
        <f>VLOOKUP(X866,[1]Inputs!$A:$H,8,FALSE)</f>
        <v>1.0000</v>
      </c>
      <c r="N866" s="5" t="str">
        <f>VLOOKUP(X866,[1]Inputs!$A:$H,7,FALSE)</f>
        <v>1.0300</v>
      </c>
      <c r="O866">
        <v>0</v>
      </c>
      <c r="P866">
        <v>0</v>
      </c>
      <c r="Q866">
        <f t="shared" si="35"/>
        <v>1E-3</v>
      </c>
      <c r="R866">
        <f t="shared" si="36"/>
        <v>0</v>
      </c>
      <c r="S866">
        <f>[1]Inputs!$B$8^2/((J866*[1]Inputs!$B$9)*(SQRT(1+K866^2)))</f>
        <v>23.560643977140487</v>
      </c>
      <c r="T866">
        <f t="shared" si="37"/>
        <v>9.0744989423642855E-2</v>
      </c>
      <c r="U866">
        <v>0</v>
      </c>
      <c r="V866">
        <v>0</v>
      </c>
      <c r="W866" t="str">
        <f t="shared" si="33"/>
        <v>PSCAD_DMAT_H_V.Osc_SCR4.53_XR1.21_P0.5_Q0_191.1_11Hz</v>
      </c>
      <c r="X866" t="str">
        <f t="shared" si="34"/>
        <v>0.5_0_4.53_1.21</v>
      </c>
      <c r="Z866">
        <v>11</v>
      </c>
      <c r="AB866" s="15"/>
      <c r="AC866" t="str">
        <f t="shared" si="38"/>
        <v>PSCAD_Test_191.1_11Hz_LWBESS_R0_SCR4.53_XR1.21_P0.5_Q0_NOBESS</v>
      </c>
    </row>
    <row r="867" spans="1:29" x14ac:dyDescent="0.25">
      <c r="A867" s="1" t="s">
        <v>151</v>
      </c>
      <c r="B867" t="s">
        <v>55</v>
      </c>
      <c r="C867" t="s">
        <v>169</v>
      </c>
      <c r="D867" t="s">
        <v>983</v>
      </c>
      <c r="E867" s="4" t="s">
        <v>334</v>
      </c>
      <c r="F867" t="s">
        <v>304</v>
      </c>
      <c r="G867">
        <v>30</v>
      </c>
      <c r="H867">
        <v>0.5</v>
      </c>
      <c r="I867" s="7">
        <v>0</v>
      </c>
      <c r="J867" s="7">
        <f>[1]Inputs!$B$7</f>
        <v>4.53</v>
      </c>
      <c r="K867" s="7">
        <f>[1]Inputs!$C$7</f>
        <v>1.21</v>
      </c>
      <c r="L867" s="5" t="str">
        <f>VLOOKUP(X867,[1]Inputs!$A:$F,6,FALSE)</f>
        <v>0.9653</v>
      </c>
      <c r="M867" s="5" t="str">
        <f>VLOOKUP(X867,[1]Inputs!$A:$H,8,FALSE)</f>
        <v>1.0000</v>
      </c>
      <c r="N867" s="5" t="str">
        <f>VLOOKUP(X867,[1]Inputs!$A:$H,7,FALSE)</f>
        <v>1.0300</v>
      </c>
      <c r="O867">
        <v>0</v>
      </c>
      <c r="P867">
        <v>0</v>
      </c>
      <c r="Q867">
        <f t="shared" si="35"/>
        <v>1E-3</v>
      </c>
      <c r="R867">
        <f t="shared" si="36"/>
        <v>0</v>
      </c>
      <c r="S867">
        <f>[1]Inputs!$B$8^2/((J867*[1]Inputs!$B$9)*(SQRT(1+K867^2)))</f>
        <v>23.560643977140487</v>
      </c>
      <c r="T867">
        <f t="shared" si="37"/>
        <v>9.0744989423642855E-2</v>
      </c>
      <c r="U867">
        <v>0</v>
      </c>
      <c r="V867">
        <v>0</v>
      </c>
      <c r="W867" t="str">
        <f t="shared" si="33"/>
        <v>PSCAD_DMAT_H_V.Osc_SCR4.53_XR1.21_P0.5_Q0_191.1_12Hz</v>
      </c>
      <c r="X867" t="str">
        <f t="shared" si="34"/>
        <v>0.5_0_4.53_1.21</v>
      </c>
      <c r="Z867">
        <v>12</v>
      </c>
      <c r="AB867" s="15"/>
      <c r="AC867" t="str">
        <f t="shared" si="38"/>
        <v>PSCAD_Test_191.1_12Hz_LWBESS_R0_SCR4.53_XR1.21_P0.5_Q0_NOBESS</v>
      </c>
    </row>
    <row r="868" spans="1:29" x14ac:dyDescent="0.25">
      <c r="A868" s="1" t="s">
        <v>152</v>
      </c>
      <c r="B868" t="s">
        <v>55</v>
      </c>
      <c r="C868" t="s">
        <v>169</v>
      </c>
      <c r="D868" t="s">
        <v>983</v>
      </c>
      <c r="E868" s="4" t="s">
        <v>334</v>
      </c>
      <c r="F868" t="s">
        <v>304</v>
      </c>
      <c r="G868">
        <v>30</v>
      </c>
      <c r="H868">
        <v>0.5</v>
      </c>
      <c r="I868" s="7">
        <v>0</v>
      </c>
      <c r="J868" s="7">
        <f>[1]Inputs!$B$7</f>
        <v>4.53</v>
      </c>
      <c r="K868" s="7">
        <f>[1]Inputs!$C$7</f>
        <v>1.21</v>
      </c>
      <c r="L868" s="5" t="str">
        <f>VLOOKUP(X868,[1]Inputs!$A:$F,6,FALSE)</f>
        <v>0.9653</v>
      </c>
      <c r="M868" s="5" t="str">
        <f>VLOOKUP(X868,[1]Inputs!$A:$H,8,FALSE)</f>
        <v>1.0000</v>
      </c>
      <c r="N868" s="5" t="str">
        <f>VLOOKUP(X868,[1]Inputs!$A:$H,7,FALSE)</f>
        <v>1.0300</v>
      </c>
      <c r="O868">
        <v>0</v>
      </c>
      <c r="P868">
        <v>0</v>
      </c>
      <c r="Q868">
        <f t="shared" si="35"/>
        <v>1E-3</v>
      </c>
      <c r="R868">
        <f t="shared" si="36"/>
        <v>0</v>
      </c>
      <c r="S868">
        <f>[1]Inputs!$B$8^2/((J868*[1]Inputs!$B$9)*(SQRT(1+K868^2)))</f>
        <v>23.560643977140487</v>
      </c>
      <c r="T868">
        <f t="shared" si="37"/>
        <v>9.0744989423642855E-2</v>
      </c>
      <c r="U868">
        <v>0</v>
      </c>
      <c r="V868">
        <v>0</v>
      </c>
      <c r="W868" t="str">
        <f t="shared" si="33"/>
        <v>PSCAD_DMAT_H_V.Osc_SCR4.53_XR1.21_P0.5_Q0_191.1_13Hz</v>
      </c>
      <c r="X868" t="str">
        <f t="shared" si="34"/>
        <v>0.5_0_4.53_1.21</v>
      </c>
      <c r="Z868">
        <v>13</v>
      </c>
      <c r="AB868" s="15"/>
      <c r="AC868" t="str">
        <f t="shared" si="38"/>
        <v>PSCAD_Test_191.1_13Hz_LWBESS_R0_SCR4.53_XR1.21_P0.5_Q0_NOBESS</v>
      </c>
    </row>
    <row r="869" spans="1:29" x14ac:dyDescent="0.25">
      <c r="A869" s="1" t="s">
        <v>153</v>
      </c>
      <c r="B869" t="s">
        <v>55</v>
      </c>
      <c r="C869" t="s">
        <v>169</v>
      </c>
      <c r="D869" t="s">
        <v>983</v>
      </c>
      <c r="E869" s="4" t="s">
        <v>334</v>
      </c>
      <c r="F869" t="s">
        <v>304</v>
      </c>
      <c r="G869">
        <v>30</v>
      </c>
      <c r="H869">
        <v>0.5</v>
      </c>
      <c r="I869" s="7">
        <v>0</v>
      </c>
      <c r="J869" s="7">
        <f>[1]Inputs!$B$7</f>
        <v>4.53</v>
      </c>
      <c r="K869" s="7">
        <f>[1]Inputs!$C$7</f>
        <v>1.21</v>
      </c>
      <c r="L869" s="5" t="str">
        <f>VLOOKUP(X869,[1]Inputs!$A:$F,6,FALSE)</f>
        <v>0.9653</v>
      </c>
      <c r="M869" s="5" t="str">
        <f>VLOOKUP(X869,[1]Inputs!$A:$H,8,FALSE)</f>
        <v>1.0000</v>
      </c>
      <c r="N869" s="5" t="str">
        <f>VLOOKUP(X869,[1]Inputs!$A:$H,7,FALSE)</f>
        <v>1.0300</v>
      </c>
      <c r="O869">
        <v>0</v>
      </c>
      <c r="P869">
        <v>0</v>
      </c>
      <c r="Q869">
        <f t="shared" si="35"/>
        <v>1E-3</v>
      </c>
      <c r="R869">
        <f t="shared" si="36"/>
        <v>0</v>
      </c>
      <c r="S869">
        <f>[1]Inputs!$B$8^2/((J869*[1]Inputs!$B$9)*(SQRT(1+K869^2)))</f>
        <v>23.560643977140487</v>
      </c>
      <c r="T869">
        <f t="shared" si="37"/>
        <v>9.0744989423642855E-2</v>
      </c>
      <c r="U869">
        <v>0</v>
      </c>
      <c r="V869">
        <v>0</v>
      </c>
      <c r="W869" t="str">
        <f t="shared" si="33"/>
        <v>PSCAD_DMAT_H_V.Osc_SCR4.53_XR1.21_P0.5_Q0_191.1_14Hz</v>
      </c>
      <c r="X869" t="str">
        <f t="shared" si="34"/>
        <v>0.5_0_4.53_1.21</v>
      </c>
      <c r="Z869">
        <v>14</v>
      </c>
      <c r="AB869" s="15"/>
      <c r="AC869" t="str">
        <f t="shared" si="38"/>
        <v>PSCAD_Test_191.1_14Hz_LWBESS_R0_SCR4.53_XR1.21_P0.5_Q0_NOBESS</v>
      </c>
    </row>
    <row r="870" spans="1:29" x14ac:dyDescent="0.25">
      <c r="A870" s="1" t="s">
        <v>154</v>
      </c>
      <c r="B870" t="s">
        <v>55</v>
      </c>
      <c r="C870" t="s">
        <v>169</v>
      </c>
      <c r="D870" t="s">
        <v>983</v>
      </c>
      <c r="E870" s="4" t="s">
        <v>334</v>
      </c>
      <c r="F870" t="s">
        <v>304</v>
      </c>
      <c r="G870">
        <v>30</v>
      </c>
      <c r="H870">
        <v>0.5</v>
      </c>
      <c r="I870" s="7">
        <v>0</v>
      </c>
      <c r="J870" s="7">
        <f>[1]Inputs!$B$7</f>
        <v>4.53</v>
      </c>
      <c r="K870" s="7">
        <f>[1]Inputs!$C$7</f>
        <v>1.21</v>
      </c>
      <c r="L870" s="5" t="str">
        <f>VLOOKUP(X870,[1]Inputs!$A:$F,6,FALSE)</f>
        <v>0.9653</v>
      </c>
      <c r="M870" s="5" t="str">
        <f>VLOOKUP(X870,[1]Inputs!$A:$H,8,FALSE)</f>
        <v>1.0000</v>
      </c>
      <c r="N870" s="5" t="str">
        <f>VLOOKUP(X870,[1]Inputs!$A:$H,7,FALSE)</f>
        <v>1.0300</v>
      </c>
      <c r="O870">
        <v>0</v>
      </c>
      <c r="P870">
        <v>0</v>
      </c>
      <c r="Q870">
        <f t="shared" si="35"/>
        <v>1E-3</v>
      </c>
      <c r="R870">
        <f t="shared" si="36"/>
        <v>0</v>
      </c>
      <c r="S870">
        <f>[1]Inputs!$B$8^2/((J870*[1]Inputs!$B$9)*(SQRT(1+K870^2)))</f>
        <v>23.560643977140487</v>
      </c>
      <c r="T870">
        <f t="shared" si="37"/>
        <v>9.0744989423642855E-2</v>
      </c>
      <c r="U870">
        <v>0</v>
      </c>
      <c r="V870">
        <v>0</v>
      </c>
      <c r="W870" t="str">
        <f t="shared" si="33"/>
        <v>PSCAD_DMAT_H_V.Osc_SCR4.53_XR1.21_P0.5_Q0_191.1_15Hz</v>
      </c>
      <c r="X870" t="str">
        <f t="shared" si="34"/>
        <v>0.5_0_4.53_1.21</v>
      </c>
      <c r="Z870">
        <v>15</v>
      </c>
      <c r="AB870" s="15"/>
      <c r="AC870" t="str">
        <f t="shared" si="38"/>
        <v>PSCAD_Test_191.1_15Hz_LWBESS_R0_SCR4.53_XR1.21_P0.5_Q0_NOBESS</v>
      </c>
    </row>
    <row r="871" spans="1:29" x14ac:dyDescent="0.25">
      <c r="A871" s="1" t="s">
        <v>155</v>
      </c>
      <c r="B871" t="s">
        <v>55</v>
      </c>
      <c r="C871" t="s">
        <v>169</v>
      </c>
      <c r="D871" t="s">
        <v>983</v>
      </c>
      <c r="E871" s="4" t="s">
        <v>334</v>
      </c>
      <c r="F871" t="s">
        <v>304</v>
      </c>
      <c r="G871">
        <v>30</v>
      </c>
      <c r="H871">
        <v>0.5</v>
      </c>
      <c r="I871" s="7">
        <v>0</v>
      </c>
      <c r="J871" s="7">
        <f>[1]Inputs!$B$7</f>
        <v>4.53</v>
      </c>
      <c r="K871" s="7">
        <f>[1]Inputs!$C$7</f>
        <v>1.21</v>
      </c>
      <c r="L871" s="5" t="str">
        <f>VLOOKUP(X871,[1]Inputs!$A:$F,6,FALSE)</f>
        <v>0.9653</v>
      </c>
      <c r="M871" s="5" t="str">
        <f>VLOOKUP(X871,[1]Inputs!$A:$H,8,FALSE)</f>
        <v>1.0000</v>
      </c>
      <c r="N871" s="5" t="str">
        <f>VLOOKUP(X871,[1]Inputs!$A:$H,7,FALSE)</f>
        <v>1.0300</v>
      </c>
      <c r="O871">
        <v>0</v>
      </c>
      <c r="P871">
        <v>0</v>
      </c>
      <c r="Q871">
        <f t="shared" si="35"/>
        <v>1E-3</v>
      </c>
      <c r="R871">
        <f t="shared" si="36"/>
        <v>0</v>
      </c>
      <c r="S871">
        <f>[1]Inputs!$B$8^2/((J871*[1]Inputs!$B$9)*(SQRT(1+K871^2)))</f>
        <v>23.560643977140487</v>
      </c>
      <c r="T871">
        <f t="shared" si="37"/>
        <v>9.0744989423642855E-2</v>
      </c>
      <c r="U871">
        <v>0</v>
      </c>
      <c r="V871">
        <v>0</v>
      </c>
      <c r="W871" t="str">
        <f t="shared" si="33"/>
        <v>PSCAD_DMAT_H_V.Osc_SCR4.53_XR1.21_P0.5_Q0_191.1_16Hz</v>
      </c>
      <c r="X871" t="str">
        <f t="shared" si="34"/>
        <v>0.5_0_4.53_1.21</v>
      </c>
      <c r="Z871">
        <v>16</v>
      </c>
      <c r="AB871" s="15"/>
      <c r="AC871" t="str">
        <f t="shared" si="38"/>
        <v>PSCAD_Test_191.1_16Hz_LWBESS_R0_SCR4.53_XR1.21_P0.5_Q0_NOBESS</v>
      </c>
    </row>
    <row r="872" spans="1:29" x14ac:dyDescent="0.25">
      <c r="A872" s="1" t="s">
        <v>156</v>
      </c>
      <c r="B872" t="s">
        <v>55</v>
      </c>
      <c r="C872" t="s">
        <v>169</v>
      </c>
      <c r="D872" t="s">
        <v>983</v>
      </c>
      <c r="E872" s="4" t="s">
        <v>334</v>
      </c>
      <c r="F872" t="s">
        <v>304</v>
      </c>
      <c r="G872">
        <v>30</v>
      </c>
      <c r="H872">
        <v>0.5</v>
      </c>
      <c r="I872" s="7">
        <v>0</v>
      </c>
      <c r="J872" s="7">
        <f>[1]Inputs!$B$7</f>
        <v>4.53</v>
      </c>
      <c r="K872" s="7">
        <f>[1]Inputs!$C$7</f>
        <v>1.21</v>
      </c>
      <c r="L872" s="5" t="str">
        <f>VLOOKUP(X872,[1]Inputs!$A:$F,6,FALSE)</f>
        <v>0.9653</v>
      </c>
      <c r="M872" s="5" t="str">
        <f>VLOOKUP(X872,[1]Inputs!$A:$H,8,FALSE)</f>
        <v>1.0000</v>
      </c>
      <c r="N872" s="5" t="str">
        <f>VLOOKUP(X872,[1]Inputs!$A:$H,7,FALSE)</f>
        <v>1.0300</v>
      </c>
      <c r="O872">
        <v>0</v>
      </c>
      <c r="P872">
        <v>0</v>
      </c>
      <c r="Q872">
        <f t="shared" si="35"/>
        <v>1E-3</v>
      </c>
      <c r="R872">
        <f t="shared" si="36"/>
        <v>0</v>
      </c>
      <c r="S872">
        <f>[1]Inputs!$B$8^2/((J872*[1]Inputs!$B$9)*(SQRT(1+K872^2)))</f>
        <v>23.560643977140487</v>
      </c>
      <c r="T872">
        <f t="shared" si="37"/>
        <v>9.0744989423642855E-2</v>
      </c>
      <c r="U872">
        <v>0</v>
      </c>
      <c r="V872">
        <v>0</v>
      </c>
      <c r="W872" t="str">
        <f t="shared" si="33"/>
        <v>PSCAD_DMAT_H_V.Osc_SCR4.53_XR1.21_P0.5_Q0_191.1_17Hz</v>
      </c>
      <c r="X872" t="str">
        <f t="shared" si="34"/>
        <v>0.5_0_4.53_1.21</v>
      </c>
      <c r="Z872">
        <v>17</v>
      </c>
      <c r="AB872" s="15"/>
      <c r="AC872" t="str">
        <f t="shared" si="38"/>
        <v>PSCAD_Test_191.1_17Hz_LWBESS_R0_SCR4.53_XR1.21_P0.5_Q0_NOBESS</v>
      </c>
    </row>
    <row r="873" spans="1:29" x14ac:dyDescent="0.25">
      <c r="A873" s="1" t="s">
        <v>157</v>
      </c>
      <c r="B873" t="s">
        <v>55</v>
      </c>
      <c r="C873" t="s">
        <v>169</v>
      </c>
      <c r="D873" t="s">
        <v>983</v>
      </c>
      <c r="E873" s="4" t="s">
        <v>334</v>
      </c>
      <c r="F873" t="s">
        <v>304</v>
      </c>
      <c r="G873">
        <v>30</v>
      </c>
      <c r="H873">
        <v>0.5</v>
      </c>
      <c r="I873" s="7">
        <v>0</v>
      </c>
      <c r="J873" s="7">
        <f>[1]Inputs!$B$7</f>
        <v>4.53</v>
      </c>
      <c r="K873" s="7">
        <f>[1]Inputs!$C$7</f>
        <v>1.21</v>
      </c>
      <c r="L873" s="5" t="str">
        <f>VLOOKUP(X873,[1]Inputs!$A:$F,6,FALSE)</f>
        <v>0.9653</v>
      </c>
      <c r="M873" s="5" t="str">
        <f>VLOOKUP(X873,[1]Inputs!$A:$H,8,FALSE)</f>
        <v>1.0000</v>
      </c>
      <c r="N873" s="5" t="str">
        <f>VLOOKUP(X873,[1]Inputs!$A:$H,7,FALSE)</f>
        <v>1.0300</v>
      </c>
      <c r="O873">
        <v>0</v>
      </c>
      <c r="P873">
        <v>0</v>
      </c>
      <c r="Q873">
        <f t="shared" si="35"/>
        <v>1E-3</v>
      </c>
      <c r="R873">
        <f t="shared" si="36"/>
        <v>0</v>
      </c>
      <c r="S873">
        <f>[1]Inputs!$B$8^2/((J873*[1]Inputs!$B$9)*(SQRT(1+K873^2)))</f>
        <v>23.560643977140487</v>
      </c>
      <c r="T873">
        <f t="shared" si="37"/>
        <v>9.0744989423642855E-2</v>
      </c>
      <c r="U873">
        <v>0</v>
      </c>
      <c r="V873">
        <v>0</v>
      </c>
      <c r="W873" t="str">
        <f t="shared" si="33"/>
        <v>PSCAD_DMAT_H_V.Osc_SCR4.53_XR1.21_P0.5_Q0_191.1_18Hz</v>
      </c>
      <c r="X873" t="str">
        <f t="shared" si="34"/>
        <v>0.5_0_4.53_1.21</v>
      </c>
      <c r="Z873">
        <v>18</v>
      </c>
      <c r="AB873" s="15"/>
      <c r="AC873" t="str">
        <f t="shared" si="38"/>
        <v>PSCAD_Test_191.1_18Hz_LWBESS_R0_SCR4.53_XR1.21_P0.5_Q0_NOBESS</v>
      </c>
    </row>
    <row r="874" spans="1:29" x14ac:dyDescent="0.25">
      <c r="A874" s="1" t="s">
        <v>158</v>
      </c>
      <c r="B874" t="s">
        <v>55</v>
      </c>
      <c r="C874" t="s">
        <v>169</v>
      </c>
      <c r="D874" t="s">
        <v>983</v>
      </c>
      <c r="E874" s="4" t="s">
        <v>334</v>
      </c>
      <c r="F874" t="s">
        <v>304</v>
      </c>
      <c r="G874">
        <v>30</v>
      </c>
      <c r="H874">
        <v>0.5</v>
      </c>
      <c r="I874" s="7">
        <v>0</v>
      </c>
      <c r="J874" s="7">
        <f>[1]Inputs!$B$7</f>
        <v>4.53</v>
      </c>
      <c r="K874" s="7">
        <f>[1]Inputs!$C$7</f>
        <v>1.21</v>
      </c>
      <c r="L874" s="5" t="str">
        <f>VLOOKUP(X874,[1]Inputs!$A:$F,6,FALSE)</f>
        <v>0.9653</v>
      </c>
      <c r="M874" s="5" t="str">
        <f>VLOOKUP(X874,[1]Inputs!$A:$H,8,FALSE)</f>
        <v>1.0000</v>
      </c>
      <c r="N874" s="5" t="str">
        <f>VLOOKUP(X874,[1]Inputs!$A:$H,7,FALSE)</f>
        <v>1.0300</v>
      </c>
      <c r="O874">
        <v>0</v>
      </c>
      <c r="P874">
        <v>0</v>
      </c>
      <c r="Q874">
        <f t="shared" si="35"/>
        <v>1E-3</v>
      </c>
      <c r="R874">
        <f t="shared" si="36"/>
        <v>0</v>
      </c>
      <c r="S874">
        <f>[1]Inputs!$B$8^2/((J874*[1]Inputs!$B$9)*(SQRT(1+K874^2)))</f>
        <v>23.560643977140487</v>
      </c>
      <c r="T874">
        <f t="shared" si="37"/>
        <v>9.0744989423642855E-2</v>
      </c>
      <c r="U874">
        <v>0</v>
      </c>
      <c r="V874">
        <v>0</v>
      </c>
      <c r="W874" t="str">
        <f t="shared" si="33"/>
        <v>PSCAD_DMAT_H_V.Osc_SCR4.53_XR1.21_P0.5_Q0_191.1_19Hz</v>
      </c>
      <c r="X874" t="str">
        <f t="shared" si="34"/>
        <v>0.5_0_4.53_1.21</v>
      </c>
      <c r="Z874">
        <v>19</v>
      </c>
      <c r="AB874" s="15"/>
      <c r="AC874" t="str">
        <f t="shared" si="38"/>
        <v>PSCAD_Test_191.1_19Hz_LWBESS_R0_SCR4.53_XR1.21_P0.5_Q0_NOBESS</v>
      </c>
    </row>
    <row r="875" spans="1:29" x14ac:dyDescent="0.25">
      <c r="A875" s="1" t="s">
        <v>159</v>
      </c>
      <c r="B875" t="s">
        <v>55</v>
      </c>
      <c r="C875" t="s">
        <v>169</v>
      </c>
      <c r="D875" t="s">
        <v>983</v>
      </c>
      <c r="E875" s="4" t="s">
        <v>334</v>
      </c>
      <c r="F875" t="s">
        <v>304</v>
      </c>
      <c r="G875">
        <v>30</v>
      </c>
      <c r="H875">
        <v>0.5</v>
      </c>
      <c r="I875" s="7">
        <v>0</v>
      </c>
      <c r="J875" s="7">
        <f>[1]Inputs!$B$7</f>
        <v>4.53</v>
      </c>
      <c r="K875" s="7">
        <f>[1]Inputs!$C$7</f>
        <v>1.21</v>
      </c>
      <c r="L875" s="5" t="str">
        <f>VLOOKUP(X875,[1]Inputs!$A:$F,6,FALSE)</f>
        <v>0.9653</v>
      </c>
      <c r="M875" s="5" t="str">
        <f>VLOOKUP(X875,[1]Inputs!$A:$H,8,FALSE)</f>
        <v>1.0000</v>
      </c>
      <c r="N875" s="5" t="str">
        <f>VLOOKUP(X875,[1]Inputs!$A:$H,7,FALSE)</f>
        <v>1.0300</v>
      </c>
      <c r="O875">
        <v>0</v>
      </c>
      <c r="P875">
        <v>0</v>
      </c>
      <c r="Q875">
        <f t="shared" si="35"/>
        <v>1E-3</v>
      </c>
      <c r="R875">
        <f t="shared" si="36"/>
        <v>0</v>
      </c>
      <c r="S875">
        <f>[1]Inputs!$B$8^2/((J875*[1]Inputs!$B$9)*(SQRT(1+K875^2)))</f>
        <v>23.560643977140487</v>
      </c>
      <c r="T875">
        <f t="shared" si="37"/>
        <v>9.0744989423642855E-2</v>
      </c>
      <c r="U875">
        <v>0</v>
      </c>
      <c r="V875">
        <v>0</v>
      </c>
      <c r="W875" t="str">
        <f t="shared" si="33"/>
        <v>PSCAD_DMAT_H_V.Osc_SCR4.53_XR1.21_P0.5_Q0_191.1_20Hz</v>
      </c>
      <c r="X875" t="str">
        <f t="shared" si="34"/>
        <v>0.5_0_4.53_1.21</v>
      </c>
      <c r="Z875">
        <v>20</v>
      </c>
      <c r="AB875" s="15"/>
      <c r="AC875" t="str">
        <f t="shared" si="38"/>
        <v>PSCAD_Test_191.1_20Hz_LWBESS_R0_SCR4.53_XR1.21_P0.5_Q0_NOBESS</v>
      </c>
    </row>
    <row r="876" spans="1:29" ht="15" customHeight="1" x14ac:dyDescent="0.25">
      <c r="A876" s="1" t="s">
        <v>179</v>
      </c>
      <c r="B876" t="s">
        <v>55</v>
      </c>
      <c r="C876" t="s">
        <v>169</v>
      </c>
      <c r="D876" t="s">
        <v>983</v>
      </c>
      <c r="E876" s="4" t="s">
        <v>334</v>
      </c>
      <c r="F876" t="s">
        <v>304</v>
      </c>
      <c r="G876">
        <v>30</v>
      </c>
      <c r="H876">
        <v>0.5</v>
      </c>
      <c r="I876" s="7">
        <v>0</v>
      </c>
      <c r="J876" s="7">
        <f>[1]Inputs!$B$6</f>
        <v>7.06</v>
      </c>
      <c r="K876" s="7">
        <f>[1]Inputs!$C$6</f>
        <v>1.63</v>
      </c>
      <c r="L876" s="5" t="str">
        <f>VLOOKUP(X876,[1]Inputs!$A:$F,6,FALSE)</f>
        <v>0.9958</v>
      </c>
      <c r="M876" s="5" t="str">
        <f>VLOOKUP(X876,[1]Inputs!$A:$H,8,FALSE)</f>
        <v>1.0000</v>
      </c>
      <c r="N876" s="5" t="str">
        <f>VLOOKUP(X876,[1]Inputs!$A:$H,7,FALSE)</f>
        <v>1.0300</v>
      </c>
      <c r="O876">
        <v>0</v>
      </c>
      <c r="P876">
        <v>0</v>
      </c>
      <c r="Q876">
        <f t="shared" si="35"/>
        <v>1E-3</v>
      </c>
      <c r="R876">
        <f t="shared" si="36"/>
        <v>0</v>
      </c>
      <c r="S876">
        <f>[1]Inputs!$B$8^2/((J876*[1]Inputs!$B$9)*(SQRT(1+K876^2)))</f>
        <v>12.409471324438538</v>
      </c>
      <c r="T876">
        <f t="shared" si="37"/>
        <v>6.4385935699593638E-2</v>
      </c>
      <c r="U876">
        <v>0</v>
      </c>
      <c r="V876">
        <v>0</v>
      </c>
      <c r="W876" t="str">
        <f t="shared" si="33"/>
        <v>PSCAD_DMAT_H_V.Osc_SCR7.06_XR1.63_P0.5_Q0_190.2_0.1Hz</v>
      </c>
      <c r="X876" t="str">
        <f t="shared" si="34"/>
        <v>0.5_0_7.06_1.63</v>
      </c>
      <c r="Z876">
        <v>0.1</v>
      </c>
      <c r="AB876" s="15"/>
      <c r="AC876" t="str">
        <f t="shared" si="38"/>
        <v>PSCAD_Test_190.2_0.1Hz_LWBESS_R0_SCR7.06_XR1.63_P0.5_Q0_NOBESS</v>
      </c>
    </row>
    <row r="877" spans="1:29" x14ac:dyDescent="0.25">
      <c r="A877" s="1" t="s">
        <v>180</v>
      </c>
      <c r="B877" t="s">
        <v>55</v>
      </c>
      <c r="C877" t="s">
        <v>169</v>
      </c>
      <c r="D877" t="s">
        <v>983</v>
      </c>
      <c r="E877" s="4" t="s">
        <v>334</v>
      </c>
      <c r="F877" t="s">
        <v>304</v>
      </c>
      <c r="G877">
        <v>30</v>
      </c>
      <c r="H877">
        <v>0.5</v>
      </c>
      <c r="I877" s="7">
        <v>0</v>
      </c>
      <c r="J877" s="7">
        <f>[1]Inputs!$B$6</f>
        <v>7.06</v>
      </c>
      <c r="K877" s="7">
        <f>[1]Inputs!$C$6</f>
        <v>1.63</v>
      </c>
      <c r="L877" s="5" t="str">
        <f>VLOOKUP(X877,[1]Inputs!$A:$F,6,FALSE)</f>
        <v>0.9958</v>
      </c>
      <c r="M877" s="5" t="str">
        <f>VLOOKUP(X877,[1]Inputs!$A:$H,8,FALSE)</f>
        <v>1.0000</v>
      </c>
      <c r="N877" s="5" t="str">
        <f>VLOOKUP(X877,[1]Inputs!$A:$H,7,FALSE)</f>
        <v>1.0300</v>
      </c>
      <c r="O877">
        <v>0</v>
      </c>
      <c r="P877">
        <v>0</v>
      </c>
      <c r="Q877">
        <f t="shared" si="35"/>
        <v>1E-3</v>
      </c>
      <c r="R877">
        <f t="shared" si="36"/>
        <v>0</v>
      </c>
      <c r="S877">
        <f>[1]Inputs!$B$8^2/((J877*[1]Inputs!$B$9)*(SQRT(1+K877^2)))</f>
        <v>12.409471324438538</v>
      </c>
      <c r="T877">
        <f t="shared" si="37"/>
        <v>6.4385935699593638E-2</v>
      </c>
      <c r="U877">
        <v>0</v>
      </c>
      <c r="V877">
        <v>0</v>
      </c>
      <c r="W877" t="str">
        <f t="shared" si="33"/>
        <v>PSCAD_DMAT_H_V.Osc_SCR7.06_XR1.63_P0.5_Q0_190.2_0.2Hz</v>
      </c>
      <c r="X877" t="str">
        <f t="shared" si="34"/>
        <v>0.5_0_7.06_1.63</v>
      </c>
      <c r="Z877">
        <v>0.2</v>
      </c>
      <c r="AB877" s="15"/>
      <c r="AC877" t="str">
        <f t="shared" si="38"/>
        <v>PSCAD_Test_190.2_0.2Hz_LWBESS_R0_SCR7.06_XR1.63_P0.5_Q0_NOBESS</v>
      </c>
    </row>
    <row r="878" spans="1:29" x14ac:dyDescent="0.25">
      <c r="A878" s="1" t="s">
        <v>181</v>
      </c>
      <c r="B878" t="s">
        <v>55</v>
      </c>
      <c r="C878" t="s">
        <v>169</v>
      </c>
      <c r="D878" t="s">
        <v>983</v>
      </c>
      <c r="E878" s="4" t="s">
        <v>334</v>
      </c>
      <c r="F878" t="s">
        <v>304</v>
      </c>
      <c r="G878">
        <v>30</v>
      </c>
      <c r="H878">
        <v>0.5</v>
      </c>
      <c r="I878" s="7">
        <v>0</v>
      </c>
      <c r="J878" s="7">
        <f>[1]Inputs!$B$6</f>
        <v>7.06</v>
      </c>
      <c r="K878" s="7">
        <f>[1]Inputs!$C$6</f>
        <v>1.63</v>
      </c>
      <c r="L878" s="5" t="str">
        <f>VLOOKUP(X878,[1]Inputs!$A:$F,6,FALSE)</f>
        <v>0.9958</v>
      </c>
      <c r="M878" s="5" t="str">
        <f>VLOOKUP(X878,[1]Inputs!$A:$H,8,FALSE)</f>
        <v>1.0000</v>
      </c>
      <c r="N878" s="5" t="str">
        <f>VLOOKUP(X878,[1]Inputs!$A:$H,7,FALSE)</f>
        <v>1.0300</v>
      </c>
      <c r="O878">
        <v>0</v>
      </c>
      <c r="P878">
        <v>0</v>
      </c>
      <c r="Q878">
        <f t="shared" si="35"/>
        <v>1E-3</v>
      </c>
      <c r="R878">
        <f t="shared" si="36"/>
        <v>0</v>
      </c>
      <c r="S878">
        <f>[1]Inputs!$B$8^2/((J878*[1]Inputs!$B$9)*(SQRT(1+K878^2)))</f>
        <v>12.409471324438538</v>
      </c>
      <c r="T878">
        <f t="shared" si="37"/>
        <v>6.4385935699593638E-2</v>
      </c>
      <c r="U878">
        <v>0</v>
      </c>
      <c r="V878">
        <v>0</v>
      </c>
      <c r="W878" t="str">
        <f t="shared" si="33"/>
        <v>PSCAD_DMAT_H_V.Osc_SCR7.06_XR1.63_P0.5_Q0_190.2_0.3Hz</v>
      </c>
      <c r="X878" t="str">
        <f t="shared" si="34"/>
        <v>0.5_0_7.06_1.63</v>
      </c>
      <c r="Z878">
        <v>0.3</v>
      </c>
      <c r="AB878" s="15"/>
      <c r="AC878" t="str">
        <f t="shared" si="38"/>
        <v>PSCAD_Test_190.2_0.3Hz_LWBESS_R0_SCR7.06_XR1.63_P0.5_Q0_NOBESS</v>
      </c>
    </row>
    <row r="879" spans="1:29" x14ac:dyDescent="0.25">
      <c r="A879" s="1" t="s">
        <v>182</v>
      </c>
      <c r="B879" t="s">
        <v>55</v>
      </c>
      <c r="C879" t="s">
        <v>169</v>
      </c>
      <c r="D879" t="s">
        <v>983</v>
      </c>
      <c r="E879" s="4" t="s">
        <v>334</v>
      </c>
      <c r="F879" t="s">
        <v>304</v>
      </c>
      <c r="G879">
        <v>30</v>
      </c>
      <c r="H879">
        <v>0.5</v>
      </c>
      <c r="I879" s="7">
        <v>0</v>
      </c>
      <c r="J879" s="7">
        <f>[1]Inputs!$B$6</f>
        <v>7.06</v>
      </c>
      <c r="K879" s="7">
        <f>[1]Inputs!$C$6</f>
        <v>1.63</v>
      </c>
      <c r="L879" s="5" t="str">
        <f>VLOOKUP(X879,[1]Inputs!$A:$F,6,FALSE)</f>
        <v>0.9958</v>
      </c>
      <c r="M879" s="5" t="str">
        <f>VLOOKUP(X879,[1]Inputs!$A:$H,8,FALSE)</f>
        <v>1.0000</v>
      </c>
      <c r="N879" s="5" t="str">
        <f>VLOOKUP(X879,[1]Inputs!$A:$H,7,FALSE)</f>
        <v>1.0300</v>
      </c>
      <c r="O879">
        <v>0</v>
      </c>
      <c r="P879">
        <v>0</v>
      </c>
      <c r="Q879">
        <f t="shared" si="35"/>
        <v>1E-3</v>
      </c>
      <c r="R879">
        <f t="shared" si="36"/>
        <v>0</v>
      </c>
      <c r="S879">
        <f>[1]Inputs!$B$8^2/((J879*[1]Inputs!$B$9)*(SQRT(1+K879^2)))</f>
        <v>12.409471324438538</v>
      </c>
      <c r="T879">
        <f t="shared" si="37"/>
        <v>6.4385935699593638E-2</v>
      </c>
      <c r="U879">
        <v>0</v>
      </c>
      <c r="V879">
        <v>0</v>
      </c>
      <c r="W879" t="str">
        <f t="shared" si="33"/>
        <v>PSCAD_DMAT_H_V.Osc_SCR7.06_XR1.63_P0.5_Q0_190.2_0.4Hz</v>
      </c>
      <c r="X879" t="str">
        <f t="shared" si="34"/>
        <v>0.5_0_7.06_1.63</v>
      </c>
      <c r="Z879">
        <v>0.4</v>
      </c>
      <c r="AB879" s="15"/>
      <c r="AC879" t="str">
        <f t="shared" si="38"/>
        <v>PSCAD_Test_190.2_0.4Hz_LWBESS_R0_SCR7.06_XR1.63_P0.5_Q0_NOBESS</v>
      </c>
    </row>
    <row r="880" spans="1:29" x14ac:dyDescent="0.25">
      <c r="A880" s="1" t="s">
        <v>183</v>
      </c>
      <c r="B880" t="s">
        <v>55</v>
      </c>
      <c r="C880" t="s">
        <v>169</v>
      </c>
      <c r="D880" t="s">
        <v>983</v>
      </c>
      <c r="E880" s="4" t="s">
        <v>334</v>
      </c>
      <c r="F880" t="s">
        <v>304</v>
      </c>
      <c r="G880">
        <v>30</v>
      </c>
      <c r="H880">
        <v>0.5</v>
      </c>
      <c r="I880" s="7">
        <v>0</v>
      </c>
      <c r="J880" s="7">
        <f>[1]Inputs!$B$6</f>
        <v>7.06</v>
      </c>
      <c r="K880" s="7">
        <f>[1]Inputs!$C$6</f>
        <v>1.63</v>
      </c>
      <c r="L880" s="5" t="str">
        <f>VLOOKUP(X880,[1]Inputs!$A:$F,6,FALSE)</f>
        <v>0.9958</v>
      </c>
      <c r="M880" s="5" t="str">
        <f>VLOOKUP(X880,[1]Inputs!$A:$H,8,FALSE)</f>
        <v>1.0000</v>
      </c>
      <c r="N880" s="5" t="str">
        <f>VLOOKUP(X880,[1]Inputs!$A:$H,7,FALSE)</f>
        <v>1.0300</v>
      </c>
      <c r="O880">
        <v>0</v>
      </c>
      <c r="P880">
        <v>0</v>
      </c>
      <c r="Q880">
        <f t="shared" si="35"/>
        <v>1E-3</v>
      </c>
      <c r="R880">
        <f t="shared" si="36"/>
        <v>0</v>
      </c>
      <c r="S880">
        <f>[1]Inputs!$B$8^2/((J880*[1]Inputs!$B$9)*(SQRT(1+K880^2)))</f>
        <v>12.409471324438538</v>
      </c>
      <c r="T880">
        <f t="shared" si="37"/>
        <v>6.4385935699593638E-2</v>
      </c>
      <c r="U880">
        <v>0</v>
      </c>
      <c r="V880">
        <v>0</v>
      </c>
      <c r="W880" t="str">
        <f t="shared" si="33"/>
        <v>PSCAD_DMAT_H_V.Osc_SCR7.06_XR1.63_P0.5_Q0_190.2_0.5Hz</v>
      </c>
      <c r="X880" t="str">
        <f t="shared" si="34"/>
        <v>0.5_0_7.06_1.63</v>
      </c>
      <c r="Z880">
        <v>0.5</v>
      </c>
      <c r="AB880" s="15"/>
      <c r="AC880" t="str">
        <f t="shared" si="38"/>
        <v>PSCAD_Test_190.2_0.5Hz_LWBESS_R0_SCR7.06_XR1.63_P0.5_Q0_NOBESS</v>
      </c>
    </row>
    <row r="881" spans="1:29" x14ac:dyDescent="0.25">
      <c r="A881" s="1" t="s">
        <v>184</v>
      </c>
      <c r="B881" t="s">
        <v>55</v>
      </c>
      <c r="C881" t="s">
        <v>169</v>
      </c>
      <c r="D881" t="s">
        <v>983</v>
      </c>
      <c r="E881" s="4" t="s">
        <v>334</v>
      </c>
      <c r="F881" t="s">
        <v>304</v>
      </c>
      <c r="G881">
        <v>30</v>
      </c>
      <c r="H881">
        <v>0.5</v>
      </c>
      <c r="I881" s="7">
        <v>0</v>
      </c>
      <c r="J881" s="7">
        <f>[1]Inputs!$B$6</f>
        <v>7.06</v>
      </c>
      <c r="K881" s="7">
        <f>[1]Inputs!$C$6</f>
        <v>1.63</v>
      </c>
      <c r="L881" s="5" t="str">
        <f>VLOOKUP(X881,[1]Inputs!$A:$F,6,FALSE)</f>
        <v>0.9958</v>
      </c>
      <c r="M881" s="5" t="str">
        <f>VLOOKUP(X881,[1]Inputs!$A:$H,8,FALSE)</f>
        <v>1.0000</v>
      </c>
      <c r="N881" s="5" t="str">
        <f>VLOOKUP(X881,[1]Inputs!$A:$H,7,FALSE)</f>
        <v>1.0300</v>
      </c>
      <c r="O881">
        <v>0</v>
      </c>
      <c r="P881">
        <v>0</v>
      </c>
      <c r="Q881">
        <f t="shared" si="35"/>
        <v>1E-3</v>
      </c>
      <c r="R881">
        <f t="shared" si="36"/>
        <v>0</v>
      </c>
      <c r="S881">
        <f>[1]Inputs!$B$8^2/((J881*[1]Inputs!$B$9)*(SQRT(1+K881^2)))</f>
        <v>12.409471324438538</v>
      </c>
      <c r="T881">
        <f t="shared" si="37"/>
        <v>6.4385935699593638E-2</v>
      </c>
      <c r="U881">
        <v>0</v>
      </c>
      <c r="V881">
        <v>0</v>
      </c>
      <c r="W881" t="str">
        <f t="shared" si="33"/>
        <v>PSCAD_DMAT_H_V.Osc_SCR7.06_XR1.63_P0.5_Q0_190.2_0.6Hz</v>
      </c>
      <c r="X881" t="str">
        <f t="shared" si="34"/>
        <v>0.5_0_7.06_1.63</v>
      </c>
      <c r="Z881">
        <v>0.6</v>
      </c>
      <c r="AB881" s="15"/>
      <c r="AC881" t="str">
        <f t="shared" si="38"/>
        <v>PSCAD_Test_190.2_0.6Hz_LWBESS_R0_SCR7.06_XR1.63_P0.5_Q0_NOBESS</v>
      </c>
    </row>
    <row r="882" spans="1:29" x14ac:dyDescent="0.25">
      <c r="A882" s="1" t="s">
        <v>185</v>
      </c>
      <c r="B882" t="s">
        <v>55</v>
      </c>
      <c r="C882" t="s">
        <v>169</v>
      </c>
      <c r="D882" t="s">
        <v>983</v>
      </c>
      <c r="E882" s="4" t="s">
        <v>334</v>
      </c>
      <c r="F882" t="s">
        <v>304</v>
      </c>
      <c r="G882">
        <v>30</v>
      </c>
      <c r="H882">
        <v>0.5</v>
      </c>
      <c r="I882" s="7">
        <v>0</v>
      </c>
      <c r="J882" s="7">
        <f>[1]Inputs!$B$6</f>
        <v>7.06</v>
      </c>
      <c r="K882" s="7">
        <f>[1]Inputs!$C$6</f>
        <v>1.63</v>
      </c>
      <c r="L882" s="5" t="str">
        <f>VLOOKUP(X882,[1]Inputs!$A:$F,6,FALSE)</f>
        <v>0.9958</v>
      </c>
      <c r="M882" s="5" t="str">
        <f>VLOOKUP(X882,[1]Inputs!$A:$H,8,FALSE)</f>
        <v>1.0000</v>
      </c>
      <c r="N882" s="5" t="str">
        <f>VLOOKUP(X882,[1]Inputs!$A:$H,7,FALSE)</f>
        <v>1.0300</v>
      </c>
      <c r="O882">
        <v>0</v>
      </c>
      <c r="P882">
        <v>0</v>
      </c>
      <c r="Q882">
        <f t="shared" si="35"/>
        <v>1E-3</v>
      </c>
      <c r="R882">
        <f t="shared" si="36"/>
        <v>0</v>
      </c>
      <c r="S882">
        <f>[1]Inputs!$B$8^2/((J882*[1]Inputs!$B$9)*(SQRT(1+K882^2)))</f>
        <v>12.409471324438538</v>
      </c>
      <c r="T882">
        <f t="shared" si="37"/>
        <v>6.4385935699593638E-2</v>
      </c>
      <c r="U882">
        <v>0</v>
      </c>
      <c r="V882">
        <v>0</v>
      </c>
      <c r="W882" t="str">
        <f t="shared" si="33"/>
        <v>PSCAD_DMAT_H_V.Osc_SCR7.06_XR1.63_P0.5_Q0_190.2_0.7Hz</v>
      </c>
      <c r="X882" t="str">
        <f t="shared" si="34"/>
        <v>0.5_0_7.06_1.63</v>
      </c>
      <c r="Z882">
        <v>0.7</v>
      </c>
      <c r="AB882" s="15"/>
      <c r="AC882" t="str">
        <f t="shared" si="38"/>
        <v>PSCAD_Test_190.2_0.7Hz_LWBESS_R0_SCR7.06_XR1.63_P0.5_Q0_NOBESS</v>
      </c>
    </row>
    <row r="883" spans="1:29" x14ac:dyDescent="0.25">
      <c r="A883" s="1" t="s">
        <v>186</v>
      </c>
      <c r="B883" t="s">
        <v>55</v>
      </c>
      <c r="C883" t="s">
        <v>169</v>
      </c>
      <c r="D883" t="s">
        <v>983</v>
      </c>
      <c r="E883" s="4" t="s">
        <v>334</v>
      </c>
      <c r="F883" t="s">
        <v>304</v>
      </c>
      <c r="G883">
        <v>30</v>
      </c>
      <c r="H883">
        <v>0.5</v>
      </c>
      <c r="I883" s="7">
        <v>0</v>
      </c>
      <c r="J883" s="7">
        <f>[1]Inputs!$B$6</f>
        <v>7.06</v>
      </c>
      <c r="K883" s="7">
        <f>[1]Inputs!$C$6</f>
        <v>1.63</v>
      </c>
      <c r="L883" s="5" t="str">
        <f>VLOOKUP(X883,[1]Inputs!$A:$F,6,FALSE)</f>
        <v>0.9958</v>
      </c>
      <c r="M883" s="5" t="str">
        <f>VLOOKUP(X883,[1]Inputs!$A:$H,8,FALSE)</f>
        <v>1.0000</v>
      </c>
      <c r="N883" s="5" t="str">
        <f>VLOOKUP(X883,[1]Inputs!$A:$H,7,FALSE)</f>
        <v>1.0300</v>
      </c>
      <c r="O883">
        <v>0</v>
      </c>
      <c r="P883">
        <v>0</v>
      </c>
      <c r="Q883">
        <f t="shared" si="35"/>
        <v>1E-3</v>
      </c>
      <c r="R883">
        <f t="shared" si="36"/>
        <v>0</v>
      </c>
      <c r="S883">
        <f>[1]Inputs!$B$8^2/((J883*[1]Inputs!$B$9)*(SQRT(1+K883^2)))</f>
        <v>12.409471324438538</v>
      </c>
      <c r="T883">
        <f t="shared" si="37"/>
        <v>6.4385935699593638E-2</v>
      </c>
      <c r="U883">
        <v>0</v>
      </c>
      <c r="V883">
        <v>0</v>
      </c>
      <c r="W883" t="str">
        <f t="shared" si="33"/>
        <v>PSCAD_DMAT_H_V.Osc_SCR7.06_XR1.63_P0.5_Q0_190.2_0.8Hz</v>
      </c>
      <c r="X883" t="str">
        <f t="shared" si="34"/>
        <v>0.5_0_7.06_1.63</v>
      </c>
      <c r="Z883">
        <v>0.8</v>
      </c>
      <c r="AB883" s="15"/>
      <c r="AC883" t="str">
        <f t="shared" si="38"/>
        <v>PSCAD_Test_190.2_0.8Hz_LWBESS_R0_SCR7.06_XR1.63_P0.5_Q0_NOBESS</v>
      </c>
    </row>
    <row r="884" spans="1:29" x14ac:dyDescent="0.25">
      <c r="A884" s="1" t="s">
        <v>187</v>
      </c>
      <c r="B884" t="s">
        <v>55</v>
      </c>
      <c r="C884" t="s">
        <v>169</v>
      </c>
      <c r="D884" t="s">
        <v>983</v>
      </c>
      <c r="E884" s="4" t="s">
        <v>334</v>
      </c>
      <c r="F884" t="s">
        <v>304</v>
      </c>
      <c r="G884">
        <v>30</v>
      </c>
      <c r="H884">
        <v>0.5</v>
      </c>
      <c r="I884" s="7">
        <v>0</v>
      </c>
      <c r="J884" s="7">
        <f>[1]Inputs!$B$6</f>
        <v>7.06</v>
      </c>
      <c r="K884" s="7">
        <f>[1]Inputs!$C$6</f>
        <v>1.63</v>
      </c>
      <c r="L884" s="5" t="str">
        <f>VLOOKUP(X884,[1]Inputs!$A:$F,6,FALSE)</f>
        <v>0.9958</v>
      </c>
      <c r="M884" s="5" t="str">
        <f>VLOOKUP(X884,[1]Inputs!$A:$H,8,FALSE)</f>
        <v>1.0000</v>
      </c>
      <c r="N884" s="5" t="str">
        <f>VLOOKUP(X884,[1]Inputs!$A:$H,7,FALSE)</f>
        <v>1.0300</v>
      </c>
      <c r="O884">
        <v>0</v>
      </c>
      <c r="P884">
        <v>0</v>
      </c>
      <c r="Q884">
        <f t="shared" si="35"/>
        <v>1E-3</v>
      </c>
      <c r="R884">
        <f t="shared" si="36"/>
        <v>0</v>
      </c>
      <c r="S884">
        <f>[1]Inputs!$B$8^2/((J884*[1]Inputs!$B$9)*(SQRT(1+K884^2)))</f>
        <v>12.409471324438538</v>
      </c>
      <c r="T884">
        <f t="shared" si="37"/>
        <v>6.4385935699593638E-2</v>
      </c>
      <c r="U884">
        <v>0</v>
      </c>
      <c r="V884">
        <v>0</v>
      </c>
      <c r="W884" t="str">
        <f t="shared" si="33"/>
        <v>PSCAD_DMAT_H_V.Osc_SCR7.06_XR1.63_P0.5_Q0_190.2_0.9Hz</v>
      </c>
      <c r="X884" t="str">
        <f t="shared" si="34"/>
        <v>0.5_0_7.06_1.63</v>
      </c>
      <c r="Z884">
        <v>0.9</v>
      </c>
      <c r="AB884" s="15"/>
      <c r="AC884" t="str">
        <f t="shared" si="38"/>
        <v>PSCAD_Test_190.2_0.9Hz_LWBESS_R0_SCR7.06_XR1.63_P0.5_Q0_NOBESS</v>
      </c>
    </row>
    <row r="885" spans="1:29" x14ac:dyDescent="0.25">
      <c r="A885" s="1" t="s">
        <v>79</v>
      </c>
      <c r="B885" t="s">
        <v>55</v>
      </c>
      <c r="C885" t="s">
        <v>169</v>
      </c>
      <c r="D885" t="s">
        <v>983</v>
      </c>
      <c r="E885" s="4" t="s">
        <v>334</v>
      </c>
      <c r="F885" t="s">
        <v>304</v>
      </c>
      <c r="G885">
        <v>30</v>
      </c>
      <c r="H885">
        <v>0.5</v>
      </c>
      <c r="I885" s="7">
        <v>0</v>
      </c>
      <c r="J885" s="7">
        <f>[1]Inputs!$B$6</f>
        <v>7.06</v>
      </c>
      <c r="K885" s="7">
        <f>[1]Inputs!$C$6</f>
        <v>1.63</v>
      </c>
      <c r="L885" s="5" t="str">
        <f>VLOOKUP(X885,[1]Inputs!$A:$F,6,FALSE)</f>
        <v>0.9958</v>
      </c>
      <c r="M885" s="5" t="str">
        <f>VLOOKUP(X885,[1]Inputs!$A:$H,8,FALSE)</f>
        <v>1.0000</v>
      </c>
      <c r="N885" s="5" t="str">
        <f>VLOOKUP(X885,[1]Inputs!$A:$H,7,FALSE)</f>
        <v>1.0300</v>
      </c>
      <c r="O885">
        <v>0</v>
      </c>
      <c r="P885">
        <v>0</v>
      </c>
      <c r="Q885">
        <f t="shared" si="35"/>
        <v>1E-3</v>
      </c>
      <c r="R885">
        <f t="shared" si="36"/>
        <v>0</v>
      </c>
      <c r="S885">
        <f>[1]Inputs!$B$8^2/((J885*[1]Inputs!$B$9)*(SQRT(1+K885^2)))</f>
        <v>12.409471324438538</v>
      </c>
      <c r="T885">
        <f t="shared" si="37"/>
        <v>6.4385935699593638E-2</v>
      </c>
      <c r="U885">
        <v>0</v>
      </c>
      <c r="V885">
        <v>0</v>
      </c>
      <c r="W885" t="str">
        <f t="shared" si="33"/>
        <v>PSCAD_DMAT_H_V.Osc_SCR7.06_XR1.63_P0.5_Q0_191.2_1Hz</v>
      </c>
      <c r="X885" t="str">
        <f t="shared" si="34"/>
        <v>0.5_0_7.06_1.63</v>
      </c>
      <c r="Z885">
        <v>1</v>
      </c>
      <c r="AB885" s="15"/>
      <c r="AC885" t="str">
        <f t="shared" si="38"/>
        <v>PSCAD_Test_191.2_1Hz_LWBESS_R0_SCR7.06_XR1.63_P0.5_Q0_NOBESS</v>
      </c>
    </row>
    <row r="886" spans="1:29" x14ac:dyDescent="0.25">
      <c r="A886" s="1" t="s">
        <v>80</v>
      </c>
      <c r="B886" t="s">
        <v>55</v>
      </c>
      <c r="C886" t="s">
        <v>169</v>
      </c>
      <c r="D886" t="s">
        <v>983</v>
      </c>
      <c r="E886" s="4" t="s">
        <v>334</v>
      </c>
      <c r="F886" t="s">
        <v>304</v>
      </c>
      <c r="G886">
        <v>30</v>
      </c>
      <c r="H886">
        <v>0.5</v>
      </c>
      <c r="I886" s="7">
        <v>0</v>
      </c>
      <c r="J886" s="7">
        <f>[1]Inputs!$B$6</f>
        <v>7.06</v>
      </c>
      <c r="K886" s="7">
        <f>[1]Inputs!$C$6</f>
        <v>1.63</v>
      </c>
      <c r="L886" s="5" t="str">
        <f>VLOOKUP(X886,[1]Inputs!$A:$F,6,FALSE)</f>
        <v>0.9958</v>
      </c>
      <c r="M886" s="5" t="str">
        <f>VLOOKUP(X886,[1]Inputs!$A:$H,8,FALSE)</f>
        <v>1.0000</v>
      </c>
      <c r="N886" s="5" t="str">
        <f>VLOOKUP(X886,[1]Inputs!$A:$H,7,FALSE)</f>
        <v>1.0300</v>
      </c>
      <c r="O886">
        <v>0</v>
      </c>
      <c r="P886">
        <v>0</v>
      </c>
      <c r="Q886">
        <f t="shared" si="35"/>
        <v>1E-3</v>
      </c>
      <c r="R886">
        <f t="shared" si="36"/>
        <v>0</v>
      </c>
      <c r="S886">
        <f>[1]Inputs!$B$8^2/((J886*[1]Inputs!$B$9)*(SQRT(1+K886^2)))</f>
        <v>12.409471324438538</v>
      </c>
      <c r="T886">
        <f t="shared" si="37"/>
        <v>6.4385935699593638E-2</v>
      </c>
      <c r="U886">
        <v>0</v>
      </c>
      <c r="V886">
        <v>0</v>
      </c>
      <c r="W886" t="str">
        <f t="shared" si="33"/>
        <v>PSCAD_DMAT_H_V.Osc_SCR7.06_XR1.63_P0.5_Q0_191.2_2Hz</v>
      </c>
      <c r="X886" t="str">
        <f t="shared" si="34"/>
        <v>0.5_0_7.06_1.63</v>
      </c>
      <c r="Z886">
        <v>2</v>
      </c>
      <c r="AB886" s="15"/>
      <c r="AC886" t="str">
        <f t="shared" si="38"/>
        <v>PSCAD_Test_191.2_2Hz_LWBESS_R0_SCR7.06_XR1.63_P0.5_Q0_NOBESS</v>
      </c>
    </row>
    <row r="887" spans="1:29" x14ac:dyDescent="0.25">
      <c r="A887" s="1" t="s">
        <v>81</v>
      </c>
      <c r="B887" t="s">
        <v>55</v>
      </c>
      <c r="C887" t="s">
        <v>169</v>
      </c>
      <c r="D887" t="s">
        <v>983</v>
      </c>
      <c r="E887" s="4" t="s">
        <v>334</v>
      </c>
      <c r="F887" t="s">
        <v>304</v>
      </c>
      <c r="G887">
        <v>30</v>
      </c>
      <c r="H887">
        <v>0.5</v>
      </c>
      <c r="I887" s="7">
        <v>0</v>
      </c>
      <c r="J887" s="7">
        <f>[1]Inputs!$B$6</f>
        <v>7.06</v>
      </c>
      <c r="K887" s="7">
        <f>[1]Inputs!$C$6</f>
        <v>1.63</v>
      </c>
      <c r="L887" s="5" t="str">
        <f>VLOOKUP(X887,[1]Inputs!$A:$F,6,FALSE)</f>
        <v>0.9958</v>
      </c>
      <c r="M887" s="5" t="str">
        <f>VLOOKUP(X887,[1]Inputs!$A:$H,8,FALSE)</f>
        <v>1.0000</v>
      </c>
      <c r="N887" s="5" t="str">
        <f>VLOOKUP(X887,[1]Inputs!$A:$H,7,FALSE)</f>
        <v>1.0300</v>
      </c>
      <c r="O887">
        <v>0</v>
      </c>
      <c r="P887">
        <v>0</v>
      </c>
      <c r="Q887">
        <f t="shared" si="35"/>
        <v>1E-3</v>
      </c>
      <c r="R887">
        <f t="shared" si="36"/>
        <v>0</v>
      </c>
      <c r="S887">
        <f>[1]Inputs!$B$8^2/((J887*[1]Inputs!$B$9)*(SQRT(1+K887^2)))</f>
        <v>12.409471324438538</v>
      </c>
      <c r="T887">
        <f t="shared" si="37"/>
        <v>6.4385935699593638E-2</v>
      </c>
      <c r="U887">
        <v>0</v>
      </c>
      <c r="V887">
        <v>0</v>
      </c>
      <c r="W887" t="str">
        <f t="shared" si="33"/>
        <v>PSCAD_DMAT_H_V.Osc_SCR7.06_XR1.63_P0.5_Q0_191.2_3Hz</v>
      </c>
      <c r="X887" t="str">
        <f t="shared" si="34"/>
        <v>0.5_0_7.06_1.63</v>
      </c>
      <c r="Z887">
        <v>3</v>
      </c>
      <c r="AB887" s="15"/>
      <c r="AC887" t="str">
        <f t="shared" si="38"/>
        <v>PSCAD_Test_191.2_3Hz_LWBESS_R0_SCR7.06_XR1.63_P0.5_Q0_NOBESS</v>
      </c>
    </row>
    <row r="888" spans="1:29" x14ac:dyDescent="0.25">
      <c r="A888" s="1" t="s">
        <v>82</v>
      </c>
      <c r="B888" t="s">
        <v>55</v>
      </c>
      <c r="C888" t="s">
        <v>169</v>
      </c>
      <c r="D888" t="s">
        <v>983</v>
      </c>
      <c r="E888" s="4" t="s">
        <v>334</v>
      </c>
      <c r="F888" t="s">
        <v>304</v>
      </c>
      <c r="G888">
        <v>30</v>
      </c>
      <c r="H888">
        <v>0.5</v>
      </c>
      <c r="I888" s="7">
        <v>0</v>
      </c>
      <c r="J888" s="7">
        <f>[1]Inputs!$B$6</f>
        <v>7.06</v>
      </c>
      <c r="K888" s="7">
        <f>[1]Inputs!$C$6</f>
        <v>1.63</v>
      </c>
      <c r="L888" s="5" t="str">
        <f>VLOOKUP(X888,[1]Inputs!$A:$F,6,FALSE)</f>
        <v>0.9958</v>
      </c>
      <c r="M888" s="5" t="str">
        <f>VLOOKUP(X888,[1]Inputs!$A:$H,8,FALSE)</f>
        <v>1.0000</v>
      </c>
      <c r="N888" s="5" t="str">
        <f>VLOOKUP(X888,[1]Inputs!$A:$H,7,FALSE)</f>
        <v>1.0300</v>
      </c>
      <c r="O888">
        <v>0</v>
      </c>
      <c r="P888">
        <v>0</v>
      </c>
      <c r="Q888">
        <f t="shared" si="35"/>
        <v>1E-3</v>
      </c>
      <c r="R888">
        <f t="shared" si="36"/>
        <v>0</v>
      </c>
      <c r="S888">
        <f>[1]Inputs!$B$8^2/((J888*[1]Inputs!$B$9)*(SQRT(1+K888^2)))</f>
        <v>12.409471324438538</v>
      </c>
      <c r="T888">
        <f t="shared" si="37"/>
        <v>6.4385935699593638E-2</v>
      </c>
      <c r="U888">
        <v>0</v>
      </c>
      <c r="V888">
        <v>0</v>
      </c>
      <c r="W888" t="str">
        <f t="shared" si="33"/>
        <v>PSCAD_DMAT_H_V.Osc_SCR7.06_XR1.63_P0.5_Q0_191.2_4Hz</v>
      </c>
      <c r="X888" t="str">
        <f t="shared" si="34"/>
        <v>0.5_0_7.06_1.63</v>
      </c>
      <c r="Z888">
        <v>4</v>
      </c>
      <c r="AB888" s="15"/>
      <c r="AC888" t="str">
        <f t="shared" si="38"/>
        <v>PSCAD_Test_191.2_4Hz_LWBESS_R0_SCR7.06_XR1.63_P0.5_Q0_NOBESS</v>
      </c>
    </row>
    <row r="889" spans="1:29" x14ac:dyDescent="0.25">
      <c r="A889" s="1" t="s">
        <v>83</v>
      </c>
      <c r="B889" t="s">
        <v>55</v>
      </c>
      <c r="C889" t="s">
        <v>169</v>
      </c>
      <c r="D889" t="s">
        <v>983</v>
      </c>
      <c r="E889" s="4" t="s">
        <v>334</v>
      </c>
      <c r="F889" t="s">
        <v>304</v>
      </c>
      <c r="G889">
        <v>30</v>
      </c>
      <c r="H889">
        <v>0.5</v>
      </c>
      <c r="I889" s="7">
        <v>0</v>
      </c>
      <c r="J889" s="7">
        <f>[1]Inputs!$B$6</f>
        <v>7.06</v>
      </c>
      <c r="K889" s="7">
        <f>[1]Inputs!$C$6</f>
        <v>1.63</v>
      </c>
      <c r="L889" s="5" t="str">
        <f>VLOOKUP(X889,[1]Inputs!$A:$F,6,FALSE)</f>
        <v>0.9958</v>
      </c>
      <c r="M889" s="5" t="str">
        <f>VLOOKUP(X889,[1]Inputs!$A:$H,8,FALSE)</f>
        <v>1.0000</v>
      </c>
      <c r="N889" s="5" t="str">
        <f>VLOOKUP(X889,[1]Inputs!$A:$H,7,FALSE)</f>
        <v>1.0300</v>
      </c>
      <c r="O889">
        <v>0</v>
      </c>
      <c r="P889">
        <v>0</v>
      </c>
      <c r="Q889">
        <f t="shared" si="35"/>
        <v>1E-3</v>
      </c>
      <c r="R889">
        <f t="shared" si="36"/>
        <v>0</v>
      </c>
      <c r="S889">
        <f>[1]Inputs!$B$8^2/((J889*[1]Inputs!$B$9)*(SQRT(1+K889^2)))</f>
        <v>12.409471324438538</v>
      </c>
      <c r="T889">
        <f t="shared" si="37"/>
        <v>6.4385935699593638E-2</v>
      </c>
      <c r="U889">
        <v>0</v>
      </c>
      <c r="V889">
        <v>0</v>
      </c>
      <c r="W889" t="str">
        <f t="shared" si="33"/>
        <v>PSCAD_DMAT_H_V.Osc_SCR7.06_XR1.63_P0.5_Q0_191.2_5Hz</v>
      </c>
      <c r="X889" t="str">
        <f t="shared" si="34"/>
        <v>0.5_0_7.06_1.63</v>
      </c>
      <c r="Z889">
        <v>5</v>
      </c>
      <c r="AB889" s="15"/>
      <c r="AC889" t="str">
        <f t="shared" si="38"/>
        <v>PSCAD_Test_191.2_5Hz_LWBESS_R0_SCR7.06_XR1.63_P0.5_Q0_NOBESS</v>
      </c>
    </row>
    <row r="890" spans="1:29" x14ac:dyDescent="0.25">
      <c r="A890" s="1" t="s">
        <v>84</v>
      </c>
      <c r="B890" t="s">
        <v>55</v>
      </c>
      <c r="C890" t="s">
        <v>169</v>
      </c>
      <c r="D890" t="s">
        <v>983</v>
      </c>
      <c r="E890" s="4" t="s">
        <v>334</v>
      </c>
      <c r="F890" t="s">
        <v>304</v>
      </c>
      <c r="G890">
        <v>30</v>
      </c>
      <c r="H890">
        <v>0.5</v>
      </c>
      <c r="I890" s="7">
        <v>0</v>
      </c>
      <c r="J890" s="7">
        <f>[1]Inputs!$B$6</f>
        <v>7.06</v>
      </c>
      <c r="K890" s="7">
        <f>[1]Inputs!$C$6</f>
        <v>1.63</v>
      </c>
      <c r="L890" s="5" t="str">
        <f>VLOOKUP(X890,[1]Inputs!$A:$F,6,FALSE)</f>
        <v>0.9958</v>
      </c>
      <c r="M890" s="5" t="str">
        <f>VLOOKUP(X890,[1]Inputs!$A:$H,8,FALSE)</f>
        <v>1.0000</v>
      </c>
      <c r="N890" s="5" t="str">
        <f>VLOOKUP(X890,[1]Inputs!$A:$H,7,FALSE)</f>
        <v>1.0300</v>
      </c>
      <c r="O890">
        <v>0</v>
      </c>
      <c r="P890">
        <v>0</v>
      </c>
      <c r="Q890">
        <f t="shared" si="35"/>
        <v>1E-3</v>
      </c>
      <c r="R890">
        <f t="shared" si="36"/>
        <v>0</v>
      </c>
      <c r="S890">
        <f>[1]Inputs!$B$8^2/((J890*[1]Inputs!$B$9)*(SQRT(1+K890^2)))</f>
        <v>12.409471324438538</v>
      </c>
      <c r="T890">
        <f t="shared" si="37"/>
        <v>6.4385935699593638E-2</v>
      </c>
      <c r="U890">
        <v>0</v>
      </c>
      <c r="V890">
        <v>0</v>
      </c>
      <c r="W890" t="str">
        <f t="shared" si="33"/>
        <v>PSCAD_DMAT_H_V.Osc_SCR7.06_XR1.63_P0.5_Q0_191.2_6Hz</v>
      </c>
      <c r="X890" t="str">
        <f t="shared" si="34"/>
        <v>0.5_0_7.06_1.63</v>
      </c>
      <c r="Z890">
        <v>6</v>
      </c>
      <c r="AB890" s="15"/>
      <c r="AC890" t="str">
        <f t="shared" si="38"/>
        <v>PSCAD_Test_191.2_6Hz_LWBESS_R0_SCR7.06_XR1.63_P0.5_Q0_NOBESS</v>
      </c>
    </row>
    <row r="891" spans="1:29" x14ac:dyDescent="0.25">
      <c r="A891" s="1" t="s">
        <v>85</v>
      </c>
      <c r="B891" t="s">
        <v>55</v>
      </c>
      <c r="C891" t="s">
        <v>169</v>
      </c>
      <c r="D891" t="s">
        <v>983</v>
      </c>
      <c r="E891" s="4" t="s">
        <v>334</v>
      </c>
      <c r="F891" t="s">
        <v>304</v>
      </c>
      <c r="G891">
        <v>30</v>
      </c>
      <c r="H891">
        <v>0.5</v>
      </c>
      <c r="I891" s="7">
        <v>0</v>
      </c>
      <c r="J891" s="7">
        <f>[1]Inputs!$B$6</f>
        <v>7.06</v>
      </c>
      <c r="K891" s="7">
        <f>[1]Inputs!$C$6</f>
        <v>1.63</v>
      </c>
      <c r="L891" s="5" t="str">
        <f>VLOOKUP(X891,[1]Inputs!$A:$F,6,FALSE)</f>
        <v>0.9958</v>
      </c>
      <c r="M891" s="5" t="str">
        <f>VLOOKUP(X891,[1]Inputs!$A:$H,8,FALSE)</f>
        <v>1.0000</v>
      </c>
      <c r="N891" s="5" t="str">
        <f>VLOOKUP(X891,[1]Inputs!$A:$H,7,FALSE)</f>
        <v>1.0300</v>
      </c>
      <c r="O891">
        <v>0</v>
      </c>
      <c r="P891">
        <v>0</v>
      </c>
      <c r="Q891">
        <f t="shared" si="35"/>
        <v>1E-3</v>
      </c>
      <c r="R891">
        <f t="shared" si="36"/>
        <v>0</v>
      </c>
      <c r="S891">
        <f>[1]Inputs!$B$8^2/((J891*[1]Inputs!$B$9)*(SQRT(1+K891^2)))</f>
        <v>12.409471324438538</v>
      </c>
      <c r="T891">
        <f t="shared" si="37"/>
        <v>6.4385935699593638E-2</v>
      </c>
      <c r="U891">
        <v>0</v>
      </c>
      <c r="V891">
        <v>0</v>
      </c>
      <c r="W891" t="str">
        <f t="shared" si="33"/>
        <v>PSCAD_DMAT_H_V.Osc_SCR7.06_XR1.63_P0.5_Q0_191.2_7Hz</v>
      </c>
      <c r="X891" t="str">
        <f t="shared" si="34"/>
        <v>0.5_0_7.06_1.63</v>
      </c>
      <c r="Z891">
        <v>7</v>
      </c>
      <c r="AB891" s="15"/>
      <c r="AC891" t="str">
        <f t="shared" si="38"/>
        <v>PSCAD_Test_191.2_7Hz_LWBESS_R0_SCR7.06_XR1.63_P0.5_Q0_NOBESS</v>
      </c>
    </row>
    <row r="892" spans="1:29" x14ac:dyDescent="0.25">
      <c r="A892" s="1" t="s">
        <v>86</v>
      </c>
      <c r="B892" t="s">
        <v>55</v>
      </c>
      <c r="C892" t="s">
        <v>169</v>
      </c>
      <c r="D892" t="s">
        <v>983</v>
      </c>
      <c r="E892" s="4" t="s">
        <v>334</v>
      </c>
      <c r="F892" t="s">
        <v>304</v>
      </c>
      <c r="G892">
        <v>30</v>
      </c>
      <c r="H892">
        <v>0.5</v>
      </c>
      <c r="I892" s="7">
        <v>0</v>
      </c>
      <c r="J892" s="7">
        <f>[1]Inputs!$B$6</f>
        <v>7.06</v>
      </c>
      <c r="K892" s="7">
        <f>[1]Inputs!$C$6</f>
        <v>1.63</v>
      </c>
      <c r="L892" s="5" t="str">
        <f>VLOOKUP(X892,[1]Inputs!$A:$F,6,FALSE)</f>
        <v>0.9958</v>
      </c>
      <c r="M892" s="5" t="str">
        <f>VLOOKUP(X892,[1]Inputs!$A:$H,8,FALSE)</f>
        <v>1.0000</v>
      </c>
      <c r="N892" s="5" t="str">
        <f>VLOOKUP(X892,[1]Inputs!$A:$H,7,FALSE)</f>
        <v>1.0300</v>
      </c>
      <c r="O892">
        <v>0</v>
      </c>
      <c r="P892">
        <v>0</v>
      </c>
      <c r="Q892">
        <f t="shared" si="35"/>
        <v>1E-3</v>
      </c>
      <c r="R892">
        <f t="shared" si="36"/>
        <v>0</v>
      </c>
      <c r="S892">
        <f>[1]Inputs!$B$8^2/((J892*[1]Inputs!$B$9)*(SQRT(1+K892^2)))</f>
        <v>12.409471324438538</v>
      </c>
      <c r="T892">
        <f t="shared" si="37"/>
        <v>6.4385935699593638E-2</v>
      </c>
      <c r="U892">
        <v>0</v>
      </c>
      <c r="V892">
        <v>0</v>
      </c>
      <c r="W892" t="str">
        <f t="shared" si="33"/>
        <v>PSCAD_DMAT_H_V.Osc_SCR7.06_XR1.63_P0.5_Q0_191.2_8Hz</v>
      </c>
      <c r="X892" t="str">
        <f t="shared" si="34"/>
        <v>0.5_0_7.06_1.63</v>
      </c>
      <c r="Z892">
        <v>8</v>
      </c>
      <c r="AB892" s="15"/>
      <c r="AC892" t="str">
        <f t="shared" si="38"/>
        <v>PSCAD_Test_191.2_8Hz_LWBESS_R0_SCR7.06_XR1.63_P0.5_Q0_NOBESS</v>
      </c>
    </row>
    <row r="893" spans="1:29" x14ac:dyDescent="0.25">
      <c r="A893" s="1" t="s">
        <v>87</v>
      </c>
      <c r="B893" t="s">
        <v>55</v>
      </c>
      <c r="C893" t="s">
        <v>169</v>
      </c>
      <c r="D893" t="s">
        <v>983</v>
      </c>
      <c r="E893" s="4" t="s">
        <v>334</v>
      </c>
      <c r="F893" t="s">
        <v>304</v>
      </c>
      <c r="G893">
        <v>30</v>
      </c>
      <c r="H893">
        <v>0.5</v>
      </c>
      <c r="I893" s="7">
        <v>0</v>
      </c>
      <c r="J893" s="7">
        <f>[1]Inputs!$B$6</f>
        <v>7.06</v>
      </c>
      <c r="K893" s="7">
        <f>[1]Inputs!$C$6</f>
        <v>1.63</v>
      </c>
      <c r="L893" s="5" t="str">
        <f>VLOOKUP(X893,[1]Inputs!$A:$F,6,FALSE)</f>
        <v>0.9958</v>
      </c>
      <c r="M893" s="5" t="str">
        <f>VLOOKUP(X893,[1]Inputs!$A:$H,8,FALSE)</f>
        <v>1.0000</v>
      </c>
      <c r="N893" s="5" t="str">
        <f>VLOOKUP(X893,[1]Inputs!$A:$H,7,FALSE)</f>
        <v>1.0300</v>
      </c>
      <c r="O893">
        <v>0</v>
      </c>
      <c r="P893">
        <v>0</v>
      </c>
      <c r="Q893">
        <f t="shared" si="35"/>
        <v>1E-3</v>
      </c>
      <c r="R893">
        <f t="shared" si="36"/>
        <v>0</v>
      </c>
      <c r="S893">
        <f>[1]Inputs!$B$8^2/((J893*[1]Inputs!$B$9)*(SQRT(1+K893^2)))</f>
        <v>12.409471324438538</v>
      </c>
      <c r="T893">
        <f t="shared" si="37"/>
        <v>6.4385935699593638E-2</v>
      </c>
      <c r="U893">
        <v>0</v>
      </c>
      <c r="V893">
        <v>0</v>
      </c>
      <c r="W893" t="str">
        <f t="shared" si="33"/>
        <v>PSCAD_DMAT_H_V.Osc_SCR7.06_XR1.63_P0.5_Q0_191.2_9Hz</v>
      </c>
      <c r="X893" t="str">
        <f t="shared" si="34"/>
        <v>0.5_0_7.06_1.63</v>
      </c>
      <c r="Z893">
        <v>9</v>
      </c>
      <c r="AB893" s="15"/>
      <c r="AC893" t="str">
        <f t="shared" si="38"/>
        <v>PSCAD_Test_191.2_9Hz_LWBESS_R0_SCR7.06_XR1.63_P0.5_Q0_NOBESS</v>
      </c>
    </row>
    <row r="894" spans="1:29" x14ac:dyDescent="0.25">
      <c r="A894" s="1" t="s">
        <v>88</v>
      </c>
      <c r="B894" t="s">
        <v>55</v>
      </c>
      <c r="C894" t="s">
        <v>169</v>
      </c>
      <c r="D894" t="s">
        <v>983</v>
      </c>
      <c r="E894" s="4" t="s">
        <v>334</v>
      </c>
      <c r="F894" t="s">
        <v>304</v>
      </c>
      <c r="G894">
        <v>30</v>
      </c>
      <c r="H894">
        <v>0.5</v>
      </c>
      <c r="I894" s="7">
        <v>0</v>
      </c>
      <c r="J894" s="7">
        <f>[1]Inputs!$B$6</f>
        <v>7.06</v>
      </c>
      <c r="K894" s="7">
        <f>[1]Inputs!$C$6</f>
        <v>1.63</v>
      </c>
      <c r="L894" s="5" t="str">
        <f>VLOOKUP(X894,[1]Inputs!$A:$F,6,FALSE)</f>
        <v>0.9958</v>
      </c>
      <c r="M894" s="5" t="str">
        <f>VLOOKUP(X894,[1]Inputs!$A:$H,8,FALSE)</f>
        <v>1.0000</v>
      </c>
      <c r="N894" s="5" t="str">
        <f>VLOOKUP(X894,[1]Inputs!$A:$H,7,FALSE)</f>
        <v>1.0300</v>
      </c>
      <c r="O894">
        <v>0</v>
      </c>
      <c r="P894">
        <v>0</v>
      </c>
      <c r="Q894">
        <f t="shared" si="35"/>
        <v>1E-3</v>
      </c>
      <c r="R894">
        <f t="shared" si="36"/>
        <v>0</v>
      </c>
      <c r="S894">
        <f>[1]Inputs!$B$8^2/((J894*[1]Inputs!$B$9)*(SQRT(1+K894^2)))</f>
        <v>12.409471324438538</v>
      </c>
      <c r="T894">
        <f t="shared" si="37"/>
        <v>6.4385935699593638E-2</v>
      </c>
      <c r="U894">
        <v>0</v>
      </c>
      <c r="V894">
        <v>0</v>
      </c>
      <c r="W894" t="str">
        <f t="shared" si="33"/>
        <v>PSCAD_DMAT_H_V.Osc_SCR7.06_XR1.63_P0.5_Q0_191.2_10Hz</v>
      </c>
      <c r="X894" t="str">
        <f t="shared" si="34"/>
        <v>0.5_0_7.06_1.63</v>
      </c>
      <c r="Z894">
        <v>10</v>
      </c>
      <c r="AB894" s="15"/>
      <c r="AC894" t="str">
        <f t="shared" si="38"/>
        <v>PSCAD_Test_191.2_10Hz_LWBESS_R0_SCR7.06_XR1.63_P0.5_Q0_NOBESS</v>
      </c>
    </row>
    <row r="895" spans="1:29" x14ac:dyDescent="0.25">
      <c r="A895" s="1" t="s">
        <v>89</v>
      </c>
      <c r="B895" t="s">
        <v>55</v>
      </c>
      <c r="C895" t="s">
        <v>169</v>
      </c>
      <c r="D895" t="s">
        <v>983</v>
      </c>
      <c r="E895" s="4" t="s">
        <v>334</v>
      </c>
      <c r="F895" t="s">
        <v>304</v>
      </c>
      <c r="G895">
        <v>30</v>
      </c>
      <c r="H895">
        <v>0.5</v>
      </c>
      <c r="I895" s="7">
        <v>0</v>
      </c>
      <c r="J895" s="7">
        <f>[1]Inputs!$B$6</f>
        <v>7.06</v>
      </c>
      <c r="K895" s="7">
        <f>[1]Inputs!$C$6</f>
        <v>1.63</v>
      </c>
      <c r="L895" s="5" t="str">
        <f>VLOOKUP(X895,[1]Inputs!$A:$F,6,FALSE)</f>
        <v>0.9958</v>
      </c>
      <c r="M895" s="5" t="str">
        <f>VLOOKUP(X895,[1]Inputs!$A:$H,8,FALSE)</f>
        <v>1.0000</v>
      </c>
      <c r="N895" s="5" t="str">
        <f>VLOOKUP(X895,[1]Inputs!$A:$H,7,FALSE)</f>
        <v>1.0300</v>
      </c>
      <c r="O895">
        <v>0</v>
      </c>
      <c r="P895">
        <v>0</v>
      </c>
      <c r="Q895">
        <f t="shared" si="35"/>
        <v>1E-3</v>
      </c>
      <c r="R895">
        <f t="shared" si="36"/>
        <v>0</v>
      </c>
      <c r="S895">
        <f>[1]Inputs!$B$8^2/((J895*[1]Inputs!$B$9)*(SQRT(1+K895^2)))</f>
        <v>12.409471324438538</v>
      </c>
      <c r="T895">
        <f t="shared" si="37"/>
        <v>6.4385935699593638E-2</v>
      </c>
      <c r="U895">
        <v>0</v>
      </c>
      <c r="V895">
        <v>0</v>
      </c>
      <c r="W895" t="str">
        <f t="shared" si="33"/>
        <v>PSCAD_DMAT_H_V.Osc_SCR7.06_XR1.63_P0.5_Q0_191.2_11Hz</v>
      </c>
      <c r="X895" t="str">
        <f t="shared" si="34"/>
        <v>0.5_0_7.06_1.63</v>
      </c>
      <c r="Z895">
        <v>11</v>
      </c>
      <c r="AB895" s="15"/>
      <c r="AC895" t="str">
        <f t="shared" si="38"/>
        <v>PSCAD_Test_191.2_11Hz_LWBESS_R0_SCR7.06_XR1.63_P0.5_Q0_NOBESS</v>
      </c>
    </row>
    <row r="896" spans="1:29" x14ac:dyDescent="0.25">
      <c r="A896" s="1" t="s">
        <v>90</v>
      </c>
      <c r="B896" t="s">
        <v>55</v>
      </c>
      <c r="C896" t="s">
        <v>169</v>
      </c>
      <c r="D896" t="s">
        <v>983</v>
      </c>
      <c r="E896" s="4" t="s">
        <v>334</v>
      </c>
      <c r="F896" t="s">
        <v>304</v>
      </c>
      <c r="G896">
        <v>30</v>
      </c>
      <c r="H896">
        <v>0.5</v>
      </c>
      <c r="I896" s="7">
        <v>0</v>
      </c>
      <c r="J896" s="7">
        <f>[1]Inputs!$B$6</f>
        <v>7.06</v>
      </c>
      <c r="K896" s="7">
        <f>[1]Inputs!$C$6</f>
        <v>1.63</v>
      </c>
      <c r="L896" s="5" t="str">
        <f>VLOOKUP(X896,[1]Inputs!$A:$F,6,FALSE)</f>
        <v>0.9958</v>
      </c>
      <c r="M896" s="5" t="str">
        <f>VLOOKUP(X896,[1]Inputs!$A:$H,8,FALSE)</f>
        <v>1.0000</v>
      </c>
      <c r="N896" s="5" t="str">
        <f>VLOOKUP(X896,[1]Inputs!$A:$H,7,FALSE)</f>
        <v>1.0300</v>
      </c>
      <c r="O896">
        <v>0</v>
      </c>
      <c r="P896">
        <v>0</v>
      </c>
      <c r="Q896">
        <f t="shared" si="35"/>
        <v>1E-3</v>
      </c>
      <c r="R896">
        <f t="shared" si="36"/>
        <v>0</v>
      </c>
      <c r="S896">
        <f>[1]Inputs!$B$8^2/((J896*[1]Inputs!$B$9)*(SQRT(1+K896^2)))</f>
        <v>12.409471324438538</v>
      </c>
      <c r="T896">
        <f t="shared" si="37"/>
        <v>6.4385935699593638E-2</v>
      </c>
      <c r="U896">
        <v>0</v>
      </c>
      <c r="V896">
        <v>0</v>
      </c>
      <c r="W896" t="str">
        <f t="shared" si="33"/>
        <v>PSCAD_DMAT_H_V.Osc_SCR7.06_XR1.63_P0.5_Q0_191.2_12Hz</v>
      </c>
      <c r="X896" t="str">
        <f t="shared" si="34"/>
        <v>0.5_0_7.06_1.63</v>
      </c>
      <c r="Z896">
        <v>12</v>
      </c>
      <c r="AB896" s="15"/>
      <c r="AC896" t="str">
        <f t="shared" si="38"/>
        <v>PSCAD_Test_191.2_12Hz_LWBESS_R0_SCR7.06_XR1.63_P0.5_Q0_NOBESS</v>
      </c>
    </row>
    <row r="897" spans="1:29" x14ac:dyDescent="0.25">
      <c r="A897" s="1" t="s">
        <v>91</v>
      </c>
      <c r="B897" t="s">
        <v>55</v>
      </c>
      <c r="C897" t="s">
        <v>169</v>
      </c>
      <c r="D897" t="s">
        <v>983</v>
      </c>
      <c r="E897" s="4" t="s">
        <v>334</v>
      </c>
      <c r="F897" t="s">
        <v>304</v>
      </c>
      <c r="G897">
        <v>30</v>
      </c>
      <c r="H897">
        <v>0.5</v>
      </c>
      <c r="I897" s="7">
        <v>0</v>
      </c>
      <c r="J897" s="7">
        <f>[1]Inputs!$B$6</f>
        <v>7.06</v>
      </c>
      <c r="K897" s="7">
        <f>[1]Inputs!$C$6</f>
        <v>1.63</v>
      </c>
      <c r="L897" s="5" t="str">
        <f>VLOOKUP(X897,[1]Inputs!$A:$F,6,FALSE)</f>
        <v>0.9958</v>
      </c>
      <c r="M897" s="5" t="str">
        <f>VLOOKUP(X897,[1]Inputs!$A:$H,8,FALSE)</f>
        <v>1.0000</v>
      </c>
      <c r="N897" s="5" t="str">
        <f>VLOOKUP(X897,[1]Inputs!$A:$H,7,FALSE)</f>
        <v>1.0300</v>
      </c>
      <c r="O897">
        <v>0</v>
      </c>
      <c r="P897">
        <v>0</v>
      </c>
      <c r="Q897">
        <f t="shared" si="35"/>
        <v>1E-3</v>
      </c>
      <c r="R897">
        <f t="shared" si="36"/>
        <v>0</v>
      </c>
      <c r="S897">
        <f>[1]Inputs!$B$8^2/((J897*[1]Inputs!$B$9)*(SQRT(1+K897^2)))</f>
        <v>12.409471324438538</v>
      </c>
      <c r="T897">
        <f t="shared" si="37"/>
        <v>6.4385935699593638E-2</v>
      </c>
      <c r="U897">
        <v>0</v>
      </c>
      <c r="V897">
        <v>0</v>
      </c>
      <c r="W897" t="str">
        <f t="shared" si="33"/>
        <v>PSCAD_DMAT_H_V.Osc_SCR7.06_XR1.63_P0.5_Q0_191.2_13Hz</v>
      </c>
      <c r="X897" t="str">
        <f t="shared" si="34"/>
        <v>0.5_0_7.06_1.63</v>
      </c>
      <c r="Z897">
        <v>13</v>
      </c>
      <c r="AB897" s="15"/>
      <c r="AC897" t="str">
        <f t="shared" si="38"/>
        <v>PSCAD_Test_191.2_13Hz_LWBESS_R0_SCR7.06_XR1.63_P0.5_Q0_NOBESS</v>
      </c>
    </row>
    <row r="898" spans="1:29" x14ac:dyDescent="0.25">
      <c r="A898" s="1" t="s">
        <v>92</v>
      </c>
      <c r="B898" t="s">
        <v>55</v>
      </c>
      <c r="C898" t="s">
        <v>169</v>
      </c>
      <c r="D898" t="s">
        <v>983</v>
      </c>
      <c r="E898" s="4" t="s">
        <v>334</v>
      </c>
      <c r="F898" t="s">
        <v>304</v>
      </c>
      <c r="G898">
        <v>30</v>
      </c>
      <c r="H898">
        <v>0.5</v>
      </c>
      <c r="I898" s="7">
        <v>0</v>
      </c>
      <c r="J898" s="7">
        <f>[1]Inputs!$B$6</f>
        <v>7.06</v>
      </c>
      <c r="K898" s="7">
        <f>[1]Inputs!$C$6</f>
        <v>1.63</v>
      </c>
      <c r="L898" s="5" t="str">
        <f>VLOOKUP(X898,[1]Inputs!$A:$F,6,FALSE)</f>
        <v>0.9958</v>
      </c>
      <c r="M898" s="5" t="str">
        <f>VLOOKUP(X898,[1]Inputs!$A:$H,8,FALSE)</f>
        <v>1.0000</v>
      </c>
      <c r="N898" s="5" t="str">
        <f>VLOOKUP(X898,[1]Inputs!$A:$H,7,FALSE)</f>
        <v>1.0300</v>
      </c>
      <c r="O898">
        <v>0</v>
      </c>
      <c r="P898">
        <v>0</v>
      </c>
      <c r="Q898">
        <f t="shared" si="35"/>
        <v>1E-3</v>
      </c>
      <c r="R898">
        <f t="shared" si="36"/>
        <v>0</v>
      </c>
      <c r="S898">
        <f>[1]Inputs!$B$8^2/((J898*[1]Inputs!$B$9)*(SQRT(1+K898^2)))</f>
        <v>12.409471324438538</v>
      </c>
      <c r="T898">
        <f t="shared" si="37"/>
        <v>6.4385935699593638E-2</v>
      </c>
      <c r="U898">
        <v>0</v>
      </c>
      <c r="V898">
        <v>0</v>
      </c>
      <c r="W898" t="str">
        <f t="shared" si="33"/>
        <v>PSCAD_DMAT_H_V.Osc_SCR7.06_XR1.63_P0.5_Q0_191.2_14Hz</v>
      </c>
      <c r="X898" t="str">
        <f t="shared" si="34"/>
        <v>0.5_0_7.06_1.63</v>
      </c>
      <c r="Z898">
        <v>14</v>
      </c>
      <c r="AB898" s="15"/>
      <c r="AC898" t="str">
        <f t="shared" si="38"/>
        <v>PSCAD_Test_191.2_14Hz_LWBESS_R0_SCR7.06_XR1.63_P0.5_Q0_NOBESS</v>
      </c>
    </row>
    <row r="899" spans="1:29" x14ac:dyDescent="0.25">
      <c r="A899" s="1" t="s">
        <v>93</v>
      </c>
      <c r="B899" t="s">
        <v>55</v>
      </c>
      <c r="C899" t="s">
        <v>169</v>
      </c>
      <c r="D899" t="s">
        <v>983</v>
      </c>
      <c r="E899" s="4" t="s">
        <v>334</v>
      </c>
      <c r="F899" t="s">
        <v>304</v>
      </c>
      <c r="G899">
        <v>30</v>
      </c>
      <c r="H899">
        <v>0.5</v>
      </c>
      <c r="I899" s="7">
        <v>0</v>
      </c>
      <c r="J899" s="7">
        <f>[1]Inputs!$B$6</f>
        <v>7.06</v>
      </c>
      <c r="K899" s="7">
        <f>[1]Inputs!$C$6</f>
        <v>1.63</v>
      </c>
      <c r="L899" s="5" t="str">
        <f>VLOOKUP(X899,[1]Inputs!$A:$F,6,FALSE)</f>
        <v>0.9958</v>
      </c>
      <c r="M899" s="5" t="str">
        <f>VLOOKUP(X899,[1]Inputs!$A:$H,8,FALSE)</f>
        <v>1.0000</v>
      </c>
      <c r="N899" s="5" t="str">
        <f>VLOOKUP(X899,[1]Inputs!$A:$H,7,FALSE)</f>
        <v>1.0300</v>
      </c>
      <c r="O899">
        <v>0</v>
      </c>
      <c r="P899">
        <v>0</v>
      </c>
      <c r="Q899">
        <f t="shared" si="35"/>
        <v>1E-3</v>
      </c>
      <c r="R899">
        <f t="shared" si="36"/>
        <v>0</v>
      </c>
      <c r="S899">
        <f>[1]Inputs!$B$8^2/((J899*[1]Inputs!$B$9)*(SQRT(1+K899^2)))</f>
        <v>12.409471324438538</v>
      </c>
      <c r="T899">
        <f t="shared" si="37"/>
        <v>6.4385935699593638E-2</v>
      </c>
      <c r="U899">
        <v>0</v>
      </c>
      <c r="V899">
        <v>0</v>
      </c>
      <c r="W899" t="str">
        <f t="shared" ref="W899:W957" si="39">"PSCAD_"&amp;F899&amp;"_"&amp;D899&amp;"_"&amp;E899&amp;"_SCR"&amp;ROUND(J899,2)&amp;"_XR"&amp;ROUND(K899,2)&amp;"_P"&amp;H899&amp;"_Q"&amp;I899&amp;"_"&amp;A899</f>
        <v>PSCAD_DMAT_H_V.Osc_SCR7.06_XR1.63_P0.5_Q0_191.2_15Hz</v>
      </c>
      <c r="X899" t="str">
        <f t="shared" si="34"/>
        <v>0.5_0_7.06_1.63</v>
      </c>
      <c r="Z899">
        <v>15</v>
      </c>
      <c r="AB899" s="15"/>
      <c r="AC899" t="str">
        <f t="shared" si="38"/>
        <v>PSCAD_Test_191.2_15Hz_LWBESS_R0_SCR7.06_XR1.63_P0.5_Q0_NOBESS</v>
      </c>
    </row>
    <row r="900" spans="1:29" x14ac:dyDescent="0.25">
      <c r="A900" s="1" t="s">
        <v>94</v>
      </c>
      <c r="B900" t="s">
        <v>55</v>
      </c>
      <c r="C900" t="s">
        <v>169</v>
      </c>
      <c r="D900" t="s">
        <v>983</v>
      </c>
      <c r="E900" s="4" t="s">
        <v>334</v>
      </c>
      <c r="F900" t="s">
        <v>304</v>
      </c>
      <c r="G900">
        <v>30</v>
      </c>
      <c r="H900">
        <v>0.5</v>
      </c>
      <c r="I900" s="7">
        <v>0</v>
      </c>
      <c r="J900" s="7">
        <f>[1]Inputs!$B$6</f>
        <v>7.06</v>
      </c>
      <c r="K900" s="7">
        <f>[1]Inputs!$C$6</f>
        <v>1.63</v>
      </c>
      <c r="L900" s="5" t="str">
        <f>VLOOKUP(X900,[1]Inputs!$A:$F,6,FALSE)</f>
        <v>0.9958</v>
      </c>
      <c r="M900" s="5" t="str">
        <f>VLOOKUP(X900,[1]Inputs!$A:$H,8,FALSE)</f>
        <v>1.0000</v>
      </c>
      <c r="N900" s="5" t="str">
        <f>VLOOKUP(X900,[1]Inputs!$A:$H,7,FALSE)</f>
        <v>1.0300</v>
      </c>
      <c r="O900">
        <v>0</v>
      </c>
      <c r="P900">
        <v>0</v>
      </c>
      <c r="Q900">
        <f t="shared" si="35"/>
        <v>1E-3</v>
      </c>
      <c r="R900">
        <f t="shared" si="36"/>
        <v>0</v>
      </c>
      <c r="S900">
        <f>[1]Inputs!$B$8^2/((J900*[1]Inputs!$B$9)*(SQRT(1+K900^2)))</f>
        <v>12.409471324438538</v>
      </c>
      <c r="T900">
        <f t="shared" si="37"/>
        <v>6.4385935699593638E-2</v>
      </c>
      <c r="U900">
        <v>0</v>
      </c>
      <c r="V900">
        <v>0</v>
      </c>
      <c r="W900" t="str">
        <f t="shared" si="39"/>
        <v>PSCAD_DMAT_H_V.Osc_SCR7.06_XR1.63_P0.5_Q0_191.2_16Hz</v>
      </c>
      <c r="X900" t="str">
        <f t="shared" si="34"/>
        <v>0.5_0_7.06_1.63</v>
      </c>
      <c r="Z900">
        <v>16</v>
      </c>
      <c r="AB900" s="15"/>
      <c r="AC900" t="str">
        <f t="shared" si="38"/>
        <v>PSCAD_Test_191.2_16Hz_LWBESS_R0_SCR7.06_XR1.63_P0.5_Q0_NOBESS</v>
      </c>
    </row>
    <row r="901" spans="1:29" x14ac:dyDescent="0.25">
      <c r="A901" s="1" t="s">
        <v>95</v>
      </c>
      <c r="B901" t="s">
        <v>55</v>
      </c>
      <c r="C901" t="s">
        <v>169</v>
      </c>
      <c r="D901" t="s">
        <v>983</v>
      </c>
      <c r="E901" s="4" t="s">
        <v>334</v>
      </c>
      <c r="F901" t="s">
        <v>304</v>
      </c>
      <c r="G901">
        <v>30</v>
      </c>
      <c r="H901">
        <v>0.5</v>
      </c>
      <c r="I901" s="7">
        <v>0</v>
      </c>
      <c r="J901" s="7">
        <f>[1]Inputs!$B$6</f>
        <v>7.06</v>
      </c>
      <c r="K901" s="7">
        <f>[1]Inputs!$C$6</f>
        <v>1.63</v>
      </c>
      <c r="L901" s="5" t="str">
        <f>VLOOKUP(X901,[1]Inputs!$A:$F,6,FALSE)</f>
        <v>0.9958</v>
      </c>
      <c r="M901" s="5" t="str">
        <f>VLOOKUP(X901,[1]Inputs!$A:$H,8,FALSE)</f>
        <v>1.0000</v>
      </c>
      <c r="N901" s="5" t="str">
        <f>VLOOKUP(X901,[1]Inputs!$A:$H,7,FALSE)</f>
        <v>1.0300</v>
      </c>
      <c r="O901">
        <v>0</v>
      </c>
      <c r="P901">
        <v>0</v>
      </c>
      <c r="Q901">
        <f t="shared" si="35"/>
        <v>1E-3</v>
      </c>
      <c r="R901">
        <f t="shared" si="36"/>
        <v>0</v>
      </c>
      <c r="S901">
        <f>[1]Inputs!$B$8^2/((J901*[1]Inputs!$B$9)*(SQRT(1+K901^2)))</f>
        <v>12.409471324438538</v>
      </c>
      <c r="T901">
        <f t="shared" si="37"/>
        <v>6.4385935699593638E-2</v>
      </c>
      <c r="U901">
        <v>0</v>
      </c>
      <c r="V901">
        <v>0</v>
      </c>
      <c r="W901" t="str">
        <f t="shared" si="39"/>
        <v>PSCAD_DMAT_H_V.Osc_SCR7.06_XR1.63_P0.5_Q0_191.2_17Hz</v>
      </c>
      <c r="X901" t="str">
        <f t="shared" ref="X901:X959" si="40">H901&amp;"_"&amp;I901&amp;"_"&amp;ROUND(J901,2)&amp;"_"&amp;ROUND(K901,2)</f>
        <v>0.5_0_7.06_1.63</v>
      </c>
      <c r="Z901">
        <v>17</v>
      </c>
      <c r="AB901" s="15"/>
      <c r="AC901" t="str">
        <f t="shared" si="38"/>
        <v>PSCAD_Test_191.2_17Hz_LWBESS_R0_SCR7.06_XR1.63_P0.5_Q0_NOBESS</v>
      </c>
    </row>
    <row r="902" spans="1:29" x14ac:dyDescent="0.25">
      <c r="A902" s="1" t="s">
        <v>96</v>
      </c>
      <c r="B902" t="s">
        <v>55</v>
      </c>
      <c r="C902" t="s">
        <v>169</v>
      </c>
      <c r="D902" t="s">
        <v>983</v>
      </c>
      <c r="E902" s="4" t="s">
        <v>334</v>
      </c>
      <c r="F902" t="s">
        <v>304</v>
      </c>
      <c r="G902">
        <v>30</v>
      </c>
      <c r="H902">
        <v>0.5</v>
      </c>
      <c r="I902" s="7">
        <v>0</v>
      </c>
      <c r="J902" s="7">
        <f>[1]Inputs!$B$6</f>
        <v>7.06</v>
      </c>
      <c r="K902" s="7">
        <f>[1]Inputs!$C$6</f>
        <v>1.63</v>
      </c>
      <c r="L902" s="5" t="str">
        <f>VLOOKUP(X902,[1]Inputs!$A:$F,6,FALSE)</f>
        <v>0.9958</v>
      </c>
      <c r="M902" s="5" t="str">
        <f>VLOOKUP(X902,[1]Inputs!$A:$H,8,FALSE)</f>
        <v>1.0000</v>
      </c>
      <c r="N902" s="5" t="str">
        <f>VLOOKUP(X902,[1]Inputs!$A:$H,7,FALSE)</f>
        <v>1.0300</v>
      </c>
      <c r="O902">
        <v>0</v>
      </c>
      <c r="P902">
        <v>0</v>
      </c>
      <c r="Q902">
        <f t="shared" si="35"/>
        <v>1E-3</v>
      </c>
      <c r="R902">
        <f t="shared" si="36"/>
        <v>0</v>
      </c>
      <c r="S902">
        <f>[1]Inputs!$B$8^2/((J902*[1]Inputs!$B$9)*(SQRT(1+K902^2)))</f>
        <v>12.409471324438538</v>
      </c>
      <c r="T902">
        <f t="shared" si="37"/>
        <v>6.4385935699593638E-2</v>
      </c>
      <c r="U902">
        <v>0</v>
      </c>
      <c r="V902">
        <v>0</v>
      </c>
      <c r="W902" t="str">
        <f t="shared" si="39"/>
        <v>PSCAD_DMAT_H_V.Osc_SCR7.06_XR1.63_P0.5_Q0_191.2_18Hz</v>
      </c>
      <c r="X902" t="str">
        <f t="shared" si="40"/>
        <v>0.5_0_7.06_1.63</v>
      </c>
      <c r="Z902">
        <v>18</v>
      </c>
      <c r="AB902" s="15"/>
      <c r="AC902" t="str">
        <f t="shared" si="38"/>
        <v>PSCAD_Test_191.2_18Hz_LWBESS_R0_SCR7.06_XR1.63_P0.5_Q0_NOBESS</v>
      </c>
    </row>
    <row r="903" spans="1:29" x14ac:dyDescent="0.25">
      <c r="A903" s="1" t="s">
        <v>97</v>
      </c>
      <c r="B903" t="s">
        <v>55</v>
      </c>
      <c r="C903" t="s">
        <v>169</v>
      </c>
      <c r="D903" t="s">
        <v>983</v>
      </c>
      <c r="E903" s="4" t="s">
        <v>334</v>
      </c>
      <c r="F903" t="s">
        <v>304</v>
      </c>
      <c r="G903">
        <v>30</v>
      </c>
      <c r="H903">
        <v>0.5</v>
      </c>
      <c r="I903" s="7">
        <v>0</v>
      </c>
      <c r="J903" s="7">
        <f>[1]Inputs!$B$6</f>
        <v>7.06</v>
      </c>
      <c r="K903" s="7">
        <f>[1]Inputs!$C$6</f>
        <v>1.63</v>
      </c>
      <c r="L903" s="5" t="str">
        <f>VLOOKUP(X903,[1]Inputs!$A:$F,6,FALSE)</f>
        <v>0.9958</v>
      </c>
      <c r="M903" s="5" t="str">
        <f>VLOOKUP(X903,[1]Inputs!$A:$H,8,FALSE)</f>
        <v>1.0000</v>
      </c>
      <c r="N903" s="5" t="str">
        <f>VLOOKUP(X903,[1]Inputs!$A:$H,7,FALSE)</f>
        <v>1.0300</v>
      </c>
      <c r="O903">
        <v>0</v>
      </c>
      <c r="P903">
        <v>0</v>
      </c>
      <c r="Q903">
        <f t="shared" si="35"/>
        <v>1E-3</v>
      </c>
      <c r="R903">
        <f t="shared" si="36"/>
        <v>0</v>
      </c>
      <c r="S903">
        <f>[1]Inputs!$B$8^2/((J903*[1]Inputs!$B$9)*(SQRT(1+K903^2)))</f>
        <v>12.409471324438538</v>
      </c>
      <c r="T903">
        <f t="shared" si="37"/>
        <v>6.4385935699593638E-2</v>
      </c>
      <c r="U903">
        <v>0</v>
      </c>
      <c r="V903">
        <v>0</v>
      </c>
      <c r="W903" t="str">
        <f t="shared" si="39"/>
        <v>PSCAD_DMAT_H_V.Osc_SCR7.06_XR1.63_P0.5_Q0_191.2_19Hz</v>
      </c>
      <c r="X903" t="str">
        <f t="shared" si="40"/>
        <v>0.5_0_7.06_1.63</v>
      </c>
      <c r="Z903">
        <v>19</v>
      </c>
      <c r="AB903" s="15"/>
      <c r="AC903" t="str">
        <f t="shared" si="38"/>
        <v>PSCAD_Test_191.2_19Hz_LWBESS_R0_SCR7.06_XR1.63_P0.5_Q0_NOBESS</v>
      </c>
    </row>
    <row r="904" spans="1:29" x14ac:dyDescent="0.25">
      <c r="A904" s="1" t="s">
        <v>98</v>
      </c>
      <c r="B904" t="s">
        <v>55</v>
      </c>
      <c r="C904" t="s">
        <v>169</v>
      </c>
      <c r="D904" t="s">
        <v>983</v>
      </c>
      <c r="E904" s="4" t="s">
        <v>334</v>
      </c>
      <c r="F904" t="s">
        <v>304</v>
      </c>
      <c r="G904">
        <v>30</v>
      </c>
      <c r="H904">
        <v>0.5</v>
      </c>
      <c r="I904" s="7">
        <v>0</v>
      </c>
      <c r="J904" s="7">
        <f>[1]Inputs!$B$6</f>
        <v>7.06</v>
      </c>
      <c r="K904" s="7">
        <f>[1]Inputs!$C$6</f>
        <v>1.63</v>
      </c>
      <c r="L904" s="5" t="str">
        <f>VLOOKUP(X904,[1]Inputs!$A:$F,6,FALSE)</f>
        <v>0.9958</v>
      </c>
      <c r="M904" s="5" t="str">
        <f>VLOOKUP(X904,[1]Inputs!$A:$H,8,FALSE)</f>
        <v>1.0000</v>
      </c>
      <c r="N904" s="5" t="str">
        <f>VLOOKUP(X904,[1]Inputs!$A:$H,7,FALSE)</f>
        <v>1.0300</v>
      </c>
      <c r="O904">
        <v>0</v>
      </c>
      <c r="P904">
        <v>0</v>
      </c>
      <c r="Q904">
        <f t="shared" si="35"/>
        <v>1E-3</v>
      </c>
      <c r="R904">
        <f t="shared" si="36"/>
        <v>0</v>
      </c>
      <c r="S904">
        <f>[1]Inputs!$B$8^2/((J904*[1]Inputs!$B$9)*(SQRT(1+K904^2)))</f>
        <v>12.409471324438538</v>
      </c>
      <c r="T904">
        <f t="shared" si="37"/>
        <v>6.4385935699593638E-2</v>
      </c>
      <c r="U904">
        <v>0</v>
      </c>
      <c r="V904">
        <v>0</v>
      </c>
      <c r="W904" t="str">
        <f t="shared" si="39"/>
        <v>PSCAD_DMAT_H_V.Osc_SCR7.06_XR1.63_P0.5_Q0_191.2_20Hz</v>
      </c>
      <c r="X904" t="str">
        <f t="shared" si="40"/>
        <v>0.5_0_7.06_1.63</v>
      </c>
      <c r="Z904">
        <v>20</v>
      </c>
      <c r="AB904" s="15"/>
      <c r="AC904" t="str">
        <f t="shared" si="38"/>
        <v>PSCAD_Test_191.2_20Hz_LWBESS_R0_SCR7.06_XR1.63_P0.5_Q0_NOBESS</v>
      </c>
    </row>
  </sheetData>
  <mergeCells count="7">
    <mergeCell ref="AB847:AB904"/>
    <mergeCell ref="AB472:AB529"/>
    <mergeCell ref="AB530:AB587"/>
    <mergeCell ref="AB588:AB589"/>
    <mergeCell ref="AB590:AB593"/>
    <mergeCell ref="AB594:AB595"/>
    <mergeCell ref="AB596:AB603"/>
  </mergeCells>
  <conditionalFormatting sqref="B1:B1048576">
    <cfRule type="containsText" dxfId="3" priority="1" operator="containsText" text="No">
      <formula>NOT(ISERROR(SEARCH("No",B1)))</formula>
    </cfRule>
    <cfRule type="containsText" dxfId="2" priority="2" operator="containsText" text="Yes">
      <formula>NOT(ISERROR(SEARCH("Yes",B1)))</formula>
    </cfRule>
  </conditionalFormatting>
  <conditionalFormatting sqref="O13:O30">
    <cfRule type="cellIs" dxfId="1" priority="4" operator="greaterThan">
      <formula>0</formula>
    </cfRule>
  </conditionalFormatting>
  <conditionalFormatting sqref="O702:O846">
    <cfRule type="cellIs" dxfId="0" priority="3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Hybrid</vt:lpstr>
      <vt:lpstr>BESS-C</vt:lpstr>
      <vt:lpstr>BESS-D</vt:lpstr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McMahon</cp:lastModifiedBy>
  <dcterms:created xsi:type="dcterms:W3CDTF">2022-08-03T23:28:04Z</dcterms:created>
  <dcterms:modified xsi:type="dcterms:W3CDTF">2025-07-07T06:04:42Z</dcterms:modified>
</cp:coreProperties>
</file>