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aved Files\Gaming\Divinity Original Sin 2\"/>
    </mc:Choice>
  </mc:AlternateContent>
  <xr:revisionPtr revIDLastSave="0" documentId="13_ncr:1_{B4D956C8-D82D-4E72-BEED-32A9D21989E8}" xr6:coauthVersionLast="47" xr6:coauthVersionMax="47" xr10:uidLastSave="{00000000-0000-0000-0000-000000000000}"/>
  <workbookProtection workbookAlgorithmName="SHA-512" workbookHashValue="hKtNHdZ9WxJValmJkKQMrUHTYmsW7aAb00vYO6yJokrCMlMZ9SKdYv9H2yWWIK+7+hB0cRS9hTCI83LiwmJOJQ==" workbookSaltValue="Alz4NtUAd5XYnF9bDeN2jA==" workbookSpinCount="100000" lockStructure="1"/>
  <bookViews>
    <workbookView xWindow="57480" yWindow="9540" windowWidth="29040" windowHeight="15840" xr2:uid="{06647082-B15C-40F5-B1A2-1A21F9120B4B}"/>
  </bookViews>
  <sheets>
    <sheet name="Englebert" sheetId="1" r:id="rId1"/>
    <sheet name="Ribs" sheetId="3" r:id="rId2"/>
    <sheet name="Osama Bone Laden" sheetId="4" r:id="rId3"/>
    <sheet name="Dooter" sheetId="5" r:id="rId4"/>
    <sheet name="Spell Base Damage Table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3" i="1" l="1"/>
  <c r="P13" i="3"/>
  <c r="P13" i="4"/>
  <c r="P13" i="5"/>
  <c r="F4" i="4"/>
  <c r="F4" i="3"/>
  <c r="F4" i="1"/>
  <c r="F4" i="5"/>
  <c r="P4" i="1"/>
  <c r="P4" i="5"/>
  <c r="P4" i="4"/>
  <c r="P6" i="4" s="1"/>
  <c r="P4" i="3"/>
  <c r="P8" i="3" s="1"/>
  <c r="O16" i="5"/>
  <c r="N16" i="5"/>
  <c r="M16" i="5"/>
  <c r="P15" i="5"/>
  <c r="O14" i="5"/>
  <c r="N14" i="5"/>
  <c r="M14" i="5"/>
  <c r="P12" i="5"/>
  <c r="O8" i="5"/>
  <c r="N8" i="5"/>
  <c r="M8" i="5"/>
  <c r="P7" i="5"/>
  <c r="O6" i="5"/>
  <c r="N6" i="5"/>
  <c r="M6" i="5"/>
  <c r="P5" i="5"/>
  <c r="O16" i="4"/>
  <c r="N16" i="4"/>
  <c r="M16" i="4"/>
  <c r="P15" i="4"/>
  <c r="O14" i="4"/>
  <c r="N14" i="4"/>
  <c r="M14" i="4"/>
  <c r="P12" i="4"/>
  <c r="P14" i="4" s="1"/>
  <c r="O8" i="4"/>
  <c r="N8" i="4"/>
  <c r="M8" i="4"/>
  <c r="P7" i="4"/>
  <c r="P8" i="4" s="1"/>
  <c r="O6" i="4"/>
  <c r="N6" i="4"/>
  <c r="M6" i="4"/>
  <c r="P5" i="4"/>
  <c r="O16" i="3"/>
  <c r="N16" i="3"/>
  <c r="M16" i="3"/>
  <c r="P15" i="3"/>
  <c r="O14" i="3"/>
  <c r="N14" i="3"/>
  <c r="M14" i="3"/>
  <c r="P12" i="3"/>
  <c r="O8" i="3"/>
  <c r="N8" i="3"/>
  <c r="M8" i="3"/>
  <c r="P7" i="3"/>
  <c r="O6" i="3"/>
  <c r="N6" i="3"/>
  <c r="M6" i="3"/>
  <c r="P5" i="3"/>
  <c r="O16" i="1"/>
  <c r="N16" i="1"/>
  <c r="M16" i="1"/>
  <c r="P15" i="1"/>
  <c r="O14" i="1"/>
  <c r="N14" i="1"/>
  <c r="M14" i="1"/>
  <c r="P12" i="1"/>
  <c r="F5" i="5"/>
  <c r="F5" i="4"/>
  <c r="F5" i="3"/>
  <c r="F7" i="1"/>
  <c r="F5" i="1"/>
  <c r="F3" i="1"/>
  <c r="P7" i="1"/>
  <c r="P5" i="1"/>
  <c r="O8" i="1"/>
  <c r="N8" i="1"/>
  <c r="M8" i="1"/>
  <c r="O6" i="1"/>
  <c r="N6" i="1"/>
  <c r="M6" i="1"/>
  <c r="J16" i="5"/>
  <c r="J15" i="5"/>
  <c r="H15" i="5"/>
  <c r="J14" i="5"/>
  <c r="H14" i="5"/>
  <c r="F14" i="5"/>
  <c r="J13" i="5"/>
  <c r="H13" i="5"/>
  <c r="F13" i="5"/>
  <c r="J12" i="5"/>
  <c r="J30" i="5" s="1"/>
  <c r="H12" i="5"/>
  <c r="H21" i="5" s="1"/>
  <c r="F12" i="5"/>
  <c r="F21" i="5" s="1"/>
  <c r="F7" i="5"/>
  <c r="F3" i="5"/>
  <c r="J16" i="4"/>
  <c r="J15" i="4"/>
  <c r="H15" i="4"/>
  <c r="J14" i="4"/>
  <c r="H14" i="4"/>
  <c r="F14" i="4"/>
  <c r="J13" i="4"/>
  <c r="H13" i="4"/>
  <c r="F13" i="4"/>
  <c r="J12" i="4"/>
  <c r="J30" i="4" s="1"/>
  <c r="H12" i="4"/>
  <c r="H21" i="4" s="1"/>
  <c r="F12" i="4"/>
  <c r="F21" i="4" s="1"/>
  <c r="F7" i="4"/>
  <c r="F3" i="4"/>
  <c r="J21" i="3"/>
  <c r="J16" i="3"/>
  <c r="J15" i="3"/>
  <c r="H15" i="3"/>
  <c r="J14" i="3"/>
  <c r="H14" i="3"/>
  <c r="F14" i="3"/>
  <c r="J13" i="3"/>
  <c r="H13" i="3"/>
  <c r="F13" i="3"/>
  <c r="J12" i="3"/>
  <c r="J30" i="3" s="1"/>
  <c r="H12" i="3"/>
  <c r="H21" i="3" s="1"/>
  <c r="F12" i="3"/>
  <c r="F21" i="3" s="1"/>
  <c r="F7" i="3"/>
  <c r="F3" i="3"/>
  <c r="J16" i="1"/>
  <c r="J15" i="1"/>
  <c r="J14" i="1"/>
  <c r="J13" i="1"/>
  <c r="J12" i="1"/>
  <c r="H13" i="1"/>
  <c r="H14" i="1"/>
  <c r="H21" i="1" s="1"/>
  <c r="H15" i="1"/>
  <c r="H12" i="1"/>
  <c r="F13" i="1"/>
  <c r="F14" i="1"/>
  <c r="F30" i="1" s="1"/>
  <c r="F12" i="1"/>
  <c r="F21" i="1" s="1"/>
  <c r="P14" i="3" l="1"/>
  <c r="P14" i="5"/>
  <c r="P6" i="5"/>
  <c r="J21" i="4"/>
  <c r="E24" i="4" s="1"/>
  <c r="J30" i="1"/>
  <c r="I33" i="1" s="1"/>
  <c r="F6" i="1"/>
  <c r="P8" i="5"/>
  <c r="P16" i="5"/>
  <c r="P16" i="4"/>
  <c r="P6" i="3"/>
  <c r="P16" i="3"/>
  <c r="P14" i="1"/>
  <c r="P16" i="1"/>
  <c r="P6" i="1"/>
  <c r="F33" i="1"/>
  <c r="H33" i="1"/>
  <c r="P8" i="1"/>
  <c r="F30" i="5"/>
  <c r="F6" i="5"/>
  <c r="F6" i="4"/>
  <c r="F6" i="3"/>
  <c r="J21" i="5"/>
  <c r="H24" i="5" s="1"/>
  <c r="F30" i="4"/>
  <c r="F24" i="3"/>
  <c r="E24" i="3"/>
  <c r="H24" i="3"/>
  <c r="I24" i="3"/>
  <c r="F30" i="3"/>
  <c r="J21" i="1"/>
  <c r="E24" i="1" s="1"/>
  <c r="I24" i="4" l="1"/>
  <c r="F24" i="4"/>
  <c r="H24" i="4"/>
  <c r="G24" i="4"/>
  <c r="E33" i="1"/>
  <c r="G33" i="1"/>
  <c r="J33" i="1"/>
  <c r="J33" i="5"/>
  <c r="H33" i="5"/>
  <c r="I33" i="5"/>
  <c r="G33" i="5"/>
  <c r="F33" i="5"/>
  <c r="E33" i="5"/>
  <c r="I33" i="4"/>
  <c r="J33" i="4"/>
  <c r="G33" i="4"/>
  <c r="H33" i="4"/>
  <c r="F33" i="4"/>
  <c r="E33" i="4"/>
  <c r="J33" i="3"/>
  <c r="I33" i="3"/>
  <c r="G33" i="3"/>
  <c r="H33" i="3"/>
  <c r="F33" i="3"/>
  <c r="E33" i="3"/>
  <c r="G24" i="5"/>
  <c r="I24" i="5"/>
  <c r="J24" i="5"/>
  <c r="E24" i="5"/>
  <c r="J24" i="4"/>
  <c r="J24" i="3"/>
  <c r="G24" i="3"/>
  <c r="F24" i="5"/>
  <c r="J24" i="1"/>
  <c r="I24" i="1"/>
  <c r="H24" i="1"/>
  <c r="F24" i="1"/>
  <c r="G24" i="1"/>
</calcChain>
</file>

<file path=xl/sharedStrings.xml><?xml version="1.0" encoding="utf-8"?>
<sst xmlns="http://schemas.openxmlformats.org/spreadsheetml/2006/main" count="431" uniqueCount="69">
  <si>
    <t>Damage</t>
  </si>
  <si>
    <t>Ranged</t>
  </si>
  <si>
    <t>Warfare</t>
  </si>
  <si>
    <t>Crit Damage</t>
  </si>
  <si>
    <t>Average Crit Damage</t>
  </si>
  <si>
    <t>Physical</t>
  </si>
  <si>
    <t>Fire</t>
  </si>
  <si>
    <t>Weapon Damage</t>
  </si>
  <si>
    <t>Element %</t>
  </si>
  <si>
    <t>Weapon Skill %</t>
  </si>
  <si>
    <t>Attribute %</t>
  </si>
  <si>
    <t>Average Damage</t>
  </si>
  <si>
    <t>Attributes</t>
  </si>
  <si>
    <t>Strength</t>
  </si>
  <si>
    <t>Finesse</t>
  </si>
  <si>
    <t xml:space="preserve">Intelligence </t>
  </si>
  <si>
    <t>Constitution</t>
  </si>
  <si>
    <t>Memory</t>
  </si>
  <si>
    <t>Wits</t>
  </si>
  <si>
    <t>Weapon Abilities</t>
  </si>
  <si>
    <t>Dual Wielding</t>
  </si>
  <si>
    <t>Single-Handed</t>
  </si>
  <si>
    <t xml:space="preserve">Two-Handed </t>
  </si>
  <si>
    <t>Defense Abilities</t>
  </si>
  <si>
    <t>Leadership</t>
  </si>
  <si>
    <t>Perseverance</t>
  </si>
  <si>
    <t>Retribution</t>
  </si>
  <si>
    <t>Aerothurge</t>
  </si>
  <si>
    <t>Geomancer</t>
  </si>
  <si>
    <t>Huntsman</t>
  </si>
  <si>
    <t>Hydrosophist</t>
  </si>
  <si>
    <t>Necromancer</t>
  </si>
  <si>
    <t>Polymorph</t>
  </si>
  <si>
    <t>Pyrokinetic</t>
  </si>
  <si>
    <t>Scoundrel</t>
  </si>
  <si>
    <t>Summoning</t>
  </si>
  <si>
    <t>Skill Abilities</t>
  </si>
  <si>
    <t>Combat</t>
  </si>
  <si>
    <t>Critical Damage</t>
  </si>
  <si>
    <t>Crit Chance From Talents</t>
  </si>
  <si>
    <t>Crit Chance From Gear</t>
  </si>
  <si>
    <t>Weapon Damage - Low</t>
  </si>
  <si>
    <t>Weapon Damage - High</t>
  </si>
  <si>
    <t>Air</t>
  </si>
  <si>
    <t>Earth/Poison</t>
  </si>
  <si>
    <t>Water</t>
  </si>
  <si>
    <t>Intelligence</t>
  </si>
  <si>
    <t>Misc</t>
  </si>
  <si>
    <t>Huntsman Boost</t>
  </si>
  <si>
    <t>Two-Handed</t>
  </si>
  <si>
    <t>w/ Huntsman</t>
  </si>
  <si>
    <t>Crit Damage From Talents</t>
  </si>
  <si>
    <t>Level</t>
  </si>
  <si>
    <t>Average</t>
  </si>
  <si>
    <t>Spell Damage</t>
  </si>
  <si>
    <t>Spell Base Damage</t>
  </si>
  <si>
    <t>Spell Damage %</t>
  </si>
  <si>
    <t>(See Wiki For Spell)</t>
  </si>
  <si>
    <t>Critical Chance</t>
  </si>
  <si>
    <t>Initial</t>
  </si>
  <si>
    <t>Change 1</t>
  </si>
  <si>
    <t>Change 2</t>
  </si>
  <si>
    <t>Improvement</t>
  </si>
  <si>
    <t>Aditional 1</t>
  </si>
  <si>
    <t>Aditional 2</t>
  </si>
  <si>
    <t>Total</t>
  </si>
  <si>
    <t>Weapon</t>
  </si>
  <si>
    <t>Weapon 1 Comparison</t>
  </si>
  <si>
    <t>Weapon 2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</si>
</sst>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6" xfId="0" applyFill="1" applyBorder="1" applyAlignment="1" applyProtection="1">
      <alignment horizontal="center" vertical="center"/>
      <protection locked="0"/>
    </xf>
    <xf numFmtId="0" fontId="0" fillId="2" borderId="9" xfId="0" applyFill="1" applyBorder="1" applyAlignment="1" applyProtection="1">
      <alignment horizontal="center" vertical="center"/>
      <protection locked="0"/>
    </xf>
    <xf numFmtId="9" fontId="0" fillId="2" borderId="9" xfId="0" applyNumberFormat="1" applyFill="1" applyBorder="1" applyAlignment="1" applyProtection="1">
      <alignment horizontal="center" vertical="center"/>
      <protection locked="0"/>
    </xf>
    <xf numFmtId="0" fontId="0" fillId="2" borderId="10" xfId="0" applyFill="1" applyBorder="1" applyAlignment="1" applyProtection="1">
      <alignment horizontal="center" vertical="center"/>
      <protection locked="0"/>
    </xf>
    <xf numFmtId="9" fontId="0" fillId="2" borderId="6" xfId="0" applyNumberFormat="1" applyFill="1" applyBorder="1" applyAlignment="1" applyProtection="1">
      <alignment horizontal="center" vertical="center"/>
      <protection locked="0"/>
    </xf>
    <xf numFmtId="0" fontId="0" fillId="2" borderId="1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16" fontId="0" fillId="0" borderId="0" xfId="0" applyNumberFormat="1"/>
    <xf numFmtId="0" fontId="0" fillId="3" borderId="15" xfId="0" applyFill="1" applyBorder="1" applyAlignment="1">
      <alignment horizontal="center" vertical="center"/>
    </xf>
    <xf numFmtId="17" fontId="0" fillId="0" borderId="0" xfId="0" applyNumberFormat="1"/>
    <xf numFmtId="0" fontId="0" fillId="3" borderId="14" xfId="0" applyFill="1" applyBorder="1" applyAlignment="1">
      <alignment horizontal="center" vertical="center"/>
    </xf>
    <xf numFmtId="9" fontId="0" fillId="2" borderId="10" xfId="0" applyNumberForma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9" fontId="0" fillId="3" borderId="6" xfId="0" applyNumberFormat="1" applyFill="1" applyBorder="1" applyAlignment="1">
      <alignment horizontal="center" vertical="center"/>
    </xf>
    <xf numFmtId="10" fontId="0" fillId="4" borderId="5" xfId="0" applyNumberFormat="1" applyFill="1" applyBorder="1" applyAlignment="1">
      <alignment horizontal="center" vertical="center"/>
    </xf>
    <xf numFmtId="10" fontId="0" fillId="4" borderId="0" xfId="0" applyNumberFormat="1" applyFill="1" applyAlignment="1">
      <alignment horizontal="center" vertical="center"/>
    </xf>
    <xf numFmtId="10" fontId="0" fillId="4" borderId="6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0" fontId="0" fillId="4" borderId="7" xfId="0" applyNumberFormat="1" applyFill="1" applyBorder="1" applyAlignment="1">
      <alignment horizontal="center" vertical="center"/>
    </xf>
    <xf numFmtId="10" fontId="0" fillId="4" borderId="8" xfId="0" applyNumberFormat="1" applyFill="1" applyBorder="1" applyAlignment="1">
      <alignment horizontal="center" vertical="center"/>
    </xf>
    <xf numFmtId="10" fontId="0" fillId="4" borderId="9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/>
    <xf numFmtId="0" fontId="0" fillId="3" borderId="9" xfId="0" applyFill="1" applyBorder="1"/>
    <xf numFmtId="9" fontId="0" fillId="3" borderId="9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0" fillId="3" borderId="12" xfId="0" applyNumberForma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/>
    </xf>
    <xf numFmtId="9" fontId="0" fillId="3" borderId="11" xfId="0" applyNumberForma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0" fillId="3" borderId="11" xfId="0" applyFill="1" applyBorder="1" applyAlignment="1">
      <alignment horizontal="center" vertical="center"/>
    </xf>
    <xf numFmtId="1" fontId="0" fillId="2" borderId="6" xfId="0" applyNumberFormat="1" applyFill="1" applyBorder="1" applyAlignment="1" applyProtection="1">
      <alignment horizontal="center" vertical="center"/>
      <protection locked="0"/>
    </xf>
    <xf numFmtId="0" fontId="0" fillId="5" borderId="2" xfId="0" applyFill="1" applyBorder="1" applyAlignment="1" applyProtection="1">
      <alignment horizontal="center" vertical="center"/>
      <protection locked="0"/>
    </xf>
    <xf numFmtId="0" fontId="0" fillId="5" borderId="4" xfId="0" applyFill="1" applyBorder="1" applyAlignment="1" applyProtection="1">
      <alignment horizontal="center" vertical="center"/>
      <protection locked="0"/>
    </xf>
    <xf numFmtId="0" fontId="0" fillId="5" borderId="5" xfId="0" applyFill="1" applyBorder="1" applyAlignment="1" applyProtection="1">
      <alignment horizontal="center" vertical="center"/>
      <protection locked="0"/>
    </xf>
    <xf numFmtId="0" fontId="0" fillId="5" borderId="6" xfId="0" applyFill="1" applyBorder="1" applyAlignment="1" applyProtection="1">
      <alignment horizontal="center" vertical="center"/>
      <protection locked="0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64" fontId="2" fillId="3" borderId="13" xfId="0" applyNumberFormat="1" applyFont="1" applyFill="1" applyBorder="1" applyAlignment="1">
      <alignment horizontal="center" vertical="center"/>
    </xf>
    <xf numFmtId="164" fontId="2" fillId="3" borderId="14" xfId="0" applyNumberFormat="1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164" fontId="2" fillId="4" borderId="13" xfId="0" applyNumberFormat="1" applyFont="1" applyFill="1" applyBorder="1" applyAlignment="1">
      <alignment horizontal="center" vertical="center"/>
    </xf>
    <xf numFmtId="164" fontId="2" fillId="4" borderId="14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</cellXfs>
  <cellStyles count="1">
    <cellStyle name="Normal" xfId="0" builtinId="0"/>
  </cellStyles>
  <dxfs count="16">
    <dxf>
      <fill>
        <patternFill>
          <bgColor theme="7"/>
        </patternFill>
      </fill>
    </dxf>
    <dxf>
      <font>
        <strike val="0"/>
      </font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ont>
        <strike val="0"/>
      </font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ont>
        <strike val="0"/>
      </font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ont>
        <strike val="0"/>
      </font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4369-73B5-4C98-BFD5-2DF78CEDA643}">
  <sheetPr codeName="Sheet1"/>
  <dimension ref="A1:P34"/>
  <sheetViews>
    <sheetView tabSelected="1" workbookViewId="0"/>
  </sheetViews>
  <sheetFormatPr defaultRowHeight="14.25" x14ac:dyDescent="0.45"/>
  <cols>
    <col min="1" max="1" width="2.59765625" customWidth="1"/>
    <col min="2" max="2" width="15.59765625" customWidth="1"/>
    <col min="3" max="3" width="8.59765625" customWidth="1"/>
    <col min="4" max="4" width="3.59765625" customWidth="1"/>
    <col min="5" max="10" width="23.59765625" customWidth="1"/>
    <col min="11" max="11" width="3.59765625" customWidth="1"/>
    <col min="12" max="16" width="13.59765625" customWidth="1"/>
    <col min="17" max="17" width="3.59765625" customWidth="1"/>
  </cols>
  <sheetData>
    <row r="1" spans="1:16" ht="14.65" thickBot="1" x14ac:dyDescent="0.5">
      <c r="A1" s="14"/>
      <c r="B1" s="14"/>
      <c r="C1" s="14"/>
      <c r="D1" s="14"/>
      <c r="E1" s="14"/>
      <c r="F1" s="14"/>
      <c r="G1" s="14"/>
      <c r="H1" s="14"/>
      <c r="I1" s="14"/>
      <c r="J1" s="14"/>
    </row>
    <row r="2" spans="1:16" ht="14.65" thickBot="1" x14ac:dyDescent="0.5">
      <c r="A2" s="14"/>
      <c r="B2" s="48" t="s">
        <v>12</v>
      </c>
      <c r="C2" s="49"/>
      <c r="D2" s="14"/>
      <c r="E2" s="48" t="s">
        <v>37</v>
      </c>
      <c r="F2" s="49"/>
      <c r="I2" s="54"/>
      <c r="J2" s="55"/>
      <c r="L2" s="45" t="s">
        <v>67</v>
      </c>
      <c r="M2" s="46"/>
      <c r="N2" s="46"/>
      <c r="O2" s="46"/>
      <c r="P2" s="47"/>
    </row>
    <row r="3" spans="1:16" ht="14.65" thickBot="1" x14ac:dyDescent="0.5">
      <c r="A3" s="14"/>
      <c r="B3" s="15" t="s">
        <v>13</v>
      </c>
      <c r="C3" s="1">
        <v>84</v>
      </c>
      <c r="D3" s="14"/>
      <c r="E3" s="15" t="s">
        <v>7</v>
      </c>
      <c r="F3" s="16">
        <f>(J7+J8)/2</f>
        <v>91.5</v>
      </c>
      <c r="I3" s="15" t="s">
        <v>52</v>
      </c>
      <c r="J3" s="40">
        <v>20</v>
      </c>
      <c r="L3" s="7"/>
      <c r="M3" s="39" t="s">
        <v>66</v>
      </c>
      <c r="N3" s="39" t="s">
        <v>63</v>
      </c>
      <c r="O3" s="39" t="s">
        <v>64</v>
      </c>
      <c r="P3" s="35" t="s">
        <v>65</v>
      </c>
    </row>
    <row r="4" spans="1:16" x14ac:dyDescent="0.45">
      <c r="A4" s="14"/>
      <c r="B4" s="15" t="s">
        <v>14</v>
      </c>
      <c r="C4" s="1">
        <v>10</v>
      </c>
      <c r="D4" s="14"/>
      <c r="E4" s="15" t="s">
        <v>58</v>
      </c>
      <c r="F4" s="17">
        <f>MIN((0.01*(MAX((C8-10),0))+(IF(G21=G13,(0.01*C13),0))+J4+J5),1)</f>
        <v>0.45999999999999996</v>
      </c>
      <c r="I4" s="15" t="s">
        <v>40</v>
      </c>
      <c r="J4" s="5">
        <v>0.31</v>
      </c>
      <c r="L4" s="10" t="s">
        <v>59</v>
      </c>
      <c r="M4" s="41">
        <v>1215.0999999999999</v>
      </c>
      <c r="N4" s="37">
        <v>263.2</v>
      </c>
      <c r="O4" s="37">
        <v>0</v>
      </c>
      <c r="P4" s="42">
        <f>SUM(M4:O4)</f>
        <v>1478.3</v>
      </c>
    </row>
    <row r="5" spans="1:16" x14ac:dyDescent="0.45">
      <c r="A5" s="14"/>
      <c r="B5" s="15" t="s">
        <v>15</v>
      </c>
      <c r="C5" s="1">
        <v>10</v>
      </c>
      <c r="D5" s="14"/>
      <c r="E5" s="15" t="s">
        <v>38</v>
      </c>
      <c r="F5" s="17">
        <f>0.5+(0.05*C32)+(IF(G21=G15,(0.05*C15),0))+J6</f>
        <v>0.7</v>
      </c>
      <c r="I5" s="15" t="s">
        <v>39</v>
      </c>
      <c r="J5" s="5">
        <v>0.15</v>
      </c>
      <c r="L5" s="10" t="s">
        <v>60</v>
      </c>
      <c r="M5" s="43">
        <v>0</v>
      </c>
      <c r="N5" s="38">
        <v>0</v>
      </c>
      <c r="O5" s="38">
        <v>0</v>
      </c>
      <c r="P5" s="44">
        <f>SUM(M5:O5)</f>
        <v>0</v>
      </c>
    </row>
    <row r="6" spans="1:16" x14ac:dyDescent="0.45">
      <c r="A6" s="14"/>
      <c r="B6" s="15" t="s">
        <v>16</v>
      </c>
      <c r="C6" s="1">
        <v>18</v>
      </c>
      <c r="D6" s="14"/>
      <c r="E6" s="15" t="s">
        <v>4</v>
      </c>
      <c r="F6" s="17">
        <f>F5*F4</f>
        <v>0.32199999999999995</v>
      </c>
      <c r="I6" s="15" t="s">
        <v>51</v>
      </c>
      <c r="J6" s="5">
        <v>0.1</v>
      </c>
      <c r="L6" s="10" t="s">
        <v>62</v>
      </c>
      <c r="M6" s="18">
        <f>(M5/M4)-1</f>
        <v>-1</v>
      </c>
      <c r="N6" s="19">
        <f t="shared" ref="N6:P6" si="0">(N5/N4)-1</f>
        <v>-1</v>
      </c>
      <c r="O6" s="19" t="e">
        <f t="shared" si="0"/>
        <v>#DIV/0!</v>
      </c>
      <c r="P6" s="20">
        <f t="shared" si="0"/>
        <v>-1</v>
      </c>
    </row>
    <row r="7" spans="1:16" x14ac:dyDescent="0.45">
      <c r="A7" s="14"/>
      <c r="B7" s="15" t="s">
        <v>17</v>
      </c>
      <c r="C7" s="1">
        <v>24</v>
      </c>
      <c r="D7" s="14"/>
      <c r="E7" s="15" t="s">
        <v>48</v>
      </c>
      <c r="F7" s="17">
        <f>(20+(C27*5))/100</f>
        <v>0.3</v>
      </c>
      <c r="I7" s="15" t="s">
        <v>41</v>
      </c>
      <c r="J7" s="1">
        <v>89</v>
      </c>
      <c r="L7" s="10" t="s">
        <v>61</v>
      </c>
      <c r="M7" s="43">
        <v>0</v>
      </c>
      <c r="N7" s="38">
        <v>0</v>
      </c>
      <c r="O7" s="38">
        <v>0</v>
      </c>
      <c r="P7" s="44">
        <f>SUM(M7:O7)</f>
        <v>0</v>
      </c>
    </row>
    <row r="8" spans="1:16" ht="14.65" thickBot="1" x14ac:dyDescent="0.5">
      <c r="A8" s="14"/>
      <c r="B8" s="21" t="s">
        <v>18</v>
      </c>
      <c r="C8" s="2">
        <v>5</v>
      </c>
      <c r="D8" s="14"/>
      <c r="E8" s="21" t="s">
        <v>47</v>
      </c>
      <c r="F8" s="3">
        <v>0</v>
      </c>
      <c r="I8" s="21" t="s">
        <v>42</v>
      </c>
      <c r="J8" s="2">
        <v>94</v>
      </c>
      <c r="L8" s="12" t="s">
        <v>62</v>
      </c>
      <c r="M8" s="22">
        <f>(M7/M4)-1</f>
        <v>-1</v>
      </c>
      <c r="N8" s="23">
        <f t="shared" ref="N8:P8" si="1">(N7/N4)-1</f>
        <v>-1</v>
      </c>
      <c r="O8" s="23" t="e">
        <f t="shared" si="1"/>
        <v>#DIV/0!</v>
      </c>
      <c r="P8" s="24">
        <f t="shared" si="1"/>
        <v>-1</v>
      </c>
    </row>
    <row r="9" spans="1:16" ht="14.65" thickBot="1" x14ac:dyDescent="0.5">
      <c r="A9" s="14"/>
      <c r="B9" s="14"/>
      <c r="C9" s="14"/>
      <c r="D9" s="14"/>
      <c r="E9" s="14"/>
      <c r="F9" s="14"/>
      <c r="G9" s="14"/>
      <c r="H9" s="14"/>
      <c r="I9" s="14"/>
      <c r="J9" s="14"/>
    </row>
    <row r="10" spans="1:16" ht="14.65" thickBot="1" x14ac:dyDescent="0.5">
      <c r="A10" s="14"/>
      <c r="B10" s="14"/>
      <c r="C10" s="14"/>
      <c r="D10" s="14"/>
      <c r="E10" s="14"/>
      <c r="F10" s="14"/>
      <c r="L10" s="45" t="s">
        <v>68</v>
      </c>
      <c r="M10" s="46"/>
      <c r="N10" s="46"/>
      <c r="O10" s="46"/>
      <c r="P10" s="47"/>
    </row>
    <row r="11" spans="1:16" ht="14.65" thickBot="1" x14ac:dyDescent="0.5">
      <c r="A11" s="14"/>
      <c r="B11" s="48" t="s">
        <v>19</v>
      </c>
      <c r="C11" s="49"/>
      <c r="D11" s="14"/>
      <c r="E11" s="48" t="s">
        <v>10</v>
      </c>
      <c r="F11" s="49"/>
      <c r="G11" s="48" t="s">
        <v>9</v>
      </c>
      <c r="H11" s="49"/>
      <c r="I11" s="48" t="s">
        <v>8</v>
      </c>
      <c r="J11" s="49"/>
      <c r="L11" s="7"/>
      <c r="M11" s="39" t="s">
        <v>66</v>
      </c>
      <c r="N11" s="39" t="s">
        <v>63</v>
      </c>
      <c r="O11" s="39" t="s">
        <v>64</v>
      </c>
      <c r="P11" s="35" t="s">
        <v>65</v>
      </c>
    </row>
    <row r="12" spans="1:16" x14ac:dyDescent="0.45">
      <c r="A12" s="14"/>
      <c r="B12" s="15" t="s">
        <v>20</v>
      </c>
      <c r="C12" s="1">
        <v>2</v>
      </c>
      <c r="D12" s="14"/>
      <c r="E12" s="15" t="s">
        <v>13</v>
      </c>
      <c r="F12" s="17">
        <f>((C3-10)*5)/100</f>
        <v>3.7</v>
      </c>
      <c r="G12" s="15" t="s">
        <v>20</v>
      </c>
      <c r="H12" s="17">
        <f>(C12*5)/100</f>
        <v>0.1</v>
      </c>
      <c r="I12" s="15" t="s">
        <v>5</v>
      </c>
      <c r="J12" s="17">
        <f>(C34*5)/100</f>
        <v>1.05</v>
      </c>
      <c r="L12" s="10" t="s">
        <v>59</v>
      </c>
      <c r="M12" s="41">
        <v>1545.6</v>
      </c>
      <c r="N12" s="37">
        <v>0</v>
      </c>
      <c r="O12" s="37">
        <v>0</v>
      </c>
      <c r="P12" s="42">
        <f>SUM(M12:O12)</f>
        <v>1545.6</v>
      </c>
    </row>
    <row r="13" spans="1:16" x14ac:dyDescent="0.45">
      <c r="A13" s="14"/>
      <c r="B13" s="15" t="s">
        <v>1</v>
      </c>
      <c r="C13" s="1">
        <v>0</v>
      </c>
      <c r="D13" s="14"/>
      <c r="E13" s="15" t="s">
        <v>14</v>
      </c>
      <c r="F13" s="17">
        <f>((C4-10)*5)/100</f>
        <v>0</v>
      </c>
      <c r="G13" s="15" t="s">
        <v>1</v>
      </c>
      <c r="H13" s="17">
        <f>(C13*5)/100</f>
        <v>0</v>
      </c>
      <c r="I13" s="15" t="s">
        <v>43</v>
      </c>
      <c r="J13" s="17">
        <f>(C25*5)/100</f>
        <v>0.05</v>
      </c>
      <c r="L13" s="10" t="s">
        <v>60</v>
      </c>
      <c r="M13" s="43">
        <v>0</v>
      </c>
      <c r="N13" s="38">
        <v>0</v>
      </c>
      <c r="O13" s="38">
        <v>0</v>
      </c>
      <c r="P13" s="44">
        <f>SUM(M13:O13)</f>
        <v>0</v>
      </c>
    </row>
    <row r="14" spans="1:16" x14ac:dyDescent="0.45">
      <c r="A14" s="14"/>
      <c r="B14" s="15" t="s">
        <v>21</v>
      </c>
      <c r="C14" s="1">
        <v>4</v>
      </c>
      <c r="D14" s="14"/>
      <c r="E14" s="15" t="s">
        <v>46</v>
      </c>
      <c r="F14" s="17">
        <f>((C5-10)*5)/100</f>
        <v>0</v>
      </c>
      <c r="G14" s="15" t="s">
        <v>21</v>
      </c>
      <c r="H14" s="17">
        <f>(C14*5)/100</f>
        <v>0.2</v>
      </c>
      <c r="I14" s="15" t="s">
        <v>44</v>
      </c>
      <c r="J14" s="17">
        <f>(C26*5)/100</f>
        <v>0.25</v>
      </c>
      <c r="L14" s="10" t="s">
        <v>62</v>
      </c>
      <c r="M14" s="18">
        <f>(M13/M12)-1</f>
        <v>-1</v>
      </c>
      <c r="N14" s="19" t="e">
        <f t="shared" ref="N14:P14" si="2">(N13/N12)-1</f>
        <v>#DIV/0!</v>
      </c>
      <c r="O14" s="19" t="e">
        <f t="shared" si="2"/>
        <v>#DIV/0!</v>
      </c>
      <c r="P14" s="20">
        <f t="shared" si="2"/>
        <v>-1</v>
      </c>
    </row>
    <row r="15" spans="1:16" ht="14.65" thickBot="1" x14ac:dyDescent="0.5">
      <c r="A15" s="14"/>
      <c r="B15" s="21" t="s">
        <v>22</v>
      </c>
      <c r="C15" s="2">
        <v>2</v>
      </c>
      <c r="D15" s="14"/>
      <c r="E15" s="15"/>
      <c r="F15" s="16"/>
      <c r="G15" s="15" t="s">
        <v>49</v>
      </c>
      <c r="H15" s="17">
        <f>(C15*5)/100</f>
        <v>0.1</v>
      </c>
      <c r="I15" s="15" t="s">
        <v>45</v>
      </c>
      <c r="J15" s="17">
        <f>(C28*5)/100</f>
        <v>0.1</v>
      </c>
      <c r="L15" s="10" t="s">
        <v>61</v>
      </c>
      <c r="M15" s="43">
        <v>0</v>
      </c>
      <c r="N15" s="38">
        <v>0</v>
      </c>
      <c r="O15" s="38">
        <v>0</v>
      </c>
      <c r="P15" s="44">
        <f>SUM(M15:O15)</f>
        <v>0</v>
      </c>
    </row>
    <row r="16" spans="1:16" ht="14.65" thickBot="1" x14ac:dyDescent="0.5">
      <c r="A16" s="14"/>
      <c r="B16" s="14"/>
      <c r="C16" s="14"/>
      <c r="D16" s="14"/>
      <c r="E16" s="21"/>
      <c r="F16" s="25"/>
      <c r="G16" s="26"/>
      <c r="H16" s="27"/>
      <c r="I16" s="21" t="s">
        <v>6</v>
      </c>
      <c r="J16" s="28">
        <f>(C31*5)/100</f>
        <v>0.05</v>
      </c>
      <c r="L16" s="12" t="s">
        <v>62</v>
      </c>
      <c r="M16" s="22">
        <f>(M15/M12)-1</f>
        <v>-1</v>
      </c>
      <c r="N16" s="23" t="e">
        <f t="shared" ref="N16:P16" si="3">(N15/N12)-1</f>
        <v>#DIV/0!</v>
      </c>
      <c r="O16" s="23" t="e">
        <f t="shared" si="3"/>
        <v>#DIV/0!</v>
      </c>
      <c r="P16" s="24">
        <f t="shared" si="3"/>
        <v>-1</v>
      </c>
    </row>
    <row r="17" spans="1:10" ht="14.65" thickBot="1" x14ac:dyDescent="0.5">
      <c r="A17" s="14"/>
      <c r="B17" s="14"/>
      <c r="C17" s="14"/>
      <c r="D17" s="14"/>
      <c r="E17" s="14"/>
      <c r="F17" s="14"/>
      <c r="G17" s="29"/>
      <c r="H17" s="29"/>
      <c r="I17" s="29"/>
      <c r="J17" s="29"/>
    </row>
    <row r="18" spans="1:10" ht="14.65" thickBot="1" x14ac:dyDescent="0.5">
      <c r="A18" s="14"/>
      <c r="B18" s="48" t="s">
        <v>23</v>
      </c>
      <c r="C18" s="49"/>
      <c r="D18" s="14"/>
      <c r="E18" s="56" t="s">
        <v>7</v>
      </c>
      <c r="F18" s="57"/>
      <c r="G18" s="57"/>
      <c r="H18" s="57"/>
      <c r="I18" s="57"/>
      <c r="J18" s="58"/>
    </row>
    <row r="19" spans="1:10" ht="14.65" thickBot="1" x14ac:dyDescent="0.5">
      <c r="A19" s="14"/>
      <c r="B19" s="15" t="s">
        <v>24</v>
      </c>
      <c r="C19" s="1">
        <v>1</v>
      </c>
      <c r="D19" s="14"/>
      <c r="E19" s="59"/>
      <c r="F19" s="60"/>
      <c r="G19" s="60"/>
      <c r="H19" s="60"/>
      <c r="I19" s="60"/>
      <c r="J19" s="61"/>
    </row>
    <row r="20" spans="1:10" ht="14.65" thickBot="1" x14ac:dyDescent="0.5">
      <c r="A20" s="14"/>
      <c r="B20" s="15" t="s">
        <v>25</v>
      </c>
      <c r="C20" s="1">
        <v>2</v>
      </c>
      <c r="D20" s="14"/>
      <c r="E20" s="48" t="s">
        <v>10</v>
      </c>
      <c r="F20" s="49"/>
      <c r="G20" s="48" t="s">
        <v>9</v>
      </c>
      <c r="H20" s="49"/>
      <c r="I20" s="48" t="s">
        <v>8</v>
      </c>
      <c r="J20" s="49"/>
    </row>
    <row r="21" spans="1:10" ht="14.65" thickBot="1" x14ac:dyDescent="0.5">
      <c r="A21" s="14"/>
      <c r="B21" s="21" t="s">
        <v>26</v>
      </c>
      <c r="C21" s="2">
        <v>1</v>
      </c>
      <c r="D21" s="14"/>
      <c r="E21" s="4" t="s">
        <v>13</v>
      </c>
      <c r="F21" s="30">
        <f>IF(E21=E12,F12,IF(E21=E13, F13, IF(E21=E14,F14)))</f>
        <v>3.7</v>
      </c>
      <c r="G21" s="4" t="s">
        <v>21</v>
      </c>
      <c r="H21" s="30">
        <f>IF(G21=G12, H12, IF(G21=G13, H13, IF(G21=G14, H14, IF(G21=G15, H15))))</f>
        <v>0.2</v>
      </c>
      <c r="I21" s="4" t="s">
        <v>5</v>
      </c>
      <c r="J21" s="30">
        <f>IF(I21=I12, J12, IF(I21=I13, J13, IF(I21=I14, J14, IF(I21=I15, J15, IF(I21=I16, J16)))))</f>
        <v>1.05</v>
      </c>
    </row>
    <row r="22" spans="1:10" x14ac:dyDescent="0.45">
      <c r="A22" s="14"/>
      <c r="B22" s="14"/>
      <c r="C22" s="14"/>
      <c r="D22" s="14"/>
      <c r="E22" s="52" t="s">
        <v>0</v>
      </c>
      <c r="F22" s="52" t="s">
        <v>3</v>
      </c>
      <c r="G22" s="62" t="s">
        <v>11</v>
      </c>
      <c r="H22" s="31" t="s">
        <v>0</v>
      </c>
      <c r="I22" s="32" t="s">
        <v>3</v>
      </c>
      <c r="J22" s="31" t="s">
        <v>11</v>
      </c>
    </row>
    <row r="23" spans="1:10" ht="14.65" thickBot="1" x14ac:dyDescent="0.5">
      <c r="A23" s="14"/>
      <c r="B23" s="14"/>
      <c r="C23" s="14"/>
      <c r="D23" s="14"/>
      <c r="E23" s="53"/>
      <c r="F23" s="53"/>
      <c r="G23" s="63"/>
      <c r="H23" s="33" t="s">
        <v>50</v>
      </c>
      <c r="I23" s="33" t="s">
        <v>50</v>
      </c>
      <c r="J23" s="33" t="s">
        <v>50</v>
      </c>
    </row>
    <row r="24" spans="1:10" ht="14.65" thickBot="1" x14ac:dyDescent="0.5">
      <c r="A24" s="14"/>
      <c r="B24" s="48" t="s">
        <v>36</v>
      </c>
      <c r="C24" s="49"/>
      <c r="D24" s="14"/>
      <c r="E24" s="50">
        <f>F3*(1+J21)*(1+F21+H21+F8)</f>
        <v>919.11750000000006</v>
      </c>
      <c r="F24" s="50">
        <f>F3*(1+J21)*(1+F21+H21+F8)*(1+F5)</f>
        <v>1562.4997500000002</v>
      </c>
      <c r="G24" s="64">
        <f>F3*(1+J21)*(1+F21+H21+F8)*(1+F6)</f>
        <v>1215.073335</v>
      </c>
      <c r="H24" s="50">
        <f>F3*(1+J21)*(1+F21+H21+F8)*(1+F7)</f>
        <v>1194.85275</v>
      </c>
      <c r="I24" s="50">
        <f>F3*(1+J21)*(1+F21+H21+F8)*(1+F5+F7)</f>
        <v>1838.2350000000001</v>
      </c>
      <c r="J24" s="50">
        <f>F3*(1+J21)*(1+F21+H21+F8)*(1+F6+F7)</f>
        <v>1490.8085850000002</v>
      </c>
    </row>
    <row r="25" spans="1:10" ht="14.65" thickBot="1" x14ac:dyDescent="0.5">
      <c r="A25" s="14"/>
      <c r="B25" s="15" t="s">
        <v>27</v>
      </c>
      <c r="C25" s="1">
        <v>1</v>
      </c>
      <c r="D25" s="14"/>
      <c r="E25" s="51"/>
      <c r="F25" s="51"/>
      <c r="G25" s="65"/>
      <c r="H25" s="51"/>
      <c r="I25" s="51"/>
      <c r="J25" s="51"/>
    </row>
    <row r="26" spans="1:10" ht="14.65" thickBot="1" x14ac:dyDescent="0.5">
      <c r="A26" s="14"/>
      <c r="B26" s="15" t="s">
        <v>28</v>
      </c>
      <c r="C26" s="1">
        <v>5</v>
      </c>
      <c r="D26" s="14"/>
    </row>
    <row r="27" spans="1:10" x14ac:dyDescent="0.45">
      <c r="A27" s="14"/>
      <c r="B27" s="15" t="s">
        <v>29</v>
      </c>
      <c r="C27" s="1">
        <v>2</v>
      </c>
      <c r="D27" s="14"/>
      <c r="E27" s="56" t="s">
        <v>54</v>
      </c>
      <c r="F27" s="57"/>
      <c r="G27" s="57"/>
      <c r="H27" s="57"/>
      <c r="I27" s="57"/>
      <c r="J27" s="58"/>
    </row>
    <row r="28" spans="1:10" ht="14.65" thickBot="1" x14ac:dyDescent="0.5">
      <c r="A28" s="14"/>
      <c r="B28" s="15" t="s">
        <v>30</v>
      </c>
      <c r="C28" s="1">
        <v>2</v>
      </c>
      <c r="D28" s="14"/>
      <c r="E28" s="59"/>
      <c r="F28" s="60"/>
      <c r="G28" s="60"/>
      <c r="H28" s="60"/>
      <c r="I28" s="60"/>
      <c r="J28" s="61"/>
    </row>
    <row r="29" spans="1:10" ht="14.65" thickBot="1" x14ac:dyDescent="0.5">
      <c r="A29" s="14"/>
      <c r="B29" s="15" t="s">
        <v>31</v>
      </c>
      <c r="C29" s="1">
        <v>2</v>
      </c>
      <c r="D29" s="14"/>
      <c r="E29" s="48" t="s">
        <v>10</v>
      </c>
      <c r="F29" s="49"/>
      <c r="G29" s="66" t="s">
        <v>56</v>
      </c>
      <c r="H29" s="67"/>
      <c r="I29" s="48" t="s">
        <v>8</v>
      </c>
      <c r="J29" s="49"/>
    </row>
    <row r="30" spans="1:10" ht="14.65" thickBot="1" x14ac:dyDescent="0.5">
      <c r="A30" s="14"/>
      <c r="B30" s="15" t="s">
        <v>32</v>
      </c>
      <c r="C30" s="1">
        <v>6</v>
      </c>
      <c r="D30" s="14"/>
      <c r="E30" s="4" t="s">
        <v>13</v>
      </c>
      <c r="F30" s="34">
        <f>IF(E30=E12,F12,IF(E30=E13, F13, IF(E30=E14,F14)))</f>
        <v>3.7</v>
      </c>
      <c r="G30" s="13">
        <v>1</v>
      </c>
      <c r="H30" s="35" t="s">
        <v>57</v>
      </c>
      <c r="I30" s="6" t="s">
        <v>44</v>
      </c>
      <c r="J30" s="30">
        <f>IF(I30=I12, J12, IF(I30=I13, J13, IF(I30=I14, J14, IF(I30=I15, J15, IF(I30=I16, J16)))))</f>
        <v>0.25</v>
      </c>
    </row>
    <row r="31" spans="1:10" x14ac:dyDescent="0.45">
      <c r="A31" s="14"/>
      <c r="B31" s="15" t="s">
        <v>33</v>
      </c>
      <c r="C31" s="1">
        <v>1</v>
      </c>
      <c r="D31" s="14"/>
      <c r="E31" s="52" t="s">
        <v>0</v>
      </c>
      <c r="F31" s="52" t="s">
        <v>3</v>
      </c>
      <c r="G31" s="68" t="s">
        <v>11</v>
      </c>
      <c r="H31" s="36" t="s">
        <v>0</v>
      </c>
      <c r="I31" s="32" t="s">
        <v>3</v>
      </c>
      <c r="J31" s="31" t="s">
        <v>11</v>
      </c>
    </row>
    <row r="32" spans="1:10" ht="14.65" thickBot="1" x14ac:dyDescent="0.5">
      <c r="A32" s="14"/>
      <c r="B32" s="15" t="s">
        <v>34</v>
      </c>
      <c r="C32" s="1">
        <v>2</v>
      </c>
      <c r="D32" s="14"/>
      <c r="E32" s="53"/>
      <c r="F32" s="53"/>
      <c r="G32" s="63"/>
      <c r="H32" s="33" t="s">
        <v>50</v>
      </c>
      <c r="I32" s="33" t="s">
        <v>50</v>
      </c>
      <c r="J32" s="33" t="s">
        <v>50</v>
      </c>
    </row>
    <row r="33" spans="1:10" x14ac:dyDescent="0.45">
      <c r="A33" s="14"/>
      <c r="B33" s="15" t="s">
        <v>35</v>
      </c>
      <c r="C33" s="1">
        <v>0</v>
      </c>
      <c r="D33" s="14"/>
      <c r="E33" s="50">
        <f>(LOOKUP(J3,'Spell Base Damage Table'!B4:B28,'Spell Base Damage Table'!C4:C28))*(1+J30)*(1+F30)*(1+F8)</f>
        <v>1169.125</v>
      </c>
      <c r="F33" s="50">
        <f>(LOOKUP(J3,'Spell Base Damage Table'!B4:B28,'Spell Base Damage Table'!C4:C28))*(1+J30)*(1+F30)*(1+F8)*(1+F5)</f>
        <v>1987.5125</v>
      </c>
      <c r="G33" s="64">
        <f>(LOOKUP(J3,'Spell Base Damage Table'!B4:B28,'Spell Base Damage Table'!C4:C28))*(1+J30)*(1+F30)*(1+F8)*(1+F6)</f>
        <v>1545.5832500000001</v>
      </c>
      <c r="H33" s="50">
        <f>(LOOKUP(J3,'Spell Base Damage Table'!B4:B28,'Spell Base Damage Table'!C4:C28))*(1+J30)*(1+F30)*(1+F8)*(1+F7)</f>
        <v>1519.8625</v>
      </c>
      <c r="I33" s="50">
        <f>(LOOKUP(J3,'Spell Base Damage Table'!B4:B28,'Spell Base Damage Table'!C4:C28))*(1+J30)*(1+F30)*(1+F8)*(1+F5+F7)</f>
        <v>2338.25</v>
      </c>
      <c r="J33" s="50">
        <f>(LOOKUP(J3,'Spell Base Damage Table'!B4:B28,'Spell Base Damage Table'!C4:C28))*(1+J30)*(1+F30)*(1+F8)*(1+F6+F7)</f>
        <v>1896.3207500000001</v>
      </c>
    </row>
    <row r="34" spans="1:10" ht="14.65" thickBot="1" x14ac:dyDescent="0.5">
      <c r="A34" s="14"/>
      <c r="B34" s="21" t="s">
        <v>2</v>
      </c>
      <c r="C34" s="2">
        <v>21</v>
      </c>
      <c r="D34" s="14"/>
      <c r="E34" s="51"/>
      <c r="F34" s="51"/>
      <c r="G34" s="65"/>
      <c r="H34" s="51"/>
      <c r="I34" s="51"/>
      <c r="J34" s="51"/>
    </row>
  </sheetData>
  <sheetProtection algorithmName="SHA-512" hashValue="bXtrfd7IZebPD8f/vea9QLJ2Tp7bQvUxUE8e9HnXAUsX2vWX8G+SbCPsW/kMs/Ct7eAZWOdz4Nmv9YXy2XhvJg==" saltValue="2QbOYFGugYWGneBO5oJ7Og==" spinCount="100000" sheet="1" objects="1" scenarios="1"/>
  <mergeCells count="37">
    <mergeCell ref="L2:P2"/>
    <mergeCell ref="I24:I25"/>
    <mergeCell ref="J24:J25"/>
    <mergeCell ref="J33:J34"/>
    <mergeCell ref="E27:J28"/>
    <mergeCell ref="E29:F29"/>
    <mergeCell ref="G29:H29"/>
    <mergeCell ref="I29:J29"/>
    <mergeCell ref="E31:E32"/>
    <mergeCell ref="F31:F32"/>
    <mergeCell ref="G31:G32"/>
    <mergeCell ref="E33:E34"/>
    <mergeCell ref="F33:F34"/>
    <mergeCell ref="G33:G34"/>
    <mergeCell ref="H33:H34"/>
    <mergeCell ref="I33:I34"/>
    <mergeCell ref="G22:G23"/>
    <mergeCell ref="E20:F20"/>
    <mergeCell ref="F24:F25"/>
    <mergeCell ref="G24:G25"/>
    <mergeCell ref="H24:H25"/>
    <mergeCell ref="L10:P10"/>
    <mergeCell ref="B2:C2"/>
    <mergeCell ref="B11:C11"/>
    <mergeCell ref="B18:C18"/>
    <mergeCell ref="B24:C24"/>
    <mergeCell ref="E2:F2"/>
    <mergeCell ref="E24:E25"/>
    <mergeCell ref="E11:F11"/>
    <mergeCell ref="E22:E23"/>
    <mergeCell ref="F22:F23"/>
    <mergeCell ref="G11:H11"/>
    <mergeCell ref="I11:J11"/>
    <mergeCell ref="G20:H20"/>
    <mergeCell ref="I20:J20"/>
    <mergeCell ref="I2:J2"/>
    <mergeCell ref="E18:J19"/>
  </mergeCells>
  <conditionalFormatting sqref="M4:M5 M7">
    <cfRule type="top10" dxfId="15" priority="3" bottom="1" rank="2"/>
  </conditionalFormatting>
  <conditionalFormatting sqref="M12:M13 M15">
    <cfRule type="top10" dxfId="14" priority="1" bottom="1" rank="2"/>
  </conditionalFormatting>
  <conditionalFormatting sqref="P4:P5 P7">
    <cfRule type="top10" dxfId="13" priority="6" bottom="1" rank="2"/>
  </conditionalFormatting>
  <conditionalFormatting sqref="P12:P13 P15">
    <cfRule type="top10" dxfId="12" priority="2" bottom="1" rank="2"/>
  </conditionalFormatting>
  <dataValidations count="3">
    <dataValidation type="list" allowBlank="1" showInputMessage="1" showErrorMessage="1" sqref="E21 E30" xr:uid="{1638870A-94CC-4B5E-AD9D-3E5318EA0AB5}">
      <formula1>$E$12:$E$14</formula1>
    </dataValidation>
    <dataValidation type="list" allowBlank="1" showInputMessage="1" showErrorMessage="1" sqref="G21" xr:uid="{DFF68D6A-0F34-4832-892D-BC6053ED21E2}">
      <formula1>$G$12:$G$15</formula1>
    </dataValidation>
    <dataValidation type="list" allowBlank="1" showInputMessage="1" showErrorMessage="1" sqref="I21 I30" xr:uid="{2212AB49-FA57-485B-A2C0-0EF30CABB977}">
      <formula1>$I$12:$I$16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85EAB-4536-4A67-B2F9-C19FD08B7D9E}">
  <sheetPr codeName="Sheet3"/>
  <dimension ref="A1:P34"/>
  <sheetViews>
    <sheetView workbookViewId="0"/>
  </sheetViews>
  <sheetFormatPr defaultRowHeight="14.25" x14ac:dyDescent="0.45"/>
  <cols>
    <col min="1" max="1" width="2.59765625" customWidth="1"/>
    <col min="2" max="2" width="15.59765625" customWidth="1"/>
    <col min="3" max="3" width="8.59765625" customWidth="1"/>
    <col min="4" max="4" width="3.59765625" customWidth="1"/>
    <col min="5" max="10" width="23.59765625" customWidth="1"/>
    <col min="11" max="11" width="3.59765625" customWidth="1"/>
    <col min="12" max="16" width="13.59765625" customWidth="1"/>
    <col min="17" max="17" width="3.59765625" customWidth="1"/>
  </cols>
  <sheetData>
    <row r="1" spans="1:16" ht="14.65" thickBot="1" x14ac:dyDescent="0.5">
      <c r="A1" s="14"/>
      <c r="B1" s="14"/>
      <c r="C1" s="14"/>
      <c r="D1" s="14"/>
      <c r="E1" s="14"/>
      <c r="F1" s="14"/>
      <c r="G1" s="14"/>
      <c r="H1" s="14"/>
      <c r="I1" s="14"/>
      <c r="J1" s="14"/>
    </row>
    <row r="2" spans="1:16" ht="14.65" thickBot="1" x14ac:dyDescent="0.5">
      <c r="A2" s="14"/>
      <c r="B2" s="48" t="s">
        <v>12</v>
      </c>
      <c r="C2" s="49"/>
      <c r="D2" s="14"/>
      <c r="E2" s="48" t="s">
        <v>37</v>
      </c>
      <c r="F2" s="49"/>
      <c r="I2" s="54"/>
      <c r="J2" s="55"/>
      <c r="L2" s="45" t="s">
        <v>67</v>
      </c>
      <c r="M2" s="46"/>
      <c r="N2" s="46"/>
      <c r="O2" s="46"/>
      <c r="P2" s="47"/>
    </row>
    <row r="3" spans="1:16" ht="14.65" thickBot="1" x14ac:dyDescent="0.5">
      <c r="A3" s="14"/>
      <c r="B3" s="15" t="s">
        <v>13</v>
      </c>
      <c r="C3" s="1">
        <v>10</v>
      </c>
      <c r="D3" s="14"/>
      <c r="E3" s="15" t="s">
        <v>7</v>
      </c>
      <c r="F3" s="16">
        <f>(J7+J8)/2</f>
        <v>135</v>
      </c>
      <c r="I3" s="15" t="s">
        <v>52</v>
      </c>
      <c r="J3" s="40">
        <v>20</v>
      </c>
      <c r="L3" s="7"/>
      <c r="M3" s="39" t="s">
        <v>66</v>
      </c>
      <c r="N3" s="39" t="s">
        <v>63</v>
      </c>
      <c r="O3" s="39" t="s">
        <v>64</v>
      </c>
      <c r="P3" s="35" t="s">
        <v>65</v>
      </c>
    </row>
    <row r="4" spans="1:16" x14ac:dyDescent="0.45">
      <c r="A4" s="14"/>
      <c r="B4" s="15" t="s">
        <v>14</v>
      </c>
      <c r="C4" s="1">
        <v>52</v>
      </c>
      <c r="D4" s="14"/>
      <c r="E4" s="15" t="s">
        <v>58</v>
      </c>
      <c r="F4" s="17">
        <f>MIN((0.01*(MAX((C8-10),0))+(IF(G21=G13,(0.01*C13),0))+J4+J5),1)</f>
        <v>0.69000000000000006</v>
      </c>
      <c r="I4" s="15" t="s">
        <v>40</v>
      </c>
      <c r="J4" s="5">
        <v>0.12</v>
      </c>
      <c r="L4" s="10" t="s">
        <v>59</v>
      </c>
      <c r="M4" s="41">
        <v>1147.2</v>
      </c>
      <c r="N4" s="37">
        <v>95.6</v>
      </c>
      <c r="O4" s="37">
        <v>0</v>
      </c>
      <c r="P4" s="42">
        <f>SUM(M4:O4)</f>
        <v>1242.8</v>
      </c>
    </row>
    <row r="5" spans="1:16" x14ac:dyDescent="0.45">
      <c r="A5" s="14"/>
      <c r="B5" s="15" t="s">
        <v>15</v>
      </c>
      <c r="C5" s="1">
        <v>12</v>
      </c>
      <c r="D5" s="14"/>
      <c r="E5" s="15" t="s">
        <v>38</v>
      </c>
      <c r="F5" s="17">
        <f>0.5+(0.05*C32)+(IF(G21=G15,(0.05*C15),0))+J6</f>
        <v>0.75</v>
      </c>
      <c r="I5" s="15" t="s">
        <v>39</v>
      </c>
      <c r="J5" s="5">
        <v>0.15</v>
      </c>
      <c r="L5" s="10" t="s">
        <v>60</v>
      </c>
      <c r="M5" s="43">
        <v>0</v>
      </c>
      <c r="N5" s="38">
        <v>0</v>
      </c>
      <c r="O5" s="38">
        <v>0</v>
      </c>
      <c r="P5" s="44">
        <f>SUM(M5:O5)</f>
        <v>0</v>
      </c>
    </row>
    <row r="6" spans="1:16" x14ac:dyDescent="0.45">
      <c r="A6" s="14"/>
      <c r="B6" s="15" t="s">
        <v>16</v>
      </c>
      <c r="C6" s="1">
        <v>8</v>
      </c>
      <c r="D6" s="14"/>
      <c r="E6" s="15" t="s">
        <v>4</v>
      </c>
      <c r="F6" s="17">
        <f>F5*F4</f>
        <v>0.51750000000000007</v>
      </c>
      <c r="I6" s="15" t="s">
        <v>51</v>
      </c>
      <c r="J6" s="5">
        <v>0.1</v>
      </c>
      <c r="L6" s="10" t="s">
        <v>62</v>
      </c>
      <c r="M6" s="18">
        <f>(M5/M4)-1</f>
        <v>-1</v>
      </c>
      <c r="N6" s="19">
        <f t="shared" ref="N6:P6" si="0">(N5/N4)-1</f>
        <v>-1</v>
      </c>
      <c r="O6" s="19" t="e">
        <f t="shared" si="0"/>
        <v>#DIV/0!</v>
      </c>
      <c r="P6" s="20">
        <f t="shared" si="0"/>
        <v>-1</v>
      </c>
    </row>
    <row r="7" spans="1:16" x14ac:dyDescent="0.45">
      <c r="A7" s="14"/>
      <c r="B7" s="15" t="s">
        <v>17</v>
      </c>
      <c r="C7" s="1">
        <v>12</v>
      </c>
      <c r="D7" s="14"/>
      <c r="E7" s="15" t="s">
        <v>48</v>
      </c>
      <c r="F7" s="17">
        <f>(20+(C27*5))/100</f>
        <v>0.45</v>
      </c>
      <c r="I7" s="15" t="s">
        <v>41</v>
      </c>
      <c r="J7" s="1">
        <v>122</v>
      </c>
      <c r="L7" s="10" t="s">
        <v>61</v>
      </c>
      <c r="M7" s="43">
        <v>0</v>
      </c>
      <c r="N7" s="38">
        <v>0</v>
      </c>
      <c r="O7" s="38">
        <v>0</v>
      </c>
      <c r="P7" s="44">
        <f>SUM(M7:O7)</f>
        <v>0</v>
      </c>
    </row>
    <row r="8" spans="1:16" ht="14.65" thickBot="1" x14ac:dyDescent="0.5">
      <c r="A8" s="14"/>
      <c r="B8" s="21" t="s">
        <v>18</v>
      </c>
      <c r="C8" s="2">
        <v>44</v>
      </c>
      <c r="D8" s="14"/>
      <c r="E8" s="21" t="s">
        <v>47</v>
      </c>
      <c r="F8" s="3">
        <v>0</v>
      </c>
      <c r="I8" s="21" t="s">
        <v>42</v>
      </c>
      <c r="J8" s="2">
        <v>148</v>
      </c>
      <c r="L8" s="12" t="s">
        <v>62</v>
      </c>
      <c r="M8" s="22">
        <f>(M7/M4)-1</f>
        <v>-1</v>
      </c>
      <c r="N8" s="23">
        <f t="shared" ref="N8:P8" si="1">(N7/N4)-1</f>
        <v>-1</v>
      </c>
      <c r="O8" s="23" t="e">
        <f t="shared" si="1"/>
        <v>#DIV/0!</v>
      </c>
      <c r="P8" s="24">
        <f t="shared" si="1"/>
        <v>-1</v>
      </c>
    </row>
    <row r="9" spans="1:16" ht="14.65" thickBot="1" x14ac:dyDescent="0.5">
      <c r="A9" s="14"/>
      <c r="B9" s="14"/>
      <c r="C9" s="14"/>
      <c r="D9" s="14"/>
      <c r="E9" s="14"/>
      <c r="F9" s="14"/>
      <c r="G9" s="14"/>
      <c r="H9" s="14"/>
      <c r="I9" s="14"/>
      <c r="J9" s="14"/>
    </row>
    <row r="10" spans="1:16" ht="14.65" thickBot="1" x14ac:dyDescent="0.5">
      <c r="A10" s="14"/>
      <c r="B10" s="14"/>
      <c r="C10" s="14"/>
      <c r="D10" s="14"/>
      <c r="E10" s="14"/>
      <c r="F10" s="14"/>
      <c r="L10" s="45" t="s">
        <v>68</v>
      </c>
      <c r="M10" s="46"/>
      <c r="N10" s="46"/>
      <c r="O10" s="46"/>
      <c r="P10" s="47"/>
    </row>
    <row r="11" spans="1:16" ht="14.65" thickBot="1" x14ac:dyDescent="0.5">
      <c r="A11" s="14"/>
      <c r="B11" s="48" t="s">
        <v>19</v>
      </c>
      <c r="C11" s="49"/>
      <c r="D11" s="14"/>
      <c r="E11" s="48" t="s">
        <v>10</v>
      </c>
      <c r="F11" s="49"/>
      <c r="G11" s="48" t="s">
        <v>9</v>
      </c>
      <c r="H11" s="49"/>
      <c r="I11" s="48" t="s">
        <v>8</v>
      </c>
      <c r="J11" s="49"/>
      <c r="L11" s="7"/>
      <c r="M11" s="39" t="s">
        <v>66</v>
      </c>
      <c r="N11" s="39" t="s">
        <v>63</v>
      </c>
      <c r="O11" s="39" t="s">
        <v>64</v>
      </c>
      <c r="P11" s="35" t="s">
        <v>65</v>
      </c>
    </row>
    <row r="12" spans="1:16" x14ac:dyDescent="0.45">
      <c r="A12" s="14"/>
      <c r="B12" s="15" t="s">
        <v>20</v>
      </c>
      <c r="C12" s="1">
        <v>0</v>
      </c>
      <c r="D12" s="14"/>
      <c r="E12" s="15" t="s">
        <v>13</v>
      </c>
      <c r="F12" s="17">
        <f>((C3-10)*5)/100</f>
        <v>0</v>
      </c>
      <c r="G12" s="15" t="s">
        <v>20</v>
      </c>
      <c r="H12" s="17">
        <f>(C12*5)/100</f>
        <v>0</v>
      </c>
      <c r="I12" s="15" t="s">
        <v>5</v>
      </c>
      <c r="J12" s="17">
        <f>(C34*5)/100</f>
        <v>0.6</v>
      </c>
      <c r="L12" s="10" t="s">
        <v>59</v>
      </c>
      <c r="M12" s="41">
        <v>0</v>
      </c>
      <c r="N12" s="37">
        <v>0</v>
      </c>
      <c r="O12" s="37">
        <v>0</v>
      </c>
      <c r="P12" s="42">
        <f>SUM(M12:O12)</f>
        <v>0</v>
      </c>
    </row>
    <row r="13" spans="1:16" x14ac:dyDescent="0.45">
      <c r="A13" s="14"/>
      <c r="B13" s="15" t="s">
        <v>1</v>
      </c>
      <c r="C13" s="1">
        <v>8</v>
      </c>
      <c r="D13" s="14"/>
      <c r="E13" s="15" t="s">
        <v>14</v>
      </c>
      <c r="F13" s="17">
        <f>((C4-10)*5)/100</f>
        <v>2.1</v>
      </c>
      <c r="G13" s="15" t="s">
        <v>1</v>
      </c>
      <c r="H13" s="17">
        <f>(C13*5)/100</f>
        <v>0.4</v>
      </c>
      <c r="I13" s="15" t="s">
        <v>43</v>
      </c>
      <c r="J13" s="17">
        <f>(C25*5)/100</f>
        <v>0.05</v>
      </c>
      <c r="L13" s="10" t="s">
        <v>60</v>
      </c>
      <c r="M13" s="43">
        <v>0</v>
      </c>
      <c r="N13" s="38">
        <v>0</v>
      </c>
      <c r="O13" s="38">
        <v>0</v>
      </c>
      <c r="P13" s="44">
        <f>SUM(M13:O13)</f>
        <v>0</v>
      </c>
    </row>
    <row r="14" spans="1:16" x14ac:dyDescent="0.45">
      <c r="A14" s="14"/>
      <c r="B14" s="15" t="s">
        <v>21</v>
      </c>
      <c r="C14" s="1">
        <v>0</v>
      </c>
      <c r="D14" s="14"/>
      <c r="E14" s="15" t="s">
        <v>46</v>
      </c>
      <c r="F14" s="17">
        <f>((C5-10)*5)/100</f>
        <v>0.1</v>
      </c>
      <c r="G14" s="15" t="s">
        <v>21</v>
      </c>
      <c r="H14" s="17">
        <f>(C14*5)/100</f>
        <v>0</v>
      </c>
      <c r="I14" s="15" t="s">
        <v>44</v>
      </c>
      <c r="J14" s="17">
        <f>(C26*5)/100</f>
        <v>0.05</v>
      </c>
      <c r="L14" s="10" t="s">
        <v>62</v>
      </c>
      <c r="M14" s="18" t="e">
        <f>(M13/M12)-1</f>
        <v>#DIV/0!</v>
      </c>
      <c r="N14" s="19" t="e">
        <f t="shared" ref="N14:P14" si="2">(N13/N12)-1</f>
        <v>#DIV/0!</v>
      </c>
      <c r="O14" s="19" t="e">
        <f t="shared" si="2"/>
        <v>#DIV/0!</v>
      </c>
      <c r="P14" s="20" t="e">
        <f t="shared" si="2"/>
        <v>#DIV/0!</v>
      </c>
    </row>
    <row r="15" spans="1:16" ht="14.65" thickBot="1" x14ac:dyDescent="0.5">
      <c r="A15" s="14"/>
      <c r="B15" s="21" t="s">
        <v>22</v>
      </c>
      <c r="C15" s="2">
        <v>0</v>
      </c>
      <c r="D15" s="14"/>
      <c r="E15" s="15"/>
      <c r="F15" s="16"/>
      <c r="G15" s="15" t="s">
        <v>49</v>
      </c>
      <c r="H15" s="17">
        <f>(C15*5)/100</f>
        <v>0</v>
      </c>
      <c r="I15" s="15" t="s">
        <v>45</v>
      </c>
      <c r="J15" s="17">
        <f>(C28*5)/100</f>
        <v>0</v>
      </c>
      <c r="L15" s="10" t="s">
        <v>61</v>
      </c>
      <c r="M15" s="43">
        <v>0</v>
      </c>
      <c r="N15" s="38">
        <v>0</v>
      </c>
      <c r="O15" s="38">
        <v>0</v>
      </c>
      <c r="P15" s="44">
        <f>SUM(M15:O15)</f>
        <v>0</v>
      </c>
    </row>
    <row r="16" spans="1:16" ht="14.65" thickBot="1" x14ac:dyDescent="0.5">
      <c r="A16" s="14"/>
      <c r="B16" s="14"/>
      <c r="C16" s="14"/>
      <c r="D16" s="14"/>
      <c r="E16" s="21"/>
      <c r="F16" s="25"/>
      <c r="G16" s="26"/>
      <c r="H16" s="27"/>
      <c r="I16" s="21" t="s">
        <v>6</v>
      </c>
      <c r="J16" s="28">
        <f>(C31*5)/100</f>
        <v>0.1</v>
      </c>
      <c r="L16" s="12" t="s">
        <v>62</v>
      </c>
      <c r="M16" s="22" t="e">
        <f>(M15/M12)-1</f>
        <v>#DIV/0!</v>
      </c>
      <c r="N16" s="23" t="e">
        <f t="shared" ref="N16:P16" si="3">(N15/N12)-1</f>
        <v>#DIV/0!</v>
      </c>
      <c r="O16" s="23" t="e">
        <f t="shared" si="3"/>
        <v>#DIV/0!</v>
      </c>
      <c r="P16" s="24" t="e">
        <f t="shared" si="3"/>
        <v>#DIV/0!</v>
      </c>
    </row>
    <row r="17" spans="1:10" ht="14.65" thickBot="1" x14ac:dyDescent="0.5">
      <c r="A17" s="14"/>
      <c r="B17" s="14"/>
      <c r="C17" s="14"/>
      <c r="D17" s="14"/>
      <c r="E17" s="14"/>
      <c r="F17" s="14"/>
      <c r="G17" s="29"/>
      <c r="H17" s="29"/>
      <c r="I17" s="29"/>
      <c r="J17" s="29"/>
    </row>
    <row r="18" spans="1:10" ht="14.65" thickBot="1" x14ac:dyDescent="0.5">
      <c r="A18" s="14"/>
      <c r="B18" s="48" t="s">
        <v>23</v>
      </c>
      <c r="C18" s="49"/>
      <c r="D18" s="14"/>
      <c r="E18" s="56" t="s">
        <v>7</v>
      </c>
      <c r="F18" s="57"/>
      <c r="G18" s="57"/>
      <c r="H18" s="57"/>
      <c r="I18" s="57"/>
      <c r="J18" s="58"/>
    </row>
    <row r="19" spans="1:10" ht="14.65" thickBot="1" x14ac:dyDescent="0.5">
      <c r="A19" s="14"/>
      <c r="B19" s="15" t="s">
        <v>24</v>
      </c>
      <c r="C19" s="1">
        <v>0</v>
      </c>
      <c r="D19" s="14"/>
      <c r="E19" s="59"/>
      <c r="F19" s="60"/>
      <c r="G19" s="60"/>
      <c r="H19" s="60"/>
      <c r="I19" s="60"/>
      <c r="J19" s="61"/>
    </row>
    <row r="20" spans="1:10" ht="14.65" thickBot="1" x14ac:dyDescent="0.5">
      <c r="A20" s="14"/>
      <c r="B20" s="15" t="s">
        <v>25</v>
      </c>
      <c r="C20" s="1">
        <v>1</v>
      </c>
      <c r="D20" s="14"/>
      <c r="E20" s="48" t="s">
        <v>10</v>
      </c>
      <c r="F20" s="49"/>
      <c r="G20" s="48" t="s">
        <v>9</v>
      </c>
      <c r="H20" s="49"/>
      <c r="I20" s="48" t="s">
        <v>8</v>
      </c>
      <c r="J20" s="49"/>
    </row>
    <row r="21" spans="1:10" ht="14.65" thickBot="1" x14ac:dyDescent="0.5">
      <c r="A21" s="14"/>
      <c r="B21" s="21" t="s">
        <v>26</v>
      </c>
      <c r="C21" s="2">
        <v>1</v>
      </c>
      <c r="D21" s="14"/>
      <c r="E21" s="4" t="s">
        <v>14</v>
      </c>
      <c r="F21" s="30">
        <f>IF(E21=E12,F12,IF(E21=E13, F13, IF(E21=E14,F14)))</f>
        <v>2.1</v>
      </c>
      <c r="G21" s="4" t="s">
        <v>1</v>
      </c>
      <c r="H21" s="30">
        <f>IF(G21=G12, H12, IF(G21=G13, H13, IF(G21=G14, H14, IF(G21=G15, H15))))</f>
        <v>0.4</v>
      </c>
      <c r="I21" s="4" t="s">
        <v>5</v>
      </c>
      <c r="J21" s="30">
        <f>IF(I21=I12, J12, IF(I21=I13, J13, IF(I21=I14, J14, IF(I21=I15, J15, IF(I21=I16, J16)))))</f>
        <v>0.6</v>
      </c>
    </row>
    <row r="22" spans="1:10" x14ac:dyDescent="0.45">
      <c r="A22" s="14"/>
      <c r="B22" s="14"/>
      <c r="C22" s="14"/>
      <c r="D22" s="14"/>
      <c r="E22" s="52" t="s">
        <v>0</v>
      </c>
      <c r="F22" s="52" t="s">
        <v>3</v>
      </c>
      <c r="G22" s="62" t="s">
        <v>11</v>
      </c>
      <c r="H22" s="31" t="s">
        <v>0</v>
      </c>
      <c r="I22" s="32" t="s">
        <v>3</v>
      </c>
      <c r="J22" s="31" t="s">
        <v>11</v>
      </c>
    </row>
    <row r="23" spans="1:10" ht="14.65" thickBot="1" x14ac:dyDescent="0.5">
      <c r="A23" s="14"/>
      <c r="B23" s="14"/>
      <c r="C23" s="14"/>
      <c r="D23" s="14"/>
      <c r="E23" s="53"/>
      <c r="F23" s="53"/>
      <c r="G23" s="63"/>
      <c r="H23" s="33" t="s">
        <v>50</v>
      </c>
      <c r="I23" s="33" t="s">
        <v>50</v>
      </c>
      <c r="J23" s="33" t="s">
        <v>50</v>
      </c>
    </row>
    <row r="24" spans="1:10" ht="14.65" thickBot="1" x14ac:dyDescent="0.5">
      <c r="A24" s="14"/>
      <c r="B24" s="48" t="s">
        <v>36</v>
      </c>
      <c r="C24" s="49"/>
      <c r="D24" s="14"/>
      <c r="E24" s="50">
        <f>F3*(1+J21)*(1+F21+H21+F8)</f>
        <v>756</v>
      </c>
      <c r="F24" s="50">
        <f>F3*(1+J21)*(1+F21+H21+F8)*(1+F5)</f>
        <v>1323</v>
      </c>
      <c r="G24" s="64">
        <f>F3*(1+J21)*(1+F21+H21+F8)*(1+F6)</f>
        <v>1147.23</v>
      </c>
      <c r="H24" s="50">
        <f>F3*(1+J21)*(1+F21+H21+F8)*(1+F7)</f>
        <v>1096.2</v>
      </c>
      <c r="I24" s="50">
        <f>F3*(1+J21)*(1+F21+H21+F8)*(1+F5+F7)</f>
        <v>1663.2</v>
      </c>
      <c r="J24" s="50">
        <f>F3*(1+J21)*(1+F21+H21+F8)*(1+F6+F7)</f>
        <v>1487.43</v>
      </c>
    </row>
    <row r="25" spans="1:10" ht="14.65" thickBot="1" x14ac:dyDescent="0.5">
      <c r="A25" s="14"/>
      <c r="B25" s="15" t="s">
        <v>27</v>
      </c>
      <c r="C25" s="1">
        <v>1</v>
      </c>
      <c r="D25" s="14"/>
      <c r="E25" s="51"/>
      <c r="F25" s="51"/>
      <c r="G25" s="65"/>
      <c r="H25" s="51"/>
      <c r="I25" s="51"/>
      <c r="J25" s="51"/>
    </row>
    <row r="26" spans="1:10" ht="14.65" thickBot="1" x14ac:dyDescent="0.5">
      <c r="A26" s="14"/>
      <c r="B26" s="15" t="s">
        <v>28</v>
      </c>
      <c r="C26" s="1">
        <v>1</v>
      </c>
      <c r="D26" s="14"/>
    </row>
    <row r="27" spans="1:10" x14ac:dyDescent="0.45">
      <c r="A27" s="14"/>
      <c r="B27" s="15" t="s">
        <v>29</v>
      </c>
      <c r="C27" s="1">
        <v>5</v>
      </c>
      <c r="D27" s="14"/>
      <c r="E27" s="56" t="s">
        <v>54</v>
      </c>
      <c r="F27" s="57"/>
      <c r="G27" s="57"/>
      <c r="H27" s="57"/>
      <c r="I27" s="57"/>
      <c r="J27" s="58"/>
    </row>
    <row r="28" spans="1:10" ht="14.65" thickBot="1" x14ac:dyDescent="0.5">
      <c r="A28" s="14"/>
      <c r="B28" s="15" t="s">
        <v>30</v>
      </c>
      <c r="C28" s="1">
        <v>0</v>
      </c>
      <c r="D28" s="14"/>
      <c r="E28" s="59"/>
      <c r="F28" s="60"/>
      <c r="G28" s="60"/>
      <c r="H28" s="60"/>
      <c r="I28" s="60"/>
      <c r="J28" s="61"/>
    </row>
    <row r="29" spans="1:10" ht="14.65" thickBot="1" x14ac:dyDescent="0.5">
      <c r="A29" s="14"/>
      <c r="B29" s="15" t="s">
        <v>31</v>
      </c>
      <c r="C29" s="1">
        <v>1</v>
      </c>
      <c r="D29" s="14"/>
      <c r="E29" s="48" t="s">
        <v>10</v>
      </c>
      <c r="F29" s="49"/>
      <c r="G29" s="66" t="s">
        <v>56</v>
      </c>
      <c r="H29" s="67"/>
      <c r="I29" s="48" t="s">
        <v>8</v>
      </c>
      <c r="J29" s="49"/>
    </row>
    <row r="30" spans="1:10" ht="14.65" thickBot="1" x14ac:dyDescent="0.5">
      <c r="A30" s="14"/>
      <c r="B30" s="15" t="s">
        <v>32</v>
      </c>
      <c r="C30" s="1">
        <v>3</v>
      </c>
      <c r="D30" s="14"/>
      <c r="E30" s="4" t="s">
        <v>46</v>
      </c>
      <c r="F30" s="34">
        <f>IF(E30=E12,F12,IF(E30=E13, F13, IF(E30=E14,F14)))</f>
        <v>0.1</v>
      </c>
      <c r="G30" s="13">
        <v>1</v>
      </c>
      <c r="H30" s="35" t="s">
        <v>57</v>
      </c>
      <c r="I30" s="6" t="s">
        <v>5</v>
      </c>
      <c r="J30" s="30">
        <f>IF(I30=I12, J12, IF(I30=I13, J13, IF(I30=I14, J14, IF(I30=I15, J15, IF(I30=I16, J16)))))</f>
        <v>0.6</v>
      </c>
    </row>
    <row r="31" spans="1:10" x14ac:dyDescent="0.45">
      <c r="A31" s="14"/>
      <c r="B31" s="15" t="s">
        <v>33</v>
      </c>
      <c r="C31" s="1">
        <v>2</v>
      </c>
      <c r="D31" s="14"/>
      <c r="E31" s="52" t="s">
        <v>0</v>
      </c>
      <c r="F31" s="52" t="s">
        <v>3</v>
      </c>
      <c r="G31" s="68" t="s">
        <v>11</v>
      </c>
      <c r="H31" s="36" t="s">
        <v>0</v>
      </c>
      <c r="I31" s="32" t="s">
        <v>3</v>
      </c>
      <c r="J31" s="31" t="s">
        <v>11</v>
      </c>
    </row>
    <row r="32" spans="1:10" ht="14.65" thickBot="1" x14ac:dyDescent="0.5">
      <c r="A32" s="14"/>
      <c r="B32" s="15" t="s">
        <v>34</v>
      </c>
      <c r="C32" s="1">
        <v>3</v>
      </c>
      <c r="D32" s="14"/>
      <c r="E32" s="53"/>
      <c r="F32" s="53"/>
      <c r="G32" s="63"/>
      <c r="H32" s="33" t="s">
        <v>50</v>
      </c>
      <c r="I32" s="33" t="s">
        <v>50</v>
      </c>
      <c r="J32" s="33" t="s">
        <v>50</v>
      </c>
    </row>
    <row r="33" spans="1:10" x14ac:dyDescent="0.45">
      <c r="A33" s="14"/>
      <c r="B33" s="15" t="s">
        <v>35</v>
      </c>
      <c r="C33" s="1">
        <v>1</v>
      </c>
      <c r="D33" s="14"/>
      <c r="E33" s="50">
        <f>(LOOKUP(J3,'Spell Base Damage Table'!B4:B28,'Spell Base Damage Table'!C4:C28))*(1+J30)*(1+F30)*(1+F8)</f>
        <v>350.24000000000007</v>
      </c>
      <c r="F33" s="50">
        <f>(LOOKUP(J3,'Spell Base Damage Table'!B4:B28,'Spell Base Damage Table'!C4:C28))*(1+J30)*(1+F30)*(1+F8)*(1+F5)</f>
        <v>612.92000000000007</v>
      </c>
      <c r="G33" s="64">
        <f>(LOOKUP(J3,'Spell Base Damage Table'!B4:B28,'Spell Base Damage Table'!C4:C28))*(1+J30)*(1+F30)*(1+F8)*(1+F6)</f>
        <v>531.4892000000001</v>
      </c>
      <c r="H33" s="50">
        <f>(LOOKUP(J3,'Spell Base Damage Table'!B4:B28,'Spell Base Damage Table'!C4:C28))*(1+J30)*(1+F30)*(1+F8)*(1+F7)</f>
        <v>507.84800000000007</v>
      </c>
      <c r="I33" s="50">
        <f>(LOOKUP(J3,'Spell Base Damage Table'!B4:B28,'Spell Base Damage Table'!C4:C28))*(1+J30)*(1+F30)*(1+F8)*(1+F5+F7)</f>
        <v>770.52800000000025</v>
      </c>
      <c r="J33" s="50">
        <f>(LOOKUP(J3,'Spell Base Damage Table'!B4:B28,'Spell Base Damage Table'!C4:C28))*(1+J30)*(1+F30)*(1+F8)*(1+F6+F7)</f>
        <v>689.09720000000016</v>
      </c>
    </row>
    <row r="34" spans="1:10" ht="14.65" thickBot="1" x14ac:dyDescent="0.5">
      <c r="A34" s="14"/>
      <c r="B34" s="21" t="s">
        <v>2</v>
      </c>
      <c r="C34" s="2">
        <v>12</v>
      </c>
      <c r="D34" s="14"/>
      <c r="E34" s="51"/>
      <c r="F34" s="51"/>
      <c r="G34" s="65"/>
      <c r="H34" s="51"/>
      <c r="I34" s="51"/>
      <c r="J34" s="51"/>
    </row>
  </sheetData>
  <sheetProtection algorithmName="SHA-512" hashValue="RTnuQAMzuAJXjWDfr1GmFywo/8l0ExAEVISan+SK/KQKVusH23bn7uKoNwKMmePvNEZjV8Ioekv0GrqLZxYXEA==" saltValue="RaNz/bGfAmzk9ZRSUoSe4w==" spinCount="100000" sheet="1" objects="1" scenarios="1"/>
  <mergeCells count="37">
    <mergeCell ref="J33:J34"/>
    <mergeCell ref="J24:J25"/>
    <mergeCell ref="E27:J28"/>
    <mergeCell ref="E29:F29"/>
    <mergeCell ref="G29:H29"/>
    <mergeCell ref="I29:J29"/>
    <mergeCell ref="E31:E32"/>
    <mergeCell ref="F31:F32"/>
    <mergeCell ref="G31:G32"/>
    <mergeCell ref="I24:I25"/>
    <mergeCell ref="E33:E34"/>
    <mergeCell ref="F33:F34"/>
    <mergeCell ref="G33:G34"/>
    <mergeCell ref="H33:H34"/>
    <mergeCell ref="I33:I34"/>
    <mergeCell ref="B24:C24"/>
    <mergeCell ref="E24:E25"/>
    <mergeCell ref="F24:F25"/>
    <mergeCell ref="G24:G25"/>
    <mergeCell ref="H24:H25"/>
    <mergeCell ref="E22:E23"/>
    <mergeCell ref="F22:F23"/>
    <mergeCell ref="G22:G23"/>
    <mergeCell ref="B2:C2"/>
    <mergeCell ref="E2:F2"/>
    <mergeCell ref="B18:C18"/>
    <mergeCell ref="E18:J19"/>
    <mergeCell ref="E20:F20"/>
    <mergeCell ref="G20:H20"/>
    <mergeCell ref="I20:J20"/>
    <mergeCell ref="L10:P10"/>
    <mergeCell ref="I2:J2"/>
    <mergeCell ref="B11:C11"/>
    <mergeCell ref="E11:F11"/>
    <mergeCell ref="G11:H11"/>
    <mergeCell ref="I11:J11"/>
    <mergeCell ref="L2:P2"/>
  </mergeCells>
  <conditionalFormatting sqref="M4:M5 M7">
    <cfRule type="top10" dxfId="11" priority="3" bottom="1" rank="2"/>
  </conditionalFormatting>
  <conditionalFormatting sqref="M12:M13 M15">
    <cfRule type="top10" dxfId="10" priority="1" bottom="1" rank="2"/>
  </conditionalFormatting>
  <conditionalFormatting sqref="P4:P5 P7">
    <cfRule type="top10" dxfId="9" priority="4" bottom="1" rank="2"/>
  </conditionalFormatting>
  <conditionalFormatting sqref="P12:P13 P15">
    <cfRule type="top10" dxfId="8" priority="2" bottom="1" rank="2"/>
  </conditionalFormatting>
  <dataValidations count="3">
    <dataValidation type="list" allowBlank="1" showInputMessage="1" showErrorMessage="1" sqref="I21 I30" xr:uid="{1FEB5A22-CE95-4028-9519-512E383A645C}">
      <formula1>$I$12:$I$16</formula1>
    </dataValidation>
    <dataValidation type="list" allowBlank="1" showInputMessage="1" showErrorMessage="1" sqref="G21" xr:uid="{FD88223A-0E51-42C2-B2FB-9DC650116014}">
      <formula1>$G$12:$G$15</formula1>
    </dataValidation>
    <dataValidation type="list" allowBlank="1" showInputMessage="1" showErrorMessage="1" sqref="E21 E30" xr:uid="{78844994-C035-4BBD-AD89-3E03FC885602}">
      <formula1>$E$12:$E$14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7502-87BD-4A6E-B857-18A7A748A5A1}">
  <sheetPr codeName="Sheet4"/>
  <dimension ref="A1:P34"/>
  <sheetViews>
    <sheetView workbookViewId="0"/>
  </sheetViews>
  <sheetFormatPr defaultRowHeight="14.25" x14ac:dyDescent="0.45"/>
  <cols>
    <col min="1" max="1" width="2.59765625" customWidth="1"/>
    <col min="2" max="2" width="15.59765625" customWidth="1"/>
    <col min="3" max="3" width="8.59765625" customWidth="1"/>
    <col min="4" max="4" width="3.59765625" customWidth="1"/>
    <col min="5" max="10" width="23.59765625" customWidth="1"/>
    <col min="11" max="11" width="3.59765625" customWidth="1"/>
    <col min="12" max="16" width="13.59765625" customWidth="1"/>
    <col min="17" max="17" width="3.59765625" customWidth="1"/>
  </cols>
  <sheetData>
    <row r="1" spans="1:16" ht="14.65" thickBot="1" x14ac:dyDescent="0.5">
      <c r="A1" s="14"/>
      <c r="B1" s="14"/>
      <c r="C1" s="14"/>
      <c r="D1" s="14"/>
      <c r="E1" s="14"/>
      <c r="F1" s="14"/>
      <c r="G1" s="14"/>
      <c r="H1" s="14"/>
      <c r="I1" s="14"/>
      <c r="J1" s="14"/>
    </row>
    <row r="2" spans="1:16" ht="14.65" thickBot="1" x14ac:dyDescent="0.5">
      <c r="A2" s="14"/>
      <c r="B2" s="48" t="s">
        <v>12</v>
      </c>
      <c r="C2" s="49"/>
      <c r="D2" s="14"/>
      <c r="E2" s="48" t="s">
        <v>37</v>
      </c>
      <c r="F2" s="49"/>
      <c r="I2" s="54"/>
      <c r="J2" s="55"/>
      <c r="L2" s="45" t="s">
        <v>67</v>
      </c>
      <c r="M2" s="46"/>
      <c r="N2" s="46"/>
      <c r="O2" s="46"/>
      <c r="P2" s="47"/>
    </row>
    <row r="3" spans="1:16" ht="14.65" thickBot="1" x14ac:dyDescent="0.5">
      <c r="A3" s="14"/>
      <c r="B3" s="15" t="s">
        <v>13</v>
      </c>
      <c r="C3" s="1">
        <v>5</v>
      </c>
      <c r="D3" s="14"/>
      <c r="E3" s="15" t="s">
        <v>7</v>
      </c>
      <c r="F3" s="16">
        <f>(J7+J8)/2</f>
        <v>124.5</v>
      </c>
      <c r="I3" s="15" t="s">
        <v>52</v>
      </c>
      <c r="J3" s="40">
        <v>20</v>
      </c>
      <c r="L3" s="7"/>
      <c r="M3" s="39" t="s">
        <v>66</v>
      </c>
      <c r="N3" s="39" t="s">
        <v>63</v>
      </c>
      <c r="O3" s="39" t="s">
        <v>64</v>
      </c>
      <c r="P3" s="35" t="s">
        <v>65</v>
      </c>
    </row>
    <row r="4" spans="1:16" x14ac:dyDescent="0.45">
      <c r="A4" s="14"/>
      <c r="B4" s="15" t="s">
        <v>14</v>
      </c>
      <c r="C4" s="1">
        <v>57</v>
      </c>
      <c r="D4" s="14"/>
      <c r="E4" s="15" t="s">
        <v>58</v>
      </c>
      <c r="F4" s="17">
        <f>MIN((0.01*(MAX((C8-10),0))+(IF(G21=G13,(0.01*C13),0))+J4+J5),1)</f>
        <v>0.42000000000000004</v>
      </c>
      <c r="I4" s="15" t="s">
        <v>40</v>
      </c>
      <c r="J4" s="5">
        <v>0.08</v>
      </c>
      <c r="L4" s="10" t="s">
        <v>59</v>
      </c>
      <c r="M4" s="41">
        <v>956.1</v>
      </c>
      <c r="N4" s="37">
        <v>83.2</v>
      </c>
      <c r="O4" s="37">
        <v>0</v>
      </c>
      <c r="P4" s="42">
        <f>SUM(M4:O4)</f>
        <v>1039.3</v>
      </c>
    </row>
    <row r="5" spans="1:16" x14ac:dyDescent="0.45">
      <c r="A5" s="14"/>
      <c r="B5" s="15" t="s">
        <v>15</v>
      </c>
      <c r="C5" s="1">
        <v>13</v>
      </c>
      <c r="D5" s="14"/>
      <c r="E5" s="15" t="s">
        <v>38</v>
      </c>
      <c r="F5" s="17">
        <f>0.5+(0.05*C32)+(IF(G21=G15,(0.05*C15),0))+J6</f>
        <v>0.75</v>
      </c>
      <c r="I5" s="15" t="s">
        <v>39</v>
      </c>
      <c r="J5" s="5">
        <v>0.15</v>
      </c>
      <c r="L5" s="10" t="s">
        <v>60</v>
      </c>
      <c r="M5" s="43">
        <v>0</v>
      </c>
      <c r="N5" s="38">
        <v>0</v>
      </c>
      <c r="O5" s="38">
        <v>0</v>
      </c>
      <c r="P5" s="44">
        <f>SUM(M5:O5)</f>
        <v>0</v>
      </c>
    </row>
    <row r="6" spans="1:16" x14ac:dyDescent="0.45">
      <c r="A6" s="14"/>
      <c r="B6" s="15" t="s">
        <v>16</v>
      </c>
      <c r="C6" s="1">
        <v>11</v>
      </c>
      <c r="D6" s="14"/>
      <c r="E6" s="15" t="s">
        <v>4</v>
      </c>
      <c r="F6" s="17">
        <f>F5*F4</f>
        <v>0.31500000000000006</v>
      </c>
      <c r="I6" s="15" t="s">
        <v>51</v>
      </c>
      <c r="J6" s="5">
        <v>0.1</v>
      </c>
      <c r="L6" s="10" t="s">
        <v>62</v>
      </c>
      <c r="M6" s="18">
        <f>(M5/M4)-1</f>
        <v>-1</v>
      </c>
      <c r="N6" s="19">
        <f t="shared" ref="N6:P6" si="0">(N5/N4)-1</f>
        <v>-1</v>
      </c>
      <c r="O6" s="19" t="e">
        <f t="shared" si="0"/>
        <v>#DIV/0!</v>
      </c>
      <c r="P6" s="20">
        <f t="shared" si="0"/>
        <v>-1</v>
      </c>
    </row>
    <row r="7" spans="1:16" x14ac:dyDescent="0.45">
      <c r="A7" s="14"/>
      <c r="B7" s="15" t="s">
        <v>17</v>
      </c>
      <c r="C7" s="1">
        <v>20</v>
      </c>
      <c r="D7" s="14"/>
      <c r="E7" s="15" t="s">
        <v>48</v>
      </c>
      <c r="F7" s="17">
        <f>(20+(C27*5))/100</f>
        <v>0.35</v>
      </c>
      <c r="I7" s="15" t="s">
        <v>41</v>
      </c>
      <c r="J7" s="1">
        <v>122</v>
      </c>
      <c r="L7" s="10" t="s">
        <v>61</v>
      </c>
      <c r="M7" s="43">
        <v>0</v>
      </c>
      <c r="N7" s="38">
        <v>0</v>
      </c>
      <c r="O7" s="38">
        <v>0</v>
      </c>
      <c r="P7" s="44">
        <f>SUM(M7:O7)</f>
        <v>0</v>
      </c>
    </row>
    <row r="8" spans="1:16" ht="14.65" thickBot="1" x14ac:dyDescent="0.5">
      <c r="A8" s="14"/>
      <c r="B8" s="21" t="s">
        <v>18</v>
      </c>
      <c r="C8" s="2">
        <v>23</v>
      </c>
      <c r="D8" s="14"/>
      <c r="E8" s="21" t="s">
        <v>47</v>
      </c>
      <c r="F8" s="3">
        <v>0</v>
      </c>
      <c r="I8" s="21" t="s">
        <v>42</v>
      </c>
      <c r="J8" s="2">
        <v>127</v>
      </c>
      <c r="L8" s="12" t="s">
        <v>62</v>
      </c>
      <c r="M8" s="22">
        <f>(M7/M4)-1</f>
        <v>-1</v>
      </c>
      <c r="N8" s="23">
        <f t="shared" ref="N8:P8" si="1">(N7/N4)-1</f>
        <v>-1</v>
      </c>
      <c r="O8" s="23" t="e">
        <f t="shared" si="1"/>
        <v>#DIV/0!</v>
      </c>
      <c r="P8" s="24">
        <f t="shared" si="1"/>
        <v>-1</v>
      </c>
    </row>
    <row r="9" spans="1:16" ht="14.65" thickBot="1" x14ac:dyDescent="0.5">
      <c r="A9" s="14"/>
      <c r="B9" s="14"/>
      <c r="C9" s="14"/>
      <c r="D9" s="14"/>
      <c r="E9" s="14"/>
      <c r="F9" s="14"/>
      <c r="G9" s="14"/>
      <c r="H9" s="14"/>
      <c r="I9" s="14"/>
      <c r="J9" s="14"/>
    </row>
    <row r="10" spans="1:16" ht="14.65" thickBot="1" x14ac:dyDescent="0.5">
      <c r="A10" s="14"/>
      <c r="B10" s="14"/>
      <c r="C10" s="14"/>
      <c r="D10" s="14"/>
      <c r="E10" s="14"/>
      <c r="F10" s="14"/>
      <c r="L10" s="45" t="s">
        <v>68</v>
      </c>
      <c r="M10" s="46"/>
      <c r="N10" s="46"/>
      <c r="O10" s="46"/>
      <c r="P10" s="47"/>
    </row>
    <row r="11" spans="1:16" ht="14.65" thickBot="1" x14ac:dyDescent="0.5">
      <c r="A11" s="14"/>
      <c r="B11" s="48" t="s">
        <v>19</v>
      </c>
      <c r="C11" s="49"/>
      <c r="D11" s="14"/>
      <c r="E11" s="48" t="s">
        <v>10</v>
      </c>
      <c r="F11" s="49"/>
      <c r="G11" s="48" t="s">
        <v>9</v>
      </c>
      <c r="H11" s="49"/>
      <c r="I11" s="48" t="s">
        <v>8</v>
      </c>
      <c r="J11" s="49"/>
      <c r="L11" s="7"/>
      <c r="M11" s="39" t="s">
        <v>66</v>
      </c>
      <c r="N11" s="39" t="s">
        <v>63</v>
      </c>
      <c r="O11" s="39" t="s">
        <v>64</v>
      </c>
      <c r="P11" s="35" t="s">
        <v>65</v>
      </c>
    </row>
    <row r="12" spans="1:16" x14ac:dyDescent="0.45">
      <c r="A12" s="14"/>
      <c r="B12" s="15" t="s">
        <v>20</v>
      </c>
      <c r="C12" s="1">
        <v>0</v>
      </c>
      <c r="D12" s="14"/>
      <c r="E12" s="15" t="s">
        <v>13</v>
      </c>
      <c r="F12" s="17">
        <f>((C3-10)*5)/100</f>
        <v>-0.25</v>
      </c>
      <c r="G12" s="15" t="s">
        <v>20</v>
      </c>
      <c r="H12" s="17">
        <f>(C12*5)/100</f>
        <v>0</v>
      </c>
      <c r="I12" s="15" t="s">
        <v>5</v>
      </c>
      <c r="J12" s="17">
        <f>(C34*5)/100</f>
        <v>0.6</v>
      </c>
      <c r="L12" s="10" t="s">
        <v>59</v>
      </c>
      <c r="M12" s="41">
        <v>0</v>
      </c>
      <c r="N12" s="37">
        <v>0</v>
      </c>
      <c r="O12" s="37">
        <v>0</v>
      </c>
      <c r="P12" s="42">
        <f>SUM(M12:O12)</f>
        <v>0</v>
      </c>
    </row>
    <row r="13" spans="1:16" x14ac:dyDescent="0.45">
      <c r="A13" s="14"/>
      <c r="B13" s="15" t="s">
        <v>1</v>
      </c>
      <c r="C13" s="1">
        <v>6</v>
      </c>
      <c r="D13" s="14"/>
      <c r="E13" s="15" t="s">
        <v>14</v>
      </c>
      <c r="F13" s="17">
        <f>((C4-10)*5)/100</f>
        <v>2.35</v>
      </c>
      <c r="G13" s="15" t="s">
        <v>1</v>
      </c>
      <c r="H13" s="17">
        <f>(C13*5)/100</f>
        <v>0.3</v>
      </c>
      <c r="I13" s="15" t="s">
        <v>43</v>
      </c>
      <c r="J13" s="17">
        <f>(C25*5)/100</f>
        <v>0.05</v>
      </c>
      <c r="L13" s="10" t="s">
        <v>60</v>
      </c>
      <c r="M13" s="43">
        <v>0</v>
      </c>
      <c r="N13" s="38">
        <v>0</v>
      </c>
      <c r="O13" s="38">
        <v>0</v>
      </c>
      <c r="P13" s="44">
        <f>SUM(M13:O13)</f>
        <v>0</v>
      </c>
    </row>
    <row r="14" spans="1:16" x14ac:dyDescent="0.45">
      <c r="A14" s="14"/>
      <c r="B14" s="15" t="s">
        <v>21</v>
      </c>
      <c r="C14" s="1">
        <v>0</v>
      </c>
      <c r="D14" s="14"/>
      <c r="E14" s="15" t="s">
        <v>46</v>
      </c>
      <c r="F14" s="17">
        <f>((C5-10)*5)/100</f>
        <v>0.15</v>
      </c>
      <c r="G14" s="15" t="s">
        <v>21</v>
      </c>
      <c r="H14" s="17">
        <f>(C14*5)/100</f>
        <v>0</v>
      </c>
      <c r="I14" s="15" t="s">
        <v>44</v>
      </c>
      <c r="J14" s="17">
        <f>(C26*5)/100</f>
        <v>0.05</v>
      </c>
      <c r="L14" s="10" t="s">
        <v>62</v>
      </c>
      <c r="M14" s="18" t="e">
        <f>(M13/M12)-1</f>
        <v>#DIV/0!</v>
      </c>
      <c r="N14" s="19" t="e">
        <f t="shared" ref="N14:P14" si="2">(N13/N12)-1</f>
        <v>#DIV/0!</v>
      </c>
      <c r="O14" s="19" t="e">
        <f t="shared" si="2"/>
        <v>#DIV/0!</v>
      </c>
      <c r="P14" s="20" t="e">
        <f t="shared" si="2"/>
        <v>#DIV/0!</v>
      </c>
    </row>
    <row r="15" spans="1:16" ht="14.65" thickBot="1" x14ac:dyDescent="0.5">
      <c r="A15" s="14"/>
      <c r="B15" s="21" t="s">
        <v>22</v>
      </c>
      <c r="C15" s="2">
        <v>0</v>
      </c>
      <c r="D15" s="14"/>
      <c r="E15" s="15"/>
      <c r="F15" s="16"/>
      <c r="G15" s="15" t="s">
        <v>49</v>
      </c>
      <c r="H15" s="17">
        <f>(C15*5)/100</f>
        <v>0</v>
      </c>
      <c r="I15" s="15" t="s">
        <v>45</v>
      </c>
      <c r="J15" s="17">
        <f>(C28*5)/100</f>
        <v>0</v>
      </c>
      <c r="L15" s="10" t="s">
        <v>61</v>
      </c>
      <c r="M15" s="43">
        <v>0</v>
      </c>
      <c r="N15" s="38">
        <v>0</v>
      </c>
      <c r="O15" s="38">
        <v>0</v>
      </c>
      <c r="P15" s="44">
        <f>SUM(M15:O15)</f>
        <v>0</v>
      </c>
    </row>
    <row r="16" spans="1:16" ht="14.65" thickBot="1" x14ac:dyDescent="0.5">
      <c r="A16" s="14"/>
      <c r="B16" s="14"/>
      <c r="C16" s="14"/>
      <c r="D16" s="14"/>
      <c r="E16" s="21"/>
      <c r="F16" s="25"/>
      <c r="G16" s="26"/>
      <c r="H16" s="27"/>
      <c r="I16" s="21" t="s">
        <v>6</v>
      </c>
      <c r="J16" s="28">
        <f>(C31*5)/100</f>
        <v>0</v>
      </c>
      <c r="L16" s="12" t="s">
        <v>62</v>
      </c>
      <c r="M16" s="22" t="e">
        <f>(M15/M12)-1</f>
        <v>#DIV/0!</v>
      </c>
      <c r="N16" s="23" t="e">
        <f t="shared" ref="N16:P16" si="3">(N15/N12)-1</f>
        <v>#DIV/0!</v>
      </c>
      <c r="O16" s="23" t="e">
        <f t="shared" si="3"/>
        <v>#DIV/0!</v>
      </c>
      <c r="P16" s="24" t="e">
        <f t="shared" si="3"/>
        <v>#DIV/0!</v>
      </c>
    </row>
    <row r="17" spans="1:10" ht="14.65" thickBot="1" x14ac:dyDescent="0.5">
      <c r="A17" s="14"/>
      <c r="B17" s="14"/>
      <c r="C17" s="14"/>
      <c r="D17" s="14"/>
      <c r="E17" s="14"/>
      <c r="F17" s="14"/>
      <c r="G17" s="29"/>
      <c r="H17" s="29"/>
      <c r="I17" s="29"/>
      <c r="J17" s="29"/>
    </row>
    <row r="18" spans="1:10" ht="14.65" thickBot="1" x14ac:dyDescent="0.5">
      <c r="A18" s="14"/>
      <c r="B18" s="48" t="s">
        <v>23</v>
      </c>
      <c r="C18" s="49"/>
      <c r="D18" s="14"/>
      <c r="E18" s="56" t="s">
        <v>7</v>
      </c>
      <c r="F18" s="57"/>
      <c r="G18" s="57"/>
      <c r="H18" s="57"/>
      <c r="I18" s="57"/>
      <c r="J18" s="58"/>
    </row>
    <row r="19" spans="1:10" ht="14.65" thickBot="1" x14ac:dyDescent="0.5">
      <c r="A19" s="14"/>
      <c r="B19" s="15" t="s">
        <v>24</v>
      </c>
      <c r="C19" s="1">
        <v>0</v>
      </c>
      <c r="D19" s="14"/>
      <c r="E19" s="59"/>
      <c r="F19" s="60"/>
      <c r="G19" s="60"/>
      <c r="H19" s="60"/>
      <c r="I19" s="60"/>
      <c r="J19" s="61"/>
    </row>
    <row r="20" spans="1:10" ht="14.65" thickBot="1" x14ac:dyDescent="0.5">
      <c r="A20" s="14"/>
      <c r="B20" s="15" t="s">
        <v>25</v>
      </c>
      <c r="C20" s="1">
        <v>0</v>
      </c>
      <c r="D20" s="14"/>
      <c r="E20" s="48" t="s">
        <v>10</v>
      </c>
      <c r="F20" s="49"/>
      <c r="G20" s="48" t="s">
        <v>9</v>
      </c>
      <c r="H20" s="49"/>
      <c r="I20" s="48" t="s">
        <v>8</v>
      </c>
      <c r="J20" s="49"/>
    </row>
    <row r="21" spans="1:10" ht="14.65" thickBot="1" x14ac:dyDescent="0.5">
      <c r="A21" s="14"/>
      <c r="B21" s="21" t="s">
        <v>26</v>
      </c>
      <c r="C21" s="2">
        <v>0</v>
      </c>
      <c r="D21" s="14"/>
      <c r="E21" s="4" t="s">
        <v>14</v>
      </c>
      <c r="F21" s="30">
        <f>IF(E21=E12,F12,IF(E21=E13, F13, IF(E21=E14,F14)))</f>
        <v>2.35</v>
      </c>
      <c r="G21" s="4" t="s">
        <v>1</v>
      </c>
      <c r="H21" s="30">
        <f>IF(G21=G12, H12, IF(G21=G13, H13, IF(G21=G14, H14, IF(G21=G15, H15))))</f>
        <v>0.3</v>
      </c>
      <c r="I21" s="4" t="s">
        <v>5</v>
      </c>
      <c r="J21" s="30">
        <f>IF(I21=I12, J12, IF(I21=I13, J13, IF(I21=I14, J14, IF(I21=I15, J15, IF(I21=I16, J16)))))</f>
        <v>0.6</v>
      </c>
    </row>
    <row r="22" spans="1:10" x14ac:dyDescent="0.45">
      <c r="A22" s="14"/>
      <c r="B22" s="14"/>
      <c r="C22" s="14"/>
      <c r="D22" s="14"/>
      <c r="E22" s="52" t="s">
        <v>0</v>
      </c>
      <c r="F22" s="52" t="s">
        <v>3</v>
      </c>
      <c r="G22" s="62" t="s">
        <v>11</v>
      </c>
      <c r="H22" s="31" t="s">
        <v>0</v>
      </c>
      <c r="I22" s="32" t="s">
        <v>3</v>
      </c>
      <c r="J22" s="31" t="s">
        <v>11</v>
      </c>
    </row>
    <row r="23" spans="1:10" ht="14.65" thickBot="1" x14ac:dyDescent="0.5">
      <c r="A23" s="14"/>
      <c r="B23" s="14"/>
      <c r="C23" s="14"/>
      <c r="D23" s="14"/>
      <c r="E23" s="53"/>
      <c r="F23" s="53"/>
      <c r="G23" s="63"/>
      <c r="H23" s="33" t="s">
        <v>50</v>
      </c>
      <c r="I23" s="33" t="s">
        <v>50</v>
      </c>
      <c r="J23" s="33" t="s">
        <v>50</v>
      </c>
    </row>
    <row r="24" spans="1:10" ht="14.65" thickBot="1" x14ac:dyDescent="0.5">
      <c r="A24" s="14"/>
      <c r="B24" s="48" t="s">
        <v>36</v>
      </c>
      <c r="C24" s="49"/>
      <c r="D24" s="14"/>
      <c r="E24" s="50">
        <f>F3*(1+J21)*(1+F21+H21+F8)</f>
        <v>727.08</v>
      </c>
      <c r="F24" s="50">
        <f>F3*(1+J21)*(1+F21+H21+F8)*(1+F5)</f>
        <v>1272.3900000000001</v>
      </c>
      <c r="G24" s="64">
        <f>F3*(1+J21)*(1+F21+H21+F8)*(1+F6)</f>
        <v>956.11019999999996</v>
      </c>
      <c r="H24" s="50">
        <f>F3*(1+J21)*(1+F21+H21+F8)*(1+F7)</f>
        <v>981.55800000000011</v>
      </c>
      <c r="I24" s="50">
        <f>F3*(1+J21)*(1+F21+H21+F8)*(1+F5+F7)</f>
        <v>1526.8680000000002</v>
      </c>
      <c r="J24" s="50">
        <f>F3*(1+J21)*(1+F21+H21+F8)*(1+F6+F7)</f>
        <v>1210.5882000000001</v>
      </c>
    </row>
    <row r="25" spans="1:10" ht="14.65" thickBot="1" x14ac:dyDescent="0.5">
      <c r="A25" s="14"/>
      <c r="B25" s="15" t="s">
        <v>27</v>
      </c>
      <c r="C25" s="1">
        <v>1</v>
      </c>
      <c r="D25" s="14"/>
      <c r="E25" s="51"/>
      <c r="F25" s="51"/>
      <c r="G25" s="65"/>
      <c r="H25" s="51"/>
      <c r="I25" s="51"/>
      <c r="J25" s="51"/>
    </row>
    <row r="26" spans="1:10" ht="14.65" thickBot="1" x14ac:dyDescent="0.5">
      <c r="A26" s="14"/>
      <c r="B26" s="15" t="s">
        <v>28</v>
      </c>
      <c r="C26" s="1">
        <v>1</v>
      </c>
      <c r="D26" s="14"/>
    </row>
    <row r="27" spans="1:10" x14ac:dyDescent="0.45">
      <c r="A27" s="14"/>
      <c r="B27" s="15" t="s">
        <v>29</v>
      </c>
      <c r="C27" s="1">
        <v>3</v>
      </c>
      <c r="D27" s="14"/>
      <c r="E27" s="56" t="s">
        <v>54</v>
      </c>
      <c r="F27" s="57"/>
      <c r="G27" s="57"/>
      <c r="H27" s="57"/>
      <c r="I27" s="57"/>
      <c r="J27" s="58"/>
    </row>
    <row r="28" spans="1:10" ht="14.65" thickBot="1" x14ac:dyDescent="0.5">
      <c r="A28" s="14"/>
      <c r="B28" s="15" t="s">
        <v>30</v>
      </c>
      <c r="C28" s="1">
        <v>0</v>
      </c>
      <c r="D28" s="14"/>
      <c r="E28" s="59"/>
      <c r="F28" s="60"/>
      <c r="G28" s="60"/>
      <c r="H28" s="60"/>
      <c r="I28" s="60"/>
      <c r="J28" s="61"/>
    </row>
    <row r="29" spans="1:10" ht="14.65" thickBot="1" x14ac:dyDescent="0.5">
      <c r="A29" s="14"/>
      <c r="B29" s="15" t="s">
        <v>31</v>
      </c>
      <c r="C29" s="1">
        <v>0</v>
      </c>
      <c r="D29" s="14"/>
      <c r="E29" s="48" t="s">
        <v>10</v>
      </c>
      <c r="F29" s="49"/>
      <c r="G29" s="66" t="s">
        <v>56</v>
      </c>
      <c r="H29" s="67"/>
      <c r="I29" s="48" t="s">
        <v>8</v>
      </c>
      <c r="J29" s="49"/>
    </row>
    <row r="30" spans="1:10" ht="14.65" thickBot="1" x14ac:dyDescent="0.5">
      <c r="A30" s="14"/>
      <c r="B30" s="15" t="s">
        <v>32</v>
      </c>
      <c r="C30" s="1">
        <v>3</v>
      </c>
      <c r="D30" s="14"/>
      <c r="E30" s="4" t="s">
        <v>46</v>
      </c>
      <c r="F30" s="34">
        <f>IF(E30=E12,F12,IF(E30=E13, F13, IF(E30=E14,F14)))</f>
        <v>0.15</v>
      </c>
      <c r="G30" s="13">
        <v>1</v>
      </c>
      <c r="H30" s="35" t="s">
        <v>57</v>
      </c>
      <c r="I30" s="6" t="s">
        <v>5</v>
      </c>
      <c r="J30" s="30">
        <f>IF(I30=I12, J12, IF(I30=I13, J13, IF(I30=I14, J14, IF(I30=I15, J15, IF(I30=I16, J16)))))</f>
        <v>0.6</v>
      </c>
    </row>
    <row r="31" spans="1:10" x14ac:dyDescent="0.45">
      <c r="A31" s="14"/>
      <c r="B31" s="15" t="s">
        <v>33</v>
      </c>
      <c r="C31" s="1">
        <v>0</v>
      </c>
      <c r="D31" s="14"/>
      <c r="E31" s="52" t="s">
        <v>0</v>
      </c>
      <c r="F31" s="52" t="s">
        <v>3</v>
      </c>
      <c r="G31" s="68" t="s">
        <v>11</v>
      </c>
      <c r="H31" s="36" t="s">
        <v>0</v>
      </c>
      <c r="I31" s="32" t="s">
        <v>3</v>
      </c>
      <c r="J31" s="31" t="s">
        <v>11</v>
      </c>
    </row>
    <row r="32" spans="1:10" ht="14.65" thickBot="1" x14ac:dyDescent="0.5">
      <c r="A32" s="14"/>
      <c r="B32" s="15" t="s">
        <v>34</v>
      </c>
      <c r="C32" s="1">
        <v>3</v>
      </c>
      <c r="D32" s="14"/>
      <c r="E32" s="53"/>
      <c r="F32" s="53"/>
      <c r="G32" s="63"/>
      <c r="H32" s="33" t="s">
        <v>50</v>
      </c>
      <c r="I32" s="33" t="s">
        <v>50</v>
      </c>
      <c r="J32" s="33" t="s">
        <v>50</v>
      </c>
    </row>
    <row r="33" spans="1:10" x14ac:dyDescent="0.45">
      <c r="A33" s="14"/>
      <c r="B33" s="15" t="s">
        <v>35</v>
      </c>
      <c r="C33" s="1">
        <v>1</v>
      </c>
      <c r="D33" s="14"/>
      <c r="E33" s="50">
        <f>(LOOKUP(J3,'Spell Base Damage Table'!B4:B28,'Spell Base Damage Table'!C4:C28))*(1+J30)*(1+F30)*(1+F8)</f>
        <v>366.16</v>
      </c>
      <c r="F33" s="50">
        <f>(LOOKUP(J3,'Spell Base Damage Table'!B4:B28,'Spell Base Damage Table'!C4:C28))*(1+J30)*(1+F30)*(1+F8)*(1+F5)</f>
        <v>640.78000000000009</v>
      </c>
      <c r="G33" s="64">
        <f>(LOOKUP(J3,'Spell Base Damage Table'!B4:B28,'Spell Base Damage Table'!C4:C28))*(1+J30)*(1+F30)*(1+F8)*(1+F6)</f>
        <v>481.50040000000001</v>
      </c>
      <c r="H33" s="50">
        <f>(LOOKUP(J3,'Spell Base Damage Table'!B4:B28,'Spell Base Damage Table'!C4:C28))*(1+J30)*(1+F30)*(1+F8)*(1+F7)</f>
        <v>494.31600000000009</v>
      </c>
      <c r="I33" s="50">
        <f>(LOOKUP(J3,'Spell Base Damage Table'!B4:B28,'Spell Base Damage Table'!C4:C28))*(1+J30)*(1+F30)*(1+F8)*(1+F5+F7)</f>
        <v>768.93600000000004</v>
      </c>
      <c r="J33" s="50">
        <f>(LOOKUP(J3,'Spell Base Damage Table'!B4:B28,'Spell Base Damage Table'!C4:C28))*(1+J30)*(1+F30)*(1+F8)*(1+F6+F7)</f>
        <v>609.65640000000008</v>
      </c>
    </row>
    <row r="34" spans="1:10" ht="14.65" thickBot="1" x14ac:dyDescent="0.5">
      <c r="A34" s="14"/>
      <c r="B34" s="21" t="s">
        <v>2</v>
      </c>
      <c r="C34" s="2">
        <v>12</v>
      </c>
      <c r="D34" s="14"/>
      <c r="E34" s="51"/>
      <c r="F34" s="51"/>
      <c r="G34" s="65"/>
      <c r="H34" s="51"/>
      <c r="I34" s="51"/>
      <c r="J34" s="51"/>
    </row>
  </sheetData>
  <sheetProtection algorithmName="SHA-512" hashValue="VbL50yli3XG1779/sf1ugCzJxbU/uUSmclBj7OYvARHEsmvBLRmYjvpRNZurvdlWOolLMXtKg6j2J7CaP7BpIQ==" saltValue="yj4P36yrH7Z3ojwVSBFPxg==" spinCount="100000" sheet="1" objects="1" scenarios="1"/>
  <mergeCells count="37">
    <mergeCell ref="J33:J34"/>
    <mergeCell ref="J24:J25"/>
    <mergeCell ref="E27:J28"/>
    <mergeCell ref="E29:F29"/>
    <mergeCell ref="G29:H29"/>
    <mergeCell ref="I29:J29"/>
    <mergeCell ref="E31:E32"/>
    <mergeCell ref="F31:F32"/>
    <mergeCell ref="G31:G32"/>
    <mergeCell ref="I24:I25"/>
    <mergeCell ref="E33:E34"/>
    <mergeCell ref="F33:F34"/>
    <mergeCell ref="G33:G34"/>
    <mergeCell ref="H33:H34"/>
    <mergeCell ref="I33:I34"/>
    <mergeCell ref="B24:C24"/>
    <mergeCell ref="E24:E25"/>
    <mergeCell ref="F24:F25"/>
    <mergeCell ref="G24:G25"/>
    <mergeCell ref="H24:H25"/>
    <mergeCell ref="E22:E23"/>
    <mergeCell ref="F22:F23"/>
    <mergeCell ref="G22:G23"/>
    <mergeCell ref="B2:C2"/>
    <mergeCell ref="E2:F2"/>
    <mergeCell ref="B18:C18"/>
    <mergeCell ref="E18:J19"/>
    <mergeCell ref="E20:F20"/>
    <mergeCell ref="G20:H20"/>
    <mergeCell ref="I20:J20"/>
    <mergeCell ref="L10:P10"/>
    <mergeCell ref="I2:J2"/>
    <mergeCell ref="B11:C11"/>
    <mergeCell ref="E11:F11"/>
    <mergeCell ref="G11:H11"/>
    <mergeCell ref="I11:J11"/>
    <mergeCell ref="L2:P2"/>
  </mergeCells>
  <conditionalFormatting sqref="M4:M5 M7">
    <cfRule type="top10" dxfId="7" priority="3" bottom="1" rank="2"/>
  </conditionalFormatting>
  <conditionalFormatting sqref="M12:M13 M15">
    <cfRule type="top10" dxfId="6" priority="1" bottom="1" rank="2"/>
  </conditionalFormatting>
  <conditionalFormatting sqref="P4:P5 P7">
    <cfRule type="top10" dxfId="5" priority="4" bottom="1" rank="2"/>
  </conditionalFormatting>
  <conditionalFormatting sqref="P12:P13 P15">
    <cfRule type="top10" dxfId="4" priority="2" bottom="1" rank="2"/>
  </conditionalFormatting>
  <dataValidations count="3">
    <dataValidation type="list" allowBlank="1" showInputMessage="1" showErrorMessage="1" sqref="E21 E30" xr:uid="{513E7C9A-FFD5-4521-ACA3-4EF2E10D5D71}">
      <formula1>$E$12:$E$14</formula1>
    </dataValidation>
    <dataValidation type="list" allowBlank="1" showInputMessage="1" showErrorMessage="1" sqref="G21" xr:uid="{3DE8C303-C1CB-4813-8503-649DE66EAEA2}">
      <formula1>$G$12:$G$15</formula1>
    </dataValidation>
    <dataValidation type="list" allowBlank="1" showInputMessage="1" showErrorMessage="1" sqref="I21 I30" xr:uid="{FA0C1219-EA25-4B40-B818-588FBD510F45}">
      <formula1>$I$12:$I$16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C2DA5-F422-4277-A04E-54D8A9BAD73B}">
  <sheetPr codeName="Sheet5"/>
  <dimension ref="A1:P34"/>
  <sheetViews>
    <sheetView workbookViewId="0"/>
  </sheetViews>
  <sheetFormatPr defaultRowHeight="14.25" x14ac:dyDescent="0.45"/>
  <cols>
    <col min="1" max="1" width="2.59765625" customWidth="1"/>
    <col min="2" max="2" width="15.59765625" customWidth="1"/>
    <col min="3" max="3" width="8.59765625" customWidth="1"/>
    <col min="4" max="4" width="3.59765625" customWidth="1"/>
    <col min="5" max="10" width="23.59765625" customWidth="1"/>
    <col min="11" max="11" width="3.59765625" customWidth="1"/>
    <col min="12" max="16" width="13.59765625" customWidth="1"/>
    <col min="17" max="17" width="3.59765625" customWidth="1"/>
  </cols>
  <sheetData>
    <row r="1" spans="1:16" ht="14.65" thickBot="1" x14ac:dyDescent="0.5">
      <c r="A1" s="14"/>
      <c r="B1" s="14"/>
      <c r="C1" s="14"/>
      <c r="D1" s="14"/>
      <c r="E1" s="14"/>
      <c r="F1" s="14"/>
      <c r="G1" s="14"/>
      <c r="H1" s="14"/>
      <c r="I1" s="14"/>
      <c r="J1" s="14"/>
    </row>
    <row r="2" spans="1:16" ht="14.65" thickBot="1" x14ac:dyDescent="0.5">
      <c r="A2" s="14"/>
      <c r="B2" s="48" t="s">
        <v>12</v>
      </c>
      <c r="C2" s="49"/>
      <c r="D2" s="14"/>
      <c r="E2" s="48" t="s">
        <v>37</v>
      </c>
      <c r="F2" s="49"/>
      <c r="I2" s="54"/>
      <c r="J2" s="55"/>
      <c r="L2" s="45" t="s">
        <v>67</v>
      </c>
      <c r="M2" s="46"/>
      <c r="N2" s="46"/>
      <c r="O2" s="46"/>
      <c r="P2" s="47"/>
    </row>
    <row r="3" spans="1:16" ht="14.65" thickBot="1" x14ac:dyDescent="0.5">
      <c r="A3" s="14"/>
      <c r="B3" s="15" t="s">
        <v>13</v>
      </c>
      <c r="C3" s="1">
        <v>10</v>
      </c>
      <c r="D3" s="14"/>
      <c r="E3" s="15" t="s">
        <v>7</v>
      </c>
      <c r="F3" s="16">
        <f>(J7+J8)/2</f>
        <v>101.5</v>
      </c>
      <c r="I3" s="15" t="s">
        <v>52</v>
      </c>
      <c r="J3" s="40">
        <v>20</v>
      </c>
      <c r="L3" s="7"/>
      <c r="M3" s="39" t="s">
        <v>66</v>
      </c>
      <c r="N3" s="39" t="s">
        <v>63</v>
      </c>
      <c r="O3" s="39" t="s">
        <v>64</v>
      </c>
      <c r="P3" s="35" t="s">
        <v>65</v>
      </c>
    </row>
    <row r="4" spans="1:16" x14ac:dyDescent="0.45">
      <c r="A4" s="14"/>
      <c r="B4" s="15" t="s">
        <v>14</v>
      </c>
      <c r="C4" s="1">
        <v>62</v>
      </c>
      <c r="D4" s="14"/>
      <c r="E4" s="15" t="s">
        <v>58</v>
      </c>
      <c r="F4" s="17">
        <f>MIN((0.01*(MAX((C8-10),0))+(IF(G21=G13,(0.01*C13),0))+J4+J5),1)</f>
        <v>1</v>
      </c>
      <c r="I4" s="15" t="s">
        <v>40</v>
      </c>
      <c r="J4" s="5">
        <v>0.12</v>
      </c>
      <c r="L4" s="10" t="s">
        <v>59</v>
      </c>
      <c r="M4" s="41">
        <v>1309.7</v>
      </c>
      <c r="N4" s="37">
        <v>154</v>
      </c>
      <c r="O4" s="37">
        <v>0</v>
      </c>
      <c r="P4" s="42">
        <f>SUM(M4:O4)</f>
        <v>1463.7</v>
      </c>
    </row>
    <row r="5" spans="1:16" x14ac:dyDescent="0.45">
      <c r="A5" s="14"/>
      <c r="B5" s="15" t="s">
        <v>15</v>
      </c>
      <c r="C5" s="1">
        <v>13</v>
      </c>
      <c r="D5" s="14"/>
      <c r="E5" s="15" t="s">
        <v>38</v>
      </c>
      <c r="F5" s="17">
        <f>0.5+(0.05*C32)+(IF(G21=G15,(0.05*C15),0))+J6</f>
        <v>0.9</v>
      </c>
      <c r="I5" s="15" t="s">
        <v>39</v>
      </c>
      <c r="J5" s="5">
        <v>1</v>
      </c>
      <c r="L5" s="10" t="s">
        <v>60</v>
      </c>
      <c r="M5" s="43">
        <v>1210.5999999999999</v>
      </c>
      <c r="N5" s="38">
        <v>0</v>
      </c>
      <c r="O5" s="38">
        <v>0</v>
      </c>
      <c r="P5" s="44">
        <f>SUM(M5:O5)</f>
        <v>1210.5999999999999</v>
      </c>
    </row>
    <row r="6" spans="1:16" x14ac:dyDescent="0.45">
      <c r="A6" s="14"/>
      <c r="B6" s="15" t="s">
        <v>16</v>
      </c>
      <c r="C6" s="1">
        <v>25</v>
      </c>
      <c r="D6" s="14"/>
      <c r="E6" s="15" t="s">
        <v>4</v>
      </c>
      <c r="F6" s="17">
        <f>F5*F4</f>
        <v>0.9</v>
      </c>
      <c r="I6" s="15" t="s">
        <v>51</v>
      </c>
      <c r="J6" s="5">
        <v>0</v>
      </c>
      <c r="L6" s="10" t="s">
        <v>62</v>
      </c>
      <c r="M6" s="18">
        <f>(M5/M4)-1</f>
        <v>-7.5666183095365436E-2</v>
      </c>
      <c r="N6" s="19">
        <f t="shared" ref="N6:P6" si="0">(N5/N4)-1</f>
        <v>-1</v>
      </c>
      <c r="O6" s="19" t="e">
        <f t="shared" si="0"/>
        <v>#DIV/0!</v>
      </c>
      <c r="P6" s="20">
        <f t="shared" si="0"/>
        <v>-0.17291794766687174</v>
      </c>
    </row>
    <row r="7" spans="1:16" x14ac:dyDescent="0.45">
      <c r="A7" s="14"/>
      <c r="B7" s="15" t="s">
        <v>17</v>
      </c>
      <c r="C7" s="1">
        <v>21</v>
      </c>
      <c r="D7" s="14"/>
      <c r="E7" s="15" t="s">
        <v>48</v>
      </c>
      <c r="F7" s="17">
        <f>(20+(C27*5))/100</f>
        <v>0.4</v>
      </c>
      <c r="I7" s="15" t="s">
        <v>41</v>
      </c>
      <c r="J7" s="1">
        <v>99</v>
      </c>
      <c r="L7" s="10" t="s">
        <v>61</v>
      </c>
      <c r="M7" s="43">
        <v>0</v>
      </c>
      <c r="N7" s="38">
        <v>0</v>
      </c>
      <c r="O7" s="38">
        <v>0</v>
      </c>
      <c r="P7" s="44">
        <f>SUM(M7:O7)</f>
        <v>0</v>
      </c>
    </row>
    <row r="8" spans="1:16" ht="14.65" thickBot="1" x14ac:dyDescent="0.5">
      <c r="A8" s="14"/>
      <c r="B8" s="21" t="s">
        <v>18</v>
      </c>
      <c r="C8" s="2">
        <v>20</v>
      </c>
      <c r="D8" s="14"/>
      <c r="E8" s="21" t="s">
        <v>47</v>
      </c>
      <c r="F8" s="3">
        <v>0</v>
      </c>
      <c r="I8" s="21" t="s">
        <v>42</v>
      </c>
      <c r="J8" s="2">
        <v>104</v>
      </c>
      <c r="L8" s="12" t="s">
        <v>62</v>
      </c>
      <c r="M8" s="22">
        <f>(M7/M4)-1</f>
        <v>-1</v>
      </c>
      <c r="N8" s="23">
        <f t="shared" ref="N8:P8" si="1">(N7/N4)-1</f>
        <v>-1</v>
      </c>
      <c r="O8" s="23" t="e">
        <f t="shared" si="1"/>
        <v>#DIV/0!</v>
      </c>
      <c r="P8" s="24">
        <f t="shared" si="1"/>
        <v>-1</v>
      </c>
    </row>
    <row r="9" spans="1:16" ht="14.65" thickBot="1" x14ac:dyDescent="0.5">
      <c r="A9" s="14"/>
      <c r="B9" s="14"/>
      <c r="C9" s="14"/>
      <c r="D9" s="14"/>
      <c r="E9" s="14"/>
      <c r="F9" s="14"/>
      <c r="G9" s="14"/>
      <c r="H9" s="14"/>
      <c r="I9" s="14"/>
      <c r="J9" s="14"/>
    </row>
    <row r="10" spans="1:16" ht="14.65" thickBot="1" x14ac:dyDescent="0.5">
      <c r="A10" s="14"/>
      <c r="B10" s="14"/>
      <c r="C10" s="14"/>
      <c r="D10" s="14"/>
      <c r="E10" s="14"/>
      <c r="F10" s="14"/>
      <c r="L10" s="45" t="s">
        <v>68</v>
      </c>
      <c r="M10" s="46"/>
      <c r="N10" s="46"/>
      <c r="O10" s="46"/>
      <c r="P10" s="47"/>
    </row>
    <row r="11" spans="1:16" ht="14.65" thickBot="1" x14ac:dyDescent="0.5">
      <c r="A11" s="14"/>
      <c r="B11" s="48" t="s">
        <v>19</v>
      </c>
      <c r="C11" s="49"/>
      <c r="D11" s="14"/>
      <c r="E11" s="48" t="s">
        <v>10</v>
      </c>
      <c r="F11" s="49"/>
      <c r="G11" s="48" t="s">
        <v>9</v>
      </c>
      <c r="H11" s="49"/>
      <c r="I11" s="48" t="s">
        <v>8</v>
      </c>
      <c r="J11" s="49"/>
      <c r="L11" s="7"/>
      <c r="M11" s="39" t="s">
        <v>66</v>
      </c>
      <c r="N11" s="39" t="s">
        <v>63</v>
      </c>
      <c r="O11" s="39" t="s">
        <v>64</v>
      </c>
      <c r="P11" s="35" t="s">
        <v>65</v>
      </c>
    </row>
    <row r="12" spans="1:16" x14ac:dyDescent="0.45">
      <c r="A12" s="14"/>
      <c r="B12" s="15" t="s">
        <v>20</v>
      </c>
      <c r="C12" s="1">
        <v>9</v>
      </c>
      <c r="D12" s="14"/>
      <c r="E12" s="15" t="s">
        <v>13</v>
      </c>
      <c r="F12" s="17">
        <f>((C3-10)*5)/100</f>
        <v>0</v>
      </c>
      <c r="G12" s="15" t="s">
        <v>20</v>
      </c>
      <c r="H12" s="17">
        <f>(C12*5)/100</f>
        <v>0.45</v>
      </c>
      <c r="I12" s="15" t="s">
        <v>5</v>
      </c>
      <c r="J12" s="17">
        <f>(C34*5)/100</f>
        <v>0.55000000000000004</v>
      </c>
      <c r="L12" s="10" t="s">
        <v>59</v>
      </c>
      <c r="M12" s="41">
        <v>721.2</v>
      </c>
      <c r="N12" s="37">
        <v>0</v>
      </c>
      <c r="O12" s="37">
        <v>0</v>
      </c>
      <c r="P12" s="42">
        <f>SUM(M12:O12)</f>
        <v>721.2</v>
      </c>
    </row>
    <row r="13" spans="1:16" x14ac:dyDescent="0.45">
      <c r="A13" s="14"/>
      <c r="B13" s="15" t="s">
        <v>1</v>
      </c>
      <c r="C13" s="1">
        <v>0</v>
      </c>
      <c r="D13" s="14"/>
      <c r="E13" s="15" t="s">
        <v>14</v>
      </c>
      <c r="F13" s="17">
        <f>((C4-10)*5)/100</f>
        <v>2.6</v>
      </c>
      <c r="G13" s="15" t="s">
        <v>1</v>
      </c>
      <c r="H13" s="17">
        <f>(C13*5)/100</f>
        <v>0</v>
      </c>
      <c r="I13" s="15" t="s">
        <v>43</v>
      </c>
      <c r="J13" s="17">
        <f>(C25*5)/100</f>
        <v>0</v>
      </c>
      <c r="L13" s="10" t="s">
        <v>60</v>
      </c>
      <c r="M13" s="43">
        <v>0</v>
      </c>
      <c r="N13" s="38">
        <v>0</v>
      </c>
      <c r="O13" s="38">
        <v>0</v>
      </c>
      <c r="P13" s="44">
        <f>SUM(M13:O13)</f>
        <v>0</v>
      </c>
    </row>
    <row r="14" spans="1:16" x14ac:dyDescent="0.45">
      <c r="A14" s="14"/>
      <c r="B14" s="15" t="s">
        <v>21</v>
      </c>
      <c r="C14" s="1">
        <v>0</v>
      </c>
      <c r="D14" s="14"/>
      <c r="E14" s="15" t="s">
        <v>46</v>
      </c>
      <c r="F14" s="17">
        <f>((C5-10)*5)/100</f>
        <v>0.15</v>
      </c>
      <c r="G14" s="15" t="s">
        <v>21</v>
      </c>
      <c r="H14" s="17">
        <f>(C14*5)/100</f>
        <v>0</v>
      </c>
      <c r="I14" s="15" t="s">
        <v>44</v>
      </c>
      <c r="J14" s="17">
        <f>(C26*5)/100</f>
        <v>0</v>
      </c>
      <c r="L14" s="10" t="s">
        <v>62</v>
      </c>
      <c r="M14" s="18">
        <f>(M13/M12)-1</f>
        <v>-1</v>
      </c>
      <c r="N14" s="19" t="e">
        <f t="shared" ref="N14:P14" si="2">(N13/N12)-1</f>
        <v>#DIV/0!</v>
      </c>
      <c r="O14" s="19" t="e">
        <f t="shared" si="2"/>
        <v>#DIV/0!</v>
      </c>
      <c r="P14" s="20">
        <f t="shared" si="2"/>
        <v>-1</v>
      </c>
    </row>
    <row r="15" spans="1:16" ht="14.65" thickBot="1" x14ac:dyDescent="0.5">
      <c r="A15" s="14"/>
      <c r="B15" s="21" t="s">
        <v>22</v>
      </c>
      <c r="C15" s="2">
        <v>0</v>
      </c>
      <c r="D15" s="14"/>
      <c r="E15" s="15"/>
      <c r="F15" s="16"/>
      <c r="G15" s="15" t="s">
        <v>49</v>
      </c>
      <c r="H15" s="17">
        <f>(C15*5)/100</f>
        <v>0</v>
      </c>
      <c r="I15" s="15" t="s">
        <v>45</v>
      </c>
      <c r="J15" s="17">
        <f>(C28*5)/100</f>
        <v>0.05</v>
      </c>
      <c r="L15" s="10" t="s">
        <v>61</v>
      </c>
      <c r="M15" s="43">
        <v>0</v>
      </c>
      <c r="N15" s="38">
        <v>0</v>
      </c>
      <c r="O15" s="38">
        <v>0</v>
      </c>
      <c r="P15" s="44">
        <f>SUM(M15:O15)</f>
        <v>0</v>
      </c>
    </row>
    <row r="16" spans="1:16" ht="14.65" thickBot="1" x14ac:dyDescent="0.5">
      <c r="A16" s="14"/>
      <c r="B16" s="14"/>
      <c r="C16" s="14"/>
      <c r="D16" s="14"/>
      <c r="E16" s="21"/>
      <c r="F16" s="25"/>
      <c r="G16" s="26"/>
      <c r="H16" s="27"/>
      <c r="I16" s="21" t="s">
        <v>6</v>
      </c>
      <c r="J16" s="28">
        <f>(C31*5)/100</f>
        <v>0</v>
      </c>
      <c r="L16" s="12" t="s">
        <v>62</v>
      </c>
      <c r="M16" s="22">
        <f>(M15/M12)-1</f>
        <v>-1</v>
      </c>
      <c r="N16" s="23" t="e">
        <f t="shared" ref="N16:P16" si="3">(N15/N12)-1</f>
        <v>#DIV/0!</v>
      </c>
      <c r="O16" s="23" t="e">
        <f t="shared" si="3"/>
        <v>#DIV/0!</v>
      </c>
      <c r="P16" s="24">
        <f t="shared" si="3"/>
        <v>-1</v>
      </c>
    </row>
    <row r="17" spans="1:10" ht="14.65" thickBot="1" x14ac:dyDescent="0.5">
      <c r="A17" s="14"/>
      <c r="B17" s="14"/>
      <c r="C17" s="14"/>
      <c r="D17" s="14"/>
      <c r="E17" s="14"/>
      <c r="F17" s="14"/>
      <c r="G17" s="29"/>
      <c r="H17" s="29"/>
      <c r="I17" s="29"/>
      <c r="J17" s="29"/>
    </row>
    <row r="18" spans="1:10" ht="14.65" thickBot="1" x14ac:dyDescent="0.5">
      <c r="A18" s="14"/>
      <c r="B18" s="48" t="s">
        <v>23</v>
      </c>
      <c r="C18" s="49"/>
      <c r="D18" s="14"/>
      <c r="E18" s="56" t="s">
        <v>7</v>
      </c>
      <c r="F18" s="57"/>
      <c r="G18" s="57"/>
      <c r="H18" s="57"/>
      <c r="I18" s="57"/>
      <c r="J18" s="58"/>
    </row>
    <row r="19" spans="1:10" ht="14.65" thickBot="1" x14ac:dyDescent="0.5">
      <c r="A19" s="14"/>
      <c r="B19" s="15" t="s">
        <v>24</v>
      </c>
      <c r="C19" s="1">
        <v>0</v>
      </c>
      <c r="D19" s="14"/>
      <c r="E19" s="59"/>
      <c r="F19" s="60"/>
      <c r="G19" s="60"/>
      <c r="H19" s="60"/>
      <c r="I19" s="60"/>
      <c r="J19" s="61"/>
    </row>
    <row r="20" spans="1:10" ht="14.65" thickBot="1" x14ac:dyDescent="0.5">
      <c r="A20" s="14"/>
      <c r="B20" s="15" t="s">
        <v>25</v>
      </c>
      <c r="C20" s="1">
        <v>0</v>
      </c>
      <c r="D20" s="14"/>
      <c r="E20" s="48" t="s">
        <v>10</v>
      </c>
      <c r="F20" s="49"/>
      <c r="G20" s="48" t="s">
        <v>9</v>
      </c>
      <c r="H20" s="49"/>
      <c r="I20" s="48" t="s">
        <v>8</v>
      </c>
      <c r="J20" s="49"/>
    </row>
    <row r="21" spans="1:10" ht="14.65" thickBot="1" x14ac:dyDescent="0.5">
      <c r="A21" s="14"/>
      <c r="B21" s="21" t="s">
        <v>26</v>
      </c>
      <c r="C21" s="2">
        <v>1</v>
      </c>
      <c r="D21" s="14"/>
      <c r="E21" s="4" t="s">
        <v>14</v>
      </c>
      <c r="F21" s="30">
        <f>IF(E21=E12,F12,IF(E21=E13, F13, IF(E21=E14,F14)))</f>
        <v>2.6</v>
      </c>
      <c r="G21" s="4" t="s">
        <v>20</v>
      </c>
      <c r="H21" s="30">
        <f>IF(G21=G12, H12, IF(G21=G13, H13, IF(G21=G14, H14, IF(G21=G15, H15))))</f>
        <v>0.45</v>
      </c>
      <c r="I21" s="4" t="s">
        <v>5</v>
      </c>
      <c r="J21" s="30">
        <f>IF(I21=I12, J12, IF(I21=I13, J13, IF(I21=I14, J14, IF(I21=I15, J15, IF(I21=I16, J16)))))</f>
        <v>0.55000000000000004</v>
      </c>
    </row>
    <row r="22" spans="1:10" x14ac:dyDescent="0.45">
      <c r="A22" s="14"/>
      <c r="B22" s="14"/>
      <c r="C22" s="14"/>
      <c r="D22" s="14"/>
      <c r="E22" s="52" t="s">
        <v>0</v>
      </c>
      <c r="F22" s="52" t="s">
        <v>3</v>
      </c>
      <c r="G22" s="62" t="s">
        <v>11</v>
      </c>
      <c r="H22" s="31" t="s">
        <v>0</v>
      </c>
      <c r="I22" s="32" t="s">
        <v>3</v>
      </c>
      <c r="J22" s="31" t="s">
        <v>11</v>
      </c>
    </row>
    <row r="23" spans="1:10" ht="14.65" thickBot="1" x14ac:dyDescent="0.5">
      <c r="A23" s="14"/>
      <c r="B23" s="14"/>
      <c r="C23" s="14"/>
      <c r="D23" s="14"/>
      <c r="E23" s="53"/>
      <c r="F23" s="53"/>
      <c r="G23" s="63"/>
      <c r="H23" s="33" t="s">
        <v>50</v>
      </c>
      <c r="I23" s="33" t="s">
        <v>50</v>
      </c>
      <c r="J23" s="33" t="s">
        <v>50</v>
      </c>
    </row>
    <row r="24" spans="1:10" ht="14.65" thickBot="1" x14ac:dyDescent="0.5">
      <c r="A24" s="14"/>
      <c r="B24" s="48" t="s">
        <v>36</v>
      </c>
      <c r="C24" s="49"/>
      <c r="D24" s="14"/>
      <c r="E24" s="50">
        <f>F3*(1+J21)*(1+F21+H21+F8)</f>
        <v>637.16624999999999</v>
      </c>
      <c r="F24" s="50">
        <f>F3*(1+J21)*(1+F21+H21+F8)*(1+F5)</f>
        <v>1210.615875</v>
      </c>
      <c r="G24" s="64">
        <f>F3*(1+J21)*(1+F21+H21+F8)*(1+F6)</f>
        <v>1210.615875</v>
      </c>
      <c r="H24" s="50">
        <f>F3*(1+J21)*(1+F21+H21+F8)*(1+F7)</f>
        <v>892.03274999999996</v>
      </c>
      <c r="I24" s="50">
        <f>F3*(1+J21)*(1+F21+H21+F8)*(1+F5+F7)</f>
        <v>1465.4823749999998</v>
      </c>
      <c r="J24" s="50">
        <f>F3*(1+J21)*(1+F21+H21+F8)*(1+F6+F7)</f>
        <v>1465.4823749999998</v>
      </c>
    </row>
    <row r="25" spans="1:10" ht="14.65" thickBot="1" x14ac:dyDescent="0.5">
      <c r="A25" s="14"/>
      <c r="B25" s="15" t="s">
        <v>27</v>
      </c>
      <c r="C25" s="1">
        <v>0</v>
      </c>
      <c r="D25" s="14"/>
      <c r="E25" s="51"/>
      <c r="F25" s="51"/>
      <c r="G25" s="65"/>
      <c r="H25" s="51"/>
      <c r="I25" s="51"/>
      <c r="J25" s="51"/>
    </row>
    <row r="26" spans="1:10" ht="14.65" thickBot="1" x14ac:dyDescent="0.5">
      <c r="A26" s="14"/>
      <c r="B26" s="15" t="s">
        <v>28</v>
      </c>
      <c r="C26" s="1">
        <v>0</v>
      </c>
      <c r="D26" s="14"/>
    </row>
    <row r="27" spans="1:10" x14ac:dyDescent="0.45">
      <c r="A27" s="14"/>
      <c r="B27" s="15" t="s">
        <v>29</v>
      </c>
      <c r="C27" s="1">
        <v>4</v>
      </c>
      <c r="D27" s="14"/>
      <c r="E27" s="56" t="s">
        <v>54</v>
      </c>
      <c r="F27" s="57"/>
      <c r="G27" s="57"/>
      <c r="H27" s="57"/>
      <c r="I27" s="57"/>
      <c r="J27" s="58"/>
    </row>
    <row r="28" spans="1:10" ht="14.65" thickBot="1" x14ac:dyDescent="0.5">
      <c r="A28" s="14"/>
      <c r="B28" s="15" t="s">
        <v>30</v>
      </c>
      <c r="C28" s="1">
        <v>1</v>
      </c>
      <c r="D28" s="14"/>
      <c r="E28" s="59"/>
      <c r="F28" s="60"/>
      <c r="G28" s="60"/>
      <c r="H28" s="60"/>
      <c r="I28" s="60"/>
      <c r="J28" s="61"/>
    </row>
    <row r="29" spans="1:10" ht="14.65" thickBot="1" x14ac:dyDescent="0.5">
      <c r="A29" s="14"/>
      <c r="B29" s="15" t="s">
        <v>31</v>
      </c>
      <c r="C29" s="1">
        <v>2</v>
      </c>
      <c r="D29" s="14"/>
      <c r="E29" s="48" t="s">
        <v>10</v>
      </c>
      <c r="F29" s="49"/>
      <c r="G29" s="66" t="s">
        <v>56</v>
      </c>
      <c r="H29" s="67"/>
      <c r="I29" s="48" t="s">
        <v>8</v>
      </c>
      <c r="J29" s="49"/>
    </row>
    <row r="30" spans="1:10" ht="14.65" thickBot="1" x14ac:dyDescent="0.5">
      <c r="A30" s="14"/>
      <c r="B30" s="15" t="s">
        <v>32</v>
      </c>
      <c r="C30" s="1">
        <v>3</v>
      </c>
      <c r="D30" s="14"/>
      <c r="E30" s="4" t="s">
        <v>46</v>
      </c>
      <c r="F30" s="34">
        <f>IF(E30=E12,F12,IF(E30=E13, F13, IF(E30=E14,F14)))</f>
        <v>0.15</v>
      </c>
      <c r="G30" s="13">
        <v>1</v>
      </c>
      <c r="H30" s="35" t="s">
        <v>57</v>
      </c>
      <c r="I30" s="6" t="s">
        <v>5</v>
      </c>
      <c r="J30" s="30">
        <f>IF(I30=I12, J12, IF(I30=I13, J13, IF(I30=I14, J14, IF(I30=I15, J15, IF(I30=I16, J16)))))</f>
        <v>0.55000000000000004</v>
      </c>
    </row>
    <row r="31" spans="1:10" x14ac:dyDescent="0.45">
      <c r="A31" s="14"/>
      <c r="B31" s="15" t="s">
        <v>33</v>
      </c>
      <c r="C31" s="1">
        <v>0</v>
      </c>
      <c r="D31" s="14"/>
      <c r="E31" s="52" t="s">
        <v>0</v>
      </c>
      <c r="F31" s="52" t="s">
        <v>3</v>
      </c>
      <c r="G31" s="68" t="s">
        <v>11</v>
      </c>
      <c r="H31" s="36" t="s">
        <v>0</v>
      </c>
      <c r="I31" s="32" t="s">
        <v>3</v>
      </c>
      <c r="J31" s="31" t="s">
        <v>11</v>
      </c>
    </row>
    <row r="32" spans="1:10" ht="14.65" thickBot="1" x14ac:dyDescent="0.5">
      <c r="A32" s="14"/>
      <c r="B32" s="15" t="s">
        <v>34</v>
      </c>
      <c r="C32" s="1">
        <v>8</v>
      </c>
      <c r="D32" s="14"/>
      <c r="E32" s="53"/>
      <c r="F32" s="53"/>
      <c r="G32" s="63"/>
      <c r="H32" s="33" t="s">
        <v>50</v>
      </c>
      <c r="I32" s="33" t="s">
        <v>50</v>
      </c>
      <c r="J32" s="33" t="s">
        <v>50</v>
      </c>
    </row>
    <row r="33" spans="1:10" x14ac:dyDescent="0.45">
      <c r="A33" s="14"/>
      <c r="B33" s="15" t="s">
        <v>35</v>
      </c>
      <c r="C33" s="1">
        <v>0</v>
      </c>
      <c r="D33" s="14"/>
      <c r="E33" s="50">
        <f>(LOOKUP(J3,'Spell Base Damage Table'!B4:B28,'Spell Base Damage Table'!C4:C28))*(1+J30)*(1+F30)*(1+F8)</f>
        <v>354.71749999999997</v>
      </c>
      <c r="F33" s="50">
        <f>(LOOKUP(J3,'Spell Base Damage Table'!B4:B28,'Spell Base Damage Table'!C4:C28))*(1+J30)*(1+F30)*(1+F8)*(1+F5)</f>
        <v>673.9632499999999</v>
      </c>
      <c r="G33" s="64">
        <f>(LOOKUP(J3,'Spell Base Damage Table'!B4:B28,'Spell Base Damage Table'!C4:C28))*(1+J30)*(1+F30)*(1+F8)*(1+F6)</f>
        <v>673.9632499999999</v>
      </c>
      <c r="H33" s="50">
        <f>(LOOKUP(J3,'Spell Base Damage Table'!B4:B28,'Spell Base Damage Table'!C4:C28))*(1+J30)*(1+F30)*(1+F8)*(1+F7)</f>
        <v>496.60449999999992</v>
      </c>
      <c r="I33" s="50">
        <f>(LOOKUP(J3,'Spell Base Damage Table'!B4:B28,'Spell Base Damage Table'!C4:C28))*(1+J30)*(1+F30)*(1+F8)*(1+F5+F7)</f>
        <v>815.85024999999985</v>
      </c>
      <c r="J33" s="50">
        <f>(LOOKUP(J3,'Spell Base Damage Table'!B4:B28,'Spell Base Damage Table'!C4:C28))*(1+J30)*(1+F30)*(1+F8)*(1+F6+F7)</f>
        <v>815.85024999999985</v>
      </c>
    </row>
    <row r="34" spans="1:10" ht="14.65" thickBot="1" x14ac:dyDescent="0.5">
      <c r="A34" s="14"/>
      <c r="B34" s="21" t="s">
        <v>2</v>
      </c>
      <c r="C34" s="2">
        <v>11</v>
      </c>
      <c r="D34" s="14"/>
      <c r="E34" s="51"/>
      <c r="F34" s="51"/>
      <c r="G34" s="65"/>
      <c r="H34" s="51"/>
      <c r="I34" s="51"/>
      <c r="J34" s="51"/>
    </row>
  </sheetData>
  <sheetProtection algorithmName="SHA-512" hashValue="3uc7gBxD5hDtKrNzUzKCtsf6JDalFWEbFiH1PIO9tpGW8SccrfyqQf4ZdWXeQcUQ3CoRXulTh4MCq15MpT2Vfw==" saltValue="NRxjBQs6tTRMHomiqrSzBw==" spinCount="100000" sheet="1" objects="1" scenarios="1"/>
  <mergeCells count="37">
    <mergeCell ref="J33:J34"/>
    <mergeCell ref="J24:J25"/>
    <mergeCell ref="E27:J28"/>
    <mergeCell ref="E29:F29"/>
    <mergeCell ref="G29:H29"/>
    <mergeCell ref="I29:J29"/>
    <mergeCell ref="E31:E32"/>
    <mergeCell ref="F31:F32"/>
    <mergeCell ref="G31:G32"/>
    <mergeCell ref="I24:I25"/>
    <mergeCell ref="E33:E34"/>
    <mergeCell ref="F33:F34"/>
    <mergeCell ref="G33:G34"/>
    <mergeCell ref="H33:H34"/>
    <mergeCell ref="I33:I34"/>
    <mergeCell ref="B24:C24"/>
    <mergeCell ref="E24:E25"/>
    <mergeCell ref="F24:F25"/>
    <mergeCell ref="G24:G25"/>
    <mergeCell ref="H24:H25"/>
    <mergeCell ref="E22:E23"/>
    <mergeCell ref="F22:F23"/>
    <mergeCell ref="G22:G23"/>
    <mergeCell ref="B2:C2"/>
    <mergeCell ref="E2:F2"/>
    <mergeCell ref="B18:C18"/>
    <mergeCell ref="E18:J19"/>
    <mergeCell ref="E20:F20"/>
    <mergeCell ref="G20:H20"/>
    <mergeCell ref="I20:J20"/>
    <mergeCell ref="L10:P10"/>
    <mergeCell ref="I2:J2"/>
    <mergeCell ref="B11:C11"/>
    <mergeCell ref="E11:F11"/>
    <mergeCell ref="G11:H11"/>
    <mergeCell ref="I11:J11"/>
    <mergeCell ref="L2:P2"/>
  </mergeCells>
  <phoneticPr fontId="6" type="noConversion"/>
  <conditionalFormatting sqref="M4:M5 M7">
    <cfRule type="top10" dxfId="3" priority="3" bottom="1" rank="2"/>
  </conditionalFormatting>
  <conditionalFormatting sqref="M12:M13 M15">
    <cfRule type="top10" dxfId="2" priority="1" bottom="1" rank="2"/>
  </conditionalFormatting>
  <conditionalFormatting sqref="P4:P5 P7">
    <cfRule type="top10" dxfId="1" priority="4" bottom="1" rank="2"/>
  </conditionalFormatting>
  <conditionalFormatting sqref="P12:P13 P15">
    <cfRule type="top10" dxfId="0" priority="2" bottom="1" rank="2"/>
  </conditionalFormatting>
  <dataValidations count="3">
    <dataValidation type="list" allowBlank="1" showInputMessage="1" showErrorMessage="1" sqref="I21 I30" xr:uid="{74012D8B-F0F2-4DEE-9839-5E007BFC87D3}">
      <formula1>$I$12:$I$16</formula1>
    </dataValidation>
    <dataValidation type="list" allowBlank="1" showInputMessage="1" showErrorMessage="1" sqref="G21" xr:uid="{EDF5141C-229B-4E10-BE0B-CEBF3AAC4A4C}">
      <formula1>$G$12:$G$15</formula1>
    </dataValidation>
    <dataValidation type="list" allowBlank="1" showInputMessage="1" showErrorMessage="1" sqref="E21 E30" xr:uid="{9BE912C6-3E3A-4F96-A4DD-656E350AA0B7}">
      <formula1>$E$12:$E$14</formula1>
    </dataValidation>
  </dataValidations>
  <pageMargins left="0.7" right="0.7" top="0.75" bottom="0.75" header="0.3" footer="0.3"/>
  <pageSetup paperSize="9" orientation="portrait" r:id="rId1"/>
  <ignoredErrors>
    <ignoredError sqref="P14" formula="1"/>
    <ignoredError sqref="P13" unlocked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65D6-C135-48FB-B0BA-A1356B063E03}">
  <sheetPr codeName="Sheet2"/>
  <dimension ref="B1:D28"/>
  <sheetViews>
    <sheetView workbookViewId="0"/>
  </sheetViews>
  <sheetFormatPr defaultRowHeight="14.25" x14ac:dyDescent="0.45"/>
  <cols>
    <col min="1" max="1" width="3.59765625" customWidth="1"/>
    <col min="2" max="3" width="15.59765625" customWidth="1"/>
  </cols>
  <sheetData>
    <row r="1" spans="2:4" ht="14.65" thickBot="1" x14ac:dyDescent="0.5"/>
    <row r="2" spans="2:4" ht="14.65" thickBot="1" x14ac:dyDescent="0.5">
      <c r="B2" s="54" t="s">
        <v>55</v>
      </c>
      <c r="C2" s="55"/>
    </row>
    <row r="3" spans="2:4" ht="14.65" thickBot="1" x14ac:dyDescent="0.5">
      <c r="B3" s="7" t="s">
        <v>52</v>
      </c>
      <c r="C3" s="7" t="s">
        <v>53</v>
      </c>
    </row>
    <row r="4" spans="2:4" x14ac:dyDescent="0.45">
      <c r="B4" s="8">
        <v>1</v>
      </c>
      <c r="C4" s="8">
        <v>7</v>
      </c>
      <c r="D4" s="9"/>
    </row>
    <row r="5" spans="2:4" x14ac:dyDescent="0.45">
      <c r="B5" s="10">
        <v>2</v>
      </c>
      <c r="C5" s="10">
        <v>9</v>
      </c>
      <c r="D5" s="9"/>
    </row>
    <row r="6" spans="2:4" x14ac:dyDescent="0.45">
      <c r="B6" s="10">
        <v>3</v>
      </c>
      <c r="C6" s="10">
        <v>11</v>
      </c>
      <c r="D6" s="9"/>
    </row>
    <row r="7" spans="2:4" x14ac:dyDescent="0.45">
      <c r="B7" s="10">
        <v>4</v>
      </c>
      <c r="C7" s="10">
        <v>13</v>
      </c>
      <c r="D7" s="11"/>
    </row>
    <row r="8" spans="2:4" x14ac:dyDescent="0.45">
      <c r="B8" s="10">
        <v>5</v>
      </c>
      <c r="C8" s="10">
        <v>16</v>
      </c>
    </row>
    <row r="9" spans="2:4" x14ac:dyDescent="0.45">
      <c r="B9" s="10">
        <v>6</v>
      </c>
      <c r="C9" s="10">
        <v>19</v>
      </c>
    </row>
    <row r="10" spans="2:4" x14ac:dyDescent="0.45">
      <c r="B10" s="10">
        <v>7</v>
      </c>
      <c r="C10" s="10">
        <v>23</v>
      </c>
    </row>
    <row r="11" spans="2:4" x14ac:dyDescent="0.45">
      <c r="B11" s="10">
        <v>8</v>
      </c>
      <c r="C11" s="10">
        <v>27</v>
      </c>
    </row>
    <row r="12" spans="2:4" x14ac:dyDescent="0.45">
      <c r="B12" s="10">
        <v>9</v>
      </c>
      <c r="C12" s="10">
        <v>31</v>
      </c>
    </row>
    <row r="13" spans="2:4" x14ac:dyDescent="0.45">
      <c r="B13" s="10">
        <v>10</v>
      </c>
      <c r="C13" s="10">
        <v>36</v>
      </c>
    </row>
    <row r="14" spans="2:4" x14ac:dyDescent="0.45">
      <c r="B14" s="10">
        <v>11</v>
      </c>
      <c r="C14" s="10">
        <v>42</v>
      </c>
    </row>
    <row r="15" spans="2:4" x14ac:dyDescent="0.45">
      <c r="B15" s="10">
        <v>12</v>
      </c>
      <c r="C15" s="10">
        <v>49</v>
      </c>
    </row>
    <row r="16" spans="2:4" x14ac:dyDescent="0.45">
      <c r="B16" s="10">
        <v>13</v>
      </c>
      <c r="C16" s="10">
        <v>57</v>
      </c>
    </row>
    <row r="17" spans="2:3" x14ac:dyDescent="0.45">
      <c r="B17" s="10">
        <v>14</v>
      </c>
      <c r="C17" s="10">
        <v>66</v>
      </c>
    </row>
    <row r="18" spans="2:3" x14ac:dyDescent="0.45">
      <c r="B18" s="10">
        <v>15</v>
      </c>
      <c r="C18" s="10">
        <v>78</v>
      </c>
    </row>
    <row r="19" spans="2:3" x14ac:dyDescent="0.45">
      <c r="B19" s="10">
        <v>16</v>
      </c>
      <c r="C19" s="10">
        <v>93</v>
      </c>
    </row>
    <row r="20" spans="2:3" x14ac:dyDescent="0.45">
      <c r="B20" s="10">
        <v>17</v>
      </c>
      <c r="C20" s="10">
        <v>110</v>
      </c>
    </row>
    <row r="21" spans="2:3" x14ac:dyDescent="0.45">
      <c r="B21" s="10">
        <v>18</v>
      </c>
      <c r="C21" s="10">
        <v>139</v>
      </c>
    </row>
    <row r="22" spans="2:3" x14ac:dyDescent="0.45">
      <c r="B22" s="10">
        <v>19</v>
      </c>
      <c r="C22" s="10">
        <v>166</v>
      </c>
    </row>
    <row r="23" spans="2:3" x14ac:dyDescent="0.45">
      <c r="B23" s="10">
        <v>20</v>
      </c>
      <c r="C23" s="10">
        <v>199</v>
      </c>
    </row>
    <row r="24" spans="2:3" x14ac:dyDescent="0.45">
      <c r="B24" s="10">
        <v>21</v>
      </c>
      <c r="C24" s="10">
        <v>239</v>
      </c>
    </row>
    <row r="25" spans="2:3" x14ac:dyDescent="0.45">
      <c r="B25" s="10">
        <v>22</v>
      </c>
      <c r="C25" s="10">
        <v>289</v>
      </c>
    </row>
    <row r="26" spans="2:3" x14ac:dyDescent="0.45">
      <c r="B26" s="10">
        <v>23</v>
      </c>
      <c r="C26" s="10">
        <v>349</v>
      </c>
    </row>
    <row r="27" spans="2:3" x14ac:dyDescent="0.45">
      <c r="B27" s="10">
        <v>24</v>
      </c>
      <c r="C27" s="10">
        <v>423</v>
      </c>
    </row>
    <row r="28" spans="2:3" ht="14.65" thickBot="1" x14ac:dyDescent="0.5">
      <c r="B28" s="12">
        <v>25</v>
      </c>
      <c r="C28" s="12">
        <v>513</v>
      </c>
    </row>
  </sheetData>
  <sheetProtection algorithmName="SHA-512" hashValue="/We2CafltQOSWihoTwQedD1N8f6Qb1rFq13WOzjjKGYLC3vhoRbg5o+m3bh6fZWKYWLAm6cLIpWRQhWt/2NqxQ==" saltValue="uwOoQnFplfgghqmHGl4TAA==" spinCount="100000" sheet="1" objects="1" scenarios="1"/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Englebert</vt:lpstr>
      <vt:lpstr>Ribs</vt:lpstr>
      <vt:lpstr>Osama Bone Laden</vt:lpstr>
      <vt:lpstr>Dooter</vt:lpstr>
      <vt:lpstr>Spell Base Damage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2023-07-01T21:23:56Z</dcterms:created>
  <dcterms:modified xsi:type="dcterms:W3CDTF">2023-07-24T13:14:53Z</dcterms:modified>
</cp:coreProperties>
</file>