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S\Analista\"/>
    </mc:Choice>
  </mc:AlternateContent>
  <xr:revisionPtr revIDLastSave="0" documentId="13_ncr:1_{5AEF4E3A-7B3A-4A86-BB96-7E6B60838DE4}" xr6:coauthVersionLast="47" xr6:coauthVersionMax="47" xr10:uidLastSave="{00000000-0000-0000-0000-000000000000}"/>
  <bookViews>
    <workbookView xWindow="-19310" yWindow="3520" windowWidth="19420" windowHeight="10300" firstSheet="6" activeTab="8" xr2:uid="{DF3BD8EC-D337-4747-9CC4-29C8A4A2AA39}"/>
  </bookViews>
  <sheets>
    <sheet name="sumar.si.conjunto" sheetId="1" r:id="rId1"/>
    <sheet name="contar.si.conjunto" sheetId="2" r:id="rId2"/>
    <sheet name="promedio.si" sheetId="3" r:id="rId3"/>
    <sheet name="esrroreblanco" sheetId="5" r:id="rId4"/>
    <sheet name="funcion.y.o" sheetId="6" r:id="rId5"/>
    <sheet name="condicionsi.anidadas" sheetId="7" r:id="rId6"/>
    <sheet name="Formcondicional" sheetId="8" r:id="rId7"/>
    <sheet name="F_encontrar,izuiqerda,derecha" sheetId="9" r:id="rId8"/>
    <sheet name="extraer" sheetId="11" r:id="rId9"/>
  </sheets>
  <definedNames>
    <definedName name="a">'contar.si.conjunto'!$A$3:$A$19</definedName>
    <definedName name="DENEGADO">'contar.si.conjunto'!$C$3:$C$19</definedName>
    <definedName name="PRESTAMOS">+SUM(Tabla5[Prestamo])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3" i="11"/>
  <c r="B4" i="11"/>
  <c r="B5" i="11"/>
  <c r="B6" i="11"/>
  <c r="B7" i="11"/>
  <c r="B3" i="11"/>
  <c r="C8" i="9"/>
  <c r="C5" i="9"/>
  <c r="C11" i="9"/>
  <c r="C20" i="7"/>
  <c r="C14" i="7"/>
  <c r="C15" i="7"/>
  <c r="C16" i="7"/>
  <c r="C17" i="7"/>
  <c r="C18" i="7"/>
  <c r="C19" i="7"/>
  <c r="C10" i="7"/>
  <c r="C9" i="7"/>
  <c r="C5" i="7"/>
  <c r="C6" i="7"/>
  <c r="C7" i="7"/>
  <c r="C8" i="7"/>
  <c r="E11" i="6"/>
  <c r="E12" i="6"/>
  <c r="E13" i="6"/>
  <c r="E14" i="6"/>
  <c r="E19" i="6"/>
  <c r="E22" i="6"/>
  <c r="E21" i="6"/>
  <c r="E20" i="6"/>
  <c r="D6" i="6"/>
  <c r="D5" i="6"/>
  <c r="D4" i="6"/>
  <c r="D3" i="6"/>
  <c r="D2" i="6"/>
  <c r="F3" i="5"/>
  <c r="J6" i="3"/>
  <c r="I6" i="3"/>
  <c r="J4" i="3"/>
  <c r="H4" i="3"/>
  <c r="J3" i="3"/>
  <c r="H3" i="3"/>
  <c r="F4" i="3"/>
  <c r="F3" i="3"/>
  <c r="H6" i="3"/>
  <c r="J2" i="3"/>
  <c r="H2" i="3"/>
  <c r="F2" i="3"/>
  <c r="F8" i="2"/>
  <c r="F7" i="2"/>
  <c r="F4" i="2"/>
  <c r="F3" i="2"/>
  <c r="H14" i="1"/>
  <c r="I10" i="1"/>
  <c r="H5" i="1"/>
  <c r="H4" i="1"/>
  <c r="H3" i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<sst xmlns="http://schemas.openxmlformats.org/spreadsheetml/2006/main" count="288" uniqueCount="102">
  <si>
    <t>compras</t>
  </si>
  <si>
    <t>a</t>
  </si>
  <si>
    <t>b</t>
  </si>
  <si>
    <t>c</t>
  </si>
  <si>
    <t>d</t>
  </si>
  <si>
    <t>f</t>
  </si>
  <si>
    <t>g</t>
  </si>
  <si>
    <t>h</t>
  </si>
  <si>
    <t>e</t>
  </si>
  <si>
    <t>i</t>
  </si>
  <si>
    <t>j</t>
  </si>
  <si>
    <t>k</t>
  </si>
  <si>
    <t>l</t>
  </si>
  <si>
    <t>m</t>
  </si>
  <si>
    <t>n</t>
  </si>
  <si>
    <t>o</t>
  </si>
  <si>
    <t>clientes</t>
  </si>
  <si>
    <t>descuento</t>
  </si>
  <si>
    <t>total</t>
  </si>
  <si>
    <t>CLIENTES</t>
  </si>
  <si>
    <t>TOTAL</t>
  </si>
  <si>
    <t>fecha</t>
  </si>
  <si>
    <t>fecha2</t>
  </si>
  <si>
    <t>cliente</t>
  </si>
  <si>
    <t>Prestamo</t>
  </si>
  <si>
    <t>Estatus</t>
  </si>
  <si>
    <t>DENEGADO</t>
  </si>
  <si>
    <t>APROVADO</t>
  </si>
  <si>
    <t>Resumen</t>
  </si>
  <si>
    <t>¿Cuántos Denegados?</t>
  </si>
  <si>
    <t>¿Cuántos Aprovados?</t>
  </si>
  <si>
    <t>¿Cuántos Aprovados tienen mas de 300?</t>
  </si>
  <si>
    <t>¿Cuántos Aprovados tienen menos de 300?</t>
  </si>
  <si>
    <t>vendedor</t>
  </si>
  <si>
    <t>productos</t>
  </si>
  <si>
    <t>ventas</t>
  </si>
  <si>
    <t>carro</t>
  </si>
  <si>
    <t>moto</t>
  </si>
  <si>
    <t>cicla</t>
  </si>
  <si>
    <t>promedio ventas carro</t>
  </si>
  <si>
    <t>promedio ventas moto</t>
  </si>
  <si>
    <t>promedio ventas cicla</t>
  </si>
  <si>
    <t>promedio ventas</t>
  </si>
  <si>
    <t>promedio manual carro</t>
  </si>
  <si>
    <t>promedio manual moto</t>
  </si>
  <si>
    <t>promedio manual cilca</t>
  </si>
  <si>
    <t>promedio vtas</t>
  </si>
  <si>
    <t>valor1</t>
  </si>
  <si>
    <t>valor2</t>
  </si>
  <si>
    <t>valor3</t>
  </si>
  <si>
    <t>status</t>
  </si>
  <si>
    <t>funcionY</t>
  </si>
  <si>
    <t>fucnioO</t>
  </si>
  <si>
    <t>VENTAS DIARIAS</t>
  </si>
  <si>
    <t>dia1</t>
  </si>
  <si>
    <t>dia2</t>
  </si>
  <si>
    <t>dia3</t>
  </si>
  <si>
    <t>rendimiento</t>
  </si>
  <si>
    <t>Referencia</t>
  </si>
  <si>
    <t>renidmiento</t>
  </si>
  <si>
    <t>excelente</t>
  </si>
  <si>
    <t>necesita mejorar</t>
  </si>
  <si>
    <t>&gt;=500</t>
  </si>
  <si>
    <t>&lt;500</t>
  </si>
  <si>
    <t>COMISIONES</t>
  </si>
  <si>
    <t>comision</t>
  </si>
  <si>
    <t>referencia</t>
  </si>
  <si>
    <t>venta</t>
  </si>
  <si>
    <t>&gt;=300</t>
  </si>
  <si>
    <t>&lt;300</t>
  </si>
  <si>
    <t>NECESITA MEJORA</t>
  </si>
  <si>
    <t>E</t>
  </si>
  <si>
    <t>F</t>
  </si>
  <si>
    <t>NOTAS</t>
  </si>
  <si>
    <t>ESTUDIANTES</t>
  </si>
  <si>
    <t>NOTA</t>
  </si>
  <si>
    <t>ESTADO</t>
  </si>
  <si>
    <t>REFERENCIA</t>
  </si>
  <si>
    <t>DEFICIENTE</t>
  </si>
  <si>
    <t>ACEPTABLE</t>
  </si>
  <si>
    <t>SOBRESALIENTE</t>
  </si>
  <si>
    <t>EXCELENTE</t>
  </si>
  <si>
    <t>0 a 4</t>
  </si>
  <si>
    <t>5 a 6</t>
  </si>
  <si>
    <t>7 a 8</t>
  </si>
  <si>
    <t>9 a 10</t>
  </si>
  <si>
    <t>G</t>
  </si>
  <si>
    <t>buscar dentrod el texto</t>
  </si>
  <si>
    <t>todo lo que tienes que saber para dominar excel</t>
  </si>
  <si>
    <t>texto buscado</t>
  </si>
  <si>
    <t>excel</t>
  </si>
  <si>
    <t>encontrar</t>
  </si>
  <si>
    <t>izquierda</t>
  </si>
  <si>
    <t>derecha</t>
  </si>
  <si>
    <t>nombres y apreliidos</t>
  </si>
  <si>
    <t>nombres</t>
  </si>
  <si>
    <t>henry sierra</t>
  </si>
  <si>
    <t>jose arrieta</t>
  </si>
  <si>
    <t>jesus arciniaga</t>
  </si>
  <si>
    <t>fernando carrascal</t>
  </si>
  <si>
    <t>junior hernandez</t>
  </si>
  <si>
    <t>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</si>
</sst>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0" xfId="0" applyBorder="1"/>
    <xf numFmtId="14" fontId="0" fillId="0" borderId="8" xfId="0" applyNumberFormat="1" applyBorder="1"/>
    <xf numFmtId="14" fontId="0" fillId="0" borderId="11" xfId="0" applyNumberFormat="1" applyBorder="1"/>
    <xf numFmtId="44" fontId="0" fillId="2" borderId="2" xfId="0" applyNumberFormat="1" applyFill="1" applyBorder="1"/>
    <xf numFmtId="44" fontId="0" fillId="0" borderId="2" xfId="0" applyNumberFormat="1" applyBorder="1"/>
    <xf numFmtId="44" fontId="0" fillId="0" borderId="3" xfId="1" applyFont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0" borderId="11" xfId="0" applyBorder="1"/>
    <xf numFmtId="0" fontId="0" fillId="0" borderId="11" xfId="0" applyNumberFormat="1" applyBorder="1"/>
    <xf numFmtId="0" fontId="0" fillId="0" borderId="3" xfId="0" applyFont="1" applyBorder="1"/>
    <xf numFmtId="0" fontId="0" fillId="0" borderId="11" xfId="0" applyFont="1" applyBorder="1"/>
    <xf numFmtId="0" fontId="0" fillId="0" borderId="3" xfId="0" applyFill="1" applyBorder="1"/>
    <xf numFmtId="0" fontId="0" fillId="0" borderId="11" xfId="0" applyFill="1" applyBorder="1"/>
    <xf numFmtId="44" fontId="0" fillId="2" borderId="14" xfId="0" applyNumberFormat="1" applyFont="1" applyFill="1" applyBorder="1"/>
    <xf numFmtId="44" fontId="0" fillId="0" borderId="14" xfId="0" applyNumberFormat="1" applyFont="1" applyBorder="1"/>
    <xf numFmtId="0" fontId="0" fillId="0" borderId="15" xfId="0" applyFont="1" applyBorder="1"/>
    <xf numFmtId="44" fontId="0" fillId="2" borderId="16" xfId="0" applyNumberFormat="1" applyFont="1" applyFill="1" applyBorder="1"/>
    <xf numFmtId="0" fontId="3" fillId="5" borderId="3" xfId="0" applyFont="1" applyFill="1" applyBorder="1"/>
    <xf numFmtId="0" fontId="0" fillId="7" borderId="3" xfId="0" applyFill="1" applyBorder="1"/>
    <xf numFmtId="0" fontId="4" fillId="7" borderId="0" xfId="0" applyFont="1" applyFill="1"/>
  </cellXfs>
  <cellStyles count="2">
    <cellStyle name="Moneda" xfId="1" builtinId="4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$&quot;\ * #,##0.00_-;\-&quot;$&quot;\ * #,##0.00_-;_-&quot;$&quot;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</xdr:colOff>
      <xdr:row>1</xdr:row>
      <xdr:rowOff>118110</xdr:rowOff>
    </xdr:from>
    <xdr:to>
      <xdr:col>13</xdr:col>
      <xdr:colOff>224790</xdr:colOff>
      <xdr:row>5</xdr:row>
      <xdr:rowOff>151130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45A189-947F-FFA3-8DEE-25BD2FFC983C}"/>
            </a:ext>
          </a:extLst>
        </xdr:cNvPr>
        <xdr:cNvSpPr txBox="1"/>
      </xdr:nvSpPr>
      <xdr:spPr>
        <a:xfrm>
          <a:off x="7993380" y="302260"/>
          <a:ext cx="2581910" cy="76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aseline="0"/>
            <a:t>sumar las compras de los siguientes clientes</a:t>
          </a:r>
        </a:p>
        <a:p>
          <a:r>
            <a:rPr lang="es-CO" sz="1100" baseline="0"/>
            <a:t>ahora con la fecha</a:t>
          </a:r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25400</xdr:rowOff>
    </xdr:from>
    <xdr:to>
      <xdr:col>12</xdr:col>
      <xdr:colOff>165100</xdr:colOff>
      <xdr:row>6</xdr:row>
      <xdr:rowOff>120650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1F1440-1CEA-49B5-F373-D6A0BD4124B4}"/>
            </a:ext>
          </a:extLst>
        </xdr:cNvPr>
        <xdr:cNvSpPr txBox="1"/>
      </xdr:nvSpPr>
      <xdr:spPr>
        <a:xfrm>
          <a:off x="5308600" y="393700"/>
          <a:ext cx="4381500" cy="83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contar</a:t>
          </a:r>
          <a:r>
            <a:rPr lang="es-CO" sz="1100" baseline="0"/>
            <a:t> todos los aprovados</a:t>
          </a:r>
        </a:p>
        <a:p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347980</xdr:colOff>
      <xdr:row>0</xdr:row>
      <xdr:rowOff>55880</xdr:rowOff>
    </xdr:from>
    <xdr:to>
      <xdr:col>10</xdr:col>
      <xdr:colOff>701040</xdr:colOff>
      <xdr:row>8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BF204D-04A8-7335-FB16-8F3AA2815F20}"/>
            </a:ext>
          </a:extLst>
        </xdr:cNvPr>
        <xdr:cNvSpPr txBox="1"/>
      </xdr:nvSpPr>
      <xdr:spPr>
        <a:xfrm>
          <a:off x="5904230" y="55880"/>
          <a:ext cx="2734310" cy="1508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rgbClr val="FF0000"/>
              </a:solidFill>
            </a:rPr>
            <a:t>La</a:t>
          </a:r>
          <a:r>
            <a:rPr lang="es-CO" sz="1100" baseline="0">
              <a:solidFill>
                <a:srgbClr val="FF0000"/>
              </a:solidFill>
            </a:rPr>
            <a:t> funcion Y </a:t>
          </a:r>
          <a:r>
            <a:rPr lang="es-CO" sz="1100" baseline="0"/>
            <a:t>mientras todos los valores sean iguales será verdadero o postivo, si uno cambia sera falso o negativo</a:t>
          </a:r>
        </a:p>
        <a:p>
          <a:endParaRPr lang="es-CO" sz="1100" baseline="0"/>
        </a:p>
        <a:p>
          <a:r>
            <a:rPr lang="es-CO" sz="1100" baseline="0">
              <a:solidFill>
                <a:srgbClr val="FF0000"/>
              </a:solidFill>
            </a:rPr>
            <a:t>La funcion O </a:t>
          </a:r>
          <a:r>
            <a:rPr lang="es-CO" sz="1100" baseline="0"/>
            <a:t>funciona lo contrario, si solo existe una positiva dentro de muhcas falsas, el resultado será positivo</a:t>
          </a:r>
          <a:endParaRPr lang="es-CO" sz="1100"/>
        </a:p>
      </xdr:txBody>
    </xdr:sp>
    <xdr:clientData/>
  </xdr:twoCellAnchor>
  <xdr:twoCellAnchor>
    <xdr:from>
      <xdr:col>8</xdr:col>
      <xdr:colOff>406400</xdr:colOff>
      <xdr:row>9</xdr:row>
      <xdr:rowOff>69850</xdr:rowOff>
    </xdr:from>
    <xdr:to>
      <xdr:col>11</xdr:col>
      <xdr:colOff>50800</xdr:colOff>
      <xdr:row>12</xdr:row>
      <xdr:rowOff>139700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C892D28-E006-829C-3AAF-DAEFCA91ACA1}"/>
            </a:ext>
          </a:extLst>
        </xdr:cNvPr>
        <xdr:cNvSpPr txBox="1"/>
      </xdr:nvSpPr>
      <xdr:spPr>
        <a:xfrm>
          <a:off x="7061200" y="1727200"/>
          <a:ext cx="2025650" cy="62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400"/>
            <a:t>FUNCION.Y</a:t>
          </a:r>
        </a:p>
      </xdr:txBody>
    </xdr:sp>
    <xdr:clientData/>
  </xdr:twoCellAnchor>
  <xdr:twoCellAnchor>
    <xdr:from>
      <xdr:col>8</xdr:col>
      <xdr:colOff>275590</xdr:colOff>
      <xdr:row>16</xdr:row>
      <xdr:rowOff>160020</xdr:rowOff>
    </xdr:from>
    <xdr:to>
      <xdr:col>10</xdr:col>
      <xdr:colOff>702310</xdr:colOff>
      <xdr:row>20</xdr:row>
      <xdr:rowOff>46990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132688E-EF4A-4961-92FD-F31B0282CE91}"/>
            </a:ext>
          </a:extLst>
        </xdr:cNvPr>
        <xdr:cNvSpPr txBox="1"/>
      </xdr:nvSpPr>
      <xdr:spPr>
        <a:xfrm>
          <a:off x="6930390" y="3106420"/>
          <a:ext cx="2014220" cy="623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400"/>
            <a:t>FUNCION.O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69750-22BA-40AB-AEAC-F8B4603413BE}" name="compras" displayName="compras" ref="B2:E20" totalsRowShown="0">
  <autoFilter ref="B2:E20" xr:uid="{3DC69750-22BA-40AB-AEAC-F8B4603413BE}"/>
  <tableColumns count="4">
    <tableColumn id="1" xr3:uid="{0C9E3D74-C321-401A-BD77-583BB0BDDCA9}" name="clientes"/>
    <tableColumn id="2" xr3:uid="{D2C8B16D-8347-4DE6-BBF7-90D63FA135CB}" name="compras" dataDxfId="62"/>
    <tableColumn id="3" xr3:uid="{9292524D-4C7E-48B6-A0FB-E811E3367B7C}" name="descuento" dataDxfId="61">
      <calculatedColumnFormula>+IF(compras[[#This Row],[compras]]&gt;=400,compras[[#This Row],[compras]]*10%,0)</calculatedColumnFormula>
    </tableColumn>
    <tableColumn id="4" xr3:uid="{6FC777EC-572F-4626-BE62-1431FB01D845}" name="total" dataDxfId="60">
      <calculatedColumnFormula>+compras[[#This Row],[compras]]-compras[[#This Row],[descuento]]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E640A6-CC78-4F66-B95D-14216EDC45C1}" name="Tabla13" displayName="Tabla13" ref="A10:E14" totalsRowShown="0">
  <autoFilter ref="A10:E14" xr:uid="{CBE640A6-CC78-4F66-B95D-14216EDC45C1}"/>
  <tableColumns count="5">
    <tableColumn id="1" xr3:uid="{71B178B0-9A8C-4BC5-A2DB-208E8F1CAF38}" name="vendedor" dataDxfId="30"/>
    <tableColumn id="2" xr3:uid="{F33A6AE7-E137-4837-9496-5023B9801376}" name="dia1" dataDxfId="29"/>
    <tableColumn id="3" xr3:uid="{B0327504-661F-4963-A871-E9DD96B86400}" name="dia2" dataDxfId="28"/>
    <tableColumn id="4" xr3:uid="{DC29C791-C4A8-4528-979F-3320CDF66716}" name="dia3" dataDxfId="27"/>
    <tableColumn id="5" xr3:uid="{92CF6382-28A6-4A77-9C56-CC313B2191AA}" name="rendimiento" dataDxfId="17">
      <calculatedColumnFormula>+IF(AND(Tabla13[[#This Row],[dia1]]&gt;=500,Tabla13[[#This Row],[dia2]]&gt;=500,Tabla13[[#This Row],[dia3]]&gt;=500),"excelente","necesita mejorar")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209427-5F76-4ABB-B311-0FD8A3B7200F}" name="Tabla15" displayName="Tabla15" ref="G11:H13" totalsRowShown="0">
  <autoFilter ref="G11:H13" xr:uid="{47209427-5F76-4ABB-B311-0FD8A3B7200F}"/>
  <tableColumns count="2">
    <tableColumn id="1" xr3:uid="{A30E2F87-0FD1-48E6-B2E9-6FB10E79045A}" name="ventas" dataDxfId="26"/>
    <tableColumn id="2" xr3:uid="{7574D869-F9C6-4BF6-BBE2-CAEDC7CCD1A4}" name="renidmiento" dataDxfId="25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8D53-1ADB-4509-98B7-BB92C71FDBB7}" name="Tabla1317" displayName="Tabla1317" ref="A18:E22" totalsRowShown="0">
  <autoFilter ref="A18:E22" xr:uid="{CD308D53-1ADB-4509-98B7-BB92C71FDBB7}"/>
  <tableColumns count="5">
    <tableColumn id="1" xr3:uid="{832B511B-9383-42D6-ACE3-8F2DB2D7DD66}" name="vendedor" dataDxfId="24"/>
    <tableColumn id="2" xr3:uid="{3963B190-AD50-46D9-BBA1-F0B1E7A005F0}" name="dia1" dataDxfId="23"/>
    <tableColumn id="3" xr3:uid="{4AF38273-71BB-4F04-A5A8-71ECEDE824BA}" name="dia2" dataDxfId="22"/>
    <tableColumn id="4" xr3:uid="{4FC74877-65CD-4AFC-8A28-5C97D3A985CF}" name="dia3" dataDxfId="21"/>
    <tableColumn id="5" xr3:uid="{E571F1C5-6D13-46B9-A086-6C39560545C0}" name="rendimiento" dataDxfId="20">
      <calculatedColumnFormula>+IF(OR(Tabla1317[[#This Row],[dia1]]&gt;=500,Tabla1317[[#This Row],[dia2]]&gt;=500,Tabla1317[[#This Row],[dia3]]&gt;=500),"excelente","necesita mejorar")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C67640-31BD-43D7-8225-A67AB313FB56}" name="Tabla1518" displayName="Tabla1518" ref="G18:H20" totalsRowShown="0">
  <autoFilter ref="G18:H20" xr:uid="{9CC67640-31BD-43D7-8225-A67AB313FB56}"/>
  <tableColumns count="2">
    <tableColumn id="1" xr3:uid="{2E892597-9F71-401E-B312-8E87C5665207}" name="ventas" dataDxfId="19"/>
    <tableColumn id="2" xr3:uid="{AFAD476C-3C33-4821-8075-0F73CD6133F9}" name="renidmiento" dataDxfId="18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CEE72EC-81C5-47E0-8F49-F6352CCC4E37}" name="Tabla18" displayName="Tabla18" ref="A4:C10" totalsRowShown="0">
  <autoFilter ref="A4:C10" xr:uid="{2CEE72EC-81C5-47E0-8F49-F6352CCC4E37}"/>
  <tableColumns count="3">
    <tableColumn id="1" xr3:uid="{85EC5297-763C-41E3-8952-D78C7FA556D6}" name="vendedor" dataDxfId="16"/>
    <tableColumn id="2" xr3:uid="{8F703ABB-8D73-40F8-B816-D0EFFBDEF41F}" name="ventas" dataDxfId="15"/>
    <tableColumn id="3" xr3:uid="{56AF335A-A511-421F-9A3B-4ED0EFEDE43D}" name="comision" dataDxfId="12">
      <calculatedColumnFormula>+IF(Tabla18[[#This Row],[ventas]]&gt;=500,300,IF(Tabla18[[#This Row],[ventas]]&gt;=300,200,IF(Tabla18[[#This Row],[ventas]]&lt;300,"NECESITA MEJORAR","NADA")))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B67B4E8-0B64-449D-BE6F-B4C3ADEC198E}" name="Tabla19" displayName="Tabla19" ref="E4:F7" totalsRowShown="0">
  <autoFilter ref="E4:F7" xr:uid="{3B67B4E8-0B64-449D-BE6F-B4C3ADEC198E}"/>
  <tableColumns count="2">
    <tableColumn id="1" xr3:uid="{5E08EB6B-3D42-4998-979C-07763929FAA1}" name="venta" dataDxfId="14"/>
    <tableColumn id="2" xr3:uid="{DD39A002-BC63-4CB6-8181-A67BB759AD73}" name="comision" dataDxfId="1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8286B6-B644-4421-9C75-C8F8E3EF7B76}" name="Tabla20" displayName="Tabla20" ref="A13:C20" totalsRowShown="0">
  <autoFilter ref="A13:C20" xr:uid="{E08286B6-B644-4421-9C75-C8F8E3EF7B76}"/>
  <tableColumns count="3">
    <tableColumn id="1" xr3:uid="{2613AB83-78B0-440A-B6DD-0CC810EDE664}" name="ESTUDIANTES" dataDxfId="7"/>
    <tableColumn id="2" xr3:uid="{FDA1E2C4-E37C-4730-9CB6-D46F7C8A9AE3}" name="NOTA" dataDxfId="5"/>
    <tableColumn id="3" xr3:uid="{E0F287B3-6A29-496F-BD1F-C286B056EEE1}" name="ESTADO" dataDxfId="6">
      <calculatedColumnFormula>+IF(Tabla20[[#This Row],[NOTA]]&lt;=4,"DEFICIENTE",IF(Tabla20[[#This Row],[NOTA]]&lt;=6,"ACEPTABLE",IF(Tabla20[[#This Row],[NOTA]]&lt;=8,"SOBRESALIENTE",IF(Tabla20[[#This Row],[NOTA]]&lt;=10,"EXCELENTE","INVALIDA"))))</calculatedColumnFormula>
    </tableColumn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8B32DC-2419-45F4-971F-0A1B21E0207A}" name="Tabla21" displayName="Tabla21" ref="E13:H14" totalsRowShown="0">
  <autoFilter ref="E13:H14" xr:uid="{0D8B32DC-2419-45F4-971F-0A1B21E0207A}"/>
  <tableColumns count="4">
    <tableColumn id="1" xr3:uid="{43C8344A-4EB1-4B04-8B03-DD2204AA4151}" name="DEFICIENTE" dataDxfId="11"/>
    <tableColumn id="2" xr3:uid="{77ED06B4-635A-43FE-B044-CA0F240461D1}" name="ACEPTABLE" dataDxfId="10"/>
    <tableColumn id="3" xr3:uid="{0FB21E10-ACDB-4FDB-998D-E8AE4B0B6B4F}" name="SOBRESALIENTE" dataDxfId="9"/>
    <tableColumn id="4" xr3:uid="{6CEB5248-7032-459C-BA60-68A4DEB5F897}" name="EXCELENTE" dataDxfId="8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3F5346B-3998-4604-8607-C48C3033E487}" name="Tabla22" displayName="Tabla22" ref="A1:B19" totalsRowShown="0" tableBorderDxfId="4">
  <autoFilter ref="A1:B19" xr:uid="{93F5346B-3998-4604-8607-C48C3033E487}"/>
  <tableColumns count="2">
    <tableColumn id="1" xr3:uid="{43EDE066-1C45-46D2-84E6-29C8A3CBE20C}" name="vendedor" dataDxfId="3"/>
    <tableColumn id="2" xr3:uid="{CEB4B614-D29D-4BD3-AC1F-B39E0203EEEB}" name="venta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70394-B0FB-4284-8035-4CB554628CE0}" name="Tabla2" displayName="Tabla2" ref="G2:H5" totalsRowShown="0" headerRowDxfId="59" headerRowBorderDxfId="58" tableBorderDxfId="57" totalsRowBorderDxfId="56">
  <autoFilter ref="G2:H5" xr:uid="{DC170394-B0FB-4284-8035-4CB554628CE0}"/>
  <tableColumns count="2">
    <tableColumn id="1" xr3:uid="{F80B4CAD-8078-4AD9-97BC-06B6A80C3CB0}" name="CLIENTES" dataDxfId="55"/>
    <tableColumn id="2" xr3:uid="{142803FF-3C45-400A-B243-DD9223E13676}" name="TOTAL" dataDxfId="5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C262E-B1F8-42F1-BB64-FF100656FFDD}" name="Tabla3" displayName="Tabla3" ref="G9:I10" totalsRowShown="0" headerRowBorderDxfId="53" tableBorderDxfId="52" totalsRowBorderDxfId="51">
  <autoFilter ref="G9:I10" xr:uid="{216C262E-B1F8-42F1-BB64-FF100656FFDD}"/>
  <tableColumns count="3">
    <tableColumn id="1" xr3:uid="{4D76D01F-DA49-4D0D-B546-B1CB56B44D2E}" name="fecha" dataDxfId="50"/>
    <tableColumn id="2" xr3:uid="{4490C38A-FBB2-4690-977D-D69460E4A0F3}" name="fecha2" dataDxfId="49"/>
    <tableColumn id="3" xr3:uid="{F6905E9F-CA0F-4F48-BA4B-AAD166A47AAE}" name="total" dataDxfId="48">
      <calculatedColumnFormula>+SUMIFS(compras[total],A3:A20,"&gt;="&amp;G10,compras[total],"&lt;="&amp;H10)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160253-4F21-470C-8936-F0900A3A6DD5}" name="Tabla4" displayName="Tabla4" ref="G13:H14" totalsRowShown="0" headerRowDxfId="47" headerRowBorderDxfId="46" tableBorderDxfId="45" totalsRowBorderDxfId="44">
  <autoFilter ref="G13:H14" xr:uid="{C6160253-4F21-470C-8936-F0900A3A6DD5}"/>
  <tableColumns count="2">
    <tableColumn id="1" xr3:uid="{9B392454-41ED-40AA-8C30-26A88240608A}" name="fecha" dataDxfId="43"/>
    <tableColumn id="2" xr3:uid="{5E3EE49F-1F0A-4B69-8868-3BEF72E4FD60}" name="total" dataDxfId="42">
      <calculatedColumnFormula>+SUMIF(A3:A20,"&gt;="&amp;A12,compras[total])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9423A3-FE2B-45DB-88CF-51FC1EA0DDD4}" name="Tabla5" displayName="Tabla5" ref="A1:C19" totalsRowShown="0">
  <autoFilter ref="A1:C19" xr:uid="{D09423A3-FE2B-45DB-88CF-51FC1EA0DDD4}"/>
  <sortState xmlns:xlrd2="http://schemas.microsoft.com/office/spreadsheetml/2017/richdata2" ref="A2:C19">
    <sortCondition ref="C1:C19"/>
  </sortState>
  <tableColumns count="3">
    <tableColumn id="1" xr3:uid="{A60CB7E6-D0B3-4A1C-87E9-464DF1D38446}" name="cliente" dataDxfId="41" totalsRowDxfId="40"/>
    <tableColumn id="2" xr3:uid="{9DC8B395-CA23-4AED-9C0F-37D60DA33B06}" name="Prestamo" dataDxfId="39" totalsRowDxfId="38"/>
    <tableColumn id="3" xr3:uid="{EB006E1A-26A0-4C9D-8A07-0DFD54C9E4C7}" name="Estatus" totalsRow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07AEC2-044B-4D69-B478-F70464380159}" name="Tabla6" displayName="Tabla6" ref="E2:F4" totalsRowShown="0">
  <autoFilter ref="E2:F4" xr:uid="{7B07AEC2-044B-4D69-B478-F70464380159}"/>
  <tableColumns count="2">
    <tableColumn id="1" xr3:uid="{10CB853E-0570-4325-AC82-C880CBA97A08}" name="Resumen"/>
    <tableColumn id="2" xr3:uid="{AD0AFB25-2208-4AC4-856D-A354BEFDADDB}" name="Estatus" dataDxfId="36">
      <calculatedColumnFormula>+COUNTIF(Tabla5[Estatus],C7)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90DA5C-EF91-4A85-AFD2-F4E2AE47087E}" name="Tabla7" displayName="Tabla7" ref="E6:F8" totalsRowShown="0" headerRowDxfId="35" headerRowBorderDxfId="34" tableBorderDxfId="33">
  <autoFilter ref="E6:F8" xr:uid="{F190DA5C-EF91-4A85-AFD2-F4E2AE47087E}"/>
  <tableColumns count="2">
    <tableColumn id="1" xr3:uid="{D9DBE542-8AA5-4662-86D2-689185229CED}" name="Resumen"/>
    <tableColumn id="2" xr3:uid="{093037A8-6908-406C-99E8-4289F57B37FB}" name="Estatus">
      <calculatedColumnFormula>+COUNTIFS(Tabla5[Estatus],E9,Tabla5[Prestamo],"&gt;="&amp;E11)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4345A3-A334-44C5-B7A0-D83DACF49DEE}" name="Tabla8" displayName="Tabla8" ref="A1:C19" totalsRowShown="0">
  <autoFilter ref="A1:C19" xr:uid="{7C4345A3-A334-44C5-B7A0-D83DACF49DEE}"/>
  <tableColumns count="3">
    <tableColumn id="1" xr3:uid="{BBAC1160-5FD8-4673-8A2F-AA5FCA7C85F8}" name="vendedor"/>
    <tableColumn id="2" xr3:uid="{8531361C-A683-43CA-9AE3-1D85471A2F6D}" name="productos"/>
    <tableColumn id="3" xr3:uid="{6227B1BC-44C5-4AD3-BEFB-5DA0E8022920}" name="ventas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5873CF-B325-4FD8-B12F-6A0E826C1095}" name="Tabla810" displayName="Tabla810" ref="A1:C19" totalsRowShown="0">
  <autoFilter ref="A1:C19" xr:uid="{CB5873CF-B325-4FD8-B12F-6A0E826C1095}"/>
  <tableColumns count="3">
    <tableColumn id="1" xr3:uid="{E971B644-E486-455E-AE00-6717AB59211D}" name="vendedor"/>
    <tableColumn id="2" xr3:uid="{FC97931A-3101-4CEA-AE55-68D4EFFF292A}" name="productos"/>
    <tableColumn id="3" xr3:uid="{5347CA6E-E1F1-4F52-B436-34A2D2E4C304}" name="venta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A4B-E299-4C7F-AE47-AC07049A1EF1}">
  <dimension ref="A2:I20"/>
  <sheetViews>
    <sheetView workbookViewId="0">
      <selection activeCell="C3" sqref="C3:C20"/>
    </sheetView>
  </sheetViews>
  <sheetFormatPr baseColWidth="10" defaultRowHeight="14.4" x14ac:dyDescent="0.3"/>
  <cols>
    <col min="3" max="3" width="12" bestFit="1" customWidth="1"/>
  </cols>
  <sheetData>
    <row r="2" spans="1:9" x14ac:dyDescent="0.3">
      <c r="A2" t="s">
        <v>21</v>
      </c>
      <c r="B2" t="s">
        <v>16</v>
      </c>
      <c r="C2" t="s">
        <v>0</v>
      </c>
      <c r="D2" t="s">
        <v>17</v>
      </c>
      <c r="E2" t="s">
        <v>18</v>
      </c>
      <c r="G2" s="9" t="s">
        <v>19</v>
      </c>
      <c r="H2" s="10" t="s">
        <v>20</v>
      </c>
    </row>
    <row r="3" spans="1:9" x14ac:dyDescent="0.3">
      <c r="A3" s="13">
        <v>38696</v>
      </c>
      <c r="B3" t="s">
        <v>1</v>
      </c>
      <c r="C3" s="1">
        <v>599</v>
      </c>
      <c r="D3">
        <f>+IF(compras[[#This Row],[compras]]&gt;=400,compras[[#This Row],[compras]]*10%,0)</f>
        <v>59.900000000000006</v>
      </c>
      <c r="E3">
        <f>+compras[[#This Row],[compras]]-compras[[#This Row],[descuento]]</f>
        <v>539.1</v>
      </c>
      <c r="G3" s="7" t="s">
        <v>1</v>
      </c>
      <c r="H3" s="8">
        <f>+SUMIF(compras[clientes],compras[[#This Row],[clientes]],compras[compras])</f>
        <v>599</v>
      </c>
    </row>
    <row r="4" spans="1:9" x14ac:dyDescent="0.3">
      <c r="A4" s="13">
        <v>38697</v>
      </c>
      <c r="B4" t="s">
        <v>2</v>
      </c>
      <c r="C4" s="1">
        <v>958</v>
      </c>
      <c r="D4">
        <f>+IF(compras[[#This Row],[compras]]&gt;=400,compras[[#This Row],[compras]]*10%,0)</f>
        <v>95.800000000000011</v>
      </c>
      <c r="E4">
        <f>+compras[[#This Row],[compras]]-compras[[#This Row],[descuento]]</f>
        <v>862.2</v>
      </c>
      <c r="G4" s="7" t="s">
        <v>2</v>
      </c>
      <c r="H4" s="8">
        <f>+SUMIF(compras[clientes],compras[[#This Row],[clientes]],compras[compras])</f>
        <v>1778.4</v>
      </c>
    </row>
    <row r="5" spans="1:9" x14ac:dyDescent="0.3">
      <c r="A5" s="13">
        <v>38698</v>
      </c>
      <c r="B5" t="s">
        <v>3</v>
      </c>
      <c r="C5" s="1">
        <v>213</v>
      </c>
      <c r="D5">
        <f>+IF(compras[[#This Row],[compras]]&gt;=400,compras[[#This Row],[compras]]*10%,0)</f>
        <v>0</v>
      </c>
      <c r="E5">
        <f>+compras[[#This Row],[compras]]-compras[[#This Row],[descuento]]</f>
        <v>213</v>
      </c>
      <c r="G5" s="11" t="s">
        <v>6</v>
      </c>
      <c r="H5" s="12">
        <f>+SUMIF(compras[clientes],B18,compras[compras])</f>
        <v>2349.1999999999998</v>
      </c>
    </row>
    <row r="6" spans="1:9" x14ac:dyDescent="0.3">
      <c r="A6" s="13">
        <v>38699</v>
      </c>
      <c r="B6" t="s">
        <v>4</v>
      </c>
      <c r="C6" s="1">
        <v>866</v>
      </c>
      <c r="D6">
        <f>+IF(compras[[#This Row],[compras]]&gt;=400,compras[[#This Row],[compras]]*10%,0)</f>
        <v>86.600000000000009</v>
      </c>
      <c r="E6">
        <f>+compras[[#This Row],[compras]]-compras[[#This Row],[descuento]]</f>
        <v>779.4</v>
      </c>
    </row>
    <row r="7" spans="1:9" x14ac:dyDescent="0.3">
      <c r="A7" s="13">
        <v>38700</v>
      </c>
      <c r="B7" t="s">
        <v>8</v>
      </c>
      <c r="C7" s="1">
        <v>593</v>
      </c>
      <c r="D7">
        <f>+IF(compras[[#This Row],[compras]]&gt;=400,compras[[#This Row],[compras]]*10%,0)</f>
        <v>59.300000000000004</v>
      </c>
      <c r="E7">
        <f>+compras[[#This Row],[compras]]-compras[[#This Row],[descuento]]</f>
        <v>533.70000000000005</v>
      </c>
    </row>
    <row r="8" spans="1:9" x14ac:dyDescent="0.3">
      <c r="A8" s="13">
        <v>38701</v>
      </c>
      <c r="B8" t="s">
        <v>5</v>
      </c>
      <c r="C8" s="1">
        <v>227</v>
      </c>
      <c r="D8">
        <f>+IF(compras[[#This Row],[compras]]&gt;=400,compras[[#This Row],[compras]]*10%,0)</f>
        <v>0</v>
      </c>
      <c r="E8">
        <f>+compras[[#This Row],[compras]]-compras[[#This Row],[descuento]]</f>
        <v>227</v>
      </c>
    </row>
    <row r="9" spans="1:9" x14ac:dyDescent="0.3">
      <c r="A9" s="13">
        <v>38702</v>
      </c>
      <c r="B9" t="s">
        <v>6</v>
      </c>
      <c r="C9" s="1">
        <v>934</v>
      </c>
      <c r="D9">
        <f>+IF(compras[[#This Row],[compras]]&gt;=400,compras[[#This Row],[compras]]*10%,0)</f>
        <v>93.4</v>
      </c>
      <c r="E9">
        <f>+compras[[#This Row],[compras]]-compras[[#This Row],[descuento]]</f>
        <v>840.6</v>
      </c>
      <c r="G9" s="9" t="s">
        <v>21</v>
      </c>
      <c r="H9" s="14" t="s">
        <v>22</v>
      </c>
      <c r="I9" s="10" t="s">
        <v>18</v>
      </c>
    </row>
    <row r="10" spans="1:9" x14ac:dyDescent="0.3">
      <c r="A10" s="13">
        <v>38703</v>
      </c>
      <c r="B10" t="s">
        <v>7</v>
      </c>
      <c r="C10" s="1">
        <v>214</v>
      </c>
      <c r="D10">
        <f>+IF(compras[[#This Row],[compras]]&gt;=400,compras[[#This Row],[compras]]*10%,0)</f>
        <v>0</v>
      </c>
      <c r="E10">
        <f>+compras[[#This Row],[compras]]-compras[[#This Row],[descuento]]</f>
        <v>214</v>
      </c>
      <c r="G10" s="15">
        <v>38703</v>
      </c>
      <c r="H10" s="16">
        <v>38713</v>
      </c>
      <c r="I10" s="12">
        <f>+SUMIFS(compras[total],A3:A20,"&gt;="&amp;G10,compras[total],"&lt;="&amp;H10)</f>
        <v>4842.6399999999994</v>
      </c>
    </row>
    <row r="11" spans="1:9" x14ac:dyDescent="0.3">
      <c r="A11" s="13">
        <v>38704</v>
      </c>
      <c r="B11" t="s">
        <v>9</v>
      </c>
      <c r="C11" s="1">
        <v>158</v>
      </c>
      <c r="D11">
        <f>+IF(compras[[#This Row],[compras]]&gt;=400,compras[[#This Row],[compras]]*10%,0)</f>
        <v>0</v>
      </c>
      <c r="E11">
        <f>+compras[[#This Row],[compras]]-compras[[#This Row],[descuento]]</f>
        <v>158</v>
      </c>
    </row>
    <row r="12" spans="1:9" x14ac:dyDescent="0.3">
      <c r="A12" s="13">
        <v>38705</v>
      </c>
      <c r="B12" t="s">
        <v>10</v>
      </c>
      <c r="C12" s="1">
        <v>273</v>
      </c>
      <c r="D12">
        <f>+IF(compras[[#This Row],[compras]]&gt;=400,compras[[#This Row],[compras]]*10%,0)</f>
        <v>0</v>
      </c>
      <c r="E12">
        <f>+compras[[#This Row],[compras]]-compras[[#This Row],[descuento]]</f>
        <v>273</v>
      </c>
    </row>
    <row r="13" spans="1:9" x14ac:dyDescent="0.3">
      <c r="A13" s="13">
        <v>38706</v>
      </c>
      <c r="B13" t="s">
        <v>11</v>
      </c>
      <c r="C13" s="1">
        <v>485</v>
      </c>
      <c r="D13">
        <f>+IF(compras[[#This Row],[compras]]&gt;=400,compras[[#This Row],[compras]]*10%,0)</f>
        <v>48.5</v>
      </c>
      <c r="E13">
        <f>+compras[[#This Row],[compras]]-compras[[#This Row],[descuento]]</f>
        <v>436.5</v>
      </c>
      <c r="G13" s="9" t="s">
        <v>21</v>
      </c>
      <c r="H13" s="10" t="s">
        <v>18</v>
      </c>
    </row>
    <row r="14" spans="1:9" x14ac:dyDescent="0.3">
      <c r="A14" s="13">
        <v>38707</v>
      </c>
      <c r="B14" t="s">
        <v>12</v>
      </c>
      <c r="C14" s="1">
        <v>139</v>
      </c>
      <c r="D14">
        <f>+IF(compras[[#This Row],[compras]]&gt;=400,compras[[#This Row],[compras]]*10%,0)</f>
        <v>0</v>
      </c>
      <c r="E14">
        <f>+compras[[#This Row],[compras]]-compras[[#This Row],[descuento]]</f>
        <v>139</v>
      </c>
      <c r="G14" s="15">
        <v>38707</v>
      </c>
      <c r="H14" s="12">
        <f>+SUMIF(A3:A20,"&gt;="&amp;A12,compras[total])</f>
        <v>4470.6399999999994</v>
      </c>
    </row>
    <row r="15" spans="1:9" x14ac:dyDescent="0.3">
      <c r="A15" s="13">
        <v>38708</v>
      </c>
      <c r="B15" t="s">
        <v>13</v>
      </c>
      <c r="C15" s="1">
        <v>723</v>
      </c>
      <c r="D15">
        <f>+IF(compras[[#This Row],[compras]]&gt;=400,compras[[#This Row],[compras]]*10%,0)</f>
        <v>72.3</v>
      </c>
      <c r="E15">
        <f>+compras[[#This Row],[compras]]-compras[[#This Row],[descuento]]</f>
        <v>650.70000000000005</v>
      </c>
    </row>
    <row r="16" spans="1:9" x14ac:dyDescent="0.3">
      <c r="A16" s="13">
        <v>38709</v>
      </c>
      <c r="B16" t="s">
        <v>14</v>
      </c>
      <c r="C16" s="1">
        <v>653</v>
      </c>
      <c r="D16">
        <f>+IF(compras[[#This Row],[compras]]&gt;=400,compras[[#This Row],[compras]]*10%,0)</f>
        <v>65.3</v>
      </c>
      <c r="E16">
        <f>+compras[[#This Row],[compras]]-compras[[#This Row],[descuento]]</f>
        <v>587.70000000000005</v>
      </c>
    </row>
    <row r="17" spans="1:5" x14ac:dyDescent="0.3">
      <c r="A17" s="13">
        <v>38710</v>
      </c>
      <c r="B17" t="s">
        <v>15</v>
      </c>
      <c r="C17" s="1">
        <v>413</v>
      </c>
      <c r="D17">
        <f>+IF(compras[[#This Row],[compras]]&gt;=400,compras[[#This Row],[compras]]*10%,0)</f>
        <v>41.300000000000004</v>
      </c>
      <c r="E17">
        <f>+compras[[#This Row],[compras]]-compras[[#This Row],[descuento]]</f>
        <v>371.7</v>
      </c>
    </row>
    <row r="18" spans="1:5" x14ac:dyDescent="0.3">
      <c r="A18" s="13">
        <v>38711</v>
      </c>
      <c r="B18" t="s">
        <v>6</v>
      </c>
      <c r="C18" s="1">
        <v>670</v>
      </c>
      <c r="D18">
        <f>+IF(compras[[#This Row],[compras]]&gt;=400,compras[[#This Row],[compras]]*10%,0)</f>
        <v>67</v>
      </c>
      <c r="E18">
        <f>+compras[[#This Row],[compras]]-compras[[#This Row],[descuento]]</f>
        <v>603</v>
      </c>
    </row>
    <row r="19" spans="1:5" x14ac:dyDescent="0.3">
      <c r="A19" s="13">
        <v>38712</v>
      </c>
      <c r="B19" t="s">
        <v>6</v>
      </c>
      <c r="C19" s="1">
        <v>745.2</v>
      </c>
      <c r="D19">
        <f>+IF(compras[[#This Row],[compras]]&gt;=400,compras[[#This Row],[compras]]*10%,0)</f>
        <v>74.52000000000001</v>
      </c>
      <c r="E19">
        <f>+compras[[#This Row],[compras]]-compras[[#This Row],[descuento]]</f>
        <v>670.68000000000006</v>
      </c>
    </row>
    <row r="20" spans="1:5" x14ac:dyDescent="0.3">
      <c r="A20" s="13">
        <v>38713</v>
      </c>
      <c r="B20" t="s">
        <v>2</v>
      </c>
      <c r="C20" s="1">
        <v>820.4</v>
      </c>
      <c r="D20">
        <f>+IF(compras[[#This Row],[compras]]&gt;=400,compras[[#This Row],[compras]]*10%,0)</f>
        <v>82.04</v>
      </c>
      <c r="E20">
        <f>+compras[[#This Row],[compras]]-compras[[#This Row],[descuento]]</f>
        <v>738.36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2ACA-891F-4690-88CD-3B1ED07A864A}">
  <dimension ref="A1:F19"/>
  <sheetViews>
    <sheetView topLeftCell="A3" workbookViewId="0">
      <selection activeCell="B2" sqref="B2:B19"/>
    </sheetView>
  </sheetViews>
  <sheetFormatPr baseColWidth="10" defaultRowHeight="14.4" x14ac:dyDescent="0.3"/>
  <cols>
    <col min="5" max="5" width="36.33203125" bestFit="1" customWidth="1"/>
  </cols>
  <sheetData>
    <row r="1" spans="1:6" x14ac:dyDescent="0.3">
      <c r="A1" t="s">
        <v>23</v>
      </c>
      <c r="B1" t="s">
        <v>24</v>
      </c>
      <c r="C1" t="s">
        <v>25</v>
      </c>
    </row>
    <row r="2" spans="1:6" x14ac:dyDescent="0.3">
      <c r="A2" s="3" t="s">
        <v>7</v>
      </c>
      <c r="B2" s="18">
        <v>214</v>
      </c>
      <c r="C2" t="s">
        <v>27</v>
      </c>
      <c r="E2" t="s">
        <v>28</v>
      </c>
      <c r="F2" t="s">
        <v>25</v>
      </c>
    </row>
    <row r="3" spans="1:6" x14ac:dyDescent="0.3">
      <c r="A3" s="2" t="s">
        <v>11</v>
      </c>
      <c r="B3" s="17">
        <v>485</v>
      </c>
      <c r="C3" t="s">
        <v>27</v>
      </c>
      <c r="E3" t="s">
        <v>30</v>
      </c>
      <c r="F3">
        <f>+COUNTIF(Tabla5[Estatus],C7)</f>
        <v>6</v>
      </c>
    </row>
    <row r="4" spans="1:6" x14ac:dyDescent="0.3">
      <c r="A4" s="2" t="s">
        <v>8</v>
      </c>
      <c r="B4" s="17">
        <v>593</v>
      </c>
      <c r="C4" t="s">
        <v>27</v>
      </c>
      <c r="E4" t="s">
        <v>29</v>
      </c>
      <c r="F4">
        <f>+COUNTIF(Tabla5[Estatus],C8)</f>
        <v>12</v>
      </c>
    </row>
    <row r="5" spans="1:6" x14ac:dyDescent="0.3">
      <c r="A5" s="3" t="s">
        <v>14</v>
      </c>
      <c r="B5" s="18">
        <v>653</v>
      </c>
      <c r="C5" t="s">
        <v>27</v>
      </c>
    </row>
    <row r="6" spans="1:6" x14ac:dyDescent="0.3">
      <c r="A6" s="2" t="s">
        <v>6</v>
      </c>
      <c r="B6" s="17">
        <v>745.2</v>
      </c>
      <c r="C6" t="s">
        <v>27</v>
      </c>
      <c r="E6" s="20" t="s">
        <v>28</v>
      </c>
      <c r="F6" s="21" t="s">
        <v>25</v>
      </c>
    </row>
    <row r="7" spans="1:6" x14ac:dyDescent="0.3">
      <c r="A7" s="3" t="s">
        <v>2</v>
      </c>
      <c r="B7" s="18">
        <v>958</v>
      </c>
      <c r="C7" t="s">
        <v>27</v>
      </c>
      <c r="E7" t="s">
        <v>32</v>
      </c>
      <c r="F7">
        <f>+COUNTIFS(Tabla5[Estatus],E10,Tabla5[Prestamo],"&lt;="&amp;E12)</f>
        <v>1</v>
      </c>
    </row>
    <row r="8" spans="1:6" x14ac:dyDescent="0.3">
      <c r="A8" s="3" t="s">
        <v>12</v>
      </c>
      <c r="B8" s="18">
        <v>139</v>
      </c>
      <c r="C8" t="s">
        <v>26</v>
      </c>
      <c r="E8" t="s">
        <v>31</v>
      </c>
      <c r="F8">
        <f>+COUNTIFS(Tabla5[Estatus],E10,Tabla5[Prestamo],"&gt;="&amp;E12)</f>
        <v>5</v>
      </c>
    </row>
    <row r="9" spans="1:6" x14ac:dyDescent="0.3">
      <c r="A9" s="2" t="s">
        <v>9</v>
      </c>
      <c r="B9" s="17">
        <v>158</v>
      </c>
      <c r="C9" t="s">
        <v>26</v>
      </c>
    </row>
    <row r="10" spans="1:6" x14ac:dyDescent="0.3">
      <c r="A10" s="2" t="s">
        <v>3</v>
      </c>
      <c r="B10" s="17">
        <v>213</v>
      </c>
      <c r="C10" t="s">
        <v>26</v>
      </c>
      <c r="E10" s="6" t="s">
        <v>27</v>
      </c>
    </row>
    <row r="11" spans="1:6" x14ac:dyDescent="0.3">
      <c r="A11" s="3" t="s">
        <v>5</v>
      </c>
      <c r="B11" s="18">
        <v>227</v>
      </c>
      <c r="C11" t="s">
        <v>26</v>
      </c>
      <c r="E11" s="6" t="s">
        <v>26</v>
      </c>
    </row>
    <row r="12" spans="1:6" x14ac:dyDescent="0.3">
      <c r="A12" s="3" t="s">
        <v>10</v>
      </c>
      <c r="B12" s="18">
        <v>273</v>
      </c>
      <c r="C12" t="s">
        <v>26</v>
      </c>
      <c r="E12" s="19">
        <v>300</v>
      </c>
    </row>
    <row r="13" spans="1:6" x14ac:dyDescent="0.3">
      <c r="A13" s="2" t="s">
        <v>15</v>
      </c>
      <c r="B13" s="17">
        <v>413</v>
      </c>
      <c r="C13" t="s">
        <v>26</v>
      </c>
    </row>
    <row r="14" spans="1:6" x14ac:dyDescent="0.3">
      <c r="A14" s="2" t="s">
        <v>1</v>
      </c>
      <c r="B14" s="17">
        <v>599</v>
      </c>
      <c r="C14" t="s">
        <v>26</v>
      </c>
    </row>
    <row r="15" spans="1:6" x14ac:dyDescent="0.3">
      <c r="A15" s="3" t="s">
        <v>6</v>
      </c>
      <c r="B15" s="18">
        <v>670</v>
      </c>
      <c r="C15" t="s">
        <v>26</v>
      </c>
    </row>
    <row r="16" spans="1:6" x14ac:dyDescent="0.3">
      <c r="A16" s="2" t="s">
        <v>13</v>
      </c>
      <c r="B16" s="17">
        <v>723</v>
      </c>
      <c r="C16" t="s">
        <v>26</v>
      </c>
    </row>
    <row r="17" spans="1:3" x14ac:dyDescent="0.3">
      <c r="A17" s="3" t="s">
        <v>2</v>
      </c>
      <c r="B17" s="18">
        <v>820.4</v>
      </c>
      <c r="C17" t="s">
        <v>26</v>
      </c>
    </row>
    <row r="18" spans="1:3" x14ac:dyDescent="0.3">
      <c r="A18" s="3" t="s">
        <v>4</v>
      </c>
      <c r="B18" s="18">
        <v>866</v>
      </c>
      <c r="C18" t="s">
        <v>26</v>
      </c>
    </row>
    <row r="19" spans="1:3" x14ac:dyDescent="0.3">
      <c r="A19" s="2" t="s">
        <v>6</v>
      </c>
      <c r="B19" s="17">
        <v>934</v>
      </c>
      <c r="C19" t="s">
        <v>26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B50B-58B3-4FE2-81A1-E141DA36780E}">
  <dimension ref="A1:J19"/>
  <sheetViews>
    <sheetView workbookViewId="0">
      <selection sqref="A1:C19"/>
    </sheetView>
  </sheetViews>
  <sheetFormatPr baseColWidth="10" defaultRowHeight="14.4" x14ac:dyDescent="0.3"/>
  <cols>
    <col min="5" max="5" width="19.33203125" bestFit="1" customWidth="1"/>
    <col min="6" max="6" width="12" bestFit="1" customWidth="1"/>
    <col min="8" max="9" width="19.88671875" bestFit="1" customWidth="1"/>
    <col min="10" max="10" width="19.5546875" bestFit="1" customWidth="1"/>
  </cols>
  <sheetData>
    <row r="1" spans="1:10" x14ac:dyDescent="0.3">
      <c r="A1" t="s">
        <v>33</v>
      </c>
      <c r="B1" t="s">
        <v>34</v>
      </c>
      <c r="C1" t="s">
        <v>35</v>
      </c>
      <c r="E1" t="s">
        <v>34</v>
      </c>
      <c r="F1" t="s">
        <v>42</v>
      </c>
    </row>
    <row r="2" spans="1:10" x14ac:dyDescent="0.3">
      <c r="A2" t="s">
        <v>7</v>
      </c>
      <c r="B2" t="s">
        <v>36</v>
      </c>
      <c r="C2" s="17">
        <v>214</v>
      </c>
      <c r="E2" t="s">
        <v>39</v>
      </c>
      <c r="F2">
        <f>+AVERAGEIF(Tabla8[productos],E6,Tabla8[ventas])</f>
        <v>442.06666666666666</v>
      </c>
      <c r="H2">
        <f>+SUMIF(Tabla8[productos],E6,Tabla8[ventas])</f>
        <v>2652.4</v>
      </c>
      <c r="J2">
        <f>+COUNTIF(Tabla8[productos],E6)</f>
        <v>6</v>
      </c>
    </row>
    <row r="3" spans="1:10" x14ac:dyDescent="0.3">
      <c r="A3" t="s">
        <v>11</v>
      </c>
      <c r="B3" t="s">
        <v>37</v>
      </c>
      <c r="C3" s="17">
        <v>485</v>
      </c>
      <c r="E3" t="s">
        <v>40</v>
      </c>
      <c r="F3">
        <f>+AVERAGEIF(Tabla8[productos],E7,Tabla8[ventas])</f>
        <v>532.86666666666667</v>
      </c>
      <c r="H3">
        <f>+SUMIF(Tabla8[productos],E7,Tabla8[ventas])</f>
        <v>3197.2</v>
      </c>
      <c r="J3">
        <f>+COUNTIF(Tabla8[productos],E7)</f>
        <v>6</v>
      </c>
    </row>
    <row r="4" spans="1:10" x14ac:dyDescent="0.3">
      <c r="A4" t="s">
        <v>8</v>
      </c>
      <c r="B4" t="s">
        <v>38</v>
      </c>
      <c r="C4" s="17">
        <v>593</v>
      </c>
      <c r="E4" t="s">
        <v>41</v>
      </c>
      <c r="F4">
        <f>+AVERAGEIF(Tabla8[productos],E8,Tabla8[ventas])</f>
        <v>639</v>
      </c>
      <c r="H4">
        <f>+SUMIF(Tabla8[productos],E8,Tabla8[ventas])</f>
        <v>3834</v>
      </c>
      <c r="J4">
        <f>+COUNTIF(Tabla8[productos],E8)</f>
        <v>6</v>
      </c>
    </row>
    <row r="5" spans="1:10" x14ac:dyDescent="0.3">
      <c r="A5" t="s">
        <v>14</v>
      </c>
      <c r="B5" t="s">
        <v>36</v>
      </c>
      <c r="C5" s="18">
        <v>653</v>
      </c>
      <c r="H5" s="6" t="s">
        <v>43</v>
      </c>
      <c r="I5" s="6" t="s">
        <v>44</v>
      </c>
      <c r="J5" s="6" t="s">
        <v>45</v>
      </c>
    </row>
    <row r="6" spans="1:10" x14ac:dyDescent="0.3">
      <c r="A6" t="s">
        <v>6</v>
      </c>
      <c r="B6" t="s">
        <v>37</v>
      </c>
      <c r="C6" s="17">
        <v>745.2</v>
      </c>
      <c r="E6" s="4" t="s">
        <v>36</v>
      </c>
      <c r="H6" s="6">
        <f>+H2/J2</f>
        <v>442.06666666666666</v>
      </c>
      <c r="I6" s="6">
        <f>+H3/J3</f>
        <v>532.86666666666667</v>
      </c>
      <c r="J6" s="6">
        <f>+H4/J4</f>
        <v>639</v>
      </c>
    </row>
    <row r="7" spans="1:10" x14ac:dyDescent="0.3">
      <c r="A7" t="s">
        <v>2</v>
      </c>
      <c r="B7" t="s">
        <v>38</v>
      </c>
      <c r="C7" s="18">
        <v>958</v>
      </c>
      <c r="E7" s="5" t="s">
        <v>37</v>
      </c>
    </row>
    <row r="8" spans="1:10" x14ac:dyDescent="0.3">
      <c r="A8" t="s">
        <v>12</v>
      </c>
      <c r="B8" t="s">
        <v>36</v>
      </c>
      <c r="C8" s="17">
        <v>139</v>
      </c>
      <c r="E8" t="s">
        <v>38</v>
      </c>
    </row>
    <row r="9" spans="1:10" x14ac:dyDescent="0.3">
      <c r="A9" t="s">
        <v>9</v>
      </c>
      <c r="B9" t="s">
        <v>37</v>
      </c>
      <c r="C9" s="17">
        <v>158</v>
      </c>
    </row>
    <row r="10" spans="1:10" x14ac:dyDescent="0.3">
      <c r="A10" t="s">
        <v>3</v>
      </c>
      <c r="B10" t="s">
        <v>38</v>
      </c>
      <c r="C10" s="17">
        <v>213</v>
      </c>
    </row>
    <row r="11" spans="1:10" x14ac:dyDescent="0.3">
      <c r="A11" t="s">
        <v>5</v>
      </c>
      <c r="B11" t="s">
        <v>36</v>
      </c>
      <c r="C11" s="18">
        <v>227</v>
      </c>
    </row>
    <row r="12" spans="1:10" x14ac:dyDescent="0.3">
      <c r="A12" t="s">
        <v>10</v>
      </c>
      <c r="B12" t="s">
        <v>37</v>
      </c>
      <c r="C12" s="17">
        <v>273</v>
      </c>
    </row>
    <row r="13" spans="1:10" x14ac:dyDescent="0.3">
      <c r="A13" t="s">
        <v>15</v>
      </c>
      <c r="B13" t="s">
        <v>38</v>
      </c>
      <c r="C13" s="17">
        <v>413</v>
      </c>
    </row>
    <row r="14" spans="1:10" x14ac:dyDescent="0.3">
      <c r="A14" t="s">
        <v>1</v>
      </c>
      <c r="B14" t="s">
        <v>36</v>
      </c>
      <c r="C14" s="17">
        <v>599</v>
      </c>
    </row>
    <row r="15" spans="1:10" x14ac:dyDescent="0.3">
      <c r="A15" t="s">
        <v>6</v>
      </c>
      <c r="B15" t="s">
        <v>37</v>
      </c>
      <c r="C15" s="18">
        <v>670</v>
      </c>
    </row>
    <row r="16" spans="1:10" x14ac:dyDescent="0.3">
      <c r="A16" t="s">
        <v>13</v>
      </c>
      <c r="B16" t="s">
        <v>38</v>
      </c>
      <c r="C16" s="17">
        <v>723</v>
      </c>
    </row>
    <row r="17" spans="1:3" x14ac:dyDescent="0.3">
      <c r="A17" t="s">
        <v>2</v>
      </c>
      <c r="B17" t="s">
        <v>36</v>
      </c>
      <c r="C17" s="18">
        <v>820.4</v>
      </c>
    </row>
    <row r="18" spans="1:3" x14ac:dyDescent="0.3">
      <c r="A18" t="s">
        <v>4</v>
      </c>
      <c r="B18" t="s">
        <v>37</v>
      </c>
      <c r="C18" s="17">
        <v>866</v>
      </c>
    </row>
    <row r="19" spans="1:3" x14ac:dyDescent="0.3">
      <c r="A19" t="s">
        <v>6</v>
      </c>
      <c r="B19" t="s">
        <v>38</v>
      </c>
      <c r="C19" s="17">
        <v>934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EABF-BA4E-41E2-8B24-8888DE2A424F}">
  <dimension ref="A1:F19"/>
  <sheetViews>
    <sheetView workbookViewId="0">
      <selection activeCell="B6" sqref="A2:C19"/>
    </sheetView>
  </sheetViews>
  <sheetFormatPr baseColWidth="10" defaultRowHeight="14.4" x14ac:dyDescent="0.3"/>
  <cols>
    <col min="6" max="6" width="12" bestFit="1" customWidth="1"/>
  </cols>
  <sheetData>
    <row r="1" spans="1:6" x14ac:dyDescent="0.3">
      <c r="A1" t="s">
        <v>33</v>
      </c>
      <c r="B1" t="s">
        <v>34</v>
      </c>
      <c r="C1" t="s">
        <v>35</v>
      </c>
    </row>
    <row r="2" spans="1:6" x14ac:dyDescent="0.3">
      <c r="A2" t="s">
        <v>7</v>
      </c>
      <c r="B2" t="s">
        <v>36</v>
      </c>
      <c r="C2" s="17">
        <v>214</v>
      </c>
      <c r="E2" t="s">
        <v>34</v>
      </c>
      <c r="F2" t="s">
        <v>46</v>
      </c>
    </row>
    <row r="3" spans="1:6" x14ac:dyDescent="0.3">
      <c r="A3" t="s">
        <v>11</v>
      </c>
      <c r="B3" t="s">
        <v>37</v>
      </c>
      <c r="C3" s="17">
        <v>485</v>
      </c>
      <c r="E3" t="s">
        <v>38</v>
      </c>
      <c r="F3">
        <f>+IF(ISERROR(AVERAGEIF(Tabla810[productos],E3,Tabla810[ventas])),"sin datos",AVERAGEIF(Tabla810[productos],E3,Tabla810[ventas]))</f>
        <v>639</v>
      </c>
    </row>
    <row r="4" spans="1:6" x14ac:dyDescent="0.3">
      <c r="A4" t="s">
        <v>8</v>
      </c>
      <c r="B4" t="s">
        <v>38</v>
      </c>
      <c r="C4" s="17">
        <v>593</v>
      </c>
    </row>
    <row r="5" spans="1:6" x14ac:dyDescent="0.3">
      <c r="A5" t="s">
        <v>14</v>
      </c>
      <c r="B5" t="s">
        <v>36</v>
      </c>
      <c r="C5" s="18">
        <v>653</v>
      </c>
    </row>
    <row r="6" spans="1:6" x14ac:dyDescent="0.3">
      <c r="A6" t="s">
        <v>6</v>
      </c>
      <c r="B6" t="s">
        <v>37</v>
      </c>
      <c r="C6" s="17">
        <v>745.2</v>
      </c>
    </row>
    <row r="7" spans="1:6" x14ac:dyDescent="0.3">
      <c r="A7" t="s">
        <v>2</v>
      </c>
      <c r="B7" t="s">
        <v>38</v>
      </c>
      <c r="C7" s="18">
        <v>958</v>
      </c>
    </row>
    <row r="8" spans="1:6" x14ac:dyDescent="0.3">
      <c r="A8" t="s">
        <v>12</v>
      </c>
      <c r="B8" t="s">
        <v>36</v>
      </c>
      <c r="C8" s="17">
        <v>139</v>
      </c>
    </row>
    <row r="9" spans="1:6" x14ac:dyDescent="0.3">
      <c r="A9" t="s">
        <v>9</v>
      </c>
      <c r="B9" t="s">
        <v>37</v>
      </c>
      <c r="C9" s="17">
        <v>158</v>
      </c>
    </row>
    <row r="10" spans="1:6" x14ac:dyDescent="0.3">
      <c r="A10" t="s">
        <v>3</v>
      </c>
      <c r="B10" t="s">
        <v>38</v>
      </c>
      <c r="C10" s="17">
        <v>213</v>
      </c>
    </row>
    <row r="11" spans="1:6" x14ac:dyDescent="0.3">
      <c r="A11" t="s">
        <v>5</v>
      </c>
      <c r="B11" t="s">
        <v>36</v>
      </c>
      <c r="C11" s="18">
        <v>227</v>
      </c>
    </row>
    <row r="12" spans="1:6" x14ac:dyDescent="0.3">
      <c r="A12" t="s">
        <v>10</v>
      </c>
      <c r="B12" t="s">
        <v>37</v>
      </c>
      <c r="C12" s="17">
        <v>273</v>
      </c>
    </row>
    <row r="13" spans="1:6" x14ac:dyDescent="0.3">
      <c r="A13" t="s">
        <v>15</v>
      </c>
      <c r="B13" t="s">
        <v>38</v>
      </c>
      <c r="C13" s="17">
        <v>413</v>
      </c>
    </row>
    <row r="14" spans="1:6" x14ac:dyDescent="0.3">
      <c r="A14" t="s">
        <v>1</v>
      </c>
      <c r="B14" t="s">
        <v>36</v>
      </c>
      <c r="C14" s="17">
        <v>599</v>
      </c>
    </row>
    <row r="15" spans="1:6" x14ac:dyDescent="0.3">
      <c r="A15" t="s">
        <v>6</v>
      </c>
      <c r="B15" t="s">
        <v>37</v>
      </c>
      <c r="C15" s="18">
        <v>670</v>
      </c>
    </row>
    <row r="16" spans="1:6" x14ac:dyDescent="0.3">
      <c r="A16" t="s">
        <v>13</v>
      </c>
      <c r="B16" t="s">
        <v>38</v>
      </c>
      <c r="C16" s="17">
        <v>723</v>
      </c>
    </row>
    <row r="17" spans="1:3" x14ac:dyDescent="0.3">
      <c r="A17" t="s">
        <v>2</v>
      </c>
      <c r="B17" t="s">
        <v>36</v>
      </c>
      <c r="C17" s="18">
        <v>820.4</v>
      </c>
    </row>
    <row r="18" spans="1:3" x14ac:dyDescent="0.3">
      <c r="A18" t="s">
        <v>4</v>
      </c>
      <c r="B18" t="s">
        <v>37</v>
      </c>
      <c r="C18" s="17">
        <v>866</v>
      </c>
    </row>
    <row r="19" spans="1:3" x14ac:dyDescent="0.3">
      <c r="A19" t="s">
        <v>6</v>
      </c>
      <c r="B19" t="s">
        <v>38</v>
      </c>
      <c r="C19" s="17">
        <v>934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C151-03E9-4ED3-9D6B-CAE9B78CB1DD}">
  <dimension ref="A1:H22"/>
  <sheetViews>
    <sheetView topLeftCell="A10" workbookViewId="0">
      <selection activeCell="F16" sqref="F16"/>
    </sheetView>
  </sheetViews>
  <sheetFormatPr baseColWidth="10" defaultRowHeight="14.4" x14ac:dyDescent="0.3"/>
  <cols>
    <col min="5" max="5" width="14.77734375" bestFit="1" customWidth="1"/>
    <col min="8" max="8" width="14.77734375" bestFit="1" customWidth="1"/>
  </cols>
  <sheetData>
    <row r="1" spans="1:8" x14ac:dyDescent="0.3">
      <c r="A1" t="s">
        <v>47</v>
      </c>
      <c r="B1" t="s">
        <v>48</v>
      </c>
      <c r="C1" t="s">
        <v>49</v>
      </c>
      <c r="D1" t="s">
        <v>50</v>
      </c>
    </row>
    <row r="2" spans="1:8" x14ac:dyDescent="0.3">
      <c r="A2" t="b">
        <v>0</v>
      </c>
      <c r="B2" t="b">
        <v>1</v>
      </c>
      <c r="C2" t="b">
        <v>1</v>
      </c>
      <c r="D2" t="b">
        <f>AND(A2:C2)</f>
        <v>0</v>
      </c>
    </row>
    <row r="3" spans="1:8" x14ac:dyDescent="0.3">
      <c r="A3" t="b">
        <v>1</v>
      </c>
      <c r="B3" t="b">
        <v>1</v>
      </c>
      <c r="C3" t="b">
        <v>1</v>
      </c>
      <c r="D3" t="b">
        <f>+AND(A3:C3)</f>
        <v>1</v>
      </c>
      <c r="E3" s="24" t="s">
        <v>51</v>
      </c>
    </row>
    <row r="4" spans="1:8" x14ac:dyDescent="0.3">
      <c r="A4" t="b">
        <v>0</v>
      </c>
      <c r="B4" t="b">
        <v>0</v>
      </c>
      <c r="C4" t="b">
        <v>0</v>
      </c>
      <c r="D4" t="b">
        <f>+AND(A4:C4)</f>
        <v>0</v>
      </c>
      <c r="E4" s="24" t="s">
        <v>51</v>
      </c>
    </row>
    <row r="5" spans="1:8" x14ac:dyDescent="0.3">
      <c r="A5" t="b">
        <v>1</v>
      </c>
      <c r="B5" t="b">
        <v>0</v>
      </c>
      <c r="C5" t="b">
        <v>0</v>
      </c>
      <c r="D5" t="b">
        <f>OR(A5:C5)</f>
        <v>1</v>
      </c>
      <c r="E5" s="24" t="s">
        <v>52</v>
      </c>
    </row>
    <row r="6" spans="1:8" x14ac:dyDescent="0.3">
      <c r="A6" t="b">
        <v>1</v>
      </c>
      <c r="B6" t="b">
        <v>1</v>
      </c>
      <c r="C6" t="b">
        <v>1</v>
      </c>
      <c r="D6" t="b">
        <f>OR(A6:C6)</f>
        <v>1</v>
      </c>
      <c r="E6" s="24" t="s">
        <v>52</v>
      </c>
    </row>
    <row r="9" spans="1:8" x14ac:dyDescent="0.3">
      <c r="A9" s="25" t="s">
        <v>53</v>
      </c>
      <c r="B9" s="25"/>
      <c r="C9" s="25"/>
      <c r="D9" s="25"/>
      <c r="E9" s="25"/>
    </row>
    <row r="10" spans="1:8" x14ac:dyDescent="0.3">
      <c r="A10" t="s">
        <v>33</v>
      </c>
      <c r="B10" t="s">
        <v>54</v>
      </c>
      <c r="C10" t="s">
        <v>55</v>
      </c>
      <c r="D10" t="s">
        <v>56</v>
      </c>
      <c r="E10" t="s">
        <v>57</v>
      </c>
      <c r="G10" s="25" t="s">
        <v>58</v>
      </c>
      <c r="H10" s="25"/>
    </row>
    <row r="11" spans="1:8" x14ac:dyDescent="0.3">
      <c r="A11" s="6" t="s">
        <v>1</v>
      </c>
      <c r="B11" s="6">
        <v>415</v>
      </c>
      <c r="C11" s="6">
        <v>512</v>
      </c>
      <c r="D11" s="6">
        <v>329</v>
      </c>
      <c r="E11" s="6" t="str">
        <f>+IF(AND(Tabla13[[#This Row],[dia1]]&gt;=500,Tabla13[[#This Row],[dia2]]&gt;=500,Tabla13[[#This Row],[dia3]]&gt;=500),"excelente","necesita mejorar")</f>
        <v>necesita mejorar</v>
      </c>
      <c r="G11" t="s">
        <v>35</v>
      </c>
      <c r="H11" t="s">
        <v>59</v>
      </c>
    </row>
    <row r="12" spans="1:8" x14ac:dyDescent="0.3">
      <c r="A12" s="6" t="s">
        <v>2</v>
      </c>
      <c r="B12" s="6">
        <v>991</v>
      </c>
      <c r="C12" s="6">
        <v>538</v>
      </c>
      <c r="D12" s="6">
        <v>846</v>
      </c>
      <c r="E12" s="6" t="str">
        <f>+IF(AND(Tabla13[[#This Row],[dia1]]&gt;=500,Tabla13[[#This Row],[dia2]]&gt;=500,Tabla13[[#This Row],[dia3]]&gt;=500),"excelente","necesita mejorar")</f>
        <v>excelente</v>
      </c>
      <c r="G12" s="6" t="s">
        <v>62</v>
      </c>
      <c r="H12" s="6" t="s">
        <v>60</v>
      </c>
    </row>
    <row r="13" spans="1:8" x14ac:dyDescent="0.3">
      <c r="A13" s="6" t="s">
        <v>3</v>
      </c>
      <c r="B13" s="6">
        <v>937</v>
      </c>
      <c r="C13" s="6">
        <v>543</v>
      </c>
      <c r="D13" s="6">
        <v>765</v>
      </c>
      <c r="E13" s="6" t="str">
        <f>+IF(AND(Tabla13[[#This Row],[dia1]]&gt;=500,Tabla13[[#This Row],[dia2]]&gt;=500,Tabla13[[#This Row],[dia3]]&gt;=500),"excelente","necesita mejorar")</f>
        <v>excelente</v>
      </c>
      <c r="G13" s="6" t="s">
        <v>63</v>
      </c>
      <c r="H13" s="6" t="s">
        <v>61</v>
      </c>
    </row>
    <row r="14" spans="1:8" x14ac:dyDescent="0.3">
      <c r="A14" s="6" t="s">
        <v>4</v>
      </c>
      <c r="B14" s="6">
        <v>617</v>
      </c>
      <c r="C14" s="6">
        <v>406</v>
      </c>
      <c r="D14" s="6">
        <v>504</v>
      </c>
      <c r="E14" s="6" t="str">
        <f>+IF(AND(Tabla13[[#This Row],[dia1]]&gt;=500,Tabla13[[#This Row],[dia2]]&gt;=500,Tabla13[[#This Row],[dia3]]&gt;=500),"excelente","necesita mejorar")</f>
        <v>necesita mejorar</v>
      </c>
    </row>
    <row r="17" spans="1:8" x14ac:dyDescent="0.3">
      <c r="A17" s="25" t="s">
        <v>53</v>
      </c>
      <c r="B17" s="25"/>
      <c r="C17" s="25"/>
      <c r="D17" s="25"/>
      <c r="E17" s="25"/>
      <c r="G17" s="25" t="s">
        <v>58</v>
      </c>
      <c r="H17" s="25"/>
    </row>
    <row r="18" spans="1:8" x14ac:dyDescent="0.3">
      <c r="A18" t="s">
        <v>33</v>
      </c>
      <c r="B18" t="s">
        <v>54</v>
      </c>
      <c r="C18" t="s">
        <v>55</v>
      </c>
      <c r="D18" t="s">
        <v>56</v>
      </c>
      <c r="E18" t="s">
        <v>57</v>
      </c>
      <c r="G18" t="s">
        <v>35</v>
      </c>
      <c r="H18" t="s">
        <v>59</v>
      </c>
    </row>
    <row r="19" spans="1:8" x14ac:dyDescent="0.3">
      <c r="A19" s="6" t="s">
        <v>1</v>
      </c>
      <c r="B19" s="6">
        <v>415</v>
      </c>
      <c r="C19" s="6">
        <v>512</v>
      </c>
      <c r="D19" s="6">
        <v>329</v>
      </c>
      <c r="E19" s="6" t="str">
        <f>+IF(OR(Tabla1317[[#This Row],[dia1]]&gt;=500,Tabla1317[[#This Row],[dia2]]&gt;=500,Tabla1317[[#This Row],[dia3]]&gt;=500),"excelente","necesita mejorar")</f>
        <v>excelente</v>
      </c>
      <c r="G19" s="6" t="s">
        <v>62</v>
      </c>
      <c r="H19" s="6" t="s">
        <v>60</v>
      </c>
    </row>
    <row r="20" spans="1:8" x14ac:dyDescent="0.3">
      <c r="A20" s="6" t="s">
        <v>2</v>
      </c>
      <c r="B20" s="6">
        <v>991</v>
      </c>
      <c r="C20" s="6">
        <v>538</v>
      </c>
      <c r="D20" s="6">
        <v>846</v>
      </c>
      <c r="E20" s="6" t="str">
        <f>+IF(OR(Tabla1317[[#This Row],[dia1]]&gt;=500,Tabla1317[[#This Row],[dia2]]&gt;=500,Tabla1317[[#This Row],[dia3]]&gt;=500),"excelente","necesita mejorar")</f>
        <v>excelente</v>
      </c>
      <c r="G20" s="6" t="s">
        <v>63</v>
      </c>
      <c r="H20" s="6" t="s">
        <v>61</v>
      </c>
    </row>
    <row r="21" spans="1:8" x14ac:dyDescent="0.3">
      <c r="A21" s="6" t="s">
        <v>3</v>
      </c>
      <c r="B21" s="6">
        <v>345</v>
      </c>
      <c r="C21" s="6">
        <v>23</v>
      </c>
      <c r="D21" s="6">
        <v>34</v>
      </c>
      <c r="E21" s="6" t="str">
        <f>+IF(OR(Tabla1317[[#This Row],[dia1]]&gt;=500,Tabla1317[[#This Row],[dia2]]&gt;=500,Tabla1317[[#This Row],[dia3]]&gt;=500),"excelente","necesita mejorar")</f>
        <v>necesita mejorar</v>
      </c>
    </row>
    <row r="22" spans="1:8" x14ac:dyDescent="0.3">
      <c r="A22" s="6" t="s">
        <v>4</v>
      </c>
      <c r="B22" s="6">
        <v>34</v>
      </c>
      <c r="C22" s="6">
        <v>21</v>
      </c>
      <c r="D22" s="6">
        <v>321</v>
      </c>
      <c r="E22" s="6" t="str">
        <f>+IF(OR(Tabla1317[[#This Row],[dia1]]&gt;=500,Tabla1317[[#This Row],[dia2]]&gt;=500,Tabla1317[[#This Row],[dia3]]&gt;=500),"excelente","necesita mejorar")</f>
        <v>necesita mejorar</v>
      </c>
    </row>
  </sheetData>
  <mergeCells count="4">
    <mergeCell ref="A9:E9"/>
    <mergeCell ref="G10:H10"/>
    <mergeCell ref="A17:E17"/>
    <mergeCell ref="G17:H17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7038-747A-46A0-8405-30AB5BC5CD5E}">
  <dimension ref="A3:H20"/>
  <sheetViews>
    <sheetView topLeftCell="A3" workbookViewId="0">
      <selection activeCell="G16" sqref="G16"/>
    </sheetView>
  </sheetViews>
  <sheetFormatPr baseColWidth="10" defaultRowHeight="14.4" x14ac:dyDescent="0.3"/>
  <cols>
    <col min="1" max="1" width="14.21875" customWidth="1"/>
    <col min="3" max="3" width="17.33203125" bestFit="1" customWidth="1"/>
    <col min="5" max="5" width="12.6640625" customWidth="1"/>
    <col min="6" max="6" width="12.5546875" customWidth="1"/>
    <col min="7" max="7" width="16.33203125" customWidth="1"/>
    <col min="8" max="8" width="12.44140625" customWidth="1"/>
  </cols>
  <sheetData>
    <row r="3" spans="1:8" x14ac:dyDescent="0.3">
      <c r="A3" s="25" t="s">
        <v>64</v>
      </c>
      <c r="B3" s="25"/>
      <c r="C3" s="25"/>
      <c r="E3" s="25" t="s">
        <v>66</v>
      </c>
      <c r="F3" s="25"/>
    </row>
    <row r="4" spans="1:8" x14ac:dyDescent="0.3">
      <c r="A4" t="s">
        <v>33</v>
      </c>
      <c r="B4" t="s">
        <v>35</v>
      </c>
      <c r="C4" t="s">
        <v>65</v>
      </c>
      <c r="E4" t="s">
        <v>67</v>
      </c>
      <c r="F4" t="s">
        <v>65</v>
      </c>
    </row>
    <row r="5" spans="1:8" x14ac:dyDescent="0.3">
      <c r="A5" s="6" t="s">
        <v>1</v>
      </c>
      <c r="B5" s="6">
        <v>829</v>
      </c>
      <c r="C5" s="6">
        <f>+IF(Tabla18[[#This Row],[ventas]]&gt;=500,300,IF(Tabla18[[#This Row],[ventas]]&gt;=300,200,IF(Tabla18[[#This Row],[ventas]]&lt;300,"NECESITA MEJORAR","NADA")))</f>
        <v>300</v>
      </c>
      <c r="E5" s="6" t="s">
        <v>62</v>
      </c>
      <c r="F5" s="6">
        <v>300</v>
      </c>
    </row>
    <row r="6" spans="1:8" x14ac:dyDescent="0.3">
      <c r="A6" s="6" t="s">
        <v>2</v>
      </c>
      <c r="B6" s="6">
        <v>408</v>
      </c>
      <c r="C6" s="6">
        <f>+IF(Tabla18[[#This Row],[ventas]]&gt;=500,300,IF(Tabla18[[#This Row],[ventas]]&gt;=300,200,IF(Tabla18[[#This Row],[ventas]]&lt;300,"NECESITA MEJORAR","NADA")))</f>
        <v>200</v>
      </c>
      <c r="E6" s="6" t="s">
        <v>68</v>
      </c>
      <c r="F6" s="6">
        <v>200</v>
      </c>
    </row>
    <row r="7" spans="1:8" x14ac:dyDescent="0.3">
      <c r="A7" s="6" t="s">
        <v>3</v>
      </c>
      <c r="B7" s="6">
        <v>998</v>
      </c>
      <c r="C7" s="6">
        <f>+IF(Tabla18[[#This Row],[ventas]]&gt;=500,300,IF(Tabla18[[#This Row],[ventas]]&gt;=300,200,IF(Tabla18[[#This Row],[ventas]]&lt;300,"NECESITA MEJORAR","NADA")))</f>
        <v>300</v>
      </c>
      <c r="E7" s="6" t="s">
        <v>69</v>
      </c>
      <c r="F7" s="6" t="s">
        <v>70</v>
      </c>
    </row>
    <row r="8" spans="1:8" x14ac:dyDescent="0.3">
      <c r="A8" s="6" t="s">
        <v>4</v>
      </c>
      <c r="B8" s="6">
        <v>256</v>
      </c>
      <c r="C8" s="6" t="str">
        <f>+IF(Tabla18[[#This Row],[ventas]]&gt;=500,300,IF(Tabla18[[#This Row],[ventas]]&gt;=300,200,IF(Tabla18[[#This Row],[ventas]]&lt;300,"NECESITA MEJORAR","NADA")))</f>
        <v>NECESITA MEJORAR</v>
      </c>
    </row>
    <row r="9" spans="1:8" x14ac:dyDescent="0.3">
      <c r="A9" s="26" t="s">
        <v>71</v>
      </c>
      <c r="B9" s="26">
        <v>345</v>
      </c>
      <c r="C9" s="27">
        <f>+IF(Tabla18[[#This Row],[ventas]]&gt;=500,300,IF(Tabla18[[#This Row],[ventas]]&gt;=300,200,IF(Tabla18[[#This Row],[ventas]]&lt;300,"NECESITA MEJORAR","NADA")))</f>
        <v>200</v>
      </c>
    </row>
    <row r="10" spans="1:8" x14ac:dyDescent="0.3">
      <c r="A10" s="26" t="s">
        <v>72</v>
      </c>
      <c r="B10" s="26">
        <v>600</v>
      </c>
      <c r="C10" s="27">
        <f>+IF(Tabla18[[#This Row],[ventas]]&gt;=500,300,IF(Tabla18[[#This Row],[ventas]]&gt;=300,200,IF(Tabla18[[#This Row],[ventas]]&lt;300,"NECESITA MEJORAR","NADA")))</f>
        <v>300</v>
      </c>
    </row>
    <row r="12" spans="1:8" x14ac:dyDescent="0.3">
      <c r="A12" s="25" t="s">
        <v>73</v>
      </c>
      <c r="B12" s="25"/>
      <c r="C12" s="25"/>
      <c r="E12" s="25" t="s">
        <v>77</v>
      </c>
      <c r="F12" s="25"/>
      <c r="G12" s="25"/>
      <c r="H12" s="25"/>
    </row>
    <row r="13" spans="1:8" x14ac:dyDescent="0.3">
      <c r="A13" t="s">
        <v>74</v>
      </c>
      <c r="B13" t="s">
        <v>75</v>
      </c>
      <c r="C13" t="s">
        <v>76</v>
      </c>
      <c r="E13" t="s">
        <v>78</v>
      </c>
      <c r="F13" t="s">
        <v>79</v>
      </c>
      <c r="G13" t="s">
        <v>80</v>
      </c>
      <c r="H13" t="s">
        <v>81</v>
      </c>
    </row>
    <row r="14" spans="1:8" x14ac:dyDescent="0.3">
      <c r="A14" s="28" t="s">
        <v>1</v>
      </c>
      <c r="B14" s="30">
        <v>4</v>
      </c>
      <c r="C14" s="6" t="str">
        <f>+IF(Tabla20[[#This Row],[NOTA]]&lt;=4,"DEFICIENTE",IF(Tabla20[[#This Row],[NOTA]]&lt;=6,"ACEPTABLE",IF(Tabla20[[#This Row],[NOTA]]&lt;=8,"SOBRESALIENTE",IF(Tabla20[[#This Row],[NOTA]]&lt;=10,"EXCELENTE","INVALIDA"))))</f>
        <v>DEFICIENTE</v>
      </c>
      <c r="E14" s="6" t="s">
        <v>82</v>
      </c>
      <c r="F14" s="6" t="s">
        <v>83</v>
      </c>
      <c r="G14" s="6" t="s">
        <v>84</v>
      </c>
      <c r="H14" s="6" t="s">
        <v>85</v>
      </c>
    </row>
    <row r="15" spans="1:8" x14ac:dyDescent="0.3">
      <c r="A15" s="28" t="s">
        <v>2</v>
      </c>
      <c r="B15" s="30">
        <v>10</v>
      </c>
      <c r="C15" s="6" t="str">
        <f>+IF(Tabla20[[#This Row],[NOTA]]&lt;=4,"DEFICIENTE",IF(Tabla20[[#This Row],[NOTA]]&lt;=6,"ACEPTABLE",IF(Tabla20[[#This Row],[NOTA]]&lt;=8,"SOBRESALIENTE",IF(Tabla20[[#This Row],[NOTA]]&lt;=10,"EXCELENTE","INVALIDA"))))</f>
        <v>EXCELENTE</v>
      </c>
    </row>
    <row r="16" spans="1:8" x14ac:dyDescent="0.3">
      <c r="A16" s="28" t="s">
        <v>3</v>
      </c>
      <c r="B16" s="30">
        <v>5</v>
      </c>
      <c r="C16" s="6" t="str">
        <f>+IF(Tabla20[[#This Row],[NOTA]]&lt;=4,"DEFICIENTE",IF(Tabla20[[#This Row],[NOTA]]&lt;=6,"ACEPTABLE",IF(Tabla20[[#This Row],[NOTA]]&lt;=8,"SOBRESALIENTE",IF(Tabla20[[#This Row],[NOTA]]&lt;=10,"EXCELENTE","INVALIDA"))))</f>
        <v>ACEPTABLE</v>
      </c>
    </row>
    <row r="17" spans="1:3" x14ac:dyDescent="0.3">
      <c r="A17" s="28" t="s">
        <v>4</v>
      </c>
      <c r="B17" s="30">
        <v>7</v>
      </c>
      <c r="C17" s="6" t="str">
        <f>+IF(Tabla20[[#This Row],[NOTA]]&lt;=4,"DEFICIENTE",IF(Tabla20[[#This Row],[NOTA]]&lt;=6,"ACEPTABLE",IF(Tabla20[[#This Row],[NOTA]]&lt;=8,"SOBRESALIENTE",IF(Tabla20[[#This Row],[NOTA]]&lt;=10,"EXCELENTE","INVALIDA"))))</f>
        <v>SOBRESALIENTE</v>
      </c>
    </row>
    <row r="18" spans="1:3" x14ac:dyDescent="0.3">
      <c r="A18" s="28" t="s">
        <v>71</v>
      </c>
      <c r="B18" s="30">
        <v>4</v>
      </c>
      <c r="C18" s="6" t="str">
        <f>+IF(Tabla20[[#This Row],[NOTA]]&lt;=4,"DEFICIENTE",IF(Tabla20[[#This Row],[NOTA]]&lt;=6,"ACEPTABLE",IF(Tabla20[[#This Row],[NOTA]]&lt;=8,"SOBRESALIENTE",IF(Tabla20[[#This Row],[NOTA]]&lt;=10,"EXCELENTE","INVALIDA"))))</f>
        <v>DEFICIENTE</v>
      </c>
    </row>
    <row r="19" spans="1:3" x14ac:dyDescent="0.3">
      <c r="A19" s="28" t="s">
        <v>72</v>
      </c>
      <c r="B19" s="30">
        <v>10</v>
      </c>
      <c r="C19" s="6" t="str">
        <f>+IF(Tabla20[[#This Row],[NOTA]]&lt;=4,"DEFICIENTE",IF(Tabla20[[#This Row],[NOTA]]&lt;=6,"ACEPTABLE",IF(Tabla20[[#This Row],[NOTA]]&lt;=8,"SOBRESALIENTE",IF(Tabla20[[#This Row],[NOTA]]&lt;=10,"EXCELENTE","INVALIDA"))))</f>
        <v>EXCELENTE</v>
      </c>
    </row>
    <row r="20" spans="1:3" x14ac:dyDescent="0.3">
      <c r="A20" s="29" t="s">
        <v>86</v>
      </c>
      <c r="B20" s="31">
        <v>12</v>
      </c>
      <c r="C20" s="27" t="str">
        <f>+IF(Tabla20[[#This Row],[NOTA]]&lt;=4,"DEFICIENTE",IF(Tabla20[[#This Row],[NOTA]]&lt;=6,"ACEPTABLE",IF(Tabla20[[#This Row],[NOTA]]&lt;=8,"SOBRESALIENTE",IF(Tabla20[[#This Row],[NOTA]]&lt;=10,"EXCELENTE","INVALIDA"))))</f>
        <v>INVALIDA</v>
      </c>
    </row>
  </sheetData>
  <mergeCells count="4">
    <mergeCell ref="A3:C3"/>
    <mergeCell ref="E3:F3"/>
    <mergeCell ref="A12:C12"/>
    <mergeCell ref="E12:H12"/>
  </mergeCells>
  <conditionalFormatting sqref="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4F01-08E5-4048-B827-17B3A89E876E}">
  <dimension ref="A1:B19"/>
  <sheetViews>
    <sheetView topLeftCell="A2" workbookViewId="0">
      <selection activeCell="B2" sqref="B2:B19"/>
    </sheetView>
  </sheetViews>
  <sheetFormatPr baseColWidth="10" defaultRowHeight="14.4" x14ac:dyDescent="0.3"/>
  <sheetData>
    <row r="1" spans="1:2" x14ac:dyDescent="0.3">
      <c r="A1" t="s">
        <v>33</v>
      </c>
      <c r="B1" t="s">
        <v>35</v>
      </c>
    </row>
    <row r="2" spans="1:2" x14ac:dyDescent="0.3">
      <c r="A2" s="22" t="s">
        <v>7</v>
      </c>
      <c r="B2" s="32">
        <v>214</v>
      </c>
    </row>
    <row r="3" spans="1:2" x14ac:dyDescent="0.3">
      <c r="A3" s="23" t="s">
        <v>11</v>
      </c>
      <c r="B3" s="32">
        <v>485</v>
      </c>
    </row>
    <row r="4" spans="1:2" x14ac:dyDescent="0.3">
      <c r="A4" s="22" t="s">
        <v>8</v>
      </c>
      <c r="B4" s="32">
        <v>593</v>
      </c>
    </row>
    <row r="5" spans="1:2" x14ac:dyDescent="0.3">
      <c r="A5" s="23" t="s">
        <v>14</v>
      </c>
      <c r="B5" s="33">
        <v>653</v>
      </c>
    </row>
    <row r="6" spans="1:2" x14ac:dyDescent="0.3">
      <c r="A6" s="22" t="s">
        <v>6</v>
      </c>
      <c r="B6" s="32">
        <v>745.2</v>
      </c>
    </row>
    <row r="7" spans="1:2" x14ac:dyDescent="0.3">
      <c r="A7" s="23" t="s">
        <v>2</v>
      </c>
      <c r="B7" s="33">
        <v>958</v>
      </c>
    </row>
    <row r="8" spans="1:2" x14ac:dyDescent="0.3">
      <c r="A8" s="22" t="s">
        <v>12</v>
      </c>
      <c r="B8" s="32">
        <v>139</v>
      </c>
    </row>
    <row r="9" spans="1:2" x14ac:dyDescent="0.3">
      <c r="A9" s="23" t="s">
        <v>9</v>
      </c>
      <c r="B9" s="32">
        <v>158</v>
      </c>
    </row>
    <row r="10" spans="1:2" x14ac:dyDescent="0.3">
      <c r="A10" s="22" t="s">
        <v>3</v>
      </c>
      <c r="B10" s="32">
        <v>213</v>
      </c>
    </row>
    <row r="11" spans="1:2" x14ac:dyDescent="0.3">
      <c r="A11" s="23" t="s">
        <v>5</v>
      </c>
      <c r="B11" s="33">
        <v>227</v>
      </c>
    </row>
    <row r="12" spans="1:2" x14ac:dyDescent="0.3">
      <c r="A12" s="22" t="s">
        <v>10</v>
      </c>
      <c r="B12" s="32">
        <v>273</v>
      </c>
    </row>
    <row r="13" spans="1:2" x14ac:dyDescent="0.3">
      <c r="A13" s="23" t="s">
        <v>15</v>
      </c>
      <c r="B13" s="32">
        <v>413</v>
      </c>
    </row>
    <row r="14" spans="1:2" x14ac:dyDescent="0.3">
      <c r="A14" s="22" t="s">
        <v>1</v>
      </c>
      <c r="B14" s="32">
        <v>599</v>
      </c>
    </row>
    <row r="15" spans="1:2" x14ac:dyDescent="0.3">
      <c r="A15" s="23" t="s">
        <v>6</v>
      </c>
      <c r="B15" s="33">
        <v>670</v>
      </c>
    </row>
    <row r="16" spans="1:2" x14ac:dyDescent="0.3">
      <c r="A16" s="22" t="s">
        <v>13</v>
      </c>
      <c r="B16" s="32">
        <v>723</v>
      </c>
    </row>
    <row r="17" spans="1:2" x14ac:dyDescent="0.3">
      <c r="A17" s="23" t="s">
        <v>2</v>
      </c>
      <c r="B17" s="33">
        <v>820.4</v>
      </c>
    </row>
    <row r="18" spans="1:2" x14ac:dyDescent="0.3">
      <c r="A18" s="22" t="s">
        <v>4</v>
      </c>
      <c r="B18" s="32">
        <v>866</v>
      </c>
    </row>
    <row r="19" spans="1:2" x14ac:dyDescent="0.3">
      <c r="A19" s="34" t="s">
        <v>6</v>
      </c>
      <c r="B19" s="35">
        <v>934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5E79-D4A9-4081-8FAC-6CC48E2AEA4D}">
  <dimension ref="A1:C11"/>
  <sheetViews>
    <sheetView workbookViewId="0">
      <selection activeCell="G9" sqref="G9"/>
    </sheetView>
  </sheetViews>
  <sheetFormatPr baseColWidth="10" defaultRowHeight="14.4" x14ac:dyDescent="0.3"/>
  <cols>
    <col min="1" max="1" width="40.109375" bestFit="1" customWidth="1"/>
    <col min="3" max="3" width="16.5546875" bestFit="1" customWidth="1"/>
  </cols>
  <sheetData>
    <row r="1" spans="1:3" x14ac:dyDescent="0.3">
      <c r="A1" s="36" t="s">
        <v>87</v>
      </c>
      <c r="C1" s="37" t="s">
        <v>89</v>
      </c>
    </row>
    <row r="2" spans="1:3" x14ac:dyDescent="0.3">
      <c r="A2" s="6" t="s">
        <v>88</v>
      </c>
      <c r="C2" s="6" t="s">
        <v>90</v>
      </c>
    </row>
    <row r="4" spans="1:3" x14ac:dyDescent="0.3">
      <c r="C4" s="36" t="s">
        <v>91</v>
      </c>
    </row>
    <row r="5" spans="1:3" x14ac:dyDescent="0.3">
      <c r="C5" s="6">
        <f>+FIND(C2,A2)</f>
        <v>43</v>
      </c>
    </row>
    <row r="7" spans="1:3" x14ac:dyDescent="0.3">
      <c r="C7" s="36" t="s">
        <v>92</v>
      </c>
    </row>
    <row r="8" spans="1:3" x14ac:dyDescent="0.3">
      <c r="C8" s="6" t="str">
        <f>+LEFT(A2,FIND(" ",A2)-1)</f>
        <v>todo</v>
      </c>
    </row>
    <row r="10" spans="1:3" x14ac:dyDescent="0.3">
      <c r="C10" s="36" t="s">
        <v>93</v>
      </c>
    </row>
    <row r="11" spans="1:3" x14ac:dyDescent="0.3">
      <c r="C11" s="6" t="str">
        <f>+RIGHT(A2,18)</f>
        <v>para dominar excel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F832-7656-4E4B-8DC5-36FACC345746}">
  <dimension ref="A2:C7"/>
  <sheetViews>
    <sheetView tabSelected="1" workbookViewId="0">
      <selection activeCell="G4" sqref="G4:G5"/>
    </sheetView>
  </sheetViews>
  <sheetFormatPr baseColWidth="10" defaultRowHeight="14.4" x14ac:dyDescent="0.3"/>
  <cols>
    <col min="1" max="1" width="17.77734375" bestFit="1" customWidth="1"/>
  </cols>
  <sheetData>
    <row r="2" spans="1:3" x14ac:dyDescent="0.3">
      <c r="A2" s="38" t="s">
        <v>94</v>
      </c>
      <c r="B2" s="38" t="s">
        <v>95</v>
      </c>
      <c r="C2" s="38" t="s">
        <v>101</v>
      </c>
    </row>
    <row r="3" spans="1:3" x14ac:dyDescent="0.3">
      <c r="A3" s="6" t="s">
        <v>96</v>
      </c>
      <c r="B3" s="6" t="str">
        <f>+MID(A3,1,FIND(" ",A3))</f>
        <v xml:space="preserve">henry </v>
      </c>
      <c r="C3" s="6" t="str">
        <f>+MID(A3,FIND(" ",A3),11)</f>
        <v xml:space="preserve"> sierra</v>
      </c>
    </row>
    <row r="4" spans="1:3" x14ac:dyDescent="0.3">
      <c r="A4" s="6" t="s">
        <v>97</v>
      </c>
      <c r="B4" s="6" t="str">
        <f t="shared" ref="B4:B7" si="0">+MID(A4,1,FIND(" ",A4))</f>
        <v xml:space="preserve">jose </v>
      </c>
      <c r="C4" s="6" t="str">
        <f t="shared" ref="C4:C7" si="1">+MID(A4,FIND(" ",A4),11)</f>
        <v xml:space="preserve"> arrieta</v>
      </c>
    </row>
    <row r="5" spans="1:3" x14ac:dyDescent="0.3">
      <c r="A5" s="6" t="s">
        <v>98</v>
      </c>
      <c r="B5" s="6" t="str">
        <f t="shared" si="0"/>
        <v xml:space="preserve">jesus </v>
      </c>
      <c r="C5" s="6" t="str">
        <f t="shared" si="1"/>
        <v xml:space="preserve"> arciniaga</v>
      </c>
    </row>
    <row r="6" spans="1:3" x14ac:dyDescent="0.3">
      <c r="A6" s="6" t="s">
        <v>99</v>
      </c>
      <c r="B6" s="6" t="str">
        <f t="shared" si="0"/>
        <v xml:space="preserve">fernando </v>
      </c>
      <c r="C6" s="6" t="str">
        <f t="shared" si="1"/>
        <v xml:space="preserve"> carrascal</v>
      </c>
    </row>
    <row r="7" spans="1:3" x14ac:dyDescent="0.3">
      <c r="A7" s="6" t="s">
        <v>100</v>
      </c>
      <c r="B7" s="6" t="str">
        <f t="shared" si="0"/>
        <v xml:space="preserve">junior </v>
      </c>
      <c r="C7" s="6" t="str">
        <f t="shared" si="1"/>
        <v xml:space="preserve"> hernandez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sumar.si.conjunto</vt:lpstr>
      <vt:lpstr>contar.si.conjunto</vt:lpstr>
      <vt:lpstr>promedio.si</vt:lpstr>
      <vt:lpstr>esrroreblanco</vt:lpstr>
      <vt:lpstr>funcion.y.o</vt:lpstr>
      <vt:lpstr>condicionsi.anidadas</vt:lpstr>
      <vt:lpstr>Formcondicional</vt:lpstr>
      <vt:lpstr>F_encontrar,izuiqerda,derecha</vt:lpstr>
      <vt:lpstr>extraer</vt:lpstr>
      <vt:lpstr>a</vt:lpstr>
      <vt:lpstr>DENEGADO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Sierra</dc:creator>
  <cp:lastModifiedBy>Henry Sierra</cp:lastModifiedBy>
  <dcterms:created xsi:type="dcterms:W3CDTF">2024-05-26T02:51:19Z</dcterms:created>
  <dcterms:modified xsi:type="dcterms:W3CDTF">2024-05-26T16:27:25Z</dcterms:modified>
</cp:coreProperties>
</file>